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0011913\Desktop\"/>
    </mc:Choice>
  </mc:AlternateContent>
  <xr:revisionPtr revIDLastSave="0" documentId="13_ncr:1_{740D0F5E-2EAE-4876-9F19-5A0E3578DE60}" xr6:coauthVersionLast="47" xr6:coauthVersionMax="47" xr10:uidLastSave="{00000000-0000-0000-0000-000000000000}"/>
  <bookViews>
    <workbookView xWindow="-110" yWindow="-110" windowWidth="19420" windowHeight="10300" activeTab="1" xr2:uid="{24206414-6EC6-4FC4-969E-CBD97321C3CC}"/>
  </bookViews>
  <sheets>
    <sheet name="WIP NOVAMED" sheetId="1" r:id="rId1"/>
    <sheet name="ORDENS " sheetId="2" r:id="rId2"/>
  </sheets>
  <externalReferences>
    <externalReference r:id="rId3"/>
  </externalReferences>
  <definedNames>
    <definedName name="_xlnm._FilterDatabase" localSheetId="0" hidden="1">'WIP NOVAMED'!$A$2:$AK$420</definedName>
    <definedName name="Ano" localSheetId="0">#REF!</definedName>
    <definedName name="Ano">#REF!</definedName>
    <definedName name="EPMWorkbookOptions_1" hidden="1">"IAEAAB+LCAAAAAAAAAqFj7EOgjAURXcT/6HpDgVNHEiBQUcNJgy61vKABmhJWymfLxohUQfX+87Ju5emY9eiAbQRSsY49AOMQHJVCFnF+G5LL9zhNFmv6EXp5qZUk/V2Qg2aPGmi0YgY19b2ESHOOd9tfaUrsgmCkFxPx5zX0DFPSGOZ5IAXq/hv4ekrQnTfAtMHZlkmczZAUrLWACXf8YudO561ssAtFDP9e/jkXYHIc+QCvlcmDz7HneUg"</definedName>
    <definedName name="EPMWorkbookOptions_2" hidden="1">"AQAA"</definedName>
    <definedName name="Matéria_Prima" localSheetId="0">#REF!</definedName>
    <definedName name="Matéria_Prima">#REF!</definedName>
    <definedName name="Mês" localSheetId="0">#REF!</definedName>
    <definedName name="Mês">#REF!</definedName>
    <definedName name="SOP_Connection_Name">"EMS-PROD"</definedName>
    <definedName name="SOP_Favorite_Name">" "</definedName>
    <definedName name="SOP_Planning_Area">"EMS"</definedName>
    <definedName name="SOP_Planning_Scope">" "</definedName>
    <definedName name="SOP_Planning_Scope_v2">" "</definedName>
    <definedName name="SOP_Refresh_Timestamp">45610.3832291667</definedName>
    <definedName name="SOP_Template_Name">"Sólidos_Semiacabados_NVMD"</definedName>
    <definedName name="SOP_WB_Filter">{" "}</definedName>
    <definedName name="SOP_WB_Filter_Criteria_Count">0</definedName>
    <definedName name="SOP_WB_Filter_Name">"(None)"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4" i="2"/>
  <c r="F15" i="2"/>
  <c r="F16" i="2"/>
  <c r="F17" i="2"/>
  <c r="F18" i="2"/>
  <c r="F19" i="2"/>
  <c r="E13" i="2"/>
  <c r="E14" i="2"/>
  <c r="E15" i="2"/>
  <c r="E16" i="2"/>
  <c r="E17" i="2"/>
  <c r="E18" i="2"/>
  <c r="E19" i="2"/>
  <c r="D13" i="2"/>
  <c r="D14" i="2"/>
  <c r="D15" i="2"/>
  <c r="D16" i="2"/>
  <c r="D17" i="2"/>
  <c r="D18" i="2"/>
  <c r="D19" i="2"/>
  <c r="C13" i="2"/>
  <c r="C14" i="2"/>
  <c r="C15" i="2"/>
  <c r="C16" i="2"/>
  <c r="C17" i="2"/>
  <c r="C18" i="2"/>
  <c r="C19" i="2"/>
  <c r="B13" i="2"/>
  <c r="B14" i="2"/>
  <c r="B15" i="2"/>
  <c r="B16" i="2"/>
  <c r="B17" i="2"/>
  <c r="B18" i="2"/>
  <c r="B19" i="2"/>
  <c r="A13" i="2"/>
  <c r="A14" i="2"/>
  <c r="A15" i="2"/>
  <c r="A16" i="2"/>
  <c r="A17" i="2"/>
  <c r="A18" i="2"/>
  <c r="A19" i="2"/>
  <c r="A8" i="2"/>
  <c r="A9" i="2"/>
  <c r="A10" i="2"/>
  <c r="A11" i="2"/>
  <c r="A12" i="2"/>
  <c r="F3" i="2"/>
  <c r="F4" i="2"/>
  <c r="F5" i="2"/>
  <c r="F6" i="2"/>
  <c r="F7" i="2"/>
  <c r="F8" i="2"/>
  <c r="F9" i="2"/>
  <c r="F10" i="2"/>
  <c r="F11" i="2"/>
  <c r="F12" i="2"/>
  <c r="E3" i="2"/>
  <c r="E4" i="2"/>
  <c r="E5" i="2"/>
  <c r="E6" i="2"/>
  <c r="E7" i="2"/>
  <c r="E8" i="2"/>
  <c r="E9" i="2"/>
  <c r="E10" i="2"/>
  <c r="E11" i="2"/>
  <c r="E12" i="2"/>
  <c r="D12" i="2"/>
  <c r="D11" i="2"/>
  <c r="D10" i="2"/>
  <c r="D9" i="2"/>
  <c r="D8" i="2"/>
  <c r="D7" i="2"/>
  <c r="D6" i="2"/>
  <c r="D5" i="2"/>
  <c r="D4" i="2"/>
  <c r="D3" i="2"/>
  <c r="C3" i="2"/>
  <c r="C4" i="2"/>
  <c r="C5" i="2"/>
  <c r="C6" i="2"/>
  <c r="C7" i="2"/>
  <c r="C8" i="2"/>
  <c r="C9" i="2"/>
  <c r="C10" i="2"/>
  <c r="C11" i="2"/>
  <c r="C12" i="2"/>
  <c r="B3" i="2"/>
  <c r="B4" i="2"/>
  <c r="B5" i="2"/>
  <c r="B6" i="2"/>
  <c r="B7" i="2"/>
  <c r="B8" i="2"/>
  <c r="B9" i="2"/>
  <c r="B10" i="2"/>
  <c r="B11" i="2"/>
  <c r="B12" i="2"/>
  <c r="A3" i="2"/>
  <c r="A4" i="2"/>
  <c r="A5" i="2"/>
  <c r="A6" i="2"/>
  <c r="A7" i="2"/>
  <c r="F2" i="2"/>
  <c r="E2" i="2"/>
  <c r="D2" i="2"/>
  <c r="C2" i="2"/>
  <c r="B2" i="2"/>
  <c r="A2" i="2"/>
  <c r="AJ420" i="1"/>
  <c r="AK420" i="1" s="1"/>
  <c r="AI420" i="1"/>
  <c r="AG420" i="1"/>
  <c r="AH420" i="1" s="1"/>
  <c r="AF420" i="1"/>
  <c r="AE420" i="1"/>
  <c r="AC420" i="1" s="1"/>
  <c r="AD420" i="1"/>
  <c r="AB420" i="1"/>
  <c r="AA420" i="1"/>
  <c r="Y420" i="1"/>
  <c r="X420" i="1"/>
  <c r="W420" i="1"/>
  <c r="AJ419" i="1"/>
  <c r="AK419" i="1" s="1"/>
  <c r="AI419" i="1"/>
  <c r="AG419" i="1"/>
  <c r="AH419" i="1" s="1"/>
  <c r="AF419" i="1"/>
  <c r="AE419" i="1"/>
  <c r="AD419" i="1"/>
  <c r="AC419" i="1"/>
  <c r="AB419" i="1"/>
  <c r="AA419" i="1"/>
  <c r="Y419" i="1"/>
  <c r="X419" i="1"/>
  <c r="W419" i="1"/>
  <c r="AJ418" i="1"/>
  <c r="AK418" i="1" s="1"/>
  <c r="AI418" i="1"/>
  <c r="AG418" i="1"/>
  <c r="AH418" i="1" s="1"/>
  <c r="AF418" i="1"/>
  <c r="AE418" i="1"/>
  <c r="AC418" i="1" s="1"/>
  <c r="AD418" i="1"/>
  <c r="AB418" i="1"/>
  <c r="AA418" i="1"/>
  <c r="Y418" i="1"/>
  <c r="X418" i="1"/>
  <c r="W418" i="1"/>
  <c r="AJ417" i="1"/>
  <c r="AK417" i="1" s="1"/>
  <c r="AI417" i="1"/>
  <c r="AG417" i="1"/>
  <c r="AH417" i="1" s="1"/>
  <c r="AF417" i="1"/>
  <c r="AE417" i="1"/>
  <c r="AD417" i="1"/>
  <c r="AC417" i="1"/>
  <c r="AB417" i="1"/>
  <c r="AA417" i="1"/>
  <c r="Y417" i="1"/>
  <c r="X417" i="1"/>
  <c r="W417" i="1"/>
  <c r="AJ416" i="1"/>
  <c r="AK416" i="1" s="1"/>
  <c r="AI416" i="1"/>
  <c r="AG416" i="1"/>
  <c r="AH416" i="1" s="1"/>
  <c r="AF416" i="1"/>
  <c r="AE416" i="1"/>
  <c r="AD416" i="1"/>
  <c r="AC416" i="1"/>
  <c r="AB416" i="1"/>
  <c r="AA416" i="1"/>
  <c r="Y416" i="1"/>
  <c r="X416" i="1"/>
  <c r="W416" i="1"/>
  <c r="AJ415" i="1"/>
  <c r="AK415" i="1" s="1"/>
  <c r="AI415" i="1"/>
  <c r="AG415" i="1"/>
  <c r="AH415" i="1" s="1"/>
  <c r="AF415" i="1"/>
  <c r="AE415" i="1"/>
  <c r="AD415" i="1"/>
  <c r="AC415" i="1"/>
  <c r="AB415" i="1"/>
  <c r="AA415" i="1"/>
  <c r="Y415" i="1"/>
  <c r="X415" i="1"/>
  <c r="W415" i="1"/>
  <c r="AJ414" i="1"/>
  <c r="AK414" i="1" s="1"/>
  <c r="AI414" i="1"/>
  <c r="AG414" i="1"/>
  <c r="AH414" i="1" s="1"/>
  <c r="AF414" i="1"/>
  <c r="AE414" i="1"/>
  <c r="AC414" i="1" s="1"/>
  <c r="AD414" i="1"/>
  <c r="AB414" i="1"/>
  <c r="AA414" i="1"/>
  <c r="Y414" i="1"/>
  <c r="X414" i="1"/>
  <c r="W414" i="1"/>
  <c r="AJ413" i="1"/>
  <c r="AK413" i="1" s="1"/>
  <c r="AI413" i="1"/>
  <c r="AG413" i="1"/>
  <c r="AH413" i="1" s="1"/>
  <c r="AF413" i="1"/>
  <c r="AE413" i="1"/>
  <c r="AD413" i="1"/>
  <c r="AC413" i="1"/>
  <c r="AB413" i="1"/>
  <c r="AA413" i="1"/>
  <c r="Y413" i="1"/>
  <c r="X413" i="1"/>
  <c r="W413" i="1"/>
  <c r="AJ412" i="1"/>
  <c r="AK412" i="1" s="1"/>
  <c r="AI412" i="1"/>
  <c r="AG412" i="1"/>
  <c r="AH412" i="1" s="1"/>
  <c r="AF412" i="1"/>
  <c r="AE412" i="1"/>
  <c r="AD412" i="1"/>
  <c r="AC412" i="1"/>
  <c r="AB412" i="1"/>
  <c r="AA412" i="1"/>
  <c r="Y412" i="1"/>
  <c r="X412" i="1"/>
  <c r="W412" i="1"/>
  <c r="AJ411" i="1"/>
  <c r="AK411" i="1" s="1"/>
  <c r="AI411" i="1"/>
  <c r="AG411" i="1"/>
  <c r="AH411" i="1" s="1"/>
  <c r="AF411" i="1"/>
  <c r="AE411" i="1"/>
  <c r="AD411" i="1"/>
  <c r="AC411" i="1"/>
  <c r="AB411" i="1"/>
  <c r="AA411" i="1"/>
  <c r="Y411" i="1"/>
  <c r="X411" i="1"/>
  <c r="W411" i="1"/>
  <c r="AJ410" i="1"/>
  <c r="AK410" i="1" s="1"/>
  <c r="AI410" i="1"/>
  <c r="AG410" i="1"/>
  <c r="AH410" i="1" s="1"/>
  <c r="AF410" i="1"/>
  <c r="AE410" i="1"/>
  <c r="AC410" i="1" s="1"/>
  <c r="AD410" i="1"/>
  <c r="AB410" i="1"/>
  <c r="AA410" i="1"/>
  <c r="Y410" i="1"/>
  <c r="X410" i="1"/>
  <c r="W410" i="1"/>
  <c r="AJ409" i="1"/>
  <c r="AK409" i="1" s="1"/>
  <c r="AI409" i="1"/>
  <c r="AG409" i="1"/>
  <c r="AH409" i="1" s="1"/>
  <c r="AF409" i="1"/>
  <c r="AE409" i="1"/>
  <c r="AD409" i="1"/>
  <c r="AC409" i="1"/>
  <c r="AB409" i="1"/>
  <c r="AA409" i="1"/>
  <c r="Y409" i="1"/>
  <c r="X409" i="1"/>
  <c r="W409" i="1"/>
  <c r="AJ408" i="1"/>
  <c r="AK408" i="1" s="1"/>
  <c r="AI408" i="1"/>
  <c r="AG408" i="1"/>
  <c r="AH408" i="1" s="1"/>
  <c r="AF408" i="1"/>
  <c r="AE408" i="1"/>
  <c r="AD408" i="1"/>
  <c r="AC408" i="1"/>
  <c r="AB408" i="1"/>
  <c r="AA408" i="1"/>
  <c r="Y408" i="1"/>
  <c r="X408" i="1"/>
  <c r="W408" i="1"/>
  <c r="AJ407" i="1"/>
  <c r="AK407" i="1" s="1"/>
  <c r="AI407" i="1"/>
  <c r="AG407" i="1"/>
  <c r="AH407" i="1" s="1"/>
  <c r="AF407" i="1"/>
  <c r="AE407" i="1"/>
  <c r="AD407" i="1"/>
  <c r="AC407" i="1"/>
  <c r="AB407" i="1"/>
  <c r="AA407" i="1"/>
  <c r="Y407" i="1"/>
  <c r="X407" i="1"/>
  <c r="W407" i="1"/>
  <c r="AJ406" i="1"/>
  <c r="AK406" i="1" s="1"/>
  <c r="AI406" i="1"/>
  <c r="AG406" i="1"/>
  <c r="AH406" i="1" s="1"/>
  <c r="AF406" i="1"/>
  <c r="AE406" i="1"/>
  <c r="AC406" i="1" s="1"/>
  <c r="AD406" i="1"/>
  <c r="AB406" i="1"/>
  <c r="AA406" i="1"/>
  <c r="Y406" i="1"/>
  <c r="X406" i="1"/>
  <c r="W406" i="1"/>
  <c r="AJ405" i="1"/>
  <c r="AK405" i="1" s="1"/>
  <c r="AI405" i="1"/>
  <c r="AG405" i="1"/>
  <c r="AH405" i="1" s="1"/>
  <c r="AF405" i="1"/>
  <c r="AE405" i="1"/>
  <c r="AD405" i="1"/>
  <c r="AC405" i="1"/>
  <c r="AB405" i="1"/>
  <c r="AA405" i="1"/>
  <c r="Y405" i="1"/>
  <c r="X405" i="1"/>
  <c r="W405" i="1"/>
  <c r="AJ404" i="1"/>
  <c r="AK404" i="1" s="1"/>
  <c r="AI404" i="1"/>
  <c r="AG404" i="1"/>
  <c r="AH404" i="1" s="1"/>
  <c r="AF404" i="1"/>
  <c r="AE404" i="1"/>
  <c r="AD404" i="1"/>
  <c r="AC404" i="1"/>
  <c r="AB404" i="1"/>
  <c r="AA404" i="1"/>
  <c r="Y404" i="1"/>
  <c r="X404" i="1"/>
  <c r="W404" i="1"/>
  <c r="AJ403" i="1"/>
  <c r="AK403" i="1" s="1"/>
  <c r="AI403" i="1"/>
  <c r="AG403" i="1"/>
  <c r="AH403" i="1" s="1"/>
  <c r="AF403" i="1"/>
  <c r="AE403" i="1"/>
  <c r="AD403" i="1"/>
  <c r="AC403" i="1"/>
  <c r="AB403" i="1"/>
  <c r="AA403" i="1"/>
  <c r="Y403" i="1"/>
  <c r="X403" i="1"/>
  <c r="W403" i="1"/>
  <c r="AJ402" i="1"/>
  <c r="AK402" i="1" s="1"/>
  <c r="AI402" i="1"/>
  <c r="AG402" i="1"/>
  <c r="AH402" i="1" s="1"/>
  <c r="AF402" i="1"/>
  <c r="AE402" i="1"/>
  <c r="AC402" i="1" s="1"/>
  <c r="AD402" i="1"/>
  <c r="AB402" i="1"/>
  <c r="AA402" i="1"/>
  <c r="Y402" i="1"/>
  <c r="X402" i="1"/>
  <c r="W402" i="1"/>
  <c r="AJ401" i="1"/>
  <c r="AK401" i="1" s="1"/>
  <c r="AI401" i="1"/>
  <c r="AG401" i="1"/>
  <c r="AH401" i="1" s="1"/>
  <c r="AF401" i="1"/>
  <c r="AE401" i="1"/>
  <c r="AD401" i="1"/>
  <c r="AC401" i="1"/>
  <c r="AB401" i="1"/>
  <c r="AA401" i="1"/>
  <c r="Y401" i="1"/>
  <c r="X401" i="1"/>
  <c r="W401" i="1"/>
  <c r="AJ400" i="1"/>
  <c r="AK400" i="1" s="1"/>
  <c r="AI400" i="1"/>
  <c r="AG400" i="1"/>
  <c r="AH400" i="1" s="1"/>
  <c r="AF400" i="1"/>
  <c r="AE400" i="1"/>
  <c r="AD400" i="1"/>
  <c r="AC400" i="1"/>
  <c r="AB400" i="1"/>
  <c r="AA400" i="1"/>
  <c r="Y400" i="1"/>
  <c r="X400" i="1"/>
  <c r="W400" i="1"/>
  <c r="AJ399" i="1"/>
  <c r="AK399" i="1" s="1"/>
  <c r="AI399" i="1"/>
  <c r="AG399" i="1"/>
  <c r="AH399" i="1" s="1"/>
  <c r="AF399" i="1"/>
  <c r="AE399" i="1"/>
  <c r="AD399" i="1"/>
  <c r="AC399" i="1"/>
  <c r="AB399" i="1"/>
  <c r="AA399" i="1"/>
  <c r="Y399" i="1"/>
  <c r="X399" i="1"/>
  <c r="W399" i="1"/>
  <c r="AJ398" i="1"/>
  <c r="AK398" i="1" s="1"/>
  <c r="AI398" i="1"/>
  <c r="AG398" i="1"/>
  <c r="AH398" i="1" s="1"/>
  <c r="AF398" i="1"/>
  <c r="AE398" i="1"/>
  <c r="AC398" i="1" s="1"/>
  <c r="AD398" i="1"/>
  <c r="AB398" i="1"/>
  <c r="AA398" i="1"/>
  <c r="Y398" i="1"/>
  <c r="X398" i="1"/>
  <c r="W398" i="1"/>
  <c r="AJ397" i="1"/>
  <c r="AK397" i="1" s="1"/>
  <c r="AI397" i="1"/>
  <c r="AG397" i="1"/>
  <c r="AH397" i="1" s="1"/>
  <c r="AF397" i="1"/>
  <c r="AE397" i="1"/>
  <c r="AD397" i="1"/>
  <c r="AC397" i="1"/>
  <c r="AB397" i="1"/>
  <c r="AA397" i="1"/>
  <c r="Y397" i="1"/>
  <c r="X397" i="1"/>
  <c r="W397" i="1"/>
  <c r="AJ396" i="1"/>
  <c r="AK396" i="1" s="1"/>
  <c r="AI396" i="1"/>
  <c r="AG396" i="1"/>
  <c r="AH396" i="1" s="1"/>
  <c r="AF396" i="1"/>
  <c r="AE396" i="1"/>
  <c r="AD396" i="1"/>
  <c r="AC396" i="1"/>
  <c r="AB396" i="1"/>
  <c r="AA396" i="1"/>
  <c r="Y396" i="1"/>
  <c r="X396" i="1"/>
  <c r="W396" i="1"/>
  <c r="AJ395" i="1"/>
  <c r="AK395" i="1" s="1"/>
  <c r="AI395" i="1"/>
  <c r="AG395" i="1"/>
  <c r="AH395" i="1" s="1"/>
  <c r="AF395" i="1"/>
  <c r="AE395" i="1"/>
  <c r="AD395" i="1"/>
  <c r="AC395" i="1"/>
  <c r="AB395" i="1"/>
  <c r="AA395" i="1"/>
  <c r="Y395" i="1"/>
  <c r="X395" i="1"/>
  <c r="W395" i="1"/>
  <c r="AJ394" i="1"/>
  <c r="AK394" i="1" s="1"/>
  <c r="AI394" i="1"/>
  <c r="AG394" i="1"/>
  <c r="AH394" i="1" s="1"/>
  <c r="AF394" i="1"/>
  <c r="AE394" i="1"/>
  <c r="AC394" i="1" s="1"/>
  <c r="AD394" i="1"/>
  <c r="AB394" i="1"/>
  <c r="AA394" i="1"/>
  <c r="Y394" i="1"/>
  <c r="X394" i="1"/>
  <c r="W394" i="1"/>
  <c r="AJ393" i="1"/>
  <c r="AK393" i="1" s="1"/>
  <c r="AI393" i="1"/>
  <c r="AG393" i="1"/>
  <c r="AH393" i="1" s="1"/>
  <c r="AF393" i="1"/>
  <c r="AE393" i="1"/>
  <c r="AD393" i="1"/>
  <c r="AC393" i="1"/>
  <c r="AB393" i="1"/>
  <c r="AA393" i="1"/>
  <c r="Y393" i="1"/>
  <c r="X393" i="1"/>
  <c r="W393" i="1"/>
  <c r="AJ392" i="1"/>
  <c r="AK392" i="1" s="1"/>
  <c r="AI392" i="1"/>
  <c r="AG392" i="1"/>
  <c r="AH392" i="1" s="1"/>
  <c r="AF392" i="1"/>
  <c r="AE392" i="1"/>
  <c r="AD392" i="1"/>
  <c r="AC392" i="1"/>
  <c r="AB392" i="1"/>
  <c r="AA392" i="1"/>
  <c r="Y392" i="1"/>
  <c r="X392" i="1"/>
  <c r="W392" i="1"/>
  <c r="AJ391" i="1"/>
  <c r="AK391" i="1" s="1"/>
  <c r="AI391" i="1"/>
  <c r="AG391" i="1"/>
  <c r="AH391" i="1" s="1"/>
  <c r="AF391" i="1"/>
  <c r="AE391" i="1"/>
  <c r="AD391" i="1"/>
  <c r="AC391" i="1"/>
  <c r="AB391" i="1"/>
  <c r="AA391" i="1"/>
  <c r="Y391" i="1"/>
  <c r="X391" i="1"/>
  <c r="W391" i="1"/>
  <c r="AJ390" i="1"/>
  <c r="AK390" i="1" s="1"/>
  <c r="AI390" i="1"/>
  <c r="AG390" i="1"/>
  <c r="AH390" i="1" s="1"/>
  <c r="AF390" i="1"/>
  <c r="AE390" i="1"/>
  <c r="AC390" i="1" s="1"/>
  <c r="AD390" i="1"/>
  <c r="AB390" i="1"/>
  <c r="AA390" i="1"/>
  <c r="Y390" i="1"/>
  <c r="X390" i="1"/>
  <c r="W390" i="1"/>
  <c r="AJ389" i="1"/>
  <c r="AK389" i="1" s="1"/>
  <c r="AI389" i="1"/>
  <c r="AG389" i="1"/>
  <c r="AH389" i="1" s="1"/>
  <c r="AF389" i="1"/>
  <c r="AE389" i="1"/>
  <c r="AD389" i="1"/>
  <c r="AC389" i="1"/>
  <c r="AB389" i="1"/>
  <c r="AA389" i="1"/>
  <c r="Y389" i="1"/>
  <c r="X389" i="1"/>
  <c r="W389" i="1"/>
  <c r="AJ388" i="1"/>
  <c r="AK388" i="1" s="1"/>
  <c r="AI388" i="1"/>
  <c r="AG388" i="1"/>
  <c r="AH388" i="1" s="1"/>
  <c r="AF388" i="1"/>
  <c r="AE388" i="1"/>
  <c r="AD388" i="1"/>
  <c r="AC388" i="1"/>
  <c r="AB388" i="1"/>
  <c r="AA388" i="1"/>
  <c r="Y388" i="1"/>
  <c r="X388" i="1"/>
  <c r="W388" i="1"/>
  <c r="AJ387" i="1"/>
  <c r="AK387" i="1" s="1"/>
  <c r="AI387" i="1"/>
  <c r="AG387" i="1"/>
  <c r="AH387" i="1" s="1"/>
  <c r="AF387" i="1"/>
  <c r="AE387" i="1"/>
  <c r="AD387" i="1"/>
  <c r="AC387" i="1"/>
  <c r="AB387" i="1"/>
  <c r="AA387" i="1"/>
  <c r="Y387" i="1"/>
  <c r="X387" i="1"/>
  <c r="W387" i="1"/>
  <c r="AJ386" i="1"/>
  <c r="AK386" i="1" s="1"/>
  <c r="AI386" i="1"/>
  <c r="AG386" i="1"/>
  <c r="AH386" i="1" s="1"/>
  <c r="AF386" i="1"/>
  <c r="AE386" i="1"/>
  <c r="AC386" i="1" s="1"/>
  <c r="AD386" i="1"/>
  <c r="AB386" i="1"/>
  <c r="AA386" i="1"/>
  <c r="Y386" i="1"/>
  <c r="X386" i="1"/>
  <c r="W386" i="1"/>
  <c r="AJ385" i="1"/>
  <c r="AK385" i="1" s="1"/>
  <c r="AI385" i="1"/>
  <c r="AG385" i="1"/>
  <c r="AH385" i="1" s="1"/>
  <c r="AF385" i="1"/>
  <c r="AE385" i="1"/>
  <c r="AD385" i="1"/>
  <c r="AC385" i="1"/>
  <c r="AB385" i="1"/>
  <c r="AA385" i="1"/>
  <c r="Y385" i="1"/>
  <c r="X385" i="1"/>
  <c r="W385" i="1"/>
  <c r="AJ384" i="1"/>
  <c r="AK384" i="1" s="1"/>
  <c r="AI384" i="1"/>
  <c r="AG384" i="1"/>
  <c r="AH384" i="1" s="1"/>
  <c r="AF384" i="1"/>
  <c r="AE384" i="1"/>
  <c r="AD384" i="1"/>
  <c r="AC384" i="1"/>
  <c r="AB384" i="1"/>
  <c r="AA384" i="1"/>
  <c r="Y384" i="1"/>
  <c r="X384" i="1"/>
  <c r="W384" i="1"/>
  <c r="AJ383" i="1"/>
  <c r="AK383" i="1" s="1"/>
  <c r="AI383" i="1"/>
  <c r="AG383" i="1"/>
  <c r="AH383" i="1" s="1"/>
  <c r="AF383" i="1"/>
  <c r="AE383" i="1"/>
  <c r="AD383" i="1"/>
  <c r="AC383" i="1"/>
  <c r="AB383" i="1"/>
  <c r="AA383" i="1"/>
  <c r="Y383" i="1"/>
  <c r="X383" i="1"/>
  <c r="W383" i="1"/>
  <c r="AJ382" i="1"/>
  <c r="AK382" i="1" s="1"/>
  <c r="AI382" i="1"/>
  <c r="AG382" i="1"/>
  <c r="AH382" i="1" s="1"/>
  <c r="AF382" i="1"/>
  <c r="AE382" i="1"/>
  <c r="AC382" i="1" s="1"/>
  <c r="AD382" i="1"/>
  <c r="AB382" i="1"/>
  <c r="AA382" i="1"/>
  <c r="Y382" i="1"/>
  <c r="X382" i="1"/>
  <c r="W382" i="1"/>
  <c r="AJ381" i="1"/>
  <c r="AK381" i="1" s="1"/>
  <c r="AI381" i="1"/>
  <c r="AG381" i="1"/>
  <c r="AH381" i="1" s="1"/>
  <c r="AF381" i="1"/>
  <c r="AE381" i="1"/>
  <c r="AD381" i="1"/>
  <c r="AC381" i="1"/>
  <c r="AB381" i="1"/>
  <c r="AA381" i="1"/>
  <c r="Y381" i="1"/>
  <c r="X381" i="1"/>
  <c r="W381" i="1"/>
  <c r="AJ380" i="1"/>
  <c r="AK380" i="1" s="1"/>
  <c r="AI380" i="1"/>
  <c r="AG380" i="1"/>
  <c r="AH380" i="1" s="1"/>
  <c r="AF380" i="1"/>
  <c r="AE380" i="1"/>
  <c r="AD380" i="1"/>
  <c r="AC380" i="1"/>
  <c r="AB380" i="1"/>
  <c r="AA380" i="1"/>
  <c r="Y380" i="1"/>
  <c r="X380" i="1"/>
  <c r="W380" i="1"/>
  <c r="AJ379" i="1"/>
  <c r="AK379" i="1" s="1"/>
  <c r="AI379" i="1"/>
  <c r="AG379" i="1"/>
  <c r="AH379" i="1" s="1"/>
  <c r="AF379" i="1"/>
  <c r="AE379" i="1"/>
  <c r="AD379" i="1"/>
  <c r="AC379" i="1"/>
  <c r="AB379" i="1"/>
  <c r="AA379" i="1"/>
  <c r="Y379" i="1"/>
  <c r="X379" i="1"/>
  <c r="W379" i="1"/>
  <c r="AJ378" i="1"/>
  <c r="AK378" i="1" s="1"/>
  <c r="AI378" i="1"/>
  <c r="AG378" i="1"/>
  <c r="AH378" i="1" s="1"/>
  <c r="AF378" i="1"/>
  <c r="AE378" i="1"/>
  <c r="AC378" i="1" s="1"/>
  <c r="AD378" i="1"/>
  <c r="AB378" i="1"/>
  <c r="AA378" i="1"/>
  <c r="Y378" i="1"/>
  <c r="X378" i="1"/>
  <c r="W378" i="1"/>
  <c r="AJ377" i="1"/>
  <c r="AK377" i="1" s="1"/>
  <c r="AI377" i="1"/>
  <c r="AG377" i="1"/>
  <c r="AH377" i="1" s="1"/>
  <c r="AF377" i="1"/>
  <c r="AE377" i="1"/>
  <c r="AD377" i="1"/>
  <c r="AC377" i="1"/>
  <c r="AB377" i="1"/>
  <c r="AA377" i="1"/>
  <c r="Y377" i="1"/>
  <c r="X377" i="1"/>
  <c r="W377" i="1"/>
  <c r="AJ376" i="1"/>
  <c r="AK376" i="1" s="1"/>
  <c r="AI376" i="1"/>
  <c r="AG376" i="1"/>
  <c r="AH376" i="1" s="1"/>
  <c r="AF376" i="1"/>
  <c r="AE376" i="1"/>
  <c r="AD376" i="1"/>
  <c r="AC376" i="1"/>
  <c r="AB376" i="1"/>
  <c r="AA376" i="1"/>
  <c r="Y376" i="1"/>
  <c r="X376" i="1"/>
  <c r="W376" i="1"/>
  <c r="AS375" i="1"/>
  <c r="AJ375" i="1"/>
  <c r="AK375" i="1" s="1"/>
  <c r="AI375" i="1"/>
  <c r="AH375" i="1"/>
  <c r="AG375" i="1"/>
  <c r="AF375" i="1"/>
  <c r="AE375" i="1"/>
  <c r="AC375" i="1" s="1"/>
  <c r="AD375" i="1"/>
  <c r="AB375" i="1"/>
  <c r="AA375" i="1"/>
  <c r="Y375" i="1"/>
  <c r="X375" i="1"/>
  <c r="W375" i="1"/>
  <c r="AS374" i="1"/>
  <c r="AJ374" i="1"/>
  <c r="AK374" i="1" s="1"/>
  <c r="AI374" i="1"/>
  <c r="AG374" i="1"/>
  <c r="AH374" i="1" s="1"/>
  <c r="AF374" i="1"/>
  <c r="AE374" i="1"/>
  <c r="AD374" i="1"/>
  <c r="AC374" i="1"/>
  <c r="AB374" i="1"/>
  <c r="AA374" i="1"/>
  <c r="Y374" i="1"/>
  <c r="X374" i="1"/>
  <c r="W374" i="1"/>
  <c r="AS373" i="1"/>
  <c r="AJ373" i="1"/>
  <c r="AK373" i="1" s="1"/>
  <c r="AI373" i="1"/>
  <c r="AH373" i="1"/>
  <c r="AG373" i="1"/>
  <c r="AF373" i="1"/>
  <c r="AE373" i="1"/>
  <c r="AD373" i="1"/>
  <c r="AC373" i="1"/>
  <c r="AB373" i="1"/>
  <c r="AA373" i="1"/>
  <c r="Y373" i="1"/>
  <c r="X373" i="1"/>
  <c r="W373" i="1"/>
  <c r="AS372" i="1"/>
  <c r="AJ372" i="1"/>
  <c r="AK372" i="1" s="1"/>
  <c r="AI372" i="1"/>
  <c r="AG372" i="1"/>
  <c r="AH372" i="1" s="1"/>
  <c r="AF372" i="1"/>
  <c r="AE372" i="1"/>
  <c r="AC372" i="1" s="1"/>
  <c r="AD372" i="1"/>
  <c r="AB372" i="1"/>
  <c r="AA372" i="1"/>
  <c r="Y372" i="1"/>
  <c r="X372" i="1"/>
  <c r="W372" i="1"/>
  <c r="AS371" i="1"/>
  <c r="AJ371" i="1"/>
  <c r="AK371" i="1" s="1"/>
  <c r="AI371" i="1"/>
  <c r="AH371" i="1"/>
  <c r="AG371" i="1"/>
  <c r="AF371" i="1"/>
  <c r="AE371" i="1"/>
  <c r="AC371" i="1" s="1"/>
  <c r="AD371" i="1"/>
  <c r="AB371" i="1"/>
  <c r="AA371" i="1"/>
  <c r="Y371" i="1"/>
  <c r="X371" i="1"/>
  <c r="W371" i="1"/>
  <c r="AS370" i="1"/>
  <c r="AJ370" i="1"/>
  <c r="AK370" i="1" s="1"/>
  <c r="AI370" i="1"/>
  <c r="AG370" i="1"/>
  <c r="AH370" i="1" s="1"/>
  <c r="AF370" i="1"/>
  <c r="AE370" i="1"/>
  <c r="AD370" i="1"/>
  <c r="AC370" i="1"/>
  <c r="AB370" i="1"/>
  <c r="AA370" i="1"/>
  <c r="Y370" i="1"/>
  <c r="X370" i="1"/>
  <c r="W370" i="1"/>
  <c r="AS369" i="1"/>
  <c r="AJ369" i="1"/>
  <c r="AK369" i="1" s="1"/>
  <c r="AI369" i="1"/>
  <c r="AG369" i="1"/>
  <c r="AH369" i="1" s="1"/>
  <c r="AF369" i="1"/>
  <c r="AE369" i="1"/>
  <c r="AC369" i="1" s="1"/>
  <c r="AD369" i="1"/>
  <c r="AB369" i="1"/>
  <c r="AA369" i="1"/>
  <c r="Y369" i="1"/>
  <c r="X369" i="1"/>
  <c r="W369" i="1"/>
  <c r="AS368" i="1"/>
  <c r="AJ368" i="1"/>
  <c r="AK368" i="1" s="1"/>
  <c r="AI368" i="1"/>
  <c r="AG368" i="1"/>
  <c r="AH368" i="1" s="1"/>
  <c r="AF368" i="1"/>
  <c r="AE368" i="1"/>
  <c r="AD368" i="1"/>
  <c r="AC368" i="1"/>
  <c r="AB368" i="1"/>
  <c r="AA368" i="1"/>
  <c r="Y368" i="1"/>
  <c r="X368" i="1"/>
  <c r="W368" i="1"/>
  <c r="AS367" i="1"/>
  <c r="AJ367" i="1"/>
  <c r="AK367" i="1" s="1"/>
  <c r="AI367" i="1"/>
  <c r="AH367" i="1"/>
  <c r="AG367" i="1"/>
  <c r="AF367" i="1"/>
  <c r="AE367" i="1"/>
  <c r="AC367" i="1" s="1"/>
  <c r="AD367" i="1"/>
  <c r="AB367" i="1"/>
  <c r="AA367" i="1"/>
  <c r="Y367" i="1"/>
  <c r="X367" i="1"/>
  <c r="W367" i="1"/>
  <c r="AS366" i="1"/>
  <c r="AJ366" i="1"/>
  <c r="AK366" i="1" s="1"/>
  <c r="AI366" i="1"/>
  <c r="AG366" i="1"/>
  <c r="AH366" i="1" s="1"/>
  <c r="AF366" i="1"/>
  <c r="AE366" i="1"/>
  <c r="AD366" i="1"/>
  <c r="AC366" i="1"/>
  <c r="AB366" i="1"/>
  <c r="AA366" i="1"/>
  <c r="Y366" i="1"/>
  <c r="X366" i="1"/>
  <c r="W366" i="1"/>
  <c r="AS365" i="1"/>
  <c r="AJ365" i="1"/>
  <c r="AK365" i="1" s="1"/>
  <c r="AI365" i="1"/>
  <c r="AH365" i="1"/>
  <c r="AG365" i="1"/>
  <c r="AF365" i="1"/>
  <c r="AE365" i="1"/>
  <c r="AD365" i="1"/>
  <c r="AC365" i="1"/>
  <c r="AB365" i="1"/>
  <c r="AA365" i="1"/>
  <c r="Y365" i="1"/>
  <c r="X365" i="1"/>
  <c r="W365" i="1"/>
  <c r="AS364" i="1"/>
  <c r="AJ364" i="1"/>
  <c r="AK364" i="1" s="1"/>
  <c r="AI364" i="1"/>
  <c r="AG364" i="1"/>
  <c r="AH364" i="1" s="1"/>
  <c r="AF364" i="1"/>
  <c r="AE364" i="1"/>
  <c r="AC364" i="1" s="1"/>
  <c r="AD364" i="1"/>
  <c r="AB364" i="1"/>
  <c r="AA364" i="1"/>
  <c r="Y364" i="1"/>
  <c r="X364" i="1"/>
  <c r="W364" i="1"/>
  <c r="AS363" i="1"/>
  <c r="AJ363" i="1"/>
  <c r="AK363" i="1" s="1"/>
  <c r="AI363" i="1"/>
  <c r="AH363" i="1"/>
  <c r="AG363" i="1"/>
  <c r="AF363" i="1"/>
  <c r="AE363" i="1"/>
  <c r="AC363" i="1" s="1"/>
  <c r="AD363" i="1"/>
  <c r="AB363" i="1"/>
  <c r="AA363" i="1"/>
  <c r="Y363" i="1"/>
  <c r="X363" i="1"/>
  <c r="W363" i="1"/>
  <c r="AS362" i="1"/>
  <c r="AJ362" i="1"/>
  <c r="AK362" i="1" s="1"/>
  <c r="AI362" i="1"/>
  <c r="AG362" i="1"/>
  <c r="AH362" i="1" s="1"/>
  <c r="AF362" i="1"/>
  <c r="AE362" i="1"/>
  <c r="AD362" i="1"/>
  <c r="AC362" i="1"/>
  <c r="AB362" i="1"/>
  <c r="AA362" i="1"/>
  <c r="Y362" i="1"/>
  <c r="X362" i="1"/>
  <c r="W362" i="1"/>
  <c r="AS361" i="1"/>
  <c r="AJ361" i="1"/>
  <c r="AK361" i="1" s="1"/>
  <c r="AI361" i="1"/>
  <c r="AG361" i="1"/>
  <c r="AH361" i="1" s="1"/>
  <c r="AF361" i="1"/>
  <c r="AE361" i="1"/>
  <c r="AC361" i="1" s="1"/>
  <c r="AD361" i="1"/>
  <c r="AB361" i="1"/>
  <c r="AA361" i="1"/>
  <c r="Y361" i="1"/>
  <c r="X361" i="1"/>
  <c r="W361" i="1"/>
  <c r="AS360" i="1"/>
  <c r="AJ360" i="1"/>
  <c r="AK360" i="1" s="1"/>
  <c r="AI360" i="1"/>
  <c r="AG360" i="1"/>
  <c r="AH360" i="1" s="1"/>
  <c r="AF360" i="1"/>
  <c r="AE360" i="1"/>
  <c r="AD360" i="1"/>
  <c r="AC360" i="1"/>
  <c r="AB360" i="1"/>
  <c r="AA360" i="1"/>
  <c r="Y360" i="1"/>
  <c r="X360" i="1"/>
  <c r="W360" i="1"/>
  <c r="AS359" i="1"/>
  <c r="AJ359" i="1"/>
  <c r="AK359" i="1" s="1"/>
  <c r="AI359" i="1"/>
  <c r="AH359" i="1"/>
  <c r="AG359" i="1"/>
  <c r="AF359" i="1"/>
  <c r="AE359" i="1"/>
  <c r="AC359" i="1" s="1"/>
  <c r="AD359" i="1"/>
  <c r="AB359" i="1"/>
  <c r="AA359" i="1"/>
  <c r="Y359" i="1"/>
  <c r="X359" i="1"/>
  <c r="W359" i="1"/>
  <c r="AS358" i="1"/>
  <c r="AJ358" i="1"/>
  <c r="AK358" i="1" s="1"/>
  <c r="AI358" i="1"/>
  <c r="AG358" i="1"/>
  <c r="AH358" i="1" s="1"/>
  <c r="AF358" i="1"/>
  <c r="AE358" i="1"/>
  <c r="AD358" i="1"/>
  <c r="AC358" i="1"/>
  <c r="AB358" i="1"/>
  <c r="AA358" i="1"/>
  <c r="Y358" i="1"/>
  <c r="X358" i="1"/>
  <c r="W358" i="1"/>
  <c r="AS357" i="1"/>
  <c r="AJ357" i="1"/>
  <c r="AK357" i="1" s="1"/>
  <c r="AI357" i="1"/>
  <c r="AH357" i="1"/>
  <c r="AG357" i="1"/>
  <c r="AF357" i="1"/>
  <c r="AE357" i="1"/>
  <c r="AD357" i="1"/>
  <c r="AC357" i="1"/>
  <c r="AB357" i="1"/>
  <c r="AA357" i="1"/>
  <c r="Y357" i="1"/>
  <c r="X357" i="1"/>
  <c r="W357" i="1"/>
  <c r="AS356" i="1"/>
  <c r="AJ356" i="1"/>
  <c r="AK356" i="1" s="1"/>
  <c r="AI356" i="1"/>
  <c r="AG356" i="1"/>
  <c r="AH356" i="1" s="1"/>
  <c r="AF356" i="1"/>
  <c r="AE356" i="1"/>
  <c r="AC356" i="1" s="1"/>
  <c r="AD356" i="1"/>
  <c r="AB356" i="1"/>
  <c r="AA356" i="1"/>
  <c r="Y356" i="1"/>
  <c r="X356" i="1"/>
  <c r="W356" i="1"/>
  <c r="AS355" i="1"/>
  <c r="AJ355" i="1"/>
  <c r="AK355" i="1" s="1"/>
  <c r="AI355" i="1"/>
  <c r="AH355" i="1"/>
  <c r="AG355" i="1"/>
  <c r="AF355" i="1"/>
  <c r="AE355" i="1"/>
  <c r="AC355" i="1" s="1"/>
  <c r="AD355" i="1"/>
  <c r="AB355" i="1"/>
  <c r="AA355" i="1"/>
  <c r="Y355" i="1"/>
  <c r="X355" i="1"/>
  <c r="W355" i="1"/>
  <c r="AS354" i="1"/>
  <c r="AJ354" i="1"/>
  <c r="AK354" i="1" s="1"/>
  <c r="AI354" i="1"/>
  <c r="AG354" i="1"/>
  <c r="AH354" i="1" s="1"/>
  <c r="AF354" i="1"/>
  <c r="AE354" i="1"/>
  <c r="AD354" i="1"/>
  <c r="AC354" i="1"/>
  <c r="AB354" i="1"/>
  <c r="AA354" i="1"/>
  <c r="Y354" i="1"/>
  <c r="X354" i="1"/>
  <c r="W354" i="1"/>
  <c r="AS353" i="1"/>
  <c r="AJ353" i="1"/>
  <c r="AK353" i="1" s="1"/>
  <c r="AI353" i="1"/>
  <c r="AG353" i="1"/>
  <c r="AH353" i="1" s="1"/>
  <c r="AF353" i="1"/>
  <c r="AE353" i="1"/>
  <c r="AC353" i="1" s="1"/>
  <c r="AD353" i="1"/>
  <c r="AB353" i="1"/>
  <c r="AA353" i="1"/>
  <c r="Y353" i="1"/>
  <c r="X353" i="1"/>
  <c r="W353" i="1"/>
  <c r="AS352" i="1"/>
  <c r="AJ352" i="1"/>
  <c r="AK352" i="1" s="1"/>
  <c r="AI352" i="1"/>
  <c r="AG352" i="1"/>
  <c r="AH352" i="1" s="1"/>
  <c r="AF352" i="1"/>
  <c r="AE352" i="1"/>
  <c r="AD352" i="1"/>
  <c r="AC352" i="1"/>
  <c r="AB352" i="1"/>
  <c r="AA352" i="1"/>
  <c r="Y352" i="1"/>
  <c r="X352" i="1"/>
  <c r="W352" i="1"/>
  <c r="AS351" i="1"/>
  <c r="AJ351" i="1"/>
  <c r="AK351" i="1" s="1"/>
  <c r="AI351" i="1"/>
  <c r="AH351" i="1"/>
  <c r="AG351" i="1"/>
  <c r="AF351" i="1"/>
  <c r="AE351" i="1"/>
  <c r="AC351" i="1" s="1"/>
  <c r="AD351" i="1"/>
  <c r="AB351" i="1"/>
  <c r="AA351" i="1"/>
  <c r="Y351" i="1"/>
  <c r="X351" i="1"/>
  <c r="W351" i="1"/>
  <c r="AS350" i="1"/>
  <c r="AJ350" i="1"/>
  <c r="AK350" i="1" s="1"/>
  <c r="AI350" i="1"/>
  <c r="AG350" i="1"/>
  <c r="AH350" i="1" s="1"/>
  <c r="AF350" i="1"/>
  <c r="AE350" i="1"/>
  <c r="AD350" i="1"/>
  <c r="AC350" i="1"/>
  <c r="AB350" i="1"/>
  <c r="AA350" i="1"/>
  <c r="Y350" i="1"/>
  <c r="X350" i="1"/>
  <c r="W350" i="1"/>
  <c r="AS349" i="1"/>
  <c r="AJ349" i="1"/>
  <c r="AK349" i="1" s="1"/>
  <c r="AI349" i="1"/>
  <c r="AH349" i="1"/>
  <c r="AG349" i="1"/>
  <c r="AF349" i="1"/>
  <c r="AE349" i="1"/>
  <c r="AD349" i="1"/>
  <c r="AC349" i="1"/>
  <c r="AB349" i="1"/>
  <c r="AA349" i="1"/>
  <c r="Y349" i="1"/>
  <c r="X349" i="1"/>
  <c r="W349" i="1"/>
  <c r="AS348" i="1"/>
  <c r="AJ348" i="1"/>
  <c r="AK348" i="1" s="1"/>
  <c r="AI348" i="1"/>
  <c r="AG348" i="1"/>
  <c r="AH348" i="1" s="1"/>
  <c r="AF348" i="1"/>
  <c r="AE348" i="1"/>
  <c r="AC348" i="1" s="1"/>
  <c r="AD348" i="1"/>
  <c r="AB348" i="1"/>
  <c r="AA348" i="1"/>
  <c r="Y348" i="1"/>
  <c r="X348" i="1"/>
  <c r="W348" i="1"/>
  <c r="AS347" i="1"/>
  <c r="AJ347" i="1"/>
  <c r="AK347" i="1" s="1"/>
  <c r="AI347" i="1"/>
  <c r="AH347" i="1"/>
  <c r="AG347" i="1"/>
  <c r="AF347" i="1"/>
  <c r="AE347" i="1"/>
  <c r="AC347" i="1" s="1"/>
  <c r="AD347" i="1"/>
  <c r="AB347" i="1"/>
  <c r="AA347" i="1"/>
  <c r="Y347" i="1"/>
  <c r="X347" i="1"/>
  <c r="W347" i="1"/>
  <c r="AS346" i="1"/>
  <c r="AJ346" i="1"/>
  <c r="AK346" i="1" s="1"/>
  <c r="AI346" i="1"/>
  <c r="AG346" i="1"/>
  <c r="AH346" i="1" s="1"/>
  <c r="AF346" i="1"/>
  <c r="AE346" i="1"/>
  <c r="AD346" i="1"/>
  <c r="AC346" i="1"/>
  <c r="AB346" i="1"/>
  <c r="AA346" i="1"/>
  <c r="Y346" i="1"/>
  <c r="X346" i="1"/>
  <c r="W346" i="1"/>
  <c r="AS345" i="1"/>
  <c r="AJ345" i="1"/>
  <c r="AK345" i="1" s="1"/>
  <c r="AI345" i="1"/>
  <c r="AG345" i="1"/>
  <c r="AH345" i="1" s="1"/>
  <c r="AF345" i="1"/>
  <c r="AE345" i="1"/>
  <c r="AC345" i="1" s="1"/>
  <c r="AD345" i="1"/>
  <c r="AB345" i="1"/>
  <c r="AA345" i="1"/>
  <c r="Y345" i="1"/>
  <c r="X345" i="1"/>
  <c r="W345" i="1"/>
  <c r="AS344" i="1"/>
  <c r="AJ344" i="1"/>
  <c r="AK344" i="1" s="1"/>
  <c r="AI344" i="1"/>
  <c r="AG344" i="1"/>
  <c r="AH344" i="1" s="1"/>
  <c r="AF344" i="1"/>
  <c r="AE344" i="1"/>
  <c r="AD344" i="1"/>
  <c r="AC344" i="1"/>
  <c r="AB344" i="1"/>
  <c r="AA344" i="1"/>
  <c r="Y344" i="1"/>
  <c r="X344" i="1"/>
  <c r="W344" i="1"/>
  <c r="AS343" i="1"/>
  <c r="AJ343" i="1"/>
  <c r="AK343" i="1" s="1"/>
  <c r="AI343" i="1"/>
  <c r="AH343" i="1"/>
  <c r="AG343" i="1"/>
  <c r="AF343" i="1"/>
  <c r="AE343" i="1"/>
  <c r="AC343" i="1" s="1"/>
  <c r="AD343" i="1"/>
  <c r="AB343" i="1"/>
  <c r="AA343" i="1"/>
  <c r="Y343" i="1"/>
  <c r="X343" i="1"/>
  <c r="W343" i="1"/>
  <c r="AS342" i="1"/>
  <c r="AJ342" i="1"/>
  <c r="AK342" i="1" s="1"/>
  <c r="AI342" i="1"/>
  <c r="AG342" i="1"/>
  <c r="AH342" i="1" s="1"/>
  <c r="AF342" i="1"/>
  <c r="AE342" i="1"/>
  <c r="AC342" i="1" s="1"/>
  <c r="AD342" i="1"/>
  <c r="AB342" i="1"/>
  <c r="AA342" i="1"/>
  <c r="Y342" i="1"/>
  <c r="X342" i="1"/>
  <c r="W342" i="1"/>
  <c r="AS341" i="1"/>
  <c r="AJ341" i="1"/>
  <c r="AK341" i="1" s="1"/>
  <c r="AI341" i="1"/>
  <c r="AH341" i="1"/>
  <c r="AG341" i="1"/>
  <c r="AF341" i="1"/>
  <c r="AE341" i="1"/>
  <c r="AD341" i="1"/>
  <c r="AC341" i="1"/>
  <c r="AB341" i="1"/>
  <c r="AA341" i="1"/>
  <c r="Y341" i="1"/>
  <c r="X341" i="1"/>
  <c r="W341" i="1"/>
  <c r="AS340" i="1"/>
  <c r="AJ340" i="1"/>
  <c r="AK340" i="1" s="1"/>
  <c r="AI340" i="1"/>
  <c r="AG340" i="1"/>
  <c r="AH340" i="1" s="1"/>
  <c r="AF340" i="1"/>
  <c r="AE340" i="1"/>
  <c r="AC340" i="1" s="1"/>
  <c r="AD340" i="1"/>
  <c r="AB340" i="1"/>
  <c r="AA340" i="1"/>
  <c r="Y340" i="1"/>
  <c r="X340" i="1"/>
  <c r="W340" i="1"/>
  <c r="AS339" i="1"/>
  <c r="AJ339" i="1"/>
  <c r="AK339" i="1" s="1"/>
  <c r="AI339" i="1"/>
  <c r="AH339" i="1"/>
  <c r="AG339" i="1"/>
  <c r="AF339" i="1"/>
  <c r="AE339" i="1"/>
  <c r="AC339" i="1" s="1"/>
  <c r="AD339" i="1"/>
  <c r="AB339" i="1"/>
  <c r="AA339" i="1"/>
  <c r="Y339" i="1"/>
  <c r="X339" i="1"/>
  <c r="W339" i="1"/>
  <c r="AS338" i="1"/>
  <c r="AJ338" i="1"/>
  <c r="AK338" i="1" s="1"/>
  <c r="AI338" i="1"/>
  <c r="AG338" i="1"/>
  <c r="AH338" i="1" s="1"/>
  <c r="AF338" i="1"/>
  <c r="AE338" i="1"/>
  <c r="AD338" i="1"/>
  <c r="AC338" i="1"/>
  <c r="AB338" i="1"/>
  <c r="AA338" i="1"/>
  <c r="Y338" i="1"/>
  <c r="X338" i="1"/>
  <c r="W338" i="1"/>
  <c r="AS337" i="1"/>
  <c r="AJ337" i="1"/>
  <c r="AK337" i="1" s="1"/>
  <c r="AI337" i="1"/>
  <c r="AH337" i="1"/>
  <c r="AG337" i="1"/>
  <c r="AF337" i="1"/>
  <c r="AE337" i="1"/>
  <c r="AC337" i="1" s="1"/>
  <c r="AD337" i="1"/>
  <c r="AB337" i="1"/>
  <c r="AA337" i="1"/>
  <c r="Y337" i="1"/>
  <c r="X337" i="1"/>
  <c r="W337" i="1"/>
  <c r="AS336" i="1"/>
  <c r="AJ336" i="1"/>
  <c r="AK336" i="1" s="1"/>
  <c r="AI336" i="1"/>
  <c r="AG336" i="1"/>
  <c r="AH336" i="1" s="1"/>
  <c r="AF336" i="1"/>
  <c r="AE336" i="1"/>
  <c r="AD336" i="1"/>
  <c r="AC336" i="1"/>
  <c r="AB336" i="1"/>
  <c r="AA336" i="1"/>
  <c r="Y336" i="1"/>
  <c r="X336" i="1"/>
  <c r="W336" i="1"/>
  <c r="AS335" i="1"/>
  <c r="AJ335" i="1"/>
  <c r="AK335" i="1" s="1"/>
  <c r="AI335" i="1"/>
  <c r="AH335" i="1"/>
  <c r="AG335" i="1"/>
  <c r="AF335" i="1"/>
  <c r="AE335" i="1"/>
  <c r="AC335" i="1" s="1"/>
  <c r="AD335" i="1"/>
  <c r="AB335" i="1"/>
  <c r="AA335" i="1"/>
  <c r="Y335" i="1"/>
  <c r="X335" i="1"/>
  <c r="W335" i="1"/>
  <c r="AS334" i="1"/>
  <c r="AJ334" i="1"/>
  <c r="AK334" i="1" s="1"/>
  <c r="AI334" i="1"/>
  <c r="AG334" i="1"/>
  <c r="AH334" i="1" s="1"/>
  <c r="AF334" i="1"/>
  <c r="AE334" i="1"/>
  <c r="AD334" i="1"/>
  <c r="AC334" i="1"/>
  <c r="AB334" i="1"/>
  <c r="AA334" i="1"/>
  <c r="Y334" i="1"/>
  <c r="X334" i="1"/>
  <c r="W334" i="1"/>
  <c r="AS333" i="1"/>
  <c r="AJ333" i="1"/>
  <c r="AK333" i="1" s="1"/>
  <c r="AI333" i="1"/>
  <c r="AH333" i="1"/>
  <c r="AG333" i="1"/>
  <c r="AF333" i="1"/>
  <c r="AE333" i="1"/>
  <c r="AD333" i="1"/>
  <c r="AC333" i="1"/>
  <c r="AB333" i="1"/>
  <c r="AA333" i="1"/>
  <c r="Y333" i="1"/>
  <c r="X333" i="1"/>
  <c r="W333" i="1"/>
  <c r="AS332" i="1"/>
  <c r="AJ332" i="1"/>
  <c r="AK332" i="1" s="1"/>
  <c r="AI332" i="1"/>
  <c r="AG332" i="1"/>
  <c r="AH332" i="1" s="1"/>
  <c r="AF332" i="1"/>
  <c r="AE332" i="1"/>
  <c r="AC332" i="1" s="1"/>
  <c r="AD332" i="1"/>
  <c r="AB332" i="1"/>
  <c r="AA332" i="1"/>
  <c r="Y332" i="1"/>
  <c r="X332" i="1"/>
  <c r="W332" i="1"/>
  <c r="AS331" i="1"/>
  <c r="AJ331" i="1"/>
  <c r="AK331" i="1" s="1"/>
  <c r="AI331" i="1"/>
  <c r="AH331" i="1"/>
  <c r="AG331" i="1"/>
  <c r="AF331" i="1"/>
  <c r="AE331" i="1"/>
  <c r="AC331" i="1" s="1"/>
  <c r="AD331" i="1"/>
  <c r="AB331" i="1"/>
  <c r="AA331" i="1"/>
  <c r="Y331" i="1"/>
  <c r="X331" i="1"/>
  <c r="W331" i="1"/>
  <c r="AS330" i="1"/>
  <c r="AJ330" i="1"/>
  <c r="AK330" i="1" s="1"/>
  <c r="AI330" i="1"/>
  <c r="AG330" i="1"/>
  <c r="AH330" i="1" s="1"/>
  <c r="AF330" i="1"/>
  <c r="AE330" i="1"/>
  <c r="AC330" i="1" s="1"/>
  <c r="AD330" i="1"/>
  <c r="AB330" i="1"/>
  <c r="AA330" i="1"/>
  <c r="Y330" i="1"/>
  <c r="X330" i="1"/>
  <c r="W330" i="1"/>
  <c r="AS329" i="1"/>
  <c r="AJ329" i="1"/>
  <c r="AK329" i="1" s="1"/>
  <c r="AI329" i="1"/>
  <c r="AH329" i="1"/>
  <c r="AG329" i="1"/>
  <c r="AF329" i="1"/>
  <c r="AE329" i="1"/>
  <c r="AC329" i="1" s="1"/>
  <c r="AD329" i="1"/>
  <c r="AB329" i="1"/>
  <c r="AA329" i="1"/>
  <c r="Y329" i="1"/>
  <c r="X329" i="1"/>
  <c r="W329" i="1"/>
  <c r="AS328" i="1"/>
  <c r="AJ328" i="1"/>
  <c r="AK328" i="1" s="1"/>
  <c r="AI328" i="1"/>
  <c r="AG328" i="1"/>
  <c r="AH328" i="1" s="1"/>
  <c r="AF328" i="1"/>
  <c r="AE328" i="1"/>
  <c r="AD328" i="1"/>
  <c r="AC328" i="1"/>
  <c r="AB328" i="1"/>
  <c r="AA328" i="1"/>
  <c r="Y328" i="1"/>
  <c r="X328" i="1"/>
  <c r="W328" i="1"/>
  <c r="AS327" i="1"/>
  <c r="AJ327" i="1"/>
  <c r="AK327" i="1" s="1"/>
  <c r="AI327" i="1"/>
  <c r="AH327" i="1"/>
  <c r="AG327" i="1"/>
  <c r="AF327" i="1"/>
  <c r="AE327" i="1"/>
  <c r="AC327" i="1" s="1"/>
  <c r="AD327" i="1"/>
  <c r="AB327" i="1"/>
  <c r="AA327" i="1"/>
  <c r="Y327" i="1"/>
  <c r="X327" i="1"/>
  <c r="W327" i="1"/>
  <c r="AS326" i="1"/>
  <c r="AJ326" i="1"/>
  <c r="AK326" i="1" s="1"/>
  <c r="AI326" i="1"/>
  <c r="AG326" i="1"/>
  <c r="AH326" i="1" s="1"/>
  <c r="AF326" i="1"/>
  <c r="AE326" i="1"/>
  <c r="AD326" i="1"/>
  <c r="AC326" i="1"/>
  <c r="AB326" i="1"/>
  <c r="AA326" i="1"/>
  <c r="Y326" i="1"/>
  <c r="X326" i="1"/>
  <c r="W326" i="1"/>
  <c r="AS325" i="1"/>
  <c r="AJ325" i="1"/>
  <c r="AK325" i="1" s="1"/>
  <c r="AI325" i="1"/>
  <c r="AH325" i="1"/>
  <c r="AG325" i="1"/>
  <c r="AF325" i="1"/>
  <c r="AE325" i="1"/>
  <c r="AD325" i="1"/>
  <c r="AC325" i="1"/>
  <c r="AB325" i="1"/>
  <c r="AA325" i="1"/>
  <c r="Y325" i="1"/>
  <c r="X325" i="1"/>
  <c r="W325" i="1"/>
  <c r="AS324" i="1"/>
  <c r="AJ324" i="1"/>
  <c r="AK324" i="1" s="1"/>
  <c r="AI324" i="1"/>
  <c r="AG324" i="1"/>
  <c r="AH324" i="1" s="1"/>
  <c r="AF324" i="1"/>
  <c r="AE324" i="1"/>
  <c r="AC324" i="1" s="1"/>
  <c r="AD324" i="1"/>
  <c r="AB324" i="1"/>
  <c r="AA324" i="1"/>
  <c r="Y324" i="1"/>
  <c r="X324" i="1"/>
  <c r="W324" i="1"/>
  <c r="AS323" i="1"/>
  <c r="AJ323" i="1"/>
  <c r="AK323" i="1" s="1"/>
  <c r="AI323" i="1"/>
  <c r="AH323" i="1"/>
  <c r="AG323" i="1"/>
  <c r="AF323" i="1"/>
  <c r="AE323" i="1"/>
  <c r="AC323" i="1" s="1"/>
  <c r="AD323" i="1"/>
  <c r="AB323" i="1"/>
  <c r="AA323" i="1"/>
  <c r="Y323" i="1"/>
  <c r="X323" i="1"/>
  <c r="W323" i="1"/>
  <c r="AS322" i="1"/>
  <c r="AJ322" i="1"/>
  <c r="AK322" i="1" s="1"/>
  <c r="AI322" i="1"/>
  <c r="AG322" i="1"/>
  <c r="AH322" i="1" s="1"/>
  <c r="AF322" i="1"/>
  <c r="AE322" i="1"/>
  <c r="AC322" i="1" s="1"/>
  <c r="AD322" i="1"/>
  <c r="AB322" i="1"/>
  <c r="AA322" i="1"/>
  <c r="Y322" i="1"/>
  <c r="X322" i="1"/>
  <c r="W322" i="1"/>
  <c r="AS321" i="1"/>
  <c r="AJ321" i="1"/>
  <c r="AK321" i="1" s="1"/>
  <c r="AI321" i="1"/>
  <c r="AH321" i="1"/>
  <c r="AG321" i="1"/>
  <c r="AF321" i="1"/>
  <c r="AE321" i="1"/>
  <c r="AC321" i="1" s="1"/>
  <c r="AD321" i="1"/>
  <c r="AB321" i="1"/>
  <c r="AA321" i="1"/>
  <c r="Y321" i="1"/>
  <c r="X321" i="1"/>
  <c r="W321" i="1"/>
  <c r="AS320" i="1"/>
  <c r="AJ320" i="1"/>
  <c r="AK320" i="1" s="1"/>
  <c r="AI320" i="1"/>
  <c r="AG320" i="1"/>
  <c r="AH320" i="1" s="1"/>
  <c r="AF320" i="1"/>
  <c r="AE320" i="1"/>
  <c r="AD320" i="1"/>
  <c r="AC320" i="1"/>
  <c r="AB320" i="1"/>
  <c r="AA320" i="1"/>
  <c r="Y320" i="1"/>
  <c r="X320" i="1"/>
  <c r="W320" i="1"/>
  <c r="AS319" i="1"/>
  <c r="AJ319" i="1"/>
  <c r="AK319" i="1" s="1"/>
  <c r="AI319" i="1"/>
  <c r="AH319" i="1"/>
  <c r="AG319" i="1"/>
  <c r="AF319" i="1"/>
  <c r="AE319" i="1"/>
  <c r="AC319" i="1" s="1"/>
  <c r="AD319" i="1"/>
  <c r="AB319" i="1"/>
  <c r="AA319" i="1"/>
  <c r="Y319" i="1"/>
  <c r="X319" i="1"/>
  <c r="W319" i="1"/>
  <c r="AS318" i="1"/>
  <c r="AJ318" i="1"/>
  <c r="AK318" i="1" s="1"/>
  <c r="AI318" i="1"/>
  <c r="AG318" i="1"/>
  <c r="AH318" i="1" s="1"/>
  <c r="AF318" i="1"/>
  <c r="AE318" i="1"/>
  <c r="AD318" i="1"/>
  <c r="AC318" i="1"/>
  <c r="AB318" i="1"/>
  <c r="AA318" i="1"/>
  <c r="Y318" i="1"/>
  <c r="X318" i="1"/>
  <c r="W318" i="1"/>
  <c r="AS317" i="1"/>
  <c r="AJ317" i="1"/>
  <c r="AK317" i="1" s="1"/>
  <c r="AI317" i="1"/>
  <c r="AH317" i="1"/>
  <c r="AG317" i="1"/>
  <c r="AF317" i="1"/>
  <c r="AE317" i="1"/>
  <c r="AD317" i="1"/>
  <c r="AC317" i="1"/>
  <c r="AB317" i="1"/>
  <c r="AA317" i="1"/>
  <c r="Y317" i="1"/>
  <c r="X317" i="1"/>
  <c r="W317" i="1"/>
  <c r="AS316" i="1"/>
  <c r="AJ316" i="1"/>
  <c r="AK316" i="1" s="1"/>
  <c r="AI316" i="1"/>
  <c r="AG316" i="1"/>
  <c r="AH316" i="1" s="1"/>
  <c r="AF316" i="1"/>
  <c r="AE316" i="1"/>
  <c r="AC316" i="1" s="1"/>
  <c r="AD316" i="1"/>
  <c r="AB316" i="1"/>
  <c r="AA316" i="1"/>
  <c r="Y316" i="1"/>
  <c r="X316" i="1"/>
  <c r="W316" i="1"/>
  <c r="AS315" i="1"/>
  <c r="AJ315" i="1"/>
  <c r="AK315" i="1" s="1"/>
  <c r="AI315" i="1"/>
  <c r="AH315" i="1"/>
  <c r="AG315" i="1"/>
  <c r="AF315" i="1"/>
  <c r="AE315" i="1"/>
  <c r="AC315" i="1" s="1"/>
  <c r="AD315" i="1"/>
  <c r="AB315" i="1"/>
  <c r="AA315" i="1"/>
  <c r="Y315" i="1"/>
  <c r="X315" i="1"/>
  <c r="W315" i="1"/>
  <c r="AS314" i="1"/>
  <c r="AJ314" i="1"/>
  <c r="AK314" i="1" s="1"/>
  <c r="AI314" i="1"/>
  <c r="AG314" i="1"/>
  <c r="AH314" i="1" s="1"/>
  <c r="AF314" i="1"/>
  <c r="AE314" i="1"/>
  <c r="AC314" i="1" s="1"/>
  <c r="AD314" i="1"/>
  <c r="AB314" i="1"/>
  <c r="AA314" i="1"/>
  <c r="Y314" i="1"/>
  <c r="X314" i="1"/>
  <c r="W314" i="1"/>
  <c r="AS313" i="1"/>
  <c r="AJ313" i="1"/>
  <c r="AK313" i="1" s="1"/>
  <c r="AI313" i="1"/>
  <c r="AH313" i="1"/>
  <c r="AG313" i="1"/>
  <c r="AF313" i="1"/>
  <c r="AE313" i="1"/>
  <c r="AC313" i="1" s="1"/>
  <c r="AD313" i="1"/>
  <c r="AB313" i="1"/>
  <c r="AA313" i="1"/>
  <c r="Y313" i="1"/>
  <c r="X313" i="1"/>
  <c r="W313" i="1"/>
  <c r="AS312" i="1"/>
  <c r="AJ312" i="1"/>
  <c r="AK312" i="1" s="1"/>
  <c r="AI312" i="1"/>
  <c r="AG312" i="1"/>
  <c r="AH312" i="1" s="1"/>
  <c r="AF312" i="1"/>
  <c r="AE312" i="1"/>
  <c r="AD312" i="1"/>
  <c r="AC312" i="1"/>
  <c r="AB312" i="1"/>
  <c r="AA312" i="1"/>
  <c r="Y312" i="1"/>
  <c r="X312" i="1"/>
  <c r="W312" i="1"/>
  <c r="AS311" i="1"/>
  <c r="AJ311" i="1"/>
  <c r="AK311" i="1" s="1"/>
  <c r="AI311" i="1"/>
  <c r="AH311" i="1"/>
  <c r="AG311" i="1"/>
  <c r="AF311" i="1"/>
  <c r="AE311" i="1"/>
  <c r="AC311" i="1" s="1"/>
  <c r="AD311" i="1"/>
  <c r="AB311" i="1"/>
  <c r="AA311" i="1"/>
  <c r="Y311" i="1"/>
  <c r="X311" i="1"/>
  <c r="W311" i="1"/>
  <c r="AS310" i="1"/>
  <c r="AJ310" i="1"/>
  <c r="AK310" i="1" s="1"/>
  <c r="AI310" i="1"/>
  <c r="AG310" i="1"/>
  <c r="AH310" i="1" s="1"/>
  <c r="AF310" i="1"/>
  <c r="AE310" i="1"/>
  <c r="AD310" i="1"/>
  <c r="AC310" i="1"/>
  <c r="AB310" i="1"/>
  <c r="AA310" i="1"/>
  <c r="Y310" i="1"/>
  <c r="X310" i="1"/>
  <c r="W310" i="1"/>
  <c r="AS309" i="1"/>
  <c r="AJ309" i="1"/>
  <c r="AK309" i="1" s="1"/>
  <c r="AI309" i="1"/>
  <c r="AH309" i="1"/>
  <c r="AG309" i="1"/>
  <c r="AF309" i="1"/>
  <c r="AE309" i="1"/>
  <c r="AD309" i="1"/>
  <c r="AC309" i="1"/>
  <c r="AB309" i="1"/>
  <c r="AA309" i="1"/>
  <c r="Y309" i="1"/>
  <c r="X309" i="1"/>
  <c r="W309" i="1"/>
  <c r="AS308" i="1"/>
  <c r="AJ308" i="1"/>
  <c r="AK308" i="1" s="1"/>
  <c r="AI308" i="1"/>
  <c r="AG308" i="1"/>
  <c r="AH308" i="1" s="1"/>
  <c r="AF308" i="1"/>
  <c r="AE308" i="1"/>
  <c r="AC308" i="1" s="1"/>
  <c r="AD308" i="1"/>
  <c r="AB308" i="1"/>
  <c r="AA308" i="1"/>
  <c r="Y308" i="1"/>
  <c r="X308" i="1"/>
  <c r="W308" i="1"/>
  <c r="AS307" i="1"/>
  <c r="AJ307" i="1"/>
  <c r="AK307" i="1" s="1"/>
  <c r="AI307" i="1"/>
  <c r="AH307" i="1"/>
  <c r="AG307" i="1"/>
  <c r="AF307" i="1"/>
  <c r="AE307" i="1"/>
  <c r="AC307" i="1" s="1"/>
  <c r="AD307" i="1"/>
  <c r="AB307" i="1"/>
  <c r="AA307" i="1"/>
  <c r="Y307" i="1"/>
  <c r="X307" i="1"/>
  <c r="W307" i="1"/>
  <c r="AS306" i="1"/>
  <c r="AJ306" i="1"/>
  <c r="AK306" i="1" s="1"/>
  <c r="AI306" i="1"/>
  <c r="AG306" i="1"/>
  <c r="AH306" i="1" s="1"/>
  <c r="AF306" i="1"/>
  <c r="AE306" i="1"/>
  <c r="AC306" i="1" s="1"/>
  <c r="AD306" i="1"/>
  <c r="AB306" i="1"/>
  <c r="AA306" i="1"/>
  <c r="Y306" i="1"/>
  <c r="X306" i="1"/>
  <c r="W306" i="1"/>
  <c r="AS305" i="1"/>
  <c r="AJ305" i="1"/>
  <c r="AK305" i="1" s="1"/>
  <c r="AI305" i="1"/>
  <c r="AH305" i="1"/>
  <c r="AG305" i="1"/>
  <c r="AF305" i="1"/>
  <c r="AE305" i="1"/>
  <c r="AC305" i="1" s="1"/>
  <c r="AD305" i="1"/>
  <c r="AB305" i="1"/>
  <c r="AA305" i="1"/>
  <c r="Y305" i="1"/>
  <c r="X305" i="1"/>
  <c r="W305" i="1"/>
  <c r="AS304" i="1"/>
  <c r="AJ304" i="1"/>
  <c r="AK304" i="1" s="1"/>
  <c r="AI304" i="1"/>
  <c r="AG304" i="1"/>
  <c r="AH304" i="1" s="1"/>
  <c r="AF304" i="1"/>
  <c r="AE304" i="1"/>
  <c r="AD304" i="1"/>
  <c r="AC304" i="1"/>
  <c r="AB304" i="1"/>
  <c r="AA304" i="1"/>
  <c r="Y304" i="1"/>
  <c r="X304" i="1"/>
  <c r="W304" i="1"/>
  <c r="AS303" i="1"/>
  <c r="AJ303" i="1"/>
  <c r="AK303" i="1" s="1"/>
  <c r="AI303" i="1"/>
  <c r="AH303" i="1"/>
  <c r="AG303" i="1"/>
  <c r="AF303" i="1"/>
  <c r="AE303" i="1"/>
  <c r="AC303" i="1" s="1"/>
  <c r="AD303" i="1"/>
  <c r="AB303" i="1"/>
  <c r="AA303" i="1"/>
  <c r="Y303" i="1"/>
  <c r="X303" i="1"/>
  <c r="W303" i="1"/>
  <c r="AS302" i="1"/>
  <c r="AJ302" i="1"/>
  <c r="AK302" i="1" s="1"/>
  <c r="AI302" i="1"/>
  <c r="AG302" i="1"/>
  <c r="AH302" i="1" s="1"/>
  <c r="AF302" i="1"/>
  <c r="AE302" i="1"/>
  <c r="AD302" i="1"/>
  <c r="AC302" i="1"/>
  <c r="AB302" i="1"/>
  <c r="AA302" i="1"/>
  <c r="Y302" i="1"/>
  <c r="X302" i="1"/>
  <c r="W302" i="1"/>
  <c r="AS301" i="1"/>
  <c r="AJ301" i="1"/>
  <c r="AK301" i="1" s="1"/>
  <c r="AI301" i="1"/>
  <c r="AH301" i="1"/>
  <c r="AG301" i="1"/>
  <c r="AF301" i="1"/>
  <c r="AE301" i="1"/>
  <c r="AD301" i="1"/>
  <c r="AC301" i="1"/>
  <c r="AB301" i="1"/>
  <c r="AA301" i="1"/>
  <c r="Y301" i="1"/>
  <c r="X301" i="1"/>
  <c r="W301" i="1"/>
  <c r="AS300" i="1"/>
  <c r="AJ300" i="1"/>
  <c r="AK300" i="1" s="1"/>
  <c r="AI300" i="1"/>
  <c r="AG300" i="1"/>
  <c r="AH300" i="1" s="1"/>
  <c r="AF300" i="1"/>
  <c r="AE300" i="1"/>
  <c r="AC300" i="1" s="1"/>
  <c r="AD300" i="1"/>
  <c r="AB300" i="1"/>
  <c r="AA300" i="1"/>
  <c r="Y300" i="1"/>
  <c r="X300" i="1"/>
  <c r="W300" i="1"/>
  <c r="AS299" i="1"/>
  <c r="AJ299" i="1"/>
  <c r="AK299" i="1" s="1"/>
  <c r="AI299" i="1"/>
  <c r="AH299" i="1"/>
  <c r="AG299" i="1"/>
  <c r="AF299" i="1"/>
  <c r="AE299" i="1"/>
  <c r="AC299" i="1" s="1"/>
  <c r="AD299" i="1"/>
  <c r="AB299" i="1"/>
  <c r="AA299" i="1"/>
  <c r="Y299" i="1"/>
  <c r="X299" i="1"/>
  <c r="W299" i="1"/>
  <c r="AS298" i="1"/>
  <c r="AJ298" i="1"/>
  <c r="AK298" i="1" s="1"/>
  <c r="AI298" i="1"/>
  <c r="AG298" i="1"/>
  <c r="AH298" i="1" s="1"/>
  <c r="AF298" i="1"/>
  <c r="AE298" i="1"/>
  <c r="AC298" i="1" s="1"/>
  <c r="AD298" i="1"/>
  <c r="AB298" i="1"/>
  <c r="AA298" i="1"/>
  <c r="Y298" i="1"/>
  <c r="X298" i="1"/>
  <c r="W298" i="1"/>
  <c r="AS297" i="1"/>
  <c r="AJ297" i="1"/>
  <c r="AK297" i="1" s="1"/>
  <c r="AI297" i="1"/>
  <c r="AH297" i="1"/>
  <c r="AG297" i="1"/>
  <c r="AF297" i="1"/>
  <c r="AE297" i="1"/>
  <c r="AC297" i="1" s="1"/>
  <c r="AD297" i="1"/>
  <c r="AB297" i="1"/>
  <c r="AA297" i="1"/>
  <c r="Y297" i="1"/>
  <c r="X297" i="1"/>
  <c r="W297" i="1"/>
  <c r="AS296" i="1"/>
  <c r="AJ296" i="1"/>
  <c r="AK296" i="1" s="1"/>
  <c r="AI296" i="1"/>
  <c r="AG296" i="1"/>
  <c r="AH296" i="1" s="1"/>
  <c r="AF296" i="1"/>
  <c r="AE296" i="1"/>
  <c r="AD296" i="1"/>
  <c r="AC296" i="1"/>
  <c r="AB296" i="1"/>
  <c r="AA296" i="1"/>
  <c r="Y296" i="1"/>
  <c r="X296" i="1"/>
  <c r="W296" i="1"/>
  <c r="AS295" i="1"/>
  <c r="AJ295" i="1"/>
  <c r="AK295" i="1" s="1"/>
  <c r="AI295" i="1"/>
  <c r="AH295" i="1"/>
  <c r="AG295" i="1"/>
  <c r="AF295" i="1"/>
  <c r="AE295" i="1"/>
  <c r="AC295" i="1" s="1"/>
  <c r="AD295" i="1"/>
  <c r="AB295" i="1"/>
  <c r="AA295" i="1"/>
  <c r="Y295" i="1"/>
  <c r="X295" i="1"/>
  <c r="W295" i="1"/>
  <c r="AS294" i="1"/>
  <c r="AJ294" i="1"/>
  <c r="AK294" i="1" s="1"/>
  <c r="AI294" i="1"/>
  <c r="AG294" i="1"/>
  <c r="AH294" i="1" s="1"/>
  <c r="AF294" i="1"/>
  <c r="AE294" i="1"/>
  <c r="AD294" i="1"/>
  <c r="AC294" i="1"/>
  <c r="AB294" i="1"/>
  <c r="AA294" i="1"/>
  <c r="Y294" i="1"/>
  <c r="X294" i="1"/>
  <c r="W294" i="1"/>
  <c r="AS293" i="1"/>
  <c r="AJ293" i="1"/>
  <c r="AK293" i="1" s="1"/>
  <c r="AI293" i="1"/>
  <c r="AH293" i="1"/>
  <c r="AG293" i="1"/>
  <c r="AF293" i="1"/>
  <c r="AE293" i="1"/>
  <c r="AD293" i="1"/>
  <c r="AC293" i="1"/>
  <c r="AB293" i="1"/>
  <c r="AA293" i="1"/>
  <c r="Y293" i="1"/>
  <c r="X293" i="1"/>
  <c r="W293" i="1"/>
  <c r="AS292" i="1"/>
  <c r="AJ292" i="1"/>
  <c r="AK292" i="1" s="1"/>
  <c r="AI292" i="1"/>
  <c r="AG292" i="1"/>
  <c r="AH292" i="1" s="1"/>
  <c r="AF292" i="1"/>
  <c r="AE292" i="1"/>
  <c r="AC292" i="1" s="1"/>
  <c r="AD292" i="1"/>
  <c r="AB292" i="1"/>
  <c r="AA292" i="1"/>
  <c r="Y292" i="1"/>
  <c r="X292" i="1"/>
  <c r="W292" i="1"/>
  <c r="AS291" i="1"/>
  <c r="AJ291" i="1"/>
  <c r="AK291" i="1" s="1"/>
  <c r="AI291" i="1"/>
  <c r="AH291" i="1"/>
  <c r="AG291" i="1"/>
  <c r="AF291" i="1"/>
  <c r="AE291" i="1"/>
  <c r="AC291" i="1" s="1"/>
  <c r="AD291" i="1"/>
  <c r="AB291" i="1"/>
  <c r="AA291" i="1"/>
  <c r="Y291" i="1"/>
  <c r="X291" i="1"/>
  <c r="W291" i="1"/>
  <c r="AS290" i="1"/>
  <c r="AJ290" i="1"/>
  <c r="AK290" i="1" s="1"/>
  <c r="AI290" i="1"/>
  <c r="AG290" i="1"/>
  <c r="AH290" i="1" s="1"/>
  <c r="AF290" i="1"/>
  <c r="AE290" i="1"/>
  <c r="AC290" i="1" s="1"/>
  <c r="AD290" i="1"/>
  <c r="AB290" i="1"/>
  <c r="AA290" i="1"/>
  <c r="Y290" i="1"/>
  <c r="X290" i="1"/>
  <c r="W290" i="1"/>
  <c r="AS289" i="1"/>
  <c r="AJ289" i="1"/>
  <c r="AK289" i="1" s="1"/>
  <c r="AI289" i="1"/>
  <c r="AH289" i="1"/>
  <c r="AG289" i="1"/>
  <c r="AF289" i="1"/>
  <c r="AE289" i="1"/>
  <c r="AC289" i="1" s="1"/>
  <c r="AD289" i="1"/>
  <c r="AB289" i="1"/>
  <c r="AA289" i="1"/>
  <c r="Y289" i="1"/>
  <c r="X289" i="1"/>
  <c r="W289" i="1"/>
  <c r="AS288" i="1"/>
  <c r="AJ288" i="1"/>
  <c r="AK288" i="1" s="1"/>
  <c r="AI288" i="1"/>
  <c r="AG288" i="1"/>
  <c r="AH288" i="1" s="1"/>
  <c r="AF288" i="1"/>
  <c r="AE288" i="1"/>
  <c r="AC288" i="1" s="1"/>
  <c r="AD288" i="1"/>
  <c r="AB288" i="1"/>
  <c r="AA288" i="1"/>
  <c r="Y288" i="1"/>
  <c r="X288" i="1"/>
  <c r="W288" i="1"/>
  <c r="AS287" i="1"/>
  <c r="AJ287" i="1"/>
  <c r="AK287" i="1" s="1"/>
  <c r="AI287" i="1"/>
  <c r="AH287" i="1"/>
  <c r="AG287" i="1"/>
  <c r="AF287" i="1"/>
  <c r="AE287" i="1"/>
  <c r="AC287" i="1" s="1"/>
  <c r="AD287" i="1"/>
  <c r="AB287" i="1"/>
  <c r="AA287" i="1"/>
  <c r="Y287" i="1"/>
  <c r="X287" i="1"/>
  <c r="W287" i="1"/>
  <c r="AS286" i="1"/>
  <c r="AJ286" i="1"/>
  <c r="AK286" i="1" s="1"/>
  <c r="AI286" i="1"/>
  <c r="AG286" i="1"/>
  <c r="AH286" i="1" s="1"/>
  <c r="AF286" i="1"/>
  <c r="AE286" i="1"/>
  <c r="AD286" i="1"/>
  <c r="AC286" i="1"/>
  <c r="AB286" i="1"/>
  <c r="AA286" i="1"/>
  <c r="Y286" i="1"/>
  <c r="X286" i="1"/>
  <c r="W286" i="1"/>
  <c r="AS285" i="1"/>
  <c r="AJ285" i="1"/>
  <c r="AK285" i="1" s="1"/>
  <c r="AI285" i="1"/>
  <c r="AH285" i="1"/>
  <c r="AG285" i="1"/>
  <c r="AF285" i="1"/>
  <c r="AE285" i="1"/>
  <c r="AD285" i="1"/>
  <c r="AC285" i="1"/>
  <c r="AB285" i="1"/>
  <c r="AA285" i="1"/>
  <c r="Y285" i="1"/>
  <c r="X285" i="1"/>
  <c r="W285" i="1"/>
  <c r="AS284" i="1"/>
  <c r="AJ284" i="1"/>
  <c r="AK284" i="1" s="1"/>
  <c r="AI284" i="1"/>
  <c r="AG284" i="1"/>
  <c r="AH284" i="1" s="1"/>
  <c r="AF284" i="1"/>
  <c r="AE284" i="1"/>
  <c r="AC284" i="1" s="1"/>
  <c r="AD284" i="1"/>
  <c r="AB284" i="1"/>
  <c r="AA284" i="1"/>
  <c r="Y284" i="1"/>
  <c r="X284" i="1"/>
  <c r="W284" i="1"/>
  <c r="AS283" i="1"/>
  <c r="AJ283" i="1"/>
  <c r="AK283" i="1" s="1"/>
  <c r="AI283" i="1"/>
  <c r="AH283" i="1"/>
  <c r="AG283" i="1"/>
  <c r="AF283" i="1"/>
  <c r="AE283" i="1"/>
  <c r="AC283" i="1" s="1"/>
  <c r="AD283" i="1"/>
  <c r="AB283" i="1"/>
  <c r="AA283" i="1"/>
  <c r="Y283" i="1"/>
  <c r="X283" i="1"/>
  <c r="W283" i="1"/>
  <c r="AS282" i="1"/>
  <c r="AJ282" i="1"/>
  <c r="AK282" i="1" s="1"/>
  <c r="AI282" i="1"/>
  <c r="AG282" i="1"/>
  <c r="AH282" i="1" s="1"/>
  <c r="AF282" i="1"/>
  <c r="AE282" i="1"/>
  <c r="AC282" i="1" s="1"/>
  <c r="AD282" i="1"/>
  <c r="AB282" i="1"/>
  <c r="AA282" i="1"/>
  <c r="Y282" i="1"/>
  <c r="X282" i="1"/>
  <c r="W282" i="1"/>
  <c r="AS281" i="1"/>
  <c r="AJ281" i="1"/>
  <c r="AK281" i="1" s="1"/>
  <c r="AI281" i="1"/>
  <c r="AH281" i="1"/>
  <c r="AG281" i="1"/>
  <c r="AF281" i="1"/>
  <c r="AE281" i="1"/>
  <c r="AC281" i="1" s="1"/>
  <c r="AD281" i="1"/>
  <c r="AB281" i="1"/>
  <c r="AA281" i="1"/>
  <c r="Y281" i="1"/>
  <c r="X281" i="1"/>
  <c r="W281" i="1"/>
  <c r="AS280" i="1"/>
  <c r="AJ280" i="1"/>
  <c r="AK280" i="1" s="1"/>
  <c r="AI280" i="1"/>
  <c r="AG280" i="1"/>
  <c r="AH280" i="1" s="1"/>
  <c r="AF280" i="1"/>
  <c r="AE280" i="1"/>
  <c r="AC280" i="1" s="1"/>
  <c r="AD280" i="1"/>
  <c r="AB280" i="1"/>
  <c r="AA280" i="1"/>
  <c r="Y280" i="1"/>
  <c r="X280" i="1"/>
  <c r="W280" i="1"/>
  <c r="AS279" i="1"/>
  <c r="AJ279" i="1"/>
  <c r="AK279" i="1" s="1"/>
  <c r="AI279" i="1"/>
  <c r="AH279" i="1"/>
  <c r="AG279" i="1"/>
  <c r="AF279" i="1"/>
  <c r="AE279" i="1"/>
  <c r="AC279" i="1" s="1"/>
  <c r="AD279" i="1"/>
  <c r="AB279" i="1"/>
  <c r="AA279" i="1"/>
  <c r="Y279" i="1"/>
  <c r="X279" i="1"/>
  <c r="W279" i="1"/>
  <c r="AS278" i="1"/>
  <c r="AJ278" i="1"/>
  <c r="AK278" i="1" s="1"/>
  <c r="AI278" i="1"/>
  <c r="AG278" i="1"/>
  <c r="AH278" i="1" s="1"/>
  <c r="AF278" i="1"/>
  <c r="AE278" i="1"/>
  <c r="AD278" i="1"/>
  <c r="AC278" i="1"/>
  <c r="AB278" i="1"/>
  <c r="AA278" i="1"/>
  <c r="Y278" i="1"/>
  <c r="X278" i="1"/>
  <c r="W278" i="1"/>
  <c r="AS277" i="1"/>
  <c r="AJ277" i="1"/>
  <c r="AK277" i="1" s="1"/>
  <c r="AI277" i="1"/>
  <c r="AH277" i="1"/>
  <c r="AG277" i="1"/>
  <c r="AF277" i="1"/>
  <c r="AE277" i="1"/>
  <c r="AD277" i="1"/>
  <c r="AC277" i="1"/>
  <c r="AB277" i="1"/>
  <c r="AA277" i="1"/>
  <c r="Y277" i="1"/>
  <c r="X277" i="1"/>
  <c r="W277" i="1"/>
  <c r="AS276" i="1"/>
  <c r="AJ276" i="1"/>
  <c r="AK276" i="1" s="1"/>
  <c r="AI276" i="1"/>
  <c r="AG276" i="1"/>
  <c r="AH276" i="1" s="1"/>
  <c r="AF276" i="1"/>
  <c r="AE276" i="1"/>
  <c r="AC276" i="1" s="1"/>
  <c r="AD276" i="1"/>
  <c r="AB276" i="1"/>
  <c r="AA276" i="1"/>
  <c r="Y276" i="1"/>
  <c r="X276" i="1"/>
  <c r="W276" i="1"/>
  <c r="AS275" i="1"/>
  <c r="AJ275" i="1"/>
  <c r="AK275" i="1" s="1"/>
  <c r="AI275" i="1"/>
  <c r="AH275" i="1"/>
  <c r="AG275" i="1"/>
  <c r="AF275" i="1"/>
  <c r="AE275" i="1"/>
  <c r="AC275" i="1" s="1"/>
  <c r="AD275" i="1"/>
  <c r="AB275" i="1"/>
  <c r="AA275" i="1"/>
  <c r="Y275" i="1"/>
  <c r="X275" i="1"/>
  <c r="W275" i="1"/>
  <c r="AS274" i="1"/>
  <c r="AJ274" i="1"/>
  <c r="AK274" i="1" s="1"/>
  <c r="AI274" i="1"/>
  <c r="AG274" i="1"/>
  <c r="AH274" i="1" s="1"/>
  <c r="AF274" i="1"/>
  <c r="AE274" i="1"/>
  <c r="AC274" i="1" s="1"/>
  <c r="AD274" i="1"/>
  <c r="AB274" i="1"/>
  <c r="AA274" i="1"/>
  <c r="Y274" i="1"/>
  <c r="X274" i="1"/>
  <c r="W274" i="1"/>
  <c r="AS273" i="1"/>
  <c r="AJ273" i="1"/>
  <c r="AK273" i="1" s="1"/>
  <c r="AI273" i="1"/>
  <c r="AH273" i="1"/>
  <c r="AG273" i="1"/>
  <c r="AF273" i="1"/>
  <c r="AE273" i="1"/>
  <c r="AC273" i="1" s="1"/>
  <c r="AD273" i="1"/>
  <c r="AB273" i="1"/>
  <c r="AA273" i="1"/>
  <c r="Y273" i="1"/>
  <c r="X273" i="1"/>
  <c r="W273" i="1"/>
  <c r="AS272" i="1"/>
  <c r="AJ272" i="1"/>
  <c r="AK272" i="1" s="1"/>
  <c r="AI272" i="1"/>
  <c r="AG272" i="1"/>
  <c r="AH272" i="1" s="1"/>
  <c r="AF272" i="1"/>
  <c r="AE272" i="1"/>
  <c r="AC272" i="1" s="1"/>
  <c r="AD272" i="1"/>
  <c r="AB272" i="1"/>
  <c r="AA272" i="1"/>
  <c r="Y272" i="1"/>
  <c r="X272" i="1"/>
  <c r="W272" i="1"/>
  <c r="AS271" i="1"/>
  <c r="AJ271" i="1"/>
  <c r="AK271" i="1" s="1"/>
  <c r="AI271" i="1"/>
  <c r="AH271" i="1"/>
  <c r="AG271" i="1"/>
  <c r="AF271" i="1"/>
  <c r="AE271" i="1"/>
  <c r="AC271" i="1" s="1"/>
  <c r="AD271" i="1"/>
  <c r="AB271" i="1"/>
  <c r="AA271" i="1"/>
  <c r="Y271" i="1"/>
  <c r="X271" i="1"/>
  <c r="W271" i="1"/>
  <c r="AS270" i="1"/>
  <c r="AJ270" i="1"/>
  <c r="AK270" i="1" s="1"/>
  <c r="AI270" i="1"/>
  <c r="AG270" i="1"/>
  <c r="AH270" i="1" s="1"/>
  <c r="AF270" i="1"/>
  <c r="AE270" i="1"/>
  <c r="AD270" i="1"/>
  <c r="AC270" i="1"/>
  <c r="AB270" i="1"/>
  <c r="AA270" i="1"/>
  <c r="Y270" i="1"/>
  <c r="X270" i="1"/>
  <c r="W270" i="1"/>
  <c r="AS269" i="1"/>
  <c r="AJ269" i="1"/>
  <c r="AK269" i="1" s="1"/>
  <c r="AI269" i="1"/>
  <c r="AH269" i="1"/>
  <c r="AG269" i="1"/>
  <c r="AF269" i="1"/>
  <c r="AE269" i="1"/>
  <c r="AD269" i="1"/>
  <c r="AC269" i="1"/>
  <c r="AB269" i="1"/>
  <c r="AA269" i="1"/>
  <c r="Y269" i="1"/>
  <c r="X269" i="1"/>
  <c r="W269" i="1"/>
  <c r="AS268" i="1"/>
  <c r="AJ268" i="1"/>
  <c r="AK268" i="1" s="1"/>
  <c r="AI268" i="1"/>
  <c r="AG268" i="1"/>
  <c r="AH268" i="1" s="1"/>
  <c r="AF268" i="1"/>
  <c r="AE268" i="1"/>
  <c r="AC268" i="1" s="1"/>
  <c r="AD268" i="1"/>
  <c r="AB268" i="1"/>
  <c r="AA268" i="1"/>
  <c r="Y268" i="1"/>
  <c r="X268" i="1"/>
  <c r="W268" i="1"/>
  <c r="AS267" i="1"/>
  <c r="AJ267" i="1"/>
  <c r="AK267" i="1" s="1"/>
  <c r="AI267" i="1"/>
  <c r="AH267" i="1"/>
  <c r="AG267" i="1"/>
  <c r="AF267" i="1"/>
  <c r="AE267" i="1"/>
  <c r="AC267" i="1" s="1"/>
  <c r="AD267" i="1"/>
  <c r="AB267" i="1"/>
  <c r="AA267" i="1"/>
  <c r="Y267" i="1"/>
  <c r="X267" i="1"/>
  <c r="W267" i="1"/>
  <c r="AS266" i="1"/>
  <c r="AJ266" i="1"/>
  <c r="AK266" i="1" s="1"/>
  <c r="AI266" i="1"/>
  <c r="AG266" i="1"/>
  <c r="AH266" i="1" s="1"/>
  <c r="AF266" i="1"/>
  <c r="AE266" i="1"/>
  <c r="AC266" i="1" s="1"/>
  <c r="AD266" i="1"/>
  <c r="AB266" i="1"/>
  <c r="AA266" i="1"/>
  <c r="Y266" i="1"/>
  <c r="X266" i="1"/>
  <c r="W266" i="1"/>
  <c r="AS265" i="1"/>
  <c r="AJ265" i="1"/>
  <c r="AK265" i="1" s="1"/>
  <c r="AI265" i="1"/>
  <c r="AH265" i="1"/>
  <c r="AG265" i="1"/>
  <c r="AF265" i="1"/>
  <c r="AE265" i="1"/>
  <c r="AC265" i="1" s="1"/>
  <c r="AD265" i="1"/>
  <c r="AB265" i="1"/>
  <c r="AA265" i="1"/>
  <c r="Y265" i="1"/>
  <c r="X265" i="1"/>
  <c r="W265" i="1"/>
  <c r="AS264" i="1"/>
  <c r="AJ264" i="1"/>
  <c r="AK264" i="1" s="1"/>
  <c r="AI264" i="1"/>
  <c r="AG264" i="1"/>
  <c r="AH264" i="1" s="1"/>
  <c r="AF264" i="1"/>
  <c r="AE264" i="1"/>
  <c r="AC264" i="1" s="1"/>
  <c r="AD264" i="1"/>
  <c r="AB264" i="1"/>
  <c r="AA264" i="1"/>
  <c r="Y264" i="1"/>
  <c r="X264" i="1"/>
  <c r="W264" i="1"/>
  <c r="AS263" i="1"/>
  <c r="AJ263" i="1"/>
  <c r="AK263" i="1" s="1"/>
  <c r="AI263" i="1"/>
  <c r="AH263" i="1"/>
  <c r="AG263" i="1"/>
  <c r="AF263" i="1"/>
  <c r="AE263" i="1"/>
  <c r="AC263" i="1" s="1"/>
  <c r="AD263" i="1"/>
  <c r="AB263" i="1"/>
  <c r="AA263" i="1"/>
  <c r="Y263" i="1"/>
  <c r="X263" i="1"/>
  <c r="W263" i="1"/>
  <c r="AS262" i="1"/>
  <c r="AJ262" i="1"/>
  <c r="AK262" i="1" s="1"/>
  <c r="AI262" i="1"/>
  <c r="AG262" i="1"/>
  <c r="AH262" i="1" s="1"/>
  <c r="AF262" i="1"/>
  <c r="AE262" i="1"/>
  <c r="AD262" i="1"/>
  <c r="AC262" i="1"/>
  <c r="AB262" i="1"/>
  <c r="AA262" i="1"/>
  <c r="Y262" i="1"/>
  <c r="X262" i="1"/>
  <c r="W262" i="1"/>
  <c r="AS261" i="1"/>
  <c r="AJ261" i="1"/>
  <c r="AK261" i="1" s="1"/>
  <c r="AI261" i="1"/>
  <c r="AH261" i="1"/>
  <c r="AG261" i="1"/>
  <c r="AF261" i="1"/>
  <c r="AE261" i="1"/>
  <c r="AD261" i="1"/>
  <c r="AC261" i="1"/>
  <c r="AB261" i="1"/>
  <c r="AA261" i="1"/>
  <c r="Y261" i="1"/>
  <c r="X261" i="1"/>
  <c r="W261" i="1"/>
  <c r="AS260" i="1"/>
  <c r="AJ260" i="1"/>
  <c r="AK260" i="1" s="1"/>
  <c r="AI260" i="1"/>
  <c r="AG260" i="1"/>
  <c r="AH260" i="1" s="1"/>
  <c r="AF260" i="1"/>
  <c r="AE260" i="1"/>
  <c r="AC260" i="1" s="1"/>
  <c r="AD260" i="1"/>
  <c r="AB260" i="1"/>
  <c r="AA260" i="1"/>
  <c r="Y260" i="1"/>
  <c r="X260" i="1"/>
  <c r="W260" i="1"/>
  <c r="AS259" i="1"/>
  <c r="AJ259" i="1"/>
  <c r="AK259" i="1" s="1"/>
  <c r="AI259" i="1"/>
  <c r="AH259" i="1"/>
  <c r="AG259" i="1"/>
  <c r="AF259" i="1"/>
  <c r="AE259" i="1"/>
  <c r="AC259" i="1" s="1"/>
  <c r="AD259" i="1"/>
  <c r="AB259" i="1"/>
  <c r="AA259" i="1"/>
  <c r="Y259" i="1"/>
  <c r="X259" i="1"/>
  <c r="W259" i="1"/>
  <c r="AS258" i="1"/>
  <c r="AJ258" i="1"/>
  <c r="AK258" i="1" s="1"/>
  <c r="AI258" i="1"/>
  <c r="AG258" i="1"/>
  <c r="AH258" i="1" s="1"/>
  <c r="AF258" i="1"/>
  <c r="AE258" i="1"/>
  <c r="AC258" i="1" s="1"/>
  <c r="AD258" i="1"/>
  <c r="AB258" i="1"/>
  <c r="AA258" i="1"/>
  <c r="Y258" i="1"/>
  <c r="X258" i="1"/>
  <c r="W258" i="1"/>
  <c r="AS257" i="1"/>
  <c r="AJ257" i="1"/>
  <c r="AK257" i="1" s="1"/>
  <c r="AI257" i="1"/>
  <c r="AH257" i="1"/>
  <c r="AG257" i="1"/>
  <c r="AF257" i="1"/>
  <c r="AE257" i="1"/>
  <c r="AC257" i="1" s="1"/>
  <c r="AD257" i="1"/>
  <c r="AB257" i="1"/>
  <c r="AA257" i="1"/>
  <c r="Y257" i="1"/>
  <c r="X257" i="1"/>
  <c r="W257" i="1"/>
  <c r="AS256" i="1"/>
  <c r="AJ256" i="1"/>
  <c r="AK256" i="1" s="1"/>
  <c r="AI256" i="1"/>
  <c r="AG256" i="1"/>
  <c r="AH256" i="1" s="1"/>
  <c r="AF256" i="1"/>
  <c r="AE256" i="1"/>
  <c r="AC256" i="1" s="1"/>
  <c r="AD256" i="1"/>
  <c r="AB256" i="1"/>
  <c r="AA256" i="1"/>
  <c r="Y256" i="1"/>
  <c r="X256" i="1"/>
  <c r="W256" i="1"/>
  <c r="AS255" i="1"/>
  <c r="AJ255" i="1"/>
  <c r="AK255" i="1" s="1"/>
  <c r="AI255" i="1"/>
  <c r="AH255" i="1"/>
  <c r="AG255" i="1"/>
  <c r="AF255" i="1"/>
  <c r="AE255" i="1"/>
  <c r="AC255" i="1" s="1"/>
  <c r="AD255" i="1"/>
  <c r="AB255" i="1"/>
  <c r="AA255" i="1"/>
  <c r="Y255" i="1"/>
  <c r="X255" i="1"/>
  <c r="W255" i="1"/>
  <c r="AS254" i="1"/>
  <c r="AJ254" i="1"/>
  <c r="AK254" i="1" s="1"/>
  <c r="AI254" i="1"/>
  <c r="AG254" i="1"/>
  <c r="AH254" i="1" s="1"/>
  <c r="AF254" i="1"/>
  <c r="AE254" i="1"/>
  <c r="AD254" i="1"/>
  <c r="AC254" i="1"/>
  <c r="AB254" i="1"/>
  <c r="AA254" i="1"/>
  <c r="Y254" i="1"/>
  <c r="X254" i="1"/>
  <c r="W254" i="1"/>
  <c r="AS253" i="1"/>
  <c r="AJ253" i="1"/>
  <c r="AK253" i="1" s="1"/>
  <c r="AI253" i="1"/>
  <c r="AH253" i="1"/>
  <c r="AG253" i="1"/>
  <c r="AF253" i="1"/>
  <c r="AE253" i="1"/>
  <c r="AC253" i="1" s="1"/>
  <c r="AD253" i="1"/>
  <c r="AB253" i="1"/>
  <c r="AA253" i="1"/>
  <c r="Y253" i="1"/>
  <c r="X253" i="1"/>
  <c r="W253" i="1"/>
  <c r="AS252" i="1"/>
  <c r="AJ252" i="1"/>
  <c r="AK252" i="1" s="1"/>
  <c r="AI252" i="1"/>
  <c r="AG252" i="1"/>
  <c r="AH252" i="1" s="1"/>
  <c r="AF252" i="1"/>
  <c r="AE252" i="1"/>
  <c r="AC252" i="1" s="1"/>
  <c r="AD252" i="1"/>
  <c r="AB252" i="1"/>
  <c r="AA252" i="1"/>
  <c r="Y252" i="1"/>
  <c r="X252" i="1"/>
  <c r="W252" i="1"/>
  <c r="AS251" i="1"/>
  <c r="AJ251" i="1"/>
  <c r="AK251" i="1" s="1"/>
  <c r="AI251" i="1"/>
  <c r="AH251" i="1"/>
  <c r="AG251" i="1"/>
  <c r="AF251" i="1"/>
  <c r="AE251" i="1"/>
  <c r="AC251" i="1" s="1"/>
  <c r="AD251" i="1"/>
  <c r="AB251" i="1"/>
  <c r="AA251" i="1"/>
  <c r="Y251" i="1"/>
  <c r="X251" i="1"/>
  <c r="W251" i="1"/>
  <c r="AS250" i="1"/>
  <c r="AJ250" i="1"/>
  <c r="AK250" i="1" s="1"/>
  <c r="AI250" i="1"/>
  <c r="AG250" i="1"/>
  <c r="AH250" i="1" s="1"/>
  <c r="AF250" i="1"/>
  <c r="AE250" i="1"/>
  <c r="AC250" i="1" s="1"/>
  <c r="AD250" i="1"/>
  <c r="AB250" i="1"/>
  <c r="AA250" i="1"/>
  <c r="Y250" i="1"/>
  <c r="X250" i="1"/>
  <c r="W250" i="1"/>
  <c r="AS249" i="1"/>
  <c r="AJ249" i="1"/>
  <c r="AK249" i="1" s="1"/>
  <c r="AI249" i="1"/>
  <c r="AG249" i="1"/>
  <c r="AH249" i="1" s="1"/>
  <c r="AF249" i="1"/>
  <c r="AE249" i="1"/>
  <c r="AC249" i="1" s="1"/>
  <c r="AD249" i="1"/>
  <c r="AB249" i="1"/>
  <c r="AA249" i="1"/>
  <c r="Y249" i="1"/>
  <c r="X249" i="1"/>
  <c r="W249" i="1"/>
  <c r="AS248" i="1"/>
  <c r="AJ248" i="1"/>
  <c r="AK248" i="1" s="1"/>
  <c r="AI248" i="1"/>
  <c r="AH248" i="1"/>
  <c r="AG248" i="1"/>
  <c r="AF248" i="1"/>
  <c r="AE248" i="1"/>
  <c r="AC248" i="1" s="1"/>
  <c r="AD248" i="1"/>
  <c r="AB248" i="1"/>
  <c r="AA248" i="1"/>
  <c r="Y248" i="1"/>
  <c r="X248" i="1"/>
  <c r="W248" i="1"/>
  <c r="AS247" i="1"/>
  <c r="AJ247" i="1"/>
  <c r="AK247" i="1" s="1"/>
  <c r="AI247" i="1"/>
  <c r="AH247" i="1"/>
  <c r="AG247" i="1"/>
  <c r="AF247" i="1"/>
  <c r="AE247" i="1"/>
  <c r="AD247" i="1"/>
  <c r="AC247" i="1"/>
  <c r="AB247" i="1"/>
  <c r="AA247" i="1"/>
  <c r="Y247" i="1"/>
  <c r="X247" i="1"/>
  <c r="W247" i="1"/>
  <c r="AS246" i="1"/>
  <c r="AJ246" i="1"/>
  <c r="AK246" i="1" s="1"/>
  <c r="AI246" i="1"/>
  <c r="AG246" i="1"/>
  <c r="AH246" i="1" s="1"/>
  <c r="AF246" i="1"/>
  <c r="AE246" i="1"/>
  <c r="AD246" i="1"/>
  <c r="AC246" i="1"/>
  <c r="AB246" i="1"/>
  <c r="AA246" i="1"/>
  <c r="Y246" i="1"/>
  <c r="X246" i="1"/>
  <c r="W246" i="1"/>
  <c r="AS245" i="1"/>
  <c r="AJ245" i="1"/>
  <c r="AK245" i="1" s="1"/>
  <c r="AI245" i="1"/>
  <c r="AH245" i="1"/>
  <c r="AG245" i="1"/>
  <c r="AF245" i="1"/>
  <c r="AE245" i="1"/>
  <c r="AD245" i="1"/>
  <c r="AC245" i="1"/>
  <c r="AB245" i="1"/>
  <c r="AA245" i="1"/>
  <c r="Y245" i="1"/>
  <c r="X245" i="1"/>
  <c r="W245" i="1"/>
  <c r="AS244" i="1"/>
  <c r="AJ244" i="1"/>
  <c r="AK244" i="1" s="1"/>
  <c r="AI244" i="1"/>
  <c r="AG244" i="1"/>
  <c r="AH244" i="1" s="1"/>
  <c r="AF244" i="1"/>
  <c r="AE244" i="1"/>
  <c r="AC244" i="1" s="1"/>
  <c r="AD244" i="1"/>
  <c r="AB244" i="1"/>
  <c r="AA244" i="1"/>
  <c r="Y244" i="1"/>
  <c r="X244" i="1"/>
  <c r="W244" i="1"/>
  <c r="AS243" i="1"/>
  <c r="AJ243" i="1"/>
  <c r="AK243" i="1" s="1"/>
  <c r="AI243" i="1"/>
  <c r="AH243" i="1"/>
  <c r="AG243" i="1"/>
  <c r="AF243" i="1"/>
  <c r="AE243" i="1"/>
  <c r="AC243" i="1" s="1"/>
  <c r="AD243" i="1"/>
  <c r="AB243" i="1"/>
  <c r="AA243" i="1"/>
  <c r="Y243" i="1"/>
  <c r="X243" i="1"/>
  <c r="W243" i="1"/>
  <c r="AS242" i="1"/>
  <c r="AJ242" i="1"/>
  <c r="AK242" i="1" s="1"/>
  <c r="AI242" i="1"/>
  <c r="AG242" i="1"/>
  <c r="AH242" i="1" s="1"/>
  <c r="AF242" i="1"/>
  <c r="AE242" i="1"/>
  <c r="AD242" i="1"/>
  <c r="AC242" i="1"/>
  <c r="AB242" i="1"/>
  <c r="AA242" i="1"/>
  <c r="Y242" i="1"/>
  <c r="X242" i="1"/>
  <c r="W242" i="1"/>
  <c r="AS241" i="1"/>
  <c r="AJ241" i="1"/>
  <c r="AK241" i="1" s="1"/>
  <c r="AI241" i="1"/>
  <c r="AG241" i="1"/>
  <c r="AH241" i="1" s="1"/>
  <c r="AF241" i="1"/>
  <c r="AE241" i="1"/>
  <c r="AC241" i="1" s="1"/>
  <c r="AD241" i="1"/>
  <c r="AB241" i="1"/>
  <c r="AA241" i="1"/>
  <c r="Y241" i="1"/>
  <c r="X241" i="1"/>
  <c r="W241" i="1"/>
  <c r="AS240" i="1"/>
  <c r="AJ240" i="1"/>
  <c r="AK240" i="1" s="1"/>
  <c r="AI240" i="1"/>
  <c r="AH240" i="1"/>
  <c r="AG240" i="1"/>
  <c r="AF240" i="1"/>
  <c r="AE240" i="1"/>
  <c r="AC240" i="1" s="1"/>
  <c r="AD240" i="1"/>
  <c r="AB240" i="1"/>
  <c r="AA240" i="1"/>
  <c r="Y240" i="1"/>
  <c r="X240" i="1"/>
  <c r="W240" i="1"/>
  <c r="AS239" i="1"/>
  <c r="AJ239" i="1"/>
  <c r="AK239" i="1" s="1"/>
  <c r="AI239" i="1"/>
  <c r="AH239" i="1"/>
  <c r="AG239" i="1"/>
  <c r="AF239" i="1"/>
  <c r="AE239" i="1"/>
  <c r="AC239" i="1" s="1"/>
  <c r="AD239" i="1"/>
  <c r="AB239" i="1"/>
  <c r="AA239" i="1"/>
  <c r="Y239" i="1"/>
  <c r="X239" i="1"/>
  <c r="W239" i="1"/>
  <c r="AS238" i="1"/>
  <c r="AJ238" i="1"/>
  <c r="AK238" i="1" s="1"/>
  <c r="AI238" i="1"/>
  <c r="AG238" i="1"/>
  <c r="AH238" i="1" s="1"/>
  <c r="AF238" i="1"/>
  <c r="AE238" i="1"/>
  <c r="AD238" i="1"/>
  <c r="AC238" i="1"/>
  <c r="AB238" i="1"/>
  <c r="AA238" i="1"/>
  <c r="Y238" i="1"/>
  <c r="X238" i="1"/>
  <c r="W238" i="1"/>
  <c r="AS237" i="1"/>
  <c r="AJ237" i="1"/>
  <c r="AK237" i="1" s="1"/>
  <c r="AI237" i="1"/>
  <c r="AH237" i="1"/>
  <c r="AG237" i="1"/>
  <c r="AF237" i="1"/>
  <c r="AE237" i="1"/>
  <c r="AD237" i="1"/>
  <c r="AC237" i="1"/>
  <c r="AB237" i="1"/>
  <c r="AA237" i="1"/>
  <c r="Y237" i="1"/>
  <c r="X237" i="1"/>
  <c r="W237" i="1"/>
  <c r="AS236" i="1"/>
  <c r="AJ236" i="1"/>
  <c r="AK236" i="1" s="1"/>
  <c r="AI236" i="1"/>
  <c r="AH236" i="1"/>
  <c r="AG236" i="1"/>
  <c r="AF236" i="1"/>
  <c r="AE236" i="1"/>
  <c r="AC236" i="1" s="1"/>
  <c r="AD236" i="1"/>
  <c r="AB236" i="1"/>
  <c r="AA236" i="1"/>
  <c r="Y236" i="1"/>
  <c r="X236" i="1"/>
  <c r="W236" i="1"/>
  <c r="AS235" i="1"/>
  <c r="AJ235" i="1"/>
  <c r="AK235" i="1" s="1"/>
  <c r="AI235" i="1"/>
  <c r="AH235" i="1"/>
  <c r="AG235" i="1"/>
  <c r="AF235" i="1"/>
  <c r="AE235" i="1"/>
  <c r="AC235" i="1" s="1"/>
  <c r="AD235" i="1"/>
  <c r="AB235" i="1"/>
  <c r="AA235" i="1"/>
  <c r="Y235" i="1"/>
  <c r="X235" i="1"/>
  <c r="W235" i="1"/>
  <c r="AS234" i="1"/>
  <c r="AJ234" i="1"/>
  <c r="AK234" i="1" s="1"/>
  <c r="AI234" i="1"/>
  <c r="AH234" i="1"/>
  <c r="AG234" i="1"/>
  <c r="AF234" i="1"/>
  <c r="AE234" i="1"/>
  <c r="AD234" i="1"/>
  <c r="AC234" i="1"/>
  <c r="AB234" i="1"/>
  <c r="AA234" i="1"/>
  <c r="Y234" i="1"/>
  <c r="X234" i="1"/>
  <c r="W234" i="1"/>
  <c r="AS233" i="1"/>
  <c r="AJ233" i="1"/>
  <c r="AK233" i="1" s="1"/>
  <c r="AI233" i="1"/>
  <c r="AG233" i="1"/>
  <c r="AH233" i="1" s="1"/>
  <c r="AF233" i="1"/>
  <c r="AE233" i="1"/>
  <c r="AC233" i="1" s="1"/>
  <c r="AD233" i="1"/>
  <c r="AB233" i="1"/>
  <c r="AA233" i="1"/>
  <c r="Y233" i="1"/>
  <c r="X233" i="1"/>
  <c r="W233" i="1"/>
  <c r="AS232" i="1"/>
  <c r="AJ232" i="1"/>
  <c r="AK232" i="1" s="1"/>
  <c r="AI232" i="1"/>
  <c r="AH232" i="1"/>
  <c r="AG232" i="1"/>
  <c r="AF232" i="1"/>
  <c r="AE232" i="1"/>
  <c r="AD232" i="1"/>
  <c r="AC232" i="1"/>
  <c r="AB232" i="1"/>
  <c r="AA232" i="1"/>
  <c r="Y232" i="1"/>
  <c r="X232" i="1"/>
  <c r="W232" i="1"/>
  <c r="AS231" i="1"/>
  <c r="AJ231" i="1"/>
  <c r="AK231" i="1" s="1"/>
  <c r="AI231" i="1"/>
  <c r="AH231" i="1"/>
  <c r="AG231" i="1"/>
  <c r="AF231" i="1"/>
  <c r="AE231" i="1"/>
  <c r="AC231" i="1" s="1"/>
  <c r="AD231" i="1"/>
  <c r="AB231" i="1"/>
  <c r="AA231" i="1"/>
  <c r="Y231" i="1"/>
  <c r="X231" i="1"/>
  <c r="W231" i="1"/>
  <c r="AS230" i="1"/>
  <c r="AJ230" i="1"/>
  <c r="AK230" i="1" s="1"/>
  <c r="AI230" i="1"/>
  <c r="AG230" i="1"/>
  <c r="AH230" i="1" s="1"/>
  <c r="AF230" i="1"/>
  <c r="AE230" i="1"/>
  <c r="AD230" i="1"/>
  <c r="AC230" i="1"/>
  <c r="AB230" i="1"/>
  <c r="AA230" i="1"/>
  <c r="Y230" i="1"/>
  <c r="X230" i="1"/>
  <c r="W230" i="1"/>
  <c r="AS229" i="1"/>
  <c r="AJ229" i="1"/>
  <c r="AK229" i="1" s="1"/>
  <c r="AI229" i="1"/>
  <c r="AH229" i="1"/>
  <c r="AG229" i="1"/>
  <c r="AF229" i="1"/>
  <c r="AE229" i="1"/>
  <c r="AD229" i="1"/>
  <c r="AC229" i="1"/>
  <c r="AB229" i="1"/>
  <c r="AA229" i="1"/>
  <c r="Y229" i="1"/>
  <c r="X229" i="1"/>
  <c r="W229" i="1"/>
  <c r="AS228" i="1"/>
  <c r="AJ228" i="1"/>
  <c r="AK228" i="1" s="1"/>
  <c r="AI228" i="1"/>
  <c r="AH228" i="1"/>
  <c r="AG228" i="1"/>
  <c r="AF228" i="1"/>
  <c r="AE228" i="1"/>
  <c r="AC228" i="1" s="1"/>
  <c r="AD228" i="1"/>
  <c r="AB228" i="1"/>
  <c r="AA228" i="1"/>
  <c r="Y228" i="1"/>
  <c r="X228" i="1"/>
  <c r="W228" i="1"/>
  <c r="AS227" i="1"/>
  <c r="AJ227" i="1"/>
  <c r="AK227" i="1" s="1"/>
  <c r="AI227" i="1"/>
  <c r="AG227" i="1"/>
  <c r="AH227" i="1" s="1"/>
  <c r="AF227" i="1"/>
  <c r="AE227" i="1"/>
  <c r="AC227" i="1" s="1"/>
  <c r="AD227" i="1"/>
  <c r="AB227" i="1"/>
  <c r="AA227" i="1"/>
  <c r="Y227" i="1"/>
  <c r="X227" i="1"/>
  <c r="W227" i="1"/>
  <c r="AS226" i="1"/>
  <c r="AJ226" i="1"/>
  <c r="AK226" i="1" s="1"/>
  <c r="AI226" i="1"/>
  <c r="AH226" i="1"/>
  <c r="AG226" i="1"/>
  <c r="AF226" i="1"/>
  <c r="AE226" i="1"/>
  <c r="AC226" i="1" s="1"/>
  <c r="AD226" i="1"/>
  <c r="AB226" i="1"/>
  <c r="AA226" i="1"/>
  <c r="Y226" i="1"/>
  <c r="X226" i="1"/>
  <c r="W226" i="1"/>
  <c r="AS225" i="1"/>
  <c r="AJ225" i="1"/>
  <c r="AK225" i="1" s="1"/>
  <c r="AI225" i="1"/>
  <c r="AG225" i="1"/>
  <c r="AH225" i="1" s="1"/>
  <c r="AF225" i="1"/>
  <c r="AE225" i="1"/>
  <c r="AC225" i="1" s="1"/>
  <c r="AD225" i="1"/>
  <c r="AB225" i="1"/>
  <c r="AA225" i="1"/>
  <c r="Y225" i="1"/>
  <c r="X225" i="1"/>
  <c r="W225" i="1"/>
  <c r="AS224" i="1"/>
  <c r="AJ224" i="1"/>
  <c r="AK224" i="1" s="1"/>
  <c r="AI224" i="1"/>
  <c r="AH224" i="1"/>
  <c r="AG224" i="1"/>
  <c r="AF224" i="1"/>
  <c r="AE224" i="1"/>
  <c r="AC224" i="1" s="1"/>
  <c r="AD224" i="1"/>
  <c r="AB224" i="1"/>
  <c r="AA224" i="1"/>
  <c r="Y224" i="1"/>
  <c r="X224" i="1"/>
  <c r="W224" i="1"/>
  <c r="AS223" i="1"/>
  <c r="AJ223" i="1"/>
  <c r="AK223" i="1" s="1"/>
  <c r="AI223" i="1"/>
  <c r="AH223" i="1"/>
  <c r="AG223" i="1"/>
  <c r="AF223" i="1"/>
  <c r="AE223" i="1"/>
  <c r="AD223" i="1"/>
  <c r="AC223" i="1"/>
  <c r="AB223" i="1"/>
  <c r="AA223" i="1"/>
  <c r="Y223" i="1"/>
  <c r="X223" i="1"/>
  <c r="W223" i="1"/>
  <c r="AS222" i="1"/>
  <c r="AJ222" i="1"/>
  <c r="AK222" i="1" s="1"/>
  <c r="AI222" i="1"/>
  <c r="AG222" i="1"/>
  <c r="AH222" i="1" s="1"/>
  <c r="AF222" i="1"/>
  <c r="AE222" i="1"/>
  <c r="AD222" i="1"/>
  <c r="AC222" i="1"/>
  <c r="AB222" i="1"/>
  <c r="AA222" i="1"/>
  <c r="Y222" i="1"/>
  <c r="X222" i="1"/>
  <c r="W222" i="1"/>
  <c r="AS221" i="1"/>
  <c r="AJ221" i="1"/>
  <c r="AK221" i="1" s="1"/>
  <c r="AI221" i="1"/>
  <c r="AH221" i="1"/>
  <c r="AG221" i="1"/>
  <c r="AF221" i="1"/>
  <c r="AE221" i="1"/>
  <c r="AD221" i="1"/>
  <c r="AC221" i="1"/>
  <c r="AB221" i="1"/>
  <c r="AA221" i="1"/>
  <c r="Y221" i="1"/>
  <c r="X221" i="1"/>
  <c r="W221" i="1"/>
  <c r="AS220" i="1"/>
  <c r="AJ220" i="1"/>
  <c r="AK220" i="1" s="1"/>
  <c r="AI220" i="1"/>
  <c r="AG220" i="1"/>
  <c r="AH220" i="1" s="1"/>
  <c r="AF220" i="1"/>
  <c r="AE220" i="1"/>
  <c r="AC220" i="1" s="1"/>
  <c r="AD220" i="1"/>
  <c r="AB220" i="1"/>
  <c r="AA220" i="1"/>
  <c r="Y220" i="1"/>
  <c r="X220" i="1"/>
  <c r="W220" i="1"/>
  <c r="AS219" i="1"/>
  <c r="AJ219" i="1"/>
  <c r="AK219" i="1" s="1"/>
  <c r="AI219" i="1"/>
  <c r="AH219" i="1"/>
  <c r="AG219" i="1"/>
  <c r="AF219" i="1"/>
  <c r="AE219" i="1"/>
  <c r="AC219" i="1" s="1"/>
  <c r="AD219" i="1"/>
  <c r="AB219" i="1"/>
  <c r="AA219" i="1"/>
  <c r="Y219" i="1"/>
  <c r="X219" i="1"/>
  <c r="W219" i="1"/>
  <c r="AS218" i="1"/>
  <c r="AJ218" i="1"/>
  <c r="AK218" i="1" s="1"/>
  <c r="AI218" i="1"/>
  <c r="AH218" i="1"/>
  <c r="AG218" i="1"/>
  <c r="AF218" i="1"/>
  <c r="AE218" i="1"/>
  <c r="AC218" i="1" s="1"/>
  <c r="AD218" i="1"/>
  <c r="AB218" i="1"/>
  <c r="AA218" i="1"/>
  <c r="Y218" i="1"/>
  <c r="X218" i="1"/>
  <c r="W218" i="1"/>
  <c r="AS217" i="1"/>
  <c r="AJ217" i="1"/>
  <c r="AK217" i="1" s="1"/>
  <c r="AI217" i="1"/>
  <c r="AG217" i="1"/>
  <c r="AH217" i="1" s="1"/>
  <c r="AF217" i="1"/>
  <c r="AE217" i="1"/>
  <c r="AC217" i="1" s="1"/>
  <c r="AD217" i="1"/>
  <c r="AB217" i="1"/>
  <c r="AA217" i="1"/>
  <c r="Y217" i="1"/>
  <c r="X217" i="1"/>
  <c r="W217" i="1"/>
  <c r="AS216" i="1"/>
  <c r="AJ216" i="1"/>
  <c r="AK216" i="1" s="1"/>
  <c r="AI216" i="1"/>
  <c r="AH216" i="1"/>
  <c r="AG216" i="1"/>
  <c r="AF216" i="1"/>
  <c r="AE216" i="1"/>
  <c r="AC216" i="1" s="1"/>
  <c r="AD216" i="1"/>
  <c r="AB216" i="1"/>
  <c r="AA216" i="1"/>
  <c r="Y216" i="1"/>
  <c r="X216" i="1"/>
  <c r="W216" i="1"/>
  <c r="AS215" i="1"/>
  <c r="AJ215" i="1"/>
  <c r="AK215" i="1" s="1"/>
  <c r="AI215" i="1"/>
  <c r="AH215" i="1"/>
  <c r="AG215" i="1"/>
  <c r="AF215" i="1"/>
  <c r="AE215" i="1"/>
  <c r="AC215" i="1" s="1"/>
  <c r="AD215" i="1"/>
  <c r="AB215" i="1"/>
  <c r="AA215" i="1"/>
  <c r="Y215" i="1"/>
  <c r="X215" i="1"/>
  <c r="W215" i="1"/>
  <c r="AS214" i="1"/>
  <c r="AJ214" i="1"/>
  <c r="AK214" i="1" s="1"/>
  <c r="AI214" i="1"/>
  <c r="AG214" i="1"/>
  <c r="AH214" i="1" s="1"/>
  <c r="AF214" i="1"/>
  <c r="AE214" i="1"/>
  <c r="AD214" i="1"/>
  <c r="AC214" i="1"/>
  <c r="AB214" i="1"/>
  <c r="AA214" i="1"/>
  <c r="Y214" i="1"/>
  <c r="X214" i="1"/>
  <c r="W214" i="1"/>
  <c r="AS213" i="1"/>
  <c r="AJ213" i="1"/>
  <c r="AK213" i="1" s="1"/>
  <c r="AI213" i="1"/>
  <c r="AH213" i="1"/>
  <c r="AG213" i="1"/>
  <c r="AF213" i="1"/>
  <c r="AE213" i="1"/>
  <c r="AD213" i="1"/>
  <c r="AC213" i="1"/>
  <c r="AB213" i="1"/>
  <c r="AA213" i="1"/>
  <c r="Y213" i="1"/>
  <c r="X213" i="1"/>
  <c r="W213" i="1"/>
  <c r="AS212" i="1"/>
  <c r="AJ212" i="1"/>
  <c r="AK212" i="1" s="1"/>
  <c r="AI212" i="1"/>
  <c r="AH212" i="1"/>
  <c r="AG212" i="1"/>
  <c r="AF212" i="1"/>
  <c r="AE212" i="1"/>
  <c r="AC212" i="1" s="1"/>
  <c r="AD212" i="1"/>
  <c r="AB212" i="1"/>
  <c r="AA212" i="1"/>
  <c r="Y212" i="1"/>
  <c r="X212" i="1"/>
  <c r="W212" i="1"/>
  <c r="AS211" i="1"/>
  <c r="AJ211" i="1"/>
  <c r="AK211" i="1" s="1"/>
  <c r="AI211" i="1"/>
  <c r="AH211" i="1"/>
  <c r="AG211" i="1"/>
  <c r="AF211" i="1"/>
  <c r="AE211" i="1"/>
  <c r="AC211" i="1" s="1"/>
  <c r="AD211" i="1"/>
  <c r="AB211" i="1"/>
  <c r="AA211" i="1"/>
  <c r="Y211" i="1"/>
  <c r="X211" i="1"/>
  <c r="W211" i="1"/>
  <c r="AS210" i="1"/>
  <c r="AJ210" i="1"/>
  <c r="AK210" i="1" s="1"/>
  <c r="AI210" i="1"/>
  <c r="AG210" i="1"/>
  <c r="AH210" i="1" s="1"/>
  <c r="AF210" i="1"/>
  <c r="AE210" i="1"/>
  <c r="AD210" i="1"/>
  <c r="AC210" i="1"/>
  <c r="AB210" i="1"/>
  <c r="AA210" i="1"/>
  <c r="Y210" i="1"/>
  <c r="X210" i="1"/>
  <c r="W210" i="1"/>
  <c r="AS209" i="1"/>
  <c r="AJ209" i="1"/>
  <c r="AK209" i="1" s="1"/>
  <c r="AI209" i="1"/>
  <c r="AG209" i="1"/>
  <c r="AH209" i="1" s="1"/>
  <c r="AF209" i="1"/>
  <c r="AE209" i="1"/>
  <c r="AC209" i="1" s="1"/>
  <c r="AD209" i="1"/>
  <c r="AB209" i="1"/>
  <c r="AA209" i="1"/>
  <c r="Y209" i="1"/>
  <c r="X209" i="1"/>
  <c r="W209" i="1"/>
  <c r="AS208" i="1"/>
  <c r="AJ208" i="1"/>
  <c r="AK208" i="1" s="1"/>
  <c r="AI208" i="1"/>
  <c r="AH208" i="1"/>
  <c r="AG208" i="1"/>
  <c r="AF208" i="1"/>
  <c r="AE208" i="1"/>
  <c r="AC208" i="1" s="1"/>
  <c r="AD208" i="1"/>
  <c r="AB208" i="1"/>
  <c r="AA208" i="1"/>
  <c r="Y208" i="1"/>
  <c r="X208" i="1"/>
  <c r="W208" i="1"/>
  <c r="AS207" i="1"/>
  <c r="AJ207" i="1"/>
  <c r="AK207" i="1" s="1"/>
  <c r="AI207" i="1"/>
  <c r="AH207" i="1"/>
  <c r="AG207" i="1"/>
  <c r="AF207" i="1"/>
  <c r="AE207" i="1"/>
  <c r="AC207" i="1" s="1"/>
  <c r="AD207" i="1"/>
  <c r="AB207" i="1"/>
  <c r="AA207" i="1"/>
  <c r="Y207" i="1"/>
  <c r="X207" i="1"/>
  <c r="W207" i="1"/>
  <c r="AS206" i="1"/>
  <c r="AJ206" i="1"/>
  <c r="AK206" i="1" s="1"/>
  <c r="AI206" i="1"/>
  <c r="AG206" i="1"/>
  <c r="AH206" i="1" s="1"/>
  <c r="AF206" i="1"/>
  <c r="AE206" i="1"/>
  <c r="AD206" i="1"/>
  <c r="AC206" i="1"/>
  <c r="AB206" i="1"/>
  <c r="AA206" i="1"/>
  <c r="Y206" i="1"/>
  <c r="X206" i="1"/>
  <c r="W206" i="1"/>
  <c r="AS205" i="1"/>
  <c r="AJ205" i="1"/>
  <c r="AK205" i="1" s="1"/>
  <c r="AI205" i="1"/>
  <c r="AH205" i="1"/>
  <c r="AG205" i="1"/>
  <c r="AF205" i="1"/>
  <c r="AE205" i="1"/>
  <c r="AD205" i="1"/>
  <c r="AC205" i="1"/>
  <c r="AB205" i="1"/>
  <c r="AA205" i="1"/>
  <c r="Y205" i="1"/>
  <c r="X205" i="1"/>
  <c r="W205" i="1"/>
  <c r="AS204" i="1"/>
  <c r="AJ204" i="1"/>
  <c r="AK204" i="1" s="1"/>
  <c r="AI204" i="1"/>
  <c r="AH204" i="1"/>
  <c r="AG204" i="1"/>
  <c r="AF204" i="1"/>
  <c r="AE204" i="1"/>
  <c r="AC204" i="1" s="1"/>
  <c r="AD204" i="1"/>
  <c r="AB204" i="1"/>
  <c r="AA204" i="1"/>
  <c r="Y204" i="1"/>
  <c r="X204" i="1"/>
  <c r="W204" i="1"/>
  <c r="AS203" i="1"/>
  <c r="AJ203" i="1"/>
  <c r="AK203" i="1" s="1"/>
  <c r="AI203" i="1"/>
  <c r="AG203" i="1"/>
  <c r="AH203" i="1" s="1"/>
  <c r="AF203" i="1"/>
  <c r="AE203" i="1"/>
  <c r="AC203" i="1" s="1"/>
  <c r="AD203" i="1"/>
  <c r="AB203" i="1"/>
  <c r="AA203" i="1"/>
  <c r="Y203" i="1"/>
  <c r="X203" i="1"/>
  <c r="W203" i="1"/>
  <c r="AS202" i="1"/>
  <c r="AJ202" i="1"/>
  <c r="AK202" i="1" s="1"/>
  <c r="AI202" i="1"/>
  <c r="AH202" i="1"/>
  <c r="AG202" i="1"/>
  <c r="AF202" i="1"/>
  <c r="AE202" i="1"/>
  <c r="AC202" i="1" s="1"/>
  <c r="AD202" i="1"/>
  <c r="AB202" i="1"/>
  <c r="AA202" i="1"/>
  <c r="Y202" i="1"/>
  <c r="X202" i="1"/>
  <c r="W202" i="1"/>
  <c r="AS201" i="1"/>
  <c r="AJ201" i="1"/>
  <c r="AK201" i="1" s="1"/>
  <c r="AI201" i="1"/>
  <c r="AG201" i="1"/>
  <c r="AH201" i="1" s="1"/>
  <c r="AF201" i="1"/>
  <c r="AE201" i="1"/>
  <c r="AC201" i="1" s="1"/>
  <c r="AD201" i="1"/>
  <c r="AB201" i="1"/>
  <c r="AA201" i="1"/>
  <c r="Y201" i="1"/>
  <c r="X201" i="1"/>
  <c r="W201" i="1"/>
  <c r="AS200" i="1"/>
  <c r="AJ200" i="1"/>
  <c r="AK200" i="1" s="1"/>
  <c r="AI200" i="1"/>
  <c r="AH200" i="1"/>
  <c r="AG200" i="1"/>
  <c r="AF200" i="1"/>
  <c r="AE200" i="1"/>
  <c r="AD200" i="1"/>
  <c r="AC200" i="1"/>
  <c r="AB200" i="1"/>
  <c r="AA200" i="1"/>
  <c r="Y200" i="1"/>
  <c r="X200" i="1"/>
  <c r="W200" i="1"/>
  <c r="AS199" i="1"/>
  <c r="AJ199" i="1"/>
  <c r="AK199" i="1" s="1"/>
  <c r="AI199" i="1"/>
  <c r="AH199" i="1"/>
  <c r="AG199" i="1"/>
  <c r="AF199" i="1"/>
  <c r="AE199" i="1"/>
  <c r="AC199" i="1" s="1"/>
  <c r="AD199" i="1"/>
  <c r="AB199" i="1"/>
  <c r="AA199" i="1"/>
  <c r="Y199" i="1"/>
  <c r="X199" i="1"/>
  <c r="W199" i="1"/>
  <c r="AS198" i="1"/>
  <c r="AJ198" i="1"/>
  <c r="AK198" i="1" s="1"/>
  <c r="AI198" i="1"/>
  <c r="AG198" i="1"/>
  <c r="AH198" i="1" s="1"/>
  <c r="AF198" i="1"/>
  <c r="AE198" i="1"/>
  <c r="AD198" i="1"/>
  <c r="AC198" i="1"/>
  <c r="AB198" i="1"/>
  <c r="AA198" i="1"/>
  <c r="Y198" i="1"/>
  <c r="X198" i="1"/>
  <c r="W198" i="1"/>
  <c r="AS197" i="1"/>
  <c r="AJ197" i="1"/>
  <c r="AK197" i="1" s="1"/>
  <c r="AI197" i="1"/>
  <c r="AH197" i="1"/>
  <c r="AG197" i="1"/>
  <c r="AF197" i="1"/>
  <c r="AE197" i="1"/>
  <c r="AD197" i="1"/>
  <c r="AC197" i="1"/>
  <c r="AB197" i="1"/>
  <c r="AA197" i="1"/>
  <c r="Y197" i="1"/>
  <c r="X197" i="1"/>
  <c r="W197" i="1"/>
  <c r="AS196" i="1"/>
  <c r="AJ196" i="1"/>
  <c r="AK196" i="1" s="1"/>
  <c r="AI196" i="1"/>
  <c r="AH196" i="1"/>
  <c r="AG196" i="1"/>
  <c r="AF196" i="1"/>
  <c r="AE196" i="1"/>
  <c r="AC196" i="1" s="1"/>
  <c r="AD196" i="1"/>
  <c r="AB196" i="1"/>
  <c r="AA196" i="1"/>
  <c r="Y196" i="1"/>
  <c r="X196" i="1"/>
  <c r="W196" i="1"/>
  <c r="AS195" i="1"/>
  <c r="AJ195" i="1"/>
  <c r="AK195" i="1" s="1"/>
  <c r="AI195" i="1"/>
  <c r="AH195" i="1"/>
  <c r="AG195" i="1"/>
  <c r="AF195" i="1"/>
  <c r="AE195" i="1"/>
  <c r="AC195" i="1" s="1"/>
  <c r="AD195" i="1"/>
  <c r="AB195" i="1"/>
  <c r="AA195" i="1"/>
  <c r="Y195" i="1"/>
  <c r="X195" i="1"/>
  <c r="W195" i="1"/>
  <c r="AS194" i="1"/>
  <c r="AJ194" i="1"/>
  <c r="AK194" i="1" s="1"/>
  <c r="AI194" i="1"/>
  <c r="AH194" i="1"/>
  <c r="AG194" i="1"/>
  <c r="AF194" i="1"/>
  <c r="AE194" i="1"/>
  <c r="AC194" i="1" s="1"/>
  <c r="AD194" i="1"/>
  <c r="AB194" i="1"/>
  <c r="AA194" i="1"/>
  <c r="Y194" i="1"/>
  <c r="X194" i="1"/>
  <c r="W194" i="1"/>
  <c r="AS193" i="1"/>
  <c r="AJ193" i="1"/>
  <c r="AK193" i="1" s="1"/>
  <c r="AI193" i="1"/>
  <c r="AG193" i="1"/>
  <c r="AH193" i="1" s="1"/>
  <c r="AF193" i="1"/>
  <c r="AE193" i="1"/>
  <c r="AC193" i="1" s="1"/>
  <c r="AD193" i="1"/>
  <c r="AB193" i="1"/>
  <c r="AA193" i="1"/>
  <c r="Y193" i="1"/>
  <c r="X193" i="1"/>
  <c r="W193" i="1"/>
  <c r="AS192" i="1"/>
  <c r="AJ192" i="1"/>
  <c r="AK192" i="1" s="1"/>
  <c r="AI192" i="1"/>
  <c r="AH192" i="1"/>
  <c r="AG192" i="1"/>
  <c r="AF192" i="1"/>
  <c r="AE192" i="1"/>
  <c r="AD192" i="1"/>
  <c r="AC192" i="1"/>
  <c r="AB192" i="1"/>
  <c r="AA192" i="1"/>
  <c r="Y192" i="1"/>
  <c r="X192" i="1"/>
  <c r="W192" i="1"/>
  <c r="AS191" i="1"/>
  <c r="AJ191" i="1"/>
  <c r="AK191" i="1" s="1"/>
  <c r="AI191" i="1"/>
  <c r="AH191" i="1"/>
  <c r="AG191" i="1"/>
  <c r="AF191" i="1"/>
  <c r="AE191" i="1"/>
  <c r="AD191" i="1"/>
  <c r="AC191" i="1"/>
  <c r="AB191" i="1"/>
  <c r="AA191" i="1"/>
  <c r="Y191" i="1"/>
  <c r="X191" i="1"/>
  <c r="W191" i="1"/>
  <c r="AS190" i="1"/>
  <c r="AJ190" i="1"/>
  <c r="AK190" i="1" s="1"/>
  <c r="AI190" i="1"/>
  <c r="AG190" i="1"/>
  <c r="AH190" i="1" s="1"/>
  <c r="AF190" i="1"/>
  <c r="AE190" i="1"/>
  <c r="AD190" i="1"/>
  <c r="AC190" i="1"/>
  <c r="AB190" i="1"/>
  <c r="AA190" i="1"/>
  <c r="Y190" i="1"/>
  <c r="X190" i="1"/>
  <c r="W190" i="1"/>
  <c r="AS189" i="1"/>
  <c r="AJ189" i="1"/>
  <c r="AK189" i="1" s="1"/>
  <c r="AI189" i="1"/>
  <c r="AH189" i="1"/>
  <c r="AG189" i="1"/>
  <c r="AF189" i="1"/>
  <c r="AE189" i="1"/>
  <c r="AD189" i="1"/>
  <c r="AC189" i="1"/>
  <c r="AB189" i="1"/>
  <c r="AA189" i="1"/>
  <c r="Y189" i="1"/>
  <c r="X189" i="1"/>
  <c r="W189" i="1"/>
  <c r="AS188" i="1"/>
  <c r="AJ188" i="1"/>
  <c r="AK188" i="1" s="1"/>
  <c r="AI188" i="1"/>
  <c r="AH188" i="1"/>
  <c r="AG188" i="1"/>
  <c r="AF188" i="1"/>
  <c r="AE188" i="1"/>
  <c r="AC188" i="1" s="1"/>
  <c r="AD188" i="1"/>
  <c r="AB188" i="1"/>
  <c r="AA188" i="1"/>
  <c r="Y188" i="1"/>
  <c r="X188" i="1"/>
  <c r="W188" i="1"/>
  <c r="AS187" i="1"/>
  <c r="AJ187" i="1"/>
  <c r="AK187" i="1" s="1"/>
  <c r="AI187" i="1"/>
  <c r="AH187" i="1"/>
  <c r="AG187" i="1"/>
  <c r="AF187" i="1"/>
  <c r="AE187" i="1"/>
  <c r="AC187" i="1" s="1"/>
  <c r="AD187" i="1"/>
  <c r="AB187" i="1"/>
  <c r="AA187" i="1"/>
  <c r="Y187" i="1"/>
  <c r="X187" i="1"/>
  <c r="W187" i="1"/>
  <c r="AS186" i="1"/>
  <c r="AJ186" i="1"/>
  <c r="AK186" i="1" s="1"/>
  <c r="AI186" i="1"/>
  <c r="AG186" i="1"/>
  <c r="AH186" i="1" s="1"/>
  <c r="AF186" i="1"/>
  <c r="AE186" i="1"/>
  <c r="AC186" i="1" s="1"/>
  <c r="AD186" i="1"/>
  <c r="AB186" i="1"/>
  <c r="AA186" i="1"/>
  <c r="Y186" i="1"/>
  <c r="X186" i="1"/>
  <c r="W186" i="1"/>
  <c r="AS185" i="1"/>
  <c r="AJ185" i="1"/>
  <c r="AK185" i="1" s="1"/>
  <c r="AI185" i="1"/>
  <c r="AG185" i="1"/>
  <c r="AH185" i="1" s="1"/>
  <c r="AF185" i="1"/>
  <c r="AE185" i="1"/>
  <c r="AC185" i="1" s="1"/>
  <c r="AD185" i="1"/>
  <c r="AB185" i="1"/>
  <c r="AA185" i="1"/>
  <c r="Y185" i="1"/>
  <c r="X185" i="1"/>
  <c r="W185" i="1"/>
  <c r="AS184" i="1"/>
  <c r="AJ184" i="1"/>
  <c r="AK184" i="1" s="1"/>
  <c r="AI184" i="1"/>
  <c r="AH184" i="1"/>
  <c r="AG184" i="1"/>
  <c r="AF184" i="1"/>
  <c r="AE184" i="1"/>
  <c r="AC184" i="1" s="1"/>
  <c r="AD184" i="1"/>
  <c r="AB184" i="1"/>
  <c r="AA184" i="1"/>
  <c r="Y184" i="1"/>
  <c r="X184" i="1"/>
  <c r="W184" i="1"/>
  <c r="AS183" i="1"/>
  <c r="AJ183" i="1"/>
  <c r="AK183" i="1" s="1"/>
  <c r="AI183" i="1"/>
  <c r="AH183" i="1"/>
  <c r="AG183" i="1"/>
  <c r="AF183" i="1"/>
  <c r="AE183" i="1"/>
  <c r="AD183" i="1"/>
  <c r="AC183" i="1"/>
  <c r="AB183" i="1"/>
  <c r="AA183" i="1"/>
  <c r="Y183" i="1"/>
  <c r="X183" i="1"/>
  <c r="W183" i="1"/>
  <c r="AS182" i="1"/>
  <c r="AJ182" i="1"/>
  <c r="AK182" i="1" s="1"/>
  <c r="AI182" i="1"/>
  <c r="AG182" i="1"/>
  <c r="AH182" i="1" s="1"/>
  <c r="AF182" i="1"/>
  <c r="AE182" i="1"/>
  <c r="AD182" i="1"/>
  <c r="AC182" i="1"/>
  <c r="AB182" i="1"/>
  <c r="AA182" i="1"/>
  <c r="Y182" i="1"/>
  <c r="X182" i="1"/>
  <c r="W182" i="1"/>
  <c r="AS181" i="1"/>
  <c r="AJ181" i="1"/>
  <c r="AK181" i="1" s="1"/>
  <c r="AI181" i="1"/>
  <c r="AH181" i="1"/>
  <c r="AG181" i="1"/>
  <c r="AF181" i="1"/>
  <c r="AE181" i="1"/>
  <c r="AD181" i="1"/>
  <c r="AC181" i="1"/>
  <c r="AB181" i="1"/>
  <c r="AA181" i="1"/>
  <c r="Y181" i="1"/>
  <c r="X181" i="1"/>
  <c r="W181" i="1"/>
  <c r="AS180" i="1"/>
  <c r="AJ180" i="1"/>
  <c r="AK180" i="1" s="1"/>
  <c r="AI180" i="1"/>
  <c r="AG180" i="1"/>
  <c r="AH180" i="1" s="1"/>
  <c r="AF180" i="1"/>
  <c r="AE180" i="1"/>
  <c r="AC180" i="1" s="1"/>
  <c r="AD180" i="1"/>
  <c r="AB180" i="1"/>
  <c r="AA180" i="1"/>
  <c r="Y180" i="1"/>
  <c r="X180" i="1"/>
  <c r="W180" i="1"/>
  <c r="AS179" i="1"/>
  <c r="AJ179" i="1"/>
  <c r="AK179" i="1" s="1"/>
  <c r="AI179" i="1"/>
  <c r="AG179" i="1"/>
  <c r="AH179" i="1" s="1"/>
  <c r="AF179" i="1"/>
  <c r="AE179" i="1"/>
  <c r="AC179" i="1" s="1"/>
  <c r="AD179" i="1"/>
  <c r="AB179" i="1"/>
  <c r="AA179" i="1"/>
  <c r="Y179" i="1"/>
  <c r="X179" i="1"/>
  <c r="W179" i="1"/>
  <c r="AS178" i="1"/>
  <c r="AJ178" i="1"/>
  <c r="AK178" i="1" s="1"/>
  <c r="AI178" i="1"/>
  <c r="AH178" i="1"/>
  <c r="AG178" i="1"/>
  <c r="AF178" i="1"/>
  <c r="AE178" i="1"/>
  <c r="AD178" i="1"/>
  <c r="AC178" i="1"/>
  <c r="AB178" i="1"/>
  <c r="AA178" i="1"/>
  <c r="Y178" i="1"/>
  <c r="X178" i="1"/>
  <c r="W178" i="1"/>
  <c r="AS177" i="1"/>
  <c r="AJ177" i="1"/>
  <c r="AK177" i="1" s="1"/>
  <c r="AI177" i="1"/>
  <c r="AG177" i="1"/>
  <c r="AH177" i="1" s="1"/>
  <c r="AF177" i="1"/>
  <c r="AE177" i="1"/>
  <c r="AC177" i="1" s="1"/>
  <c r="AD177" i="1"/>
  <c r="AB177" i="1"/>
  <c r="AA177" i="1"/>
  <c r="Y177" i="1"/>
  <c r="X177" i="1"/>
  <c r="W177" i="1"/>
  <c r="AS176" i="1"/>
  <c r="AJ176" i="1"/>
  <c r="AK176" i="1" s="1"/>
  <c r="AI176" i="1"/>
  <c r="AH176" i="1"/>
  <c r="AG176" i="1"/>
  <c r="AF176" i="1"/>
  <c r="AE176" i="1"/>
  <c r="AD176" i="1"/>
  <c r="AC176" i="1"/>
  <c r="AB176" i="1"/>
  <c r="AA176" i="1"/>
  <c r="Y176" i="1"/>
  <c r="X176" i="1"/>
  <c r="W176" i="1"/>
  <c r="AS175" i="1"/>
  <c r="AJ175" i="1"/>
  <c r="AK175" i="1" s="1"/>
  <c r="AI175" i="1"/>
  <c r="AH175" i="1"/>
  <c r="AG175" i="1"/>
  <c r="AF175" i="1"/>
  <c r="AE175" i="1"/>
  <c r="AD175" i="1"/>
  <c r="AC175" i="1"/>
  <c r="AB175" i="1"/>
  <c r="AA175" i="1"/>
  <c r="Y175" i="1"/>
  <c r="X175" i="1"/>
  <c r="W175" i="1"/>
  <c r="AS174" i="1"/>
  <c r="AJ174" i="1"/>
  <c r="AK174" i="1" s="1"/>
  <c r="AI174" i="1"/>
  <c r="AG174" i="1"/>
  <c r="AH174" i="1" s="1"/>
  <c r="AF174" i="1"/>
  <c r="AE174" i="1"/>
  <c r="AD174" i="1"/>
  <c r="AC174" i="1"/>
  <c r="AB174" i="1"/>
  <c r="AA174" i="1"/>
  <c r="Y174" i="1"/>
  <c r="X174" i="1"/>
  <c r="W174" i="1"/>
  <c r="AS173" i="1"/>
  <c r="AJ173" i="1"/>
  <c r="AK173" i="1" s="1"/>
  <c r="AI173" i="1"/>
  <c r="AH173" i="1"/>
  <c r="AG173" i="1"/>
  <c r="AF173" i="1"/>
  <c r="AE173" i="1"/>
  <c r="AD173" i="1"/>
  <c r="AC173" i="1"/>
  <c r="AB173" i="1"/>
  <c r="AA173" i="1"/>
  <c r="Y173" i="1"/>
  <c r="X173" i="1"/>
  <c r="W173" i="1"/>
  <c r="AS172" i="1"/>
  <c r="AJ172" i="1"/>
  <c r="AK172" i="1" s="1"/>
  <c r="AI172" i="1"/>
  <c r="AG172" i="1"/>
  <c r="AH172" i="1" s="1"/>
  <c r="AF172" i="1"/>
  <c r="AE172" i="1"/>
  <c r="AC172" i="1" s="1"/>
  <c r="AD172" i="1"/>
  <c r="AB172" i="1"/>
  <c r="AA172" i="1"/>
  <c r="Y172" i="1"/>
  <c r="X172" i="1"/>
  <c r="W172" i="1"/>
  <c r="AS171" i="1"/>
  <c r="AJ171" i="1"/>
  <c r="AK171" i="1" s="1"/>
  <c r="AI171" i="1"/>
  <c r="AH171" i="1"/>
  <c r="AG171" i="1"/>
  <c r="AF171" i="1"/>
  <c r="AE171" i="1"/>
  <c r="AC171" i="1" s="1"/>
  <c r="AD171" i="1"/>
  <c r="AB171" i="1"/>
  <c r="AA171" i="1"/>
  <c r="Y171" i="1"/>
  <c r="X171" i="1"/>
  <c r="W171" i="1"/>
  <c r="AS170" i="1"/>
  <c r="AJ170" i="1"/>
  <c r="AK170" i="1" s="1"/>
  <c r="AI170" i="1"/>
  <c r="AH170" i="1"/>
  <c r="AG170" i="1"/>
  <c r="AF170" i="1"/>
  <c r="AE170" i="1"/>
  <c r="AD170" i="1"/>
  <c r="AC170" i="1"/>
  <c r="AB170" i="1"/>
  <c r="AA170" i="1"/>
  <c r="Y170" i="1"/>
  <c r="X170" i="1"/>
  <c r="W170" i="1"/>
  <c r="AS169" i="1"/>
  <c r="AJ169" i="1"/>
  <c r="AK169" i="1" s="1"/>
  <c r="AI169" i="1"/>
  <c r="AG169" i="1"/>
  <c r="AH169" i="1" s="1"/>
  <c r="AF169" i="1"/>
  <c r="AE169" i="1"/>
  <c r="AD169" i="1"/>
  <c r="AC169" i="1"/>
  <c r="AB169" i="1"/>
  <c r="AA169" i="1"/>
  <c r="Y169" i="1"/>
  <c r="X169" i="1"/>
  <c r="W169" i="1"/>
  <c r="AS168" i="1"/>
  <c r="AJ168" i="1"/>
  <c r="AK168" i="1" s="1"/>
  <c r="AI168" i="1"/>
  <c r="AH168" i="1"/>
  <c r="AG168" i="1"/>
  <c r="AF168" i="1"/>
  <c r="AE168" i="1"/>
  <c r="AD168" i="1"/>
  <c r="AC168" i="1"/>
  <c r="AB168" i="1"/>
  <c r="AA168" i="1"/>
  <c r="Y168" i="1"/>
  <c r="X168" i="1"/>
  <c r="W168" i="1"/>
  <c r="AS167" i="1"/>
  <c r="AJ167" i="1"/>
  <c r="AK167" i="1" s="1"/>
  <c r="AI167" i="1"/>
  <c r="AH167" i="1"/>
  <c r="AG167" i="1"/>
  <c r="AF167" i="1"/>
  <c r="AE167" i="1"/>
  <c r="AC167" i="1" s="1"/>
  <c r="AD167" i="1"/>
  <c r="AB167" i="1"/>
  <c r="AA167" i="1"/>
  <c r="Y167" i="1"/>
  <c r="X167" i="1"/>
  <c r="W167" i="1"/>
  <c r="AS166" i="1"/>
  <c r="AJ166" i="1"/>
  <c r="AK166" i="1" s="1"/>
  <c r="AI166" i="1"/>
  <c r="AH166" i="1"/>
  <c r="AG166" i="1"/>
  <c r="AF166" i="1"/>
  <c r="AE166" i="1"/>
  <c r="AD166" i="1"/>
  <c r="AC166" i="1"/>
  <c r="AB166" i="1"/>
  <c r="AA166" i="1"/>
  <c r="Y166" i="1"/>
  <c r="X166" i="1"/>
  <c r="W166" i="1"/>
  <c r="AS165" i="1"/>
  <c r="AJ165" i="1"/>
  <c r="AK165" i="1" s="1"/>
  <c r="AI165" i="1"/>
  <c r="AH165" i="1"/>
  <c r="AG165" i="1"/>
  <c r="AF165" i="1"/>
  <c r="AE165" i="1"/>
  <c r="AD165" i="1"/>
  <c r="AC165" i="1"/>
  <c r="AB165" i="1"/>
  <c r="AA165" i="1"/>
  <c r="Y165" i="1"/>
  <c r="X165" i="1"/>
  <c r="W165" i="1"/>
  <c r="AS164" i="1"/>
  <c r="AJ164" i="1"/>
  <c r="AK164" i="1" s="1"/>
  <c r="AI164" i="1"/>
  <c r="AH164" i="1"/>
  <c r="AG164" i="1"/>
  <c r="AF164" i="1"/>
  <c r="AE164" i="1"/>
  <c r="AC164" i="1" s="1"/>
  <c r="AD164" i="1"/>
  <c r="AB164" i="1"/>
  <c r="AA164" i="1"/>
  <c r="Y164" i="1"/>
  <c r="X164" i="1"/>
  <c r="W164" i="1"/>
  <c r="AS163" i="1"/>
  <c r="AJ163" i="1"/>
  <c r="AK163" i="1" s="1"/>
  <c r="AI163" i="1"/>
  <c r="AH163" i="1"/>
  <c r="AG163" i="1"/>
  <c r="AF163" i="1"/>
  <c r="AE163" i="1"/>
  <c r="AD163" i="1"/>
  <c r="AC163" i="1"/>
  <c r="AB163" i="1"/>
  <c r="AA163" i="1"/>
  <c r="Y163" i="1"/>
  <c r="X163" i="1"/>
  <c r="W163" i="1"/>
  <c r="AS162" i="1"/>
  <c r="AJ162" i="1"/>
  <c r="AK162" i="1" s="1"/>
  <c r="AI162" i="1"/>
  <c r="AH162" i="1"/>
  <c r="AG162" i="1"/>
  <c r="AF162" i="1"/>
  <c r="AE162" i="1"/>
  <c r="AD162" i="1"/>
  <c r="AC162" i="1"/>
  <c r="AB162" i="1"/>
  <c r="AA162" i="1"/>
  <c r="Y162" i="1"/>
  <c r="X162" i="1"/>
  <c r="W162" i="1"/>
  <c r="AS161" i="1"/>
  <c r="AJ161" i="1"/>
  <c r="AK161" i="1" s="1"/>
  <c r="AI161" i="1"/>
  <c r="AG161" i="1"/>
  <c r="AH161" i="1" s="1"/>
  <c r="AF161" i="1"/>
  <c r="AE161" i="1"/>
  <c r="AD161" i="1"/>
  <c r="AC161" i="1"/>
  <c r="AB161" i="1"/>
  <c r="AA161" i="1"/>
  <c r="Y161" i="1"/>
  <c r="X161" i="1"/>
  <c r="W161" i="1"/>
  <c r="AS160" i="1"/>
  <c r="AJ160" i="1"/>
  <c r="AK160" i="1" s="1"/>
  <c r="AI160" i="1"/>
  <c r="AH160" i="1"/>
  <c r="AG160" i="1"/>
  <c r="AF160" i="1"/>
  <c r="AE160" i="1"/>
  <c r="AC160" i="1" s="1"/>
  <c r="AD160" i="1"/>
  <c r="AB160" i="1"/>
  <c r="AA160" i="1"/>
  <c r="Y160" i="1"/>
  <c r="X160" i="1"/>
  <c r="W160" i="1"/>
  <c r="AS159" i="1"/>
  <c r="AJ159" i="1"/>
  <c r="AK159" i="1" s="1"/>
  <c r="AI159" i="1"/>
  <c r="AG159" i="1"/>
  <c r="AH159" i="1" s="1"/>
  <c r="AF159" i="1"/>
  <c r="AE159" i="1"/>
  <c r="AD159" i="1"/>
  <c r="AC159" i="1"/>
  <c r="AB159" i="1"/>
  <c r="AA159" i="1"/>
  <c r="Y159" i="1"/>
  <c r="X159" i="1"/>
  <c r="W159" i="1"/>
  <c r="AS158" i="1"/>
  <c r="AJ158" i="1"/>
  <c r="AK158" i="1" s="1"/>
  <c r="AI158" i="1"/>
  <c r="AH158" i="1"/>
  <c r="AG158" i="1"/>
  <c r="AF158" i="1"/>
  <c r="AE158" i="1"/>
  <c r="AD158" i="1"/>
  <c r="AC158" i="1"/>
  <c r="AB158" i="1"/>
  <c r="AA158" i="1"/>
  <c r="Y158" i="1"/>
  <c r="X158" i="1"/>
  <c r="W158" i="1"/>
  <c r="AS157" i="1"/>
  <c r="AJ157" i="1"/>
  <c r="AK157" i="1" s="1"/>
  <c r="AI157" i="1"/>
  <c r="AG157" i="1"/>
  <c r="AH157" i="1" s="1"/>
  <c r="AF157" i="1"/>
  <c r="AE157" i="1"/>
  <c r="AC157" i="1" s="1"/>
  <c r="AD157" i="1"/>
  <c r="AB157" i="1"/>
  <c r="AA157" i="1"/>
  <c r="Y157" i="1"/>
  <c r="X157" i="1"/>
  <c r="W157" i="1"/>
  <c r="AS156" i="1"/>
  <c r="AJ156" i="1"/>
  <c r="AK156" i="1" s="1"/>
  <c r="AI156" i="1"/>
  <c r="AH156" i="1"/>
  <c r="AG156" i="1"/>
  <c r="AF156" i="1"/>
  <c r="AE156" i="1"/>
  <c r="AC156" i="1" s="1"/>
  <c r="AD156" i="1"/>
  <c r="AB156" i="1"/>
  <c r="AA156" i="1"/>
  <c r="Y156" i="1"/>
  <c r="X156" i="1"/>
  <c r="W156" i="1"/>
  <c r="AS155" i="1"/>
  <c r="AJ155" i="1"/>
  <c r="AK155" i="1" s="1"/>
  <c r="AI155" i="1"/>
  <c r="AH155" i="1"/>
  <c r="AG155" i="1"/>
  <c r="AF155" i="1"/>
  <c r="AE155" i="1"/>
  <c r="AD155" i="1"/>
  <c r="AC155" i="1"/>
  <c r="AB155" i="1"/>
  <c r="AA155" i="1"/>
  <c r="Y155" i="1"/>
  <c r="X155" i="1"/>
  <c r="W155" i="1"/>
  <c r="AS154" i="1"/>
  <c r="AJ154" i="1"/>
  <c r="AK154" i="1" s="1"/>
  <c r="AI154" i="1"/>
  <c r="AH154" i="1"/>
  <c r="AG154" i="1"/>
  <c r="AF154" i="1"/>
  <c r="AE154" i="1"/>
  <c r="AC154" i="1" s="1"/>
  <c r="AD154" i="1"/>
  <c r="AB154" i="1"/>
  <c r="AA154" i="1"/>
  <c r="Y154" i="1"/>
  <c r="X154" i="1"/>
  <c r="W154" i="1"/>
  <c r="AS153" i="1"/>
  <c r="AJ153" i="1"/>
  <c r="AK153" i="1" s="1"/>
  <c r="AI153" i="1"/>
  <c r="AG153" i="1"/>
  <c r="AH153" i="1" s="1"/>
  <c r="AF153" i="1"/>
  <c r="AE153" i="1"/>
  <c r="AD153" i="1"/>
  <c r="AC153" i="1"/>
  <c r="AB153" i="1"/>
  <c r="AA153" i="1"/>
  <c r="Y153" i="1"/>
  <c r="X153" i="1"/>
  <c r="W153" i="1"/>
  <c r="AS152" i="1"/>
  <c r="AJ152" i="1"/>
  <c r="AK152" i="1" s="1"/>
  <c r="AI152" i="1"/>
  <c r="AH152" i="1"/>
  <c r="AG152" i="1"/>
  <c r="AF152" i="1"/>
  <c r="AE152" i="1"/>
  <c r="AC152" i="1" s="1"/>
  <c r="AD152" i="1"/>
  <c r="AB152" i="1"/>
  <c r="AA152" i="1"/>
  <c r="Y152" i="1"/>
  <c r="X152" i="1"/>
  <c r="W152" i="1"/>
  <c r="AS151" i="1"/>
  <c r="AJ151" i="1"/>
  <c r="AK151" i="1" s="1"/>
  <c r="AI151" i="1"/>
  <c r="AG151" i="1"/>
  <c r="AH151" i="1" s="1"/>
  <c r="AF151" i="1"/>
  <c r="AE151" i="1"/>
  <c r="AD151" i="1"/>
  <c r="AC151" i="1"/>
  <c r="AB151" i="1"/>
  <c r="AA151" i="1"/>
  <c r="Y151" i="1"/>
  <c r="X151" i="1"/>
  <c r="W151" i="1"/>
  <c r="AS150" i="1"/>
  <c r="AJ150" i="1"/>
  <c r="AK150" i="1" s="1"/>
  <c r="AI150" i="1"/>
  <c r="AH150" i="1"/>
  <c r="AG150" i="1"/>
  <c r="AF150" i="1"/>
  <c r="AE150" i="1"/>
  <c r="AD150" i="1"/>
  <c r="AC150" i="1"/>
  <c r="AB150" i="1"/>
  <c r="AA150" i="1"/>
  <c r="Y150" i="1"/>
  <c r="X150" i="1"/>
  <c r="W150" i="1"/>
  <c r="AS149" i="1"/>
  <c r="AJ149" i="1"/>
  <c r="AK149" i="1" s="1"/>
  <c r="AI149" i="1"/>
  <c r="AG149" i="1"/>
  <c r="AH149" i="1" s="1"/>
  <c r="AF149" i="1"/>
  <c r="AE149" i="1"/>
  <c r="AC149" i="1" s="1"/>
  <c r="AD149" i="1"/>
  <c r="AB149" i="1"/>
  <c r="AA149" i="1"/>
  <c r="Y149" i="1"/>
  <c r="X149" i="1"/>
  <c r="W149" i="1"/>
  <c r="AS148" i="1"/>
  <c r="AJ148" i="1"/>
  <c r="AK148" i="1" s="1"/>
  <c r="AI148" i="1"/>
  <c r="AH148" i="1"/>
  <c r="AG148" i="1"/>
  <c r="AF148" i="1"/>
  <c r="AE148" i="1"/>
  <c r="AD148" i="1"/>
  <c r="AC148" i="1"/>
  <c r="AB148" i="1"/>
  <c r="AA148" i="1"/>
  <c r="Y148" i="1"/>
  <c r="X148" i="1"/>
  <c r="W148" i="1"/>
  <c r="AS147" i="1"/>
  <c r="AJ147" i="1"/>
  <c r="AK147" i="1" s="1"/>
  <c r="AI147" i="1"/>
  <c r="AH147" i="1"/>
  <c r="AG147" i="1"/>
  <c r="AF147" i="1"/>
  <c r="AE147" i="1"/>
  <c r="AC147" i="1" s="1"/>
  <c r="AD147" i="1"/>
  <c r="AB147" i="1"/>
  <c r="AA147" i="1"/>
  <c r="Y147" i="1"/>
  <c r="X147" i="1"/>
  <c r="W147" i="1"/>
  <c r="AS146" i="1"/>
  <c r="AJ146" i="1"/>
  <c r="AK146" i="1" s="1"/>
  <c r="AI146" i="1"/>
  <c r="AG146" i="1"/>
  <c r="AH146" i="1" s="1"/>
  <c r="AF146" i="1"/>
  <c r="AE146" i="1"/>
  <c r="AD146" i="1"/>
  <c r="AC146" i="1"/>
  <c r="AB146" i="1"/>
  <c r="AA146" i="1"/>
  <c r="Y146" i="1"/>
  <c r="X146" i="1"/>
  <c r="W146" i="1"/>
  <c r="AS145" i="1"/>
  <c r="AJ145" i="1"/>
  <c r="AK145" i="1" s="1"/>
  <c r="AI145" i="1"/>
  <c r="AH145" i="1"/>
  <c r="AG145" i="1"/>
  <c r="AF145" i="1"/>
  <c r="AE145" i="1"/>
  <c r="AD145" i="1"/>
  <c r="AC145" i="1"/>
  <c r="AB145" i="1"/>
  <c r="AA145" i="1"/>
  <c r="Y145" i="1"/>
  <c r="X145" i="1"/>
  <c r="W145" i="1"/>
  <c r="AS144" i="1"/>
  <c r="AJ144" i="1"/>
  <c r="AK144" i="1" s="1"/>
  <c r="AI144" i="1"/>
  <c r="AG144" i="1"/>
  <c r="AH144" i="1" s="1"/>
  <c r="AF144" i="1"/>
  <c r="AE144" i="1"/>
  <c r="AC144" i="1" s="1"/>
  <c r="AD144" i="1"/>
  <c r="AB144" i="1"/>
  <c r="AA144" i="1"/>
  <c r="Y144" i="1"/>
  <c r="X144" i="1"/>
  <c r="W144" i="1"/>
  <c r="AS143" i="1"/>
  <c r="AJ143" i="1"/>
  <c r="AK143" i="1" s="1"/>
  <c r="AI143" i="1"/>
  <c r="AG143" i="1"/>
  <c r="AH143" i="1" s="1"/>
  <c r="AF143" i="1"/>
  <c r="AE143" i="1"/>
  <c r="AD143" i="1"/>
  <c r="AC143" i="1"/>
  <c r="AB143" i="1"/>
  <c r="AA143" i="1"/>
  <c r="Y143" i="1"/>
  <c r="X143" i="1"/>
  <c r="W143" i="1"/>
  <c r="AS142" i="1"/>
  <c r="AJ142" i="1"/>
  <c r="AK142" i="1" s="1"/>
  <c r="AI142" i="1"/>
  <c r="AH142" i="1"/>
  <c r="AG142" i="1"/>
  <c r="AF142" i="1"/>
  <c r="AE142" i="1"/>
  <c r="AD142" i="1"/>
  <c r="AC142" i="1"/>
  <c r="AB142" i="1"/>
  <c r="AA142" i="1"/>
  <c r="Y142" i="1"/>
  <c r="X142" i="1"/>
  <c r="W142" i="1"/>
  <c r="AS141" i="1"/>
  <c r="AJ141" i="1"/>
  <c r="AK141" i="1" s="1"/>
  <c r="AI141" i="1"/>
  <c r="AG141" i="1"/>
  <c r="AH141" i="1" s="1"/>
  <c r="AF141" i="1"/>
  <c r="AE141" i="1"/>
  <c r="AC141" i="1" s="1"/>
  <c r="AD141" i="1"/>
  <c r="AB141" i="1"/>
  <c r="AA141" i="1"/>
  <c r="Y141" i="1"/>
  <c r="X141" i="1"/>
  <c r="W141" i="1"/>
  <c r="AS140" i="1"/>
  <c r="AJ140" i="1"/>
  <c r="AK140" i="1" s="1"/>
  <c r="AI140" i="1"/>
  <c r="AH140" i="1"/>
  <c r="AG140" i="1"/>
  <c r="AF140" i="1"/>
  <c r="AE140" i="1"/>
  <c r="AD140" i="1"/>
  <c r="AC140" i="1"/>
  <c r="AB140" i="1"/>
  <c r="AA140" i="1"/>
  <c r="Y140" i="1"/>
  <c r="X140" i="1"/>
  <c r="W140" i="1"/>
  <c r="AS139" i="1"/>
  <c r="AJ139" i="1"/>
  <c r="AK139" i="1" s="1"/>
  <c r="AI139" i="1"/>
  <c r="AH139" i="1"/>
  <c r="AG139" i="1"/>
  <c r="AF139" i="1"/>
  <c r="AE139" i="1"/>
  <c r="AC139" i="1" s="1"/>
  <c r="AD139" i="1"/>
  <c r="AB139" i="1"/>
  <c r="AA139" i="1"/>
  <c r="Y139" i="1"/>
  <c r="X139" i="1"/>
  <c r="W139" i="1"/>
  <c r="AS138" i="1"/>
  <c r="AJ138" i="1"/>
  <c r="AK138" i="1" s="1"/>
  <c r="AI138" i="1"/>
  <c r="AG138" i="1"/>
  <c r="AH138" i="1" s="1"/>
  <c r="AF138" i="1"/>
  <c r="AE138" i="1"/>
  <c r="AD138" i="1"/>
  <c r="AC138" i="1"/>
  <c r="AB138" i="1"/>
  <c r="AA138" i="1"/>
  <c r="Y138" i="1"/>
  <c r="X138" i="1"/>
  <c r="W138" i="1"/>
  <c r="AS137" i="1"/>
  <c r="AJ137" i="1"/>
  <c r="AK137" i="1" s="1"/>
  <c r="AI137" i="1"/>
  <c r="AH137" i="1"/>
  <c r="AG137" i="1"/>
  <c r="AF137" i="1"/>
  <c r="AE137" i="1"/>
  <c r="AD137" i="1"/>
  <c r="AC137" i="1"/>
  <c r="AB137" i="1"/>
  <c r="AA137" i="1"/>
  <c r="Y137" i="1"/>
  <c r="X137" i="1"/>
  <c r="W137" i="1"/>
  <c r="AS136" i="1"/>
  <c r="AJ136" i="1"/>
  <c r="AK136" i="1" s="1"/>
  <c r="AI136" i="1"/>
  <c r="AG136" i="1"/>
  <c r="AH136" i="1" s="1"/>
  <c r="AF136" i="1"/>
  <c r="AE136" i="1"/>
  <c r="AC136" i="1" s="1"/>
  <c r="AD136" i="1"/>
  <c r="AB136" i="1"/>
  <c r="AA136" i="1"/>
  <c r="Y136" i="1"/>
  <c r="X136" i="1"/>
  <c r="W136" i="1"/>
  <c r="AS135" i="1"/>
  <c r="AJ135" i="1"/>
  <c r="AK135" i="1" s="1"/>
  <c r="AI135" i="1"/>
  <c r="AG135" i="1"/>
  <c r="AH135" i="1" s="1"/>
  <c r="AF135" i="1"/>
  <c r="AE135" i="1"/>
  <c r="AD135" i="1"/>
  <c r="AC135" i="1"/>
  <c r="AB135" i="1"/>
  <c r="AA135" i="1"/>
  <c r="Y135" i="1"/>
  <c r="X135" i="1"/>
  <c r="W135" i="1"/>
  <c r="AS134" i="1"/>
  <c r="AJ134" i="1"/>
  <c r="AK134" i="1" s="1"/>
  <c r="AI134" i="1"/>
  <c r="AH134" i="1"/>
  <c r="AG134" i="1"/>
  <c r="AF134" i="1"/>
  <c r="AE134" i="1"/>
  <c r="AD134" i="1"/>
  <c r="AC134" i="1"/>
  <c r="AB134" i="1"/>
  <c r="AA134" i="1"/>
  <c r="Y134" i="1"/>
  <c r="X134" i="1"/>
  <c r="W134" i="1"/>
  <c r="AS133" i="1"/>
  <c r="AJ133" i="1"/>
  <c r="AK133" i="1" s="1"/>
  <c r="AI133" i="1"/>
  <c r="AG133" i="1"/>
  <c r="AH133" i="1" s="1"/>
  <c r="AF133" i="1"/>
  <c r="AE133" i="1"/>
  <c r="AC133" i="1" s="1"/>
  <c r="AD133" i="1"/>
  <c r="AB133" i="1"/>
  <c r="AA133" i="1"/>
  <c r="Y133" i="1"/>
  <c r="X133" i="1"/>
  <c r="W133" i="1"/>
  <c r="AS132" i="1"/>
  <c r="AJ132" i="1"/>
  <c r="AK132" i="1" s="1"/>
  <c r="AI132" i="1"/>
  <c r="AH132" i="1"/>
  <c r="AG132" i="1"/>
  <c r="AF132" i="1"/>
  <c r="AE132" i="1"/>
  <c r="AD132" i="1"/>
  <c r="AC132" i="1"/>
  <c r="AB132" i="1"/>
  <c r="AA132" i="1"/>
  <c r="Y132" i="1"/>
  <c r="X132" i="1"/>
  <c r="W132" i="1"/>
  <c r="AS131" i="1"/>
  <c r="AJ131" i="1"/>
  <c r="AK131" i="1" s="1"/>
  <c r="AI131" i="1"/>
  <c r="AH131" i="1"/>
  <c r="AG131" i="1"/>
  <c r="AF131" i="1"/>
  <c r="AE131" i="1"/>
  <c r="AC131" i="1" s="1"/>
  <c r="AD131" i="1"/>
  <c r="AB131" i="1"/>
  <c r="AA131" i="1"/>
  <c r="Y131" i="1"/>
  <c r="X131" i="1"/>
  <c r="W131" i="1"/>
  <c r="AS130" i="1"/>
  <c r="AJ130" i="1"/>
  <c r="AK130" i="1" s="1"/>
  <c r="AI130" i="1"/>
  <c r="AG130" i="1"/>
  <c r="AH130" i="1" s="1"/>
  <c r="AF130" i="1"/>
  <c r="AE130" i="1"/>
  <c r="AD130" i="1"/>
  <c r="AC130" i="1"/>
  <c r="AB130" i="1"/>
  <c r="AA130" i="1"/>
  <c r="Y130" i="1"/>
  <c r="X130" i="1"/>
  <c r="W130" i="1"/>
  <c r="AS129" i="1"/>
  <c r="AJ129" i="1"/>
  <c r="AK129" i="1" s="1"/>
  <c r="AI129" i="1"/>
  <c r="AH129" i="1"/>
  <c r="AG129" i="1"/>
  <c r="AF129" i="1"/>
  <c r="AE129" i="1"/>
  <c r="AD129" i="1"/>
  <c r="AC129" i="1"/>
  <c r="AB129" i="1"/>
  <c r="AA129" i="1"/>
  <c r="Y129" i="1"/>
  <c r="X129" i="1"/>
  <c r="W129" i="1"/>
  <c r="AS128" i="1"/>
  <c r="AJ128" i="1"/>
  <c r="AK128" i="1" s="1"/>
  <c r="AI128" i="1"/>
  <c r="AG128" i="1"/>
  <c r="AH128" i="1" s="1"/>
  <c r="AF128" i="1"/>
  <c r="AE128" i="1"/>
  <c r="AC128" i="1" s="1"/>
  <c r="AD128" i="1"/>
  <c r="AB128" i="1"/>
  <c r="AA128" i="1"/>
  <c r="Y128" i="1"/>
  <c r="X128" i="1"/>
  <c r="W128" i="1"/>
  <c r="AS127" i="1"/>
  <c r="AJ127" i="1"/>
  <c r="AK127" i="1" s="1"/>
  <c r="AI127" i="1"/>
  <c r="AG127" i="1"/>
  <c r="AH127" i="1" s="1"/>
  <c r="AF127" i="1"/>
  <c r="AE127" i="1"/>
  <c r="AD127" i="1"/>
  <c r="AC127" i="1"/>
  <c r="AB127" i="1"/>
  <c r="AA127" i="1"/>
  <c r="Y127" i="1"/>
  <c r="X127" i="1"/>
  <c r="W127" i="1"/>
  <c r="AS126" i="1"/>
  <c r="AJ126" i="1"/>
  <c r="AK126" i="1" s="1"/>
  <c r="AI126" i="1"/>
  <c r="AH126" i="1"/>
  <c r="AG126" i="1"/>
  <c r="AF126" i="1"/>
  <c r="AE126" i="1"/>
  <c r="AD126" i="1"/>
  <c r="AC126" i="1"/>
  <c r="AB126" i="1"/>
  <c r="AA126" i="1"/>
  <c r="Y126" i="1"/>
  <c r="X126" i="1"/>
  <c r="W126" i="1"/>
  <c r="AS125" i="1"/>
  <c r="AJ125" i="1"/>
  <c r="AK125" i="1" s="1"/>
  <c r="AI125" i="1"/>
  <c r="AG125" i="1"/>
  <c r="AH125" i="1" s="1"/>
  <c r="AF125" i="1"/>
  <c r="AE125" i="1"/>
  <c r="AD125" i="1"/>
  <c r="AC125" i="1"/>
  <c r="AB125" i="1"/>
  <c r="AA125" i="1"/>
  <c r="Y125" i="1"/>
  <c r="X125" i="1"/>
  <c r="W125" i="1"/>
  <c r="AS124" i="1"/>
  <c r="AJ124" i="1"/>
  <c r="AK124" i="1" s="1"/>
  <c r="AI124" i="1"/>
  <c r="AH124" i="1"/>
  <c r="AG124" i="1"/>
  <c r="AF124" i="1"/>
  <c r="AE124" i="1"/>
  <c r="AD124" i="1"/>
  <c r="AC124" i="1"/>
  <c r="AB124" i="1"/>
  <c r="AA124" i="1"/>
  <c r="Y124" i="1"/>
  <c r="X124" i="1"/>
  <c r="W124" i="1"/>
  <c r="AS123" i="1"/>
  <c r="AJ123" i="1"/>
  <c r="AK123" i="1" s="1"/>
  <c r="AI123" i="1"/>
  <c r="AH123" i="1"/>
  <c r="AG123" i="1"/>
  <c r="AF123" i="1"/>
  <c r="AE123" i="1"/>
  <c r="AC123" i="1" s="1"/>
  <c r="AD123" i="1"/>
  <c r="AB123" i="1"/>
  <c r="AA123" i="1"/>
  <c r="Y123" i="1"/>
  <c r="X123" i="1"/>
  <c r="W123" i="1"/>
  <c r="AS122" i="1"/>
  <c r="AJ122" i="1"/>
  <c r="AK122" i="1" s="1"/>
  <c r="AI122" i="1"/>
  <c r="AG122" i="1"/>
  <c r="AH122" i="1" s="1"/>
  <c r="AF122" i="1"/>
  <c r="AE122" i="1"/>
  <c r="AD122" i="1"/>
  <c r="AC122" i="1"/>
  <c r="AB122" i="1"/>
  <c r="AA122" i="1"/>
  <c r="Y122" i="1"/>
  <c r="X122" i="1"/>
  <c r="W122" i="1"/>
  <c r="AS121" i="1"/>
  <c r="AJ121" i="1"/>
  <c r="AK121" i="1" s="1"/>
  <c r="AI121" i="1"/>
  <c r="AG121" i="1"/>
  <c r="AH121" i="1" s="1"/>
  <c r="AF121" i="1"/>
  <c r="AE121" i="1"/>
  <c r="AD121" i="1"/>
  <c r="AC121" i="1"/>
  <c r="AB121" i="1"/>
  <c r="AA121" i="1"/>
  <c r="Y121" i="1"/>
  <c r="X121" i="1"/>
  <c r="W121" i="1"/>
  <c r="AS120" i="1"/>
  <c r="AJ120" i="1"/>
  <c r="AK120" i="1" s="1"/>
  <c r="AI120" i="1"/>
  <c r="AG120" i="1"/>
  <c r="AH120" i="1" s="1"/>
  <c r="AF120" i="1"/>
  <c r="AE120" i="1"/>
  <c r="AC120" i="1" s="1"/>
  <c r="AD120" i="1"/>
  <c r="AB120" i="1"/>
  <c r="AA120" i="1"/>
  <c r="Y120" i="1"/>
  <c r="X120" i="1"/>
  <c r="W120" i="1"/>
  <c r="AS119" i="1"/>
  <c r="AJ119" i="1"/>
  <c r="AK119" i="1" s="1"/>
  <c r="AI119" i="1"/>
  <c r="AG119" i="1"/>
  <c r="AH119" i="1" s="1"/>
  <c r="AF119" i="1"/>
  <c r="AE119" i="1"/>
  <c r="AD119" i="1"/>
  <c r="AC119" i="1"/>
  <c r="AB119" i="1"/>
  <c r="AA119" i="1"/>
  <c r="Y119" i="1"/>
  <c r="X119" i="1"/>
  <c r="W119" i="1"/>
  <c r="AS118" i="1"/>
  <c r="AJ118" i="1"/>
  <c r="AK118" i="1" s="1"/>
  <c r="AI118" i="1"/>
  <c r="AH118" i="1"/>
  <c r="AG118" i="1"/>
  <c r="AF118" i="1"/>
  <c r="AE118" i="1"/>
  <c r="AD118" i="1"/>
  <c r="AC118" i="1"/>
  <c r="AB118" i="1"/>
  <c r="AA118" i="1"/>
  <c r="Y118" i="1"/>
  <c r="X118" i="1"/>
  <c r="W118" i="1"/>
  <c r="AS117" i="1"/>
  <c r="AJ117" i="1"/>
  <c r="AK117" i="1" s="1"/>
  <c r="AI117" i="1"/>
  <c r="AG117" i="1"/>
  <c r="AH117" i="1" s="1"/>
  <c r="AF117" i="1"/>
  <c r="AE117" i="1"/>
  <c r="AD117" i="1"/>
  <c r="AC117" i="1"/>
  <c r="AB117" i="1"/>
  <c r="AA117" i="1"/>
  <c r="Y117" i="1"/>
  <c r="X117" i="1"/>
  <c r="W117" i="1"/>
  <c r="AS116" i="1"/>
  <c r="AJ116" i="1"/>
  <c r="AK116" i="1" s="1"/>
  <c r="AI116" i="1"/>
  <c r="AH116" i="1"/>
  <c r="AG116" i="1"/>
  <c r="AF116" i="1"/>
  <c r="AE116" i="1"/>
  <c r="AD116" i="1"/>
  <c r="AC116" i="1"/>
  <c r="AB116" i="1"/>
  <c r="AA116" i="1"/>
  <c r="Y116" i="1"/>
  <c r="X116" i="1"/>
  <c r="W116" i="1"/>
  <c r="AS115" i="1"/>
  <c r="AJ115" i="1"/>
  <c r="AK115" i="1" s="1"/>
  <c r="AI115" i="1"/>
  <c r="AH115" i="1"/>
  <c r="AG115" i="1"/>
  <c r="AF115" i="1"/>
  <c r="AE115" i="1"/>
  <c r="AC115" i="1" s="1"/>
  <c r="AD115" i="1"/>
  <c r="AB115" i="1"/>
  <c r="AA115" i="1"/>
  <c r="Y115" i="1"/>
  <c r="X115" i="1"/>
  <c r="W115" i="1"/>
  <c r="AS114" i="1"/>
  <c r="AJ114" i="1"/>
  <c r="AK114" i="1" s="1"/>
  <c r="AI114" i="1"/>
  <c r="AG114" i="1"/>
  <c r="AH114" i="1" s="1"/>
  <c r="AF114" i="1"/>
  <c r="AE114" i="1"/>
  <c r="AD114" i="1"/>
  <c r="AC114" i="1"/>
  <c r="AB114" i="1"/>
  <c r="AA114" i="1"/>
  <c r="Y114" i="1"/>
  <c r="X114" i="1"/>
  <c r="W114" i="1"/>
  <c r="AS113" i="1"/>
  <c r="AJ113" i="1"/>
  <c r="AK113" i="1" s="1"/>
  <c r="AI113" i="1"/>
  <c r="AG113" i="1"/>
  <c r="AH113" i="1" s="1"/>
  <c r="AF113" i="1"/>
  <c r="AE113" i="1"/>
  <c r="AD113" i="1"/>
  <c r="AC113" i="1"/>
  <c r="AB113" i="1"/>
  <c r="AA113" i="1"/>
  <c r="Y113" i="1"/>
  <c r="X113" i="1"/>
  <c r="W113" i="1"/>
  <c r="AS112" i="1"/>
  <c r="AJ112" i="1"/>
  <c r="AK112" i="1" s="1"/>
  <c r="AI112" i="1"/>
  <c r="AG112" i="1"/>
  <c r="AH112" i="1" s="1"/>
  <c r="AF112" i="1"/>
  <c r="AE112" i="1"/>
  <c r="AC112" i="1" s="1"/>
  <c r="AD112" i="1"/>
  <c r="AB112" i="1"/>
  <c r="AA112" i="1"/>
  <c r="Y112" i="1"/>
  <c r="X112" i="1"/>
  <c r="W112" i="1"/>
  <c r="AS111" i="1"/>
  <c r="AJ111" i="1"/>
  <c r="AK111" i="1" s="1"/>
  <c r="AI111" i="1"/>
  <c r="AG111" i="1"/>
  <c r="AH111" i="1" s="1"/>
  <c r="AF111" i="1"/>
  <c r="AE111" i="1"/>
  <c r="AD111" i="1"/>
  <c r="AC111" i="1"/>
  <c r="AB111" i="1"/>
  <c r="AA111" i="1"/>
  <c r="Y111" i="1"/>
  <c r="X111" i="1"/>
  <c r="W111" i="1"/>
  <c r="AS110" i="1"/>
  <c r="AJ110" i="1"/>
  <c r="AK110" i="1" s="1"/>
  <c r="AI110" i="1"/>
  <c r="AH110" i="1"/>
  <c r="AG110" i="1"/>
  <c r="AF110" i="1"/>
  <c r="AE110" i="1"/>
  <c r="AD110" i="1"/>
  <c r="AC110" i="1"/>
  <c r="AB110" i="1"/>
  <c r="AA110" i="1"/>
  <c r="Y110" i="1"/>
  <c r="X110" i="1"/>
  <c r="W110" i="1"/>
  <c r="AS109" i="1"/>
  <c r="AJ109" i="1"/>
  <c r="AK109" i="1" s="1"/>
  <c r="AI109" i="1"/>
  <c r="AG109" i="1"/>
  <c r="AH109" i="1" s="1"/>
  <c r="AF109" i="1"/>
  <c r="AE109" i="1"/>
  <c r="AD109" i="1"/>
  <c r="AC109" i="1"/>
  <c r="AB109" i="1"/>
  <c r="AA109" i="1"/>
  <c r="Y109" i="1"/>
  <c r="X109" i="1"/>
  <c r="W109" i="1"/>
  <c r="AS108" i="1"/>
  <c r="AJ108" i="1"/>
  <c r="AK108" i="1" s="1"/>
  <c r="AI108" i="1"/>
  <c r="AH108" i="1"/>
  <c r="AG108" i="1"/>
  <c r="AF108" i="1"/>
  <c r="AE108" i="1"/>
  <c r="AD108" i="1"/>
  <c r="AC108" i="1"/>
  <c r="AB108" i="1"/>
  <c r="AA108" i="1"/>
  <c r="Y108" i="1"/>
  <c r="X108" i="1"/>
  <c r="W108" i="1"/>
  <c r="AS107" i="1"/>
  <c r="AJ107" i="1"/>
  <c r="AK107" i="1" s="1"/>
  <c r="AI107" i="1"/>
  <c r="AH107" i="1"/>
  <c r="AG107" i="1"/>
  <c r="AF107" i="1"/>
  <c r="AE107" i="1"/>
  <c r="AC107" i="1" s="1"/>
  <c r="AD107" i="1"/>
  <c r="AB107" i="1"/>
  <c r="AA107" i="1"/>
  <c r="Y107" i="1"/>
  <c r="X107" i="1"/>
  <c r="W107" i="1"/>
  <c r="AS106" i="1"/>
  <c r="AJ106" i="1"/>
  <c r="AK106" i="1" s="1"/>
  <c r="AI106" i="1"/>
  <c r="AG106" i="1"/>
  <c r="AH106" i="1" s="1"/>
  <c r="AF106" i="1"/>
  <c r="AE106" i="1"/>
  <c r="AD106" i="1"/>
  <c r="AC106" i="1"/>
  <c r="AB106" i="1"/>
  <c r="AA106" i="1"/>
  <c r="Y106" i="1"/>
  <c r="X106" i="1"/>
  <c r="W106" i="1"/>
  <c r="AS105" i="1"/>
  <c r="AJ105" i="1"/>
  <c r="AK105" i="1" s="1"/>
  <c r="AI105" i="1"/>
  <c r="AG105" i="1"/>
  <c r="AH105" i="1" s="1"/>
  <c r="AF105" i="1"/>
  <c r="AE105" i="1"/>
  <c r="AD105" i="1"/>
  <c r="AC105" i="1"/>
  <c r="AB105" i="1"/>
  <c r="AA105" i="1"/>
  <c r="Y105" i="1"/>
  <c r="X105" i="1"/>
  <c r="W105" i="1"/>
  <c r="AS104" i="1"/>
  <c r="AJ104" i="1"/>
  <c r="AK104" i="1" s="1"/>
  <c r="AI104" i="1"/>
  <c r="AG104" i="1"/>
  <c r="AH104" i="1" s="1"/>
  <c r="AF104" i="1"/>
  <c r="AE104" i="1"/>
  <c r="AC104" i="1" s="1"/>
  <c r="AD104" i="1"/>
  <c r="AB104" i="1"/>
  <c r="AA104" i="1"/>
  <c r="Y104" i="1"/>
  <c r="X104" i="1"/>
  <c r="W104" i="1"/>
  <c r="AS103" i="1"/>
  <c r="AJ103" i="1"/>
  <c r="AK103" i="1" s="1"/>
  <c r="AI103" i="1"/>
  <c r="AG103" i="1"/>
  <c r="AH103" i="1" s="1"/>
  <c r="AF103" i="1"/>
  <c r="AE103" i="1"/>
  <c r="AD103" i="1"/>
  <c r="AC103" i="1"/>
  <c r="AB103" i="1"/>
  <c r="AA103" i="1"/>
  <c r="Y103" i="1"/>
  <c r="X103" i="1"/>
  <c r="W103" i="1"/>
  <c r="AS102" i="1"/>
  <c r="AJ102" i="1"/>
  <c r="AK102" i="1" s="1"/>
  <c r="AI102" i="1"/>
  <c r="AH102" i="1"/>
  <c r="AG102" i="1"/>
  <c r="AF102" i="1"/>
  <c r="AE102" i="1"/>
  <c r="AD102" i="1"/>
  <c r="AC102" i="1"/>
  <c r="AB102" i="1"/>
  <c r="AA102" i="1"/>
  <c r="Y102" i="1"/>
  <c r="X102" i="1"/>
  <c r="W102" i="1"/>
  <c r="AS101" i="1"/>
  <c r="AJ101" i="1"/>
  <c r="AK101" i="1" s="1"/>
  <c r="AI101" i="1"/>
  <c r="AG101" i="1"/>
  <c r="AH101" i="1" s="1"/>
  <c r="AF101" i="1"/>
  <c r="AE101" i="1"/>
  <c r="AD101" i="1"/>
  <c r="AC101" i="1"/>
  <c r="AB101" i="1"/>
  <c r="AA101" i="1"/>
  <c r="Y101" i="1"/>
  <c r="X101" i="1"/>
  <c r="W101" i="1"/>
  <c r="AS100" i="1"/>
  <c r="AJ100" i="1"/>
  <c r="AK100" i="1" s="1"/>
  <c r="AI100" i="1"/>
  <c r="AH100" i="1"/>
  <c r="AG100" i="1"/>
  <c r="AF100" i="1"/>
  <c r="AE100" i="1"/>
  <c r="AD100" i="1"/>
  <c r="AC100" i="1"/>
  <c r="AB100" i="1"/>
  <c r="AA100" i="1"/>
  <c r="Y100" i="1"/>
  <c r="X100" i="1"/>
  <c r="W100" i="1"/>
  <c r="AS99" i="1"/>
  <c r="AJ99" i="1"/>
  <c r="AK99" i="1" s="1"/>
  <c r="AI99" i="1"/>
  <c r="AH99" i="1"/>
  <c r="AG99" i="1"/>
  <c r="AF99" i="1"/>
  <c r="AE99" i="1"/>
  <c r="AC99" i="1" s="1"/>
  <c r="AD99" i="1"/>
  <c r="AB99" i="1"/>
  <c r="AA99" i="1"/>
  <c r="Y99" i="1"/>
  <c r="X99" i="1"/>
  <c r="W99" i="1"/>
  <c r="AS98" i="1"/>
  <c r="AJ98" i="1"/>
  <c r="AK98" i="1" s="1"/>
  <c r="AI98" i="1"/>
  <c r="AG98" i="1"/>
  <c r="AH98" i="1" s="1"/>
  <c r="AF98" i="1"/>
  <c r="AE98" i="1"/>
  <c r="AD98" i="1"/>
  <c r="AC98" i="1"/>
  <c r="AB98" i="1"/>
  <c r="AA98" i="1"/>
  <c r="Y98" i="1"/>
  <c r="X98" i="1"/>
  <c r="W98" i="1"/>
  <c r="AS97" i="1"/>
  <c r="AJ97" i="1"/>
  <c r="AK97" i="1" s="1"/>
  <c r="AI97" i="1"/>
  <c r="AG97" i="1"/>
  <c r="AH97" i="1" s="1"/>
  <c r="AF97" i="1"/>
  <c r="AE97" i="1"/>
  <c r="AD97" i="1"/>
  <c r="AC97" i="1"/>
  <c r="AB97" i="1"/>
  <c r="AA97" i="1"/>
  <c r="Y97" i="1"/>
  <c r="X97" i="1"/>
  <c r="W97" i="1"/>
  <c r="AS96" i="1"/>
  <c r="AJ96" i="1"/>
  <c r="AK96" i="1" s="1"/>
  <c r="AI96" i="1"/>
  <c r="AG96" i="1"/>
  <c r="AH96" i="1" s="1"/>
  <c r="AF96" i="1"/>
  <c r="AE96" i="1"/>
  <c r="AC96" i="1" s="1"/>
  <c r="AD96" i="1"/>
  <c r="AB96" i="1"/>
  <c r="AA96" i="1"/>
  <c r="Y96" i="1"/>
  <c r="X96" i="1"/>
  <c r="W96" i="1"/>
  <c r="AS95" i="1"/>
  <c r="AJ95" i="1"/>
  <c r="AK95" i="1" s="1"/>
  <c r="AI95" i="1"/>
  <c r="AG95" i="1"/>
  <c r="AH95" i="1" s="1"/>
  <c r="AF95" i="1"/>
  <c r="AE95" i="1"/>
  <c r="AD95" i="1"/>
  <c r="AC95" i="1"/>
  <c r="AB95" i="1"/>
  <c r="AA95" i="1"/>
  <c r="Y95" i="1"/>
  <c r="X95" i="1"/>
  <c r="W95" i="1"/>
  <c r="AS94" i="1"/>
  <c r="AJ94" i="1"/>
  <c r="AK94" i="1" s="1"/>
  <c r="AI94" i="1"/>
  <c r="AH94" i="1"/>
  <c r="AG94" i="1"/>
  <c r="AF94" i="1"/>
  <c r="AE94" i="1"/>
  <c r="AD94" i="1"/>
  <c r="AC94" i="1"/>
  <c r="AB94" i="1"/>
  <c r="AA94" i="1"/>
  <c r="Y94" i="1"/>
  <c r="X94" i="1"/>
  <c r="W94" i="1"/>
  <c r="AS93" i="1"/>
  <c r="AJ93" i="1"/>
  <c r="AK93" i="1" s="1"/>
  <c r="AI93" i="1"/>
  <c r="AG93" i="1"/>
  <c r="AH93" i="1" s="1"/>
  <c r="AF93" i="1"/>
  <c r="AE93" i="1"/>
  <c r="AD93" i="1"/>
  <c r="AC93" i="1"/>
  <c r="AB93" i="1"/>
  <c r="AA93" i="1"/>
  <c r="Y93" i="1"/>
  <c r="X93" i="1"/>
  <c r="W93" i="1"/>
  <c r="AS92" i="1"/>
  <c r="AJ92" i="1"/>
  <c r="AK92" i="1" s="1"/>
  <c r="AI92" i="1"/>
  <c r="AH92" i="1"/>
  <c r="AG92" i="1"/>
  <c r="AF92" i="1"/>
  <c r="AE92" i="1"/>
  <c r="AD92" i="1"/>
  <c r="AC92" i="1"/>
  <c r="AB92" i="1"/>
  <c r="AA92" i="1"/>
  <c r="Y92" i="1"/>
  <c r="X92" i="1"/>
  <c r="W92" i="1"/>
  <c r="AS91" i="1"/>
  <c r="AJ91" i="1"/>
  <c r="AK91" i="1" s="1"/>
  <c r="AI91" i="1"/>
  <c r="AH91" i="1"/>
  <c r="AG91" i="1"/>
  <c r="AF91" i="1"/>
  <c r="AE91" i="1"/>
  <c r="AC91" i="1" s="1"/>
  <c r="AD91" i="1"/>
  <c r="AB91" i="1"/>
  <c r="AA91" i="1"/>
  <c r="Y91" i="1"/>
  <c r="X91" i="1"/>
  <c r="W91" i="1"/>
  <c r="AS90" i="1"/>
  <c r="AJ90" i="1"/>
  <c r="AK90" i="1" s="1"/>
  <c r="AI90" i="1"/>
  <c r="AG90" i="1"/>
  <c r="AH90" i="1" s="1"/>
  <c r="AF90" i="1"/>
  <c r="AE90" i="1"/>
  <c r="AD90" i="1"/>
  <c r="AC90" i="1"/>
  <c r="AB90" i="1"/>
  <c r="AA90" i="1"/>
  <c r="Y90" i="1"/>
  <c r="X90" i="1"/>
  <c r="W90" i="1"/>
  <c r="AS89" i="1"/>
  <c r="AJ89" i="1"/>
  <c r="AK89" i="1" s="1"/>
  <c r="AI89" i="1"/>
  <c r="AG89" i="1"/>
  <c r="AH89" i="1" s="1"/>
  <c r="AF89" i="1"/>
  <c r="AE89" i="1"/>
  <c r="AD89" i="1"/>
  <c r="AC89" i="1"/>
  <c r="AB89" i="1"/>
  <c r="AA89" i="1"/>
  <c r="Y89" i="1"/>
  <c r="X89" i="1"/>
  <c r="W89" i="1"/>
  <c r="AS88" i="1"/>
  <c r="AJ88" i="1"/>
  <c r="AK88" i="1" s="1"/>
  <c r="AI88" i="1"/>
  <c r="AG88" i="1"/>
  <c r="AH88" i="1" s="1"/>
  <c r="AF88" i="1"/>
  <c r="AE88" i="1"/>
  <c r="AC88" i="1" s="1"/>
  <c r="AD88" i="1"/>
  <c r="AB88" i="1"/>
  <c r="AA88" i="1"/>
  <c r="Y88" i="1"/>
  <c r="X88" i="1"/>
  <c r="W88" i="1"/>
  <c r="AS87" i="1"/>
  <c r="AJ87" i="1"/>
  <c r="AK87" i="1" s="1"/>
  <c r="AI87" i="1"/>
  <c r="AG87" i="1"/>
  <c r="AH87" i="1" s="1"/>
  <c r="AF87" i="1"/>
  <c r="AE87" i="1"/>
  <c r="AD87" i="1"/>
  <c r="AC87" i="1"/>
  <c r="AB87" i="1"/>
  <c r="AA87" i="1"/>
  <c r="Y87" i="1"/>
  <c r="X87" i="1"/>
  <c r="W87" i="1"/>
  <c r="AS86" i="1"/>
  <c r="AJ86" i="1"/>
  <c r="AK86" i="1" s="1"/>
  <c r="AI86" i="1"/>
  <c r="AH86" i="1"/>
  <c r="AG86" i="1"/>
  <c r="AF86" i="1"/>
  <c r="AE86" i="1"/>
  <c r="AD86" i="1"/>
  <c r="AC86" i="1"/>
  <c r="AB86" i="1"/>
  <c r="AA86" i="1"/>
  <c r="Y86" i="1"/>
  <c r="X86" i="1"/>
  <c r="W86" i="1"/>
  <c r="AS85" i="1"/>
  <c r="AJ85" i="1"/>
  <c r="AK85" i="1" s="1"/>
  <c r="AI85" i="1"/>
  <c r="AG85" i="1"/>
  <c r="AH85" i="1" s="1"/>
  <c r="AF85" i="1"/>
  <c r="AE85" i="1"/>
  <c r="AD85" i="1"/>
  <c r="AC85" i="1"/>
  <c r="AB85" i="1"/>
  <c r="AA85" i="1"/>
  <c r="Y85" i="1"/>
  <c r="X85" i="1"/>
  <c r="W85" i="1"/>
  <c r="AS84" i="1"/>
  <c r="AJ84" i="1"/>
  <c r="AK84" i="1" s="1"/>
  <c r="AI84" i="1"/>
  <c r="AH84" i="1"/>
  <c r="AG84" i="1"/>
  <c r="AF84" i="1"/>
  <c r="AE84" i="1"/>
  <c r="AD84" i="1"/>
  <c r="AC84" i="1"/>
  <c r="AB84" i="1"/>
  <c r="AA84" i="1"/>
  <c r="Y84" i="1"/>
  <c r="X84" i="1"/>
  <c r="W84" i="1"/>
  <c r="AS83" i="1"/>
  <c r="AJ83" i="1"/>
  <c r="AK83" i="1" s="1"/>
  <c r="AI83" i="1"/>
  <c r="AH83" i="1"/>
  <c r="AG83" i="1"/>
  <c r="AF83" i="1"/>
  <c r="AE83" i="1"/>
  <c r="AC83" i="1" s="1"/>
  <c r="AD83" i="1"/>
  <c r="AB83" i="1"/>
  <c r="AA83" i="1"/>
  <c r="Y83" i="1"/>
  <c r="X83" i="1"/>
  <c r="W83" i="1"/>
  <c r="AS82" i="1"/>
  <c r="AJ82" i="1"/>
  <c r="AK82" i="1" s="1"/>
  <c r="AI82" i="1"/>
  <c r="AG82" i="1"/>
  <c r="AH82" i="1" s="1"/>
  <c r="AF82" i="1"/>
  <c r="AE82" i="1"/>
  <c r="AC82" i="1" s="1"/>
  <c r="AD82" i="1"/>
  <c r="AB82" i="1"/>
  <c r="AA82" i="1"/>
  <c r="Y82" i="1"/>
  <c r="X82" i="1"/>
  <c r="W82" i="1"/>
  <c r="AS81" i="1"/>
  <c r="AJ81" i="1"/>
  <c r="AK81" i="1" s="1"/>
  <c r="AI81" i="1"/>
  <c r="AG81" i="1"/>
  <c r="AH81" i="1" s="1"/>
  <c r="AF81" i="1"/>
  <c r="AE81" i="1"/>
  <c r="AD81" i="1"/>
  <c r="AC81" i="1"/>
  <c r="AB81" i="1"/>
  <c r="AA81" i="1"/>
  <c r="Y81" i="1"/>
  <c r="X81" i="1"/>
  <c r="W81" i="1"/>
  <c r="AS80" i="1"/>
  <c r="AJ80" i="1"/>
  <c r="AK80" i="1" s="1"/>
  <c r="AI80" i="1"/>
  <c r="AG80" i="1"/>
  <c r="AH80" i="1" s="1"/>
  <c r="AF80" i="1"/>
  <c r="AE80" i="1"/>
  <c r="AC80" i="1" s="1"/>
  <c r="AD80" i="1"/>
  <c r="AB80" i="1"/>
  <c r="AA80" i="1"/>
  <c r="Y80" i="1"/>
  <c r="X80" i="1"/>
  <c r="W80" i="1"/>
  <c r="AS79" i="1"/>
  <c r="AJ79" i="1"/>
  <c r="AK79" i="1" s="1"/>
  <c r="AI79" i="1"/>
  <c r="AG79" i="1"/>
  <c r="AH79" i="1" s="1"/>
  <c r="AF79" i="1"/>
  <c r="AE79" i="1"/>
  <c r="AD79" i="1"/>
  <c r="AC79" i="1"/>
  <c r="AB79" i="1"/>
  <c r="AA79" i="1"/>
  <c r="Y79" i="1"/>
  <c r="X79" i="1"/>
  <c r="W79" i="1"/>
  <c r="AS78" i="1"/>
  <c r="AJ78" i="1"/>
  <c r="AK78" i="1" s="1"/>
  <c r="AI78" i="1"/>
  <c r="AH78" i="1"/>
  <c r="AG78" i="1"/>
  <c r="AF78" i="1"/>
  <c r="AE78" i="1"/>
  <c r="AD78" i="1"/>
  <c r="AC78" i="1"/>
  <c r="AB78" i="1"/>
  <c r="AA78" i="1"/>
  <c r="Y78" i="1"/>
  <c r="X78" i="1"/>
  <c r="W78" i="1"/>
  <c r="AS77" i="1"/>
  <c r="AJ77" i="1"/>
  <c r="AK77" i="1" s="1"/>
  <c r="AI77" i="1"/>
  <c r="AG77" i="1"/>
  <c r="AH77" i="1" s="1"/>
  <c r="AF77" i="1"/>
  <c r="AE77" i="1"/>
  <c r="AD77" i="1"/>
  <c r="AC77" i="1"/>
  <c r="AB77" i="1"/>
  <c r="AA77" i="1"/>
  <c r="Y77" i="1"/>
  <c r="X77" i="1"/>
  <c r="W77" i="1"/>
  <c r="AS76" i="1"/>
  <c r="AJ76" i="1"/>
  <c r="AK76" i="1" s="1"/>
  <c r="AI76" i="1"/>
  <c r="AH76" i="1"/>
  <c r="AG76" i="1"/>
  <c r="AF76" i="1"/>
  <c r="AE76" i="1"/>
  <c r="AD76" i="1"/>
  <c r="AC76" i="1"/>
  <c r="AB76" i="1"/>
  <c r="AA76" i="1"/>
  <c r="Y76" i="1"/>
  <c r="X76" i="1"/>
  <c r="W76" i="1"/>
  <c r="AS75" i="1"/>
  <c r="AJ75" i="1"/>
  <c r="AK75" i="1" s="1"/>
  <c r="AI75" i="1"/>
  <c r="AH75" i="1"/>
  <c r="AG75" i="1"/>
  <c r="AF75" i="1"/>
  <c r="AE75" i="1"/>
  <c r="AC75" i="1" s="1"/>
  <c r="AD75" i="1"/>
  <c r="AB75" i="1"/>
  <c r="AA75" i="1"/>
  <c r="Y75" i="1"/>
  <c r="X75" i="1"/>
  <c r="W75" i="1"/>
  <c r="AS74" i="1"/>
  <c r="AJ74" i="1"/>
  <c r="AK74" i="1" s="1"/>
  <c r="AI74" i="1"/>
  <c r="AG74" i="1"/>
  <c r="AH74" i="1" s="1"/>
  <c r="AF74" i="1"/>
  <c r="AE74" i="1"/>
  <c r="AC74" i="1" s="1"/>
  <c r="AD74" i="1"/>
  <c r="AB74" i="1"/>
  <c r="AA74" i="1"/>
  <c r="Y74" i="1"/>
  <c r="X74" i="1"/>
  <c r="W74" i="1"/>
  <c r="AS73" i="1"/>
  <c r="AJ73" i="1"/>
  <c r="AK73" i="1" s="1"/>
  <c r="AI73" i="1"/>
  <c r="AG73" i="1"/>
  <c r="AH73" i="1" s="1"/>
  <c r="AF73" i="1"/>
  <c r="AE73" i="1"/>
  <c r="AD73" i="1"/>
  <c r="AC73" i="1"/>
  <c r="AB73" i="1"/>
  <c r="AA73" i="1"/>
  <c r="Y73" i="1"/>
  <c r="X73" i="1"/>
  <c r="W73" i="1"/>
  <c r="AS72" i="1"/>
  <c r="AJ72" i="1"/>
  <c r="AK72" i="1" s="1"/>
  <c r="AI72" i="1"/>
  <c r="AG72" i="1"/>
  <c r="AH72" i="1" s="1"/>
  <c r="AF72" i="1"/>
  <c r="AE72" i="1"/>
  <c r="AC72" i="1" s="1"/>
  <c r="AD72" i="1"/>
  <c r="AB72" i="1"/>
  <c r="AA72" i="1"/>
  <c r="Y72" i="1"/>
  <c r="X72" i="1"/>
  <c r="W72" i="1"/>
  <c r="AS71" i="1"/>
  <c r="AJ71" i="1"/>
  <c r="AK71" i="1" s="1"/>
  <c r="AI71" i="1"/>
  <c r="AG71" i="1"/>
  <c r="AH71" i="1" s="1"/>
  <c r="AF71" i="1"/>
  <c r="AE71" i="1"/>
  <c r="AD71" i="1"/>
  <c r="AC71" i="1"/>
  <c r="AB71" i="1"/>
  <c r="AA71" i="1"/>
  <c r="Y71" i="1"/>
  <c r="X71" i="1"/>
  <c r="W71" i="1"/>
  <c r="AS70" i="1"/>
  <c r="AJ70" i="1"/>
  <c r="AK70" i="1" s="1"/>
  <c r="AI70" i="1"/>
  <c r="AH70" i="1"/>
  <c r="AG70" i="1"/>
  <c r="AF70" i="1"/>
  <c r="AE70" i="1"/>
  <c r="AD70" i="1"/>
  <c r="AC70" i="1"/>
  <c r="AB70" i="1"/>
  <c r="AA70" i="1"/>
  <c r="Y70" i="1"/>
  <c r="X70" i="1"/>
  <c r="W70" i="1"/>
  <c r="AS69" i="1"/>
  <c r="AJ69" i="1"/>
  <c r="AK69" i="1" s="1"/>
  <c r="AI69" i="1"/>
  <c r="AG69" i="1"/>
  <c r="AH69" i="1" s="1"/>
  <c r="AF69" i="1"/>
  <c r="AE69" i="1"/>
  <c r="AD69" i="1"/>
  <c r="AC69" i="1"/>
  <c r="AB69" i="1"/>
  <c r="AA69" i="1"/>
  <c r="Y69" i="1"/>
  <c r="X69" i="1"/>
  <c r="W69" i="1"/>
  <c r="AS68" i="1"/>
  <c r="AJ68" i="1"/>
  <c r="AK68" i="1" s="1"/>
  <c r="AI68" i="1"/>
  <c r="AH68" i="1"/>
  <c r="AG68" i="1"/>
  <c r="AF68" i="1"/>
  <c r="AE68" i="1"/>
  <c r="AD68" i="1"/>
  <c r="AC68" i="1"/>
  <c r="AB68" i="1"/>
  <c r="AA68" i="1"/>
  <c r="Y68" i="1"/>
  <c r="X68" i="1"/>
  <c r="W68" i="1"/>
  <c r="AS67" i="1"/>
  <c r="AJ67" i="1"/>
  <c r="AK67" i="1" s="1"/>
  <c r="AI67" i="1"/>
  <c r="AH67" i="1"/>
  <c r="AG67" i="1"/>
  <c r="AF67" i="1"/>
  <c r="AE67" i="1"/>
  <c r="AC67" i="1" s="1"/>
  <c r="AD67" i="1"/>
  <c r="AB67" i="1"/>
  <c r="AA67" i="1"/>
  <c r="Y67" i="1"/>
  <c r="X67" i="1"/>
  <c r="W67" i="1"/>
  <c r="AS66" i="1"/>
  <c r="AJ66" i="1"/>
  <c r="AK66" i="1" s="1"/>
  <c r="AI66" i="1"/>
  <c r="AG66" i="1"/>
  <c r="AH66" i="1" s="1"/>
  <c r="AF66" i="1"/>
  <c r="AE66" i="1"/>
  <c r="AC66" i="1" s="1"/>
  <c r="AD66" i="1"/>
  <c r="AB66" i="1"/>
  <c r="AA66" i="1"/>
  <c r="Y66" i="1"/>
  <c r="X66" i="1"/>
  <c r="W66" i="1"/>
  <c r="AS65" i="1"/>
  <c r="AJ65" i="1"/>
  <c r="AK65" i="1" s="1"/>
  <c r="AI65" i="1"/>
  <c r="AG65" i="1"/>
  <c r="AH65" i="1" s="1"/>
  <c r="AF65" i="1"/>
  <c r="AE65" i="1"/>
  <c r="AD65" i="1"/>
  <c r="AC65" i="1"/>
  <c r="AB65" i="1"/>
  <c r="AA65" i="1"/>
  <c r="Y65" i="1"/>
  <c r="X65" i="1"/>
  <c r="W65" i="1"/>
  <c r="AS64" i="1"/>
  <c r="AJ64" i="1"/>
  <c r="AK64" i="1" s="1"/>
  <c r="AI64" i="1"/>
  <c r="AG64" i="1"/>
  <c r="AH64" i="1" s="1"/>
  <c r="AF64" i="1"/>
  <c r="AE64" i="1"/>
  <c r="AC64" i="1" s="1"/>
  <c r="AD64" i="1"/>
  <c r="AB64" i="1"/>
  <c r="AA64" i="1"/>
  <c r="Y64" i="1"/>
  <c r="X64" i="1"/>
  <c r="W64" i="1"/>
  <c r="AS63" i="1"/>
  <c r="AJ63" i="1"/>
  <c r="AK63" i="1" s="1"/>
  <c r="AI63" i="1"/>
  <c r="AG63" i="1"/>
  <c r="AH63" i="1" s="1"/>
  <c r="AF63" i="1"/>
  <c r="AE63" i="1"/>
  <c r="AD63" i="1"/>
  <c r="AC63" i="1"/>
  <c r="AB63" i="1"/>
  <c r="AA63" i="1"/>
  <c r="Y63" i="1"/>
  <c r="X63" i="1"/>
  <c r="W63" i="1"/>
  <c r="AS62" i="1"/>
  <c r="AJ62" i="1"/>
  <c r="AK62" i="1" s="1"/>
  <c r="AI62" i="1"/>
  <c r="AH62" i="1"/>
  <c r="AG62" i="1"/>
  <c r="AF62" i="1"/>
  <c r="AE62" i="1"/>
  <c r="AD62" i="1"/>
  <c r="AC62" i="1"/>
  <c r="AB62" i="1"/>
  <c r="AA62" i="1"/>
  <c r="Y62" i="1"/>
  <c r="X62" i="1"/>
  <c r="W62" i="1"/>
  <c r="AS61" i="1"/>
  <c r="AJ61" i="1"/>
  <c r="AK61" i="1" s="1"/>
  <c r="AI61" i="1"/>
  <c r="AG61" i="1"/>
  <c r="AH61" i="1" s="1"/>
  <c r="AF61" i="1"/>
  <c r="AE61" i="1"/>
  <c r="AD61" i="1"/>
  <c r="AC61" i="1"/>
  <c r="AB61" i="1"/>
  <c r="AA61" i="1"/>
  <c r="Y61" i="1"/>
  <c r="X61" i="1"/>
  <c r="W61" i="1"/>
  <c r="AS60" i="1"/>
  <c r="AJ60" i="1"/>
  <c r="AK60" i="1" s="1"/>
  <c r="AI60" i="1"/>
  <c r="AH60" i="1"/>
  <c r="AG60" i="1"/>
  <c r="AF60" i="1"/>
  <c r="AE60" i="1"/>
  <c r="AD60" i="1"/>
  <c r="AC60" i="1"/>
  <c r="AB60" i="1"/>
  <c r="AA60" i="1"/>
  <c r="Y60" i="1"/>
  <c r="X60" i="1"/>
  <c r="W60" i="1"/>
  <c r="AS59" i="1"/>
  <c r="AJ59" i="1"/>
  <c r="AK59" i="1" s="1"/>
  <c r="AI59" i="1"/>
  <c r="AH59" i="1"/>
  <c r="AG59" i="1"/>
  <c r="AF59" i="1"/>
  <c r="AE59" i="1"/>
  <c r="AC59" i="1" s="1"/>
  <c r="AD59" i="1"/>
  <c r="AB59" i="1"/>
  <c r="AA59" i="1"/>
  <c r="Y59" i="1"/>
  <c r="X59" i="1"/>
  <c r="W59" i="1"/>
  <c r="AS58" i="1"/>
  <c r="AJ58" i="1"/>
  <c r="AK58" i="1" s="1"/>
  <c r="AI58" i="1"/>
  <c r="AG58" i="1"/>
  <c r="AH58" i="1" s="1"/>
  <c r="AF58" i="1"/>
  <c r="AE58" i="1"/>
  <c r="AC58" i="1" s="1"/>
  <c r="AD58" i="1"/>
  <c r="AB58" i="1"/>
  <c r="AA58" i="1"/>
  <c r="Y58" i="1"/>
  <c r="X58" i="1"/>
  <c r="W58" i="1"/>
  <c r="AS57" i="1"/>
  <c r="AJ57" i="1"/>
  <c r="AK57" i="1" s="1"/>
  <c r="AI57" i="1"/>
  <c r="AG57" i="1"/>
  <c r="AH57" i="1" s="1"/>
  <c r="AF57" i="1"/>
  <c r="AE57" i="1"/>
  <c r="AD57" i="1"/>
  <c r="AC57" i="1"/>
  <c r="AB57" i="1"/>
  <c r="AA57" i="1"/>
  <c r="Y57" i="1"/>
  <c r="X57" i="1"/>
  <c r="W57" i="1"/>
  <c r="AS56" i="1"/>
  <c r="AJ56" i="1"/>
  <c r="AK56" i="1" s="1"/>
  <c r="AI56" i="1"/>
  <c r="AG56" i="1"/>
  <c r="AH56" i="1" s="1"/>
  <c r="AF56" i="1"/>
  <c r="AE56" i="1"/>
  <c r="AC56" i="1" s="1"/>
  <c r="AD56" i="1"/>
  <c r="AB56" i="1"/>
  <c r="AA56" i="1"/>
  <c r="Y56" i="1"/>
  <c r="X56" i="1"/>
  <c r="W56" i="1"/>
  <c r="AS55" i="1"/>
  <c r="AJ55" i="1"/>
  <c r="AK55" i="1" s="1"/>
  <c r="AI55" i="1"/>
  <c r="AG55" i="1"/>
  <c r="AH55" i="1" s="1"/>
  <c r="AF55" i="1"/>
  <c r="AE55" i="1"/>
  <c r="AD55" i="1"/>
  <c r="AC55" i="1"/>
  <c r="AB55" i="1"/>
  <c r="AA55" i="1"/>
  <c r="Y55" i="1"/>
  <c r="X55" i="1"/>
  <c r="W55" i="1"/>
  <c r="AS54" i="1"/>
  <c r="AJ54" i="1"/>
  <c r="AK54" i="1" s="1"/>
  <c r="AI54" i="1"/>
  <c r="AH54" i="1"/>
  <c r="AG54" i="1"/>
  <c r="AF54" i="1"/>
  <c r="AE54" i="1"/>
  <c r="AD54" i="1"/>
  <c r="AC54" i="1"/>
  <c r="AB54" i="1"/>
  <c r="AA54" i="1"/>
  <c r="Y54" i="1"/>
  <c r="X54" i="1"/>
  <c r="W54" i="1"/>
  <c r="AS53" i="1"/>
  <c r="AJ53" i="1"/>
  <c r="AK53" i="1" s="1"/>
  <c r="AI53" i="1"/>
  <c r="AG53" i="1"/>
  <c r="AH53" i="1" s="1"/>
  <c r="AF53" i="1"/>
  <c r="AE53" i="1"/>
  <c r="AD53" i="1"/>
  <c r="AC53" i="1"/>
  <c r="AB53" i="1"/>
  <c r="AA53" i="1"/>
  <c r="Y53" i="1"/>
  <c r="X53" i="1"/>
  <c r="W53" i="1"/>
  <c r="AS52" i="1"/>
  <c r="AJ52" i="1"/>
  <c r="AK52" i="1" s="1"/>
  <c r="AI52" i="1"/>
  <c r="AH52" i="1"/>
  <c r="AG52" i="1"/>
  <c r="AF52" i="1"/>
  <c r="AE52" i="1"/>
  <c r="AD52" i="1"/>
  <c r="AC52" i="1"/>
  <c r="AB52" i="1"/>
  <c r="AA52" i="1"/>
  <c r="Y52" i="1"/>
  <c r="X52" i="1"/>
  <c r="W52" i="1"/>
  <c r="AS51" i="1"/>
  <c r="AJ51" i="1"/>
  <c r="AK51" i="1" s="1"/>
  <c r="AI51" i="1"/>
  <c r="AH51" i="1"/>
  <c r="AG51" i="1"/>
  <c r="AF51" i="1"/>
  <c r="AE51" i="1"/>
  <c r="AC51" i="1" s="1"/>
  <c r="AD51" i="1"/>
  <c r="AB51" i="1"/>
  <c r="AA51" i="1"/>
  <c r="Y51" i="1"/>
  <c r="X51" i="1"/>
  <c r="W51" i="1"/>
  <c r="AS50" i="1"/>
  <c r="AJ50" i="1"/>
  <c r="AK50" i="1" s="1"/>
  <c r="AI50" i="1"/>
  <c r="AG50" i="1"/>
  <c r="AH50" i="1" s="1"/>
  <c r="AF50" i="1"/>
  <c r="AE50" i="1"/>
  <c r="AC50" i="1" s="1"/>
  <c r="AD50" i="1"/>
  <c r="AB50" i="1"/>
  <c r="AA50" i="1"/>
  <c r="Y50" i="1"/>
  <c r="X50" i="1"/>
  <c r="W50" i="1"/>
  <c r="AS49" i="1"/>
  <c r="AJ49" i="1"/>
  <c r="AK49" i="1" s="1"/>
  <c r="AI49" i="1"/>
  <c r="AG49" i="1"/>
  <c r="AH49" i="1" s="1"/>
  <c r="AF49" i="1"/>
  <c r="AE49" i="1"/>
  <c r="AD49" i="1"/>
  <c r="AC49" i="1"/>
  <c r="AB49" i="1"/>
  <c r="AA49" i="1"/>
  <c r="Y49" i="1"/>
  <c r="X49" i="1"/>
  <c r="W49" i="1"/>
  <c r="AS48" i="1"/>
  <c r="AJ48" i="1"/>
  <c r="AK48" i="1" s="1"/>
  <c r="AI48" i="1"/>
  <c r="AG48" i="1"/>
  <c r="AH48" i="1" s="1"/>
  <c r="AF48" i="1"/>
  <c r="AE48" i="1"/>
  <c r="AC48" i="1" s="1"/>
  <c r="AD48" i="1"/>
  <c r="AB48" i="1"/>
  <c r="AA48" i="1"/>
  <c r="Y48" i="1"/>
  <c r="X48" i="1"/>
  <c r="W48" i="1"/>
  <c r="AS47" i="1"/>
  <c r="AJ47" i="1"/>
  <c r="AK47" i="1" s="1"/>
  <c r="AI47" i="1"/>
  <c r="AG47" i="1"/>
  <c r="AH47" i="1" s="1"/>
  <c r="AF47" i="1"/>
  <c r="AE47" i="1"/>
  <c r="AD47" i="1"/>
  <c r="AC47" i="1"/>
  <c r="AB47" i="1"/>
  <c r="AA47" i="1"/>
  <c r="Y47" i="1"/>
  <c r="X47" i="1"/>
  <c r="W47" i="1"/>
  <c r="AS46" i="1"/>
  <c r="AJ46" i="1"/>
  <c r="AK46" i="1" s="1"/>
  <c r="AI46" i="1"/>
  <c r="AH46" i="1"/>
  <c r="AG46" i="1"/>
  <c r="AF46" i="1"/>
  <c r="AE46" i="1"/>
  <c r="AD46" i="1"/>
  <c r="AC46" i="1"/>
  <c r="AB46" i="1"/>
  <c r="AA46" i="1"/>
  <c r="Y46" i="1"/>
  <c r="X46" i="1"/>
  <c r="W46" i="1"/>
  <c r="AS45" i="1"/>
  <c r="AJ45" i="1"/>
  <c r="AK45" i="1" s="1"/>
  <c r="AI45" i="1"/>
  <c r="AG45" i="1"/>
  <c r="AH45" i="1" s="1"/>
  <c r="AF45" i="1"/>
  <c r="AE45" i="1"/>
  <c r="AD45" i="1"/>
  <c r="AC45" i="1"/>
  <c r="AB45" i="1"/>
  <c r="AA45" i="1"/>
  <c r="Y45" i="1"/>
  <c r="X45" i="1"/>
  <c r="W45" i="1"/>
  <c r="AS44" i="1"/>
  <c r="AJ44" i="1"/>
  <c r="AK44" i="1" s="1"/>
  <c r="AI44" i="1"/>
  <c r="AH44" i="1"/>
  <c r="AG44" i="1"/>
  <c r="AF44" i="1"/>
  <c r="AE44" i="1"/>
  <c r="AD44" i="1"/>
  <c r="AC44" i="1"/>
  <c r="AB44" i="1"/>
  <c r="AA44" i="1"/>
  <c r="Y44" i="1"/>
  <c r="X44" i="1"/>
  <c r="W44" i="1"/>
  <c r="AS43" i="1"/>
  <c r="AJ43" i="1"/>
  <c r="AK43" i="1" s="1"/>
  <c r="AI43" i="1"/>
  <c r="AH43" i="1"/>
  <c r="AG43" i="1"/>
  <c r="AF43" i="1"/>
  <c r="AE43" i="1"/>
  <c r="AC43" i="1" s="1"/>
  <c r="AD43" i="1"/>
  <c r="AB43" i="1"/>
  <c r="AA43" i="1"/>
  <c r="Y43" i="1"/>
  <c r="X43" i="1"/>
  <c r="W43" i="1"/>
  <c r="AS42" i="1"/>
  <c r="AJ42" i="1"/>
  <c r="AK42" i="1" s="1"/>
  <c r="AI42" i="1"/>
  <c r="AG42" i="1"/>
  <c r="AH42" i="1" s="1"/>
  <c r="AF42" i="1"/>
  <c r="AE42" i="1"/>
  <c r="AC42" i="1" s="1"/>
  <c r="AD42" i="1"/>
  <c r="AB42" i="1"/>
  <c r="AA42" i="1"/>
  <c r="Y42" i="1"/>
  <c r="X42" i="1"/>
  <c r="W42" i="1"/>
  <c r="AS41" i="1"/>
  <c r="AJ41" i="1"/>
  <c r="AK41" i="1" s="1"/>
  <c r="AI41" i="1"/>
  <c r="AG41" i="1"/>
  <c r="AH41" i="1" s="1"/>
  <c r="AF41" i="1"/>
  <c r="AE41" i="1"/>
  <c r="AD41" i="1"/>
  <c r="AC41" i="1"/>
  <c r="AB41" i="1"/>
  <c r="AA41" i="1"/>
  <c r="Y41" i="1"/>
  <c r="X41" i="1"/>
  <c r="W41" i="1"/>
  <c r="AS40" i="1"/>
  <c r="AJ40" i="1"/>
  <c r="AK40" i="1" s="1"/>
  <c r="AI40" i="1"/>
  <c r="AG40" i="1"/>
  <c r="AH40" i="1" s="1"/>
  <c r="AF40" i="1"/>
  <c r="AE40" i="1"/>
  <c r="AC40" i="1" s="1"/>
  <c r="AD40" i="1"/>
  <c r="AB40" i="1"/>
  <c r="AA40" i="1"/>
  <c r="Y40" i="1"/>
  <c r="X40" i="1"/>
  <c r="W40" i="1"/>
  <c r="AS39" i="1"/>
  <c r="AJ39" i="1"/>
  <c r="AK39" i="1" s="1"/>
  <c r="AI39" i="1"/>
  <c r="AG39" i="1"/>
  <c r="AH39" i="1" s="1"/>
  <c r="AF39" i="1"/>
  <c r="AE39" i="1"/>
  <c r="AD39" i="1"/>
  <c r="AC39" i="1"/>
  <c r="AB39" i="1"/>
  <c r="AA39" i="1"/>
  <c r="Y39" i="1"/>
  <c r="X39" i="1"/>
  <c r="W39" i="1"/>
  <c r="AS38" i="1"/>
  <c r="AJ38" i="1"/>
  <c r="AK38" i="1" s="1"/>
  <c r="AI38" i="1"/>
  <c r="AH38" i="1"/>
  <c r="AG38" i="1"/>
  <c r="AF38" i="1"/>
  <c r="AE38" i="1"/>
  <c r="AD38" i="1"/>
  <c r="AC38" i="1"/>
  <c r="AB38" i="1"/>
  <c r="AA38" i="1"/>
  <c r="Y38" i="1"/>
  <c r="X38" i="1"/>
  <c r="W38" i="1"/>
  <c r="AS37" i="1"/>
  <c r="AJ37" i="1"/>
  <c r="AK37" i="1" s="1"/>
  <c r="AI37" i="1"/>
  <c r="AG37" i="1"/>
  <c r="AH37" i="1" s="1"/>
  <c r="AF37" i="1"/>
  <c r="AE37" i="1"/>
  <c r="AD37" i="1"/>
  <c r="AC37" i="1"/>
  <c r="AB37" i="1"/>
  <c r="AA37" i="1"/>
  <c r="Y37" i="1"/>
  <c r="X37" i="1"/>
  <c r="W37" i="1"/>
  <c r="AS36" i="1"/>
  <c r="AJ36" i="1"/>
  <c r="AK36" i="1" s="1"/>
  <c r="AI36" i="1"/>
  <c r="AH36" i="1"/>
  <c r="AG36" i="1"/>
  <c r="AF36" i="1"/>
  <c r="AE36" i="1"/>
  <c r="AD36" i="1"/>
  <c r="AC36" i="1"/>
  <c r="AB36" i="1"/>
  <c r="AA36" i="1"/>
  <c r="Y36" i="1"/>
  <c r="X36" i="1"/>
  <c r="W36" i="1"/>
  <c r="AS35" i="1"/>
  <c r="AJ35" i="1"/>
  <c r="AK35" i="1" s="1"/>
  <c r="AI35" i="1"/>
  <c r="AH35" i="1"/>
  <c r="AG35" i="1"/>
  <c r="AF35" i="1"/>
  <c r="AE35" i="1"/>
  <c r="AC35" i="1" s="1"/>
  <c r="AD35" i="1"/>
  <c r="AB35" i="1"/>
  <c r="AA35" i="1"/>
  <c r="Y35" i="1"/>
  <c r="X35" i="1"/>
  <c r="W35" i="1"/>
  <c r="AS34" i="1"/>
  <c r="AJ34" i="1"/>
  <c r="AK34" i="1" s="1"/>
  <c r="AI34" i="1"/>
  <c r="AG34" i="1"/>
  <c r="AH34" i="1" s="1"/>
  <c r="AF34" i="1"/>
  <c r="AE34" i="1"/>
  <c r="AC34" i="1" s="1"/>
  <c r="AD34" i="1"/>
  <c r="AB34" i="1"/>
  <c r="AA34" i="1"/>
  <c r="Y34" i="1"/>
  <c r="X34" i="1"/>
  <c r="W34" i="1"/>
  <c r="AS33" i="1"/>
  <c r="AJ33" i="1"/>
  <c r="AK33" i="1" s="1"/>
  <c r="AI33" i="1"/>
  <c r="AG33" i="1"/>
  <c r="AH33" i="1" s="1"/>
  <c r="AF33" i="1"/>
  <c r="AE33" i="1"/>
  <c r="AD33" i="1"/>
  <c r="AC33" i="1"/>
  <c r="AB33" i="1"/>
  <c r="AA33" i="1"/>
  <c r="Y33" i="1"/>
  <c r="X33" i="1"/>
  <c r="W33" i="1"/>
  <c r="AS32" i="1"/>
  <c r="AJ32" i="1"/>
  <c r="AK32" i="1" s="1"/>
  <c r="AI32" i="1"/>
  <c r="AG32" i="1"/>
  <c r="AH32" i="1" s="1"/>
  <c r="AF32" i="1"/>
  <c r="AE32" i="1"/>
  <c r="AC32" i="1" s="1"/>
  <c r="AD32" i="1"/>
  <c r="AB32" i="1"/>
  <c r="AA32" i="1"/>
  <c r="Y32" i="1"/>
  <c r="X32" i="1"/>
  <c r="W32" i="1"/>
  <c r="AS31" i="1"/>
  <c r="AJ31" i="1"/>
  <c r="AK31" i="1" s="1"/>
  <c r="AI31" i="1"/>
  <c r="AG31" i="1"/>
  <c r="AH31" i="1" s="1"/>
  <c r="AF31" i="1"/>
  <c r="AE31" i="1"/>
  <c r="AD31" i="1"/>
  <c r="AC31" i="1"/>
  <c r="AB31" i="1"/>
  <c r="AA31" i="1"/>
  <c r="Y31" i="1"/>
  <c r="X31" i="1"/>
  <c r="W31" i="1"/>
  <c r="AS30" i="1"/>
  <c r="AJ30" i="1"/>
  <c r="AK30" i="1" s="1"/>
  <c r="AI30" i="1"/>
  <c r="AH30" i="1"/>
  <c r="AG30" i="1"/>
  <c r="AF30" i="1"/>
  <c r="AE30" i="1"/>
  <c r="AD30" i="1"/>
  <c r="AC30" i="1"/>
  <c r="AB30" i="1"/>
  <c r="AA30" i="1"/>
  <c r="Y30" i="1"/>
  <c r="X30" i="1"/>
  <c r="W30" i="1"/>
  <c r="AS29" i="1"/>
  <c r="AJ29" i="1"/>
  <c r="AK29" i="1" s="1"/>
  <c r="AI29" i="1"/>
  <c r="AG29" i="1"/>
  <c r="AH29" i="1" s="1"/>
  <c r="AF29" i="1"/>
  <c r="AE29" i="1"/>
  <c r="AD29" i="1"/>
  <c r="AC29" i="1"/>
  <c r="AB29" i="1"/>
  <c r="AA29" i="1"/>
  <c r="Y29" i="1"/>
  <c r="X29" i="1"/>
  <c r="W29" i="1"/>
  <c r="AS28" i="1"/>
  <c r="AJ28" i="1"/>
  <c r="AK28" i="1" s="1"/>
  <c r="AI28" i="1"/>
  <c r="AH28" i="1"/>
  <c r="AG28" i="1"/>
  <c r="AF28" i="1"/>
  <c r="AE28" i="1"/>
  <c r="AD28" i="1"/>
  <c r="AC28" i="1"/>
  <c r="AB28" i="1"/>
  <c r="AA28" i="1"/>
  <c r="Y28" i="1"/>
  <c r="X28" i="1"/>
  <c r="W28" i="1"/>
  <c r="AS27" i="1"/>
  <c r="AJ27" i="1"/>
  <c r="AK27" i="1" s="1"/>
  <c r="AI27" i="1"/>
  <c r="AH27" i="1"/>
  <c r="AG27" i="1"/>
  <c r="AF27" i="1"/>
  <c r="AE27" i="1"/>
  <c r="AC27" i="1" s="1"/>
  <c r="AD27" i="1"/>
  <c r="AB27" i="1"/>
  <c r="AA27" i="1"/>
  <c r="Y27" i="1"/>
  <c r="X27" i="1"/>
  <c r="W27" i="1"/>
  <c r="AS26" i="1"/>
  <c r="AJ26" i="1"/>
  <c r="AK26" i="1" s="1"/>
  <c r="AI26" i="1"/>
  <c r="AG26" i="1"/>
  <c r="AH26" i="1" s="1"/>
  <c r="AF26" i="1"/>
  <c r="AE26" i="1"/>
  <c r="AC26" i="1" s="1"/>
  <c r="AD26" i="1"/>
  <c r="AB26" i="1"/>
  <c r="AA26" i="1"/>
  <c r="Y26" i="1"/>
  <c r="X26" i="1"/>
  <c r="W26" i="1"/>
  <c r="AS25" i="1"/>
  <c r="AJ25" i="1"/>
  <c r="AK25" i="1" s="1"/>
  <c r="AI25" i="1"/>
  <c r="AG25" i="1"/>
  <c r="AH25" i="1" s="1"/>
  <c r="AF25" i="1"/>
  <c r="AE25" i="1"/>
  <c r="AD25" i="1"/>
  <c r="AC25" i="1"/>
  <c r="AB25" i="1"/>
  <c r="AA25" i="1"/>
  <c r="Y25" i="1"/>
  <c r="X25" i="1"/>
  <c r="W25" i="1"/>
  <c r="AS24" i="1"/>
  <c r="AJ24" i="1"/>
  <c r="AK24" i="1" s="1"/>
  <c r="AI24" i="1"/>
  <c r="AG24" i="1"/>
  <c r="AH24" i="1" s="1"/>
  <c r="AF24" i="1"/>
  <c r="AE24" i="1"/>
  <c r="AC24" i="1" s="1"/>
  <c r="AD24" i="1"/>
  <c r="AB24" i="1"/>
  <c r="AA24" i="1"/>
  <c r="Y24" i="1"/>
  <c r="X24" i="1"/>
  <c r="W24" i="1"/>
  <c r="AS23" i="1"/>
  <c r="AJ23" i="1"/>
  <c r="AK23" i="1" s="1"/>
  <c r="AI23" i="1"/>
  <c r="AG23" i="1"/>
  <c r="AH23" i="1" s="1"/>
  <c r="AF23" i="1"/>
  <c r="AE23" i="1"/>
  <c r="AD23" i="1"/>
  <c r="AC23" i="1"/>
  <c r="AB23" i="1"/>
  <c r="AA23" i="1"/>
  <c r="Y23" i="1"/>
  <c r="X23" i="1"/>
  <c r="W23" i="1"/>
  <c r="AS22" i="1"/>
  <c r="AJ22" i="1"/>
  <c r="AK22" i="1" s="1"/>
  <c r="AI22" i="1"/>
  <c r="AH22" i="1"/>
  <c r="AG22" i="1"/>
  <c r="AF22" i="1"/>
  <c r="AE22" i="1"/>
  <c r="AD22" i="1"/>
  <c r="AC22" i="1"/>
  <c r="AB22" i="1"/>
  <c r="AA22" i="1"/>
  <c r="Y22" i="1"/>
  <c r="X22" i="1"/>
  <c r="W22" i="1"/>
  <c r="AS21" i="1"/>
  <c r="AJ21" i="1"/>
  <c r="AK21" i="1" s="1"/>
  <c r="AI21" i="1"/>
  <c r="AG21" i="1"/>
  <c r="AH21" i="1" s="1"/>
  <c r="AF21" i="1"/>
  <c r="AE21" i="1"/>
  <c r="AD21" i="1"/>
  <c r="AC21" i="1"/>
  <c r="AB21" i="1"/>
  <c r="AA21" i="1"/>
  <c r="Y21" i="1"/>
  <c r="X21" i="1"/>
  <c r="W21" i="1"/>
  <c r="AS20" i="1"/>
  <c r="AJ20" i="1"/>
  <c r="AK20" i="1" s="1"/>
  <c r="AI20" i="1"/>
  <c r="AH20" i="1"/>
  <c r="AG20" i="1"/>
  <c r="AF20" i="1"/>
  <c r="AE20" i="1"/>
  <c r="AD20" i="1"/>
  <c r="AC20" i="1"/>
  <c r="AB20" i="1"/>
  <c r="AA20" i="1"/>
  <c r="Y20" i="1"/>
  <c r="X20" i="1"/>
  <c r="W20" i="1"/>
  <c r="CC19" i="1"/>
  <c r="AS19" i="1"/>
  <c r="AJ19" i="1"/>
  <c r="AK19" i="1" s="1"/>
  <c r="AI19" i="1"/>
  <c r="AH19" i="1"/>
  <c r="AG19" i="1"/>
  <c r="AF19" i="1"/>
  <c r="AE19" i="1"/>
  <c r="AD19" i="1"/>
  <c r="AC19" i="1"/>
  <c r="AB19" i="1"/>
  <c r="AA19" i="1"/>
  <c r="Y19" i="1"/>
  <c r="X19" i="1"/>
  <c r="W19" i="1"/>
  <c r="CC18" i="1"/>
  <c r="AS18" i="1"/>
  <c r="AJ18" i="1"/>
  <c r="AK18" i="1" s="1"/>
  <c r="AI18" i="1"/>
  <c r="AH18" i="1"/>
  <c r="AG18" i="1"/>
  <c r="AF18" i="1"/>
  <c r="AE18" i="1"/>
  <c r="AD18" i="1"/>
  <c r="AC18" i="1"/>
  <c r="AB18" i="1"/>
  <c r="AA18" i="1"/>
  <c r="Y18" i="1"/>
  <c r="X18" i="1"/>
  <c r="W18" i="1"/>
  <c r="CC17" i="1"/>
  <c r="AS17" i="1"/>
  <c r="AJ17" i="1"/>
  <c r="AK17" i="1" s="1"/>
  <c r="AI17" i="1"/>
  <c r="AH17" i="1"/>
  <c r="AG17" i="1"/>
  <c r="AF17" i="1"/>
  <c r="AE17" i="1"/>
  <c r="AD17" i="1"/>
  <c r="AC17" i="1"/>
  <c r="AB17" i="1"/>
  <c r="AA17" i="1"/>
  <c r="Y17" i="1"/>
  <c r="X17" i="1"/>
  <c r="W17" i="1"/>
  <c r="CC16" i="1"/>
  <c r="AS16" i="1"/>
  <c r="AJ16" i="1"/>
  <c r="AK16" i="1" s="1"/>
  <c r="AI16" i="1"/>
  <c r="AH16" i="1"/>
  <c r="AG16" i="1"/>
  <c r="AF16" i="1"/>
  <c r="AE16" i="1"/>
  <c r="AD16" i="1"/>
  <c r="AC16" i="1"/>
  <c r="AB16" i="1"/>
  <c r="AA16" i="1"/>
  <c r="Y16" i="1"/>
  <c r="X16" i="1"/>
  <c r="W16" i="1"/>
  <c r="CC15" i="1"/>
  <c r="AS15" i="1"/>
  <c r="AJ15" i="1"/>
  <c r="AK15" i="1" s="1"/>
  <c r="AI15" i="1"/>
  <c r="AH15" i="1"/>
  <c r="AG15" i="1"/>
  <c r="AF15" i="1"/>
  <c r="AE15" i="1"/>
  <c r="AD15" i="1"/>
  <c r="AC15" i="1"/>
  <c r="AB15" i="1"/>
  <c r="AA15" i="1"/>
  <c r="Y15" i="1"/>
  <c r="X15" i="1"/>
  <c r="W15" i="1"/>
  <c r="CC14" i="1"/>
  <c r="AS14" i="1"/>
  <c r="AJ14" i="1"/>
  <c r="AK14" i="1" s="1"/>
  <c r="AI14" i="1"/>
  <c r="AH14" i="1"/>
  <c r="AG14" i="1"/>
  <c r="AF14" i="1"/>
  <c r="AE14" i="1"/>
  <c r="AD14" i="1"/>
  <c r="AC14" i="1"/>
  <c r="AB14" i="1"/>
  <c r="AA14" i="1"/>
  <c r="Y14" i="1"/>
  <c r="X14" i="1"/>
  <c r="W14" i="1"/>
  <c r="CC13" i="1"/>
  <c r="AS13" i="1"/>
  <c r="AJ13" i="1"/>
  <c r="AK13" i="1" s="1"/>
  <c r="AI13" i="1"/>
  <c r="AH13" i="1"/>
  <c r="AG13" i="1"/>
  <c r="AF13" i="1"/>
  <c r="AE13" i="1"/>
  <c r="AD13" i="1"/>
  <c r="AC13" i="1"/>
  <c r="AB13" i="1"/>
  <c r="AA13" i="1"/>
  <c r="Y13" i="1"/>
  <c r="X13" i="1"/>
  <c r="W13" i="1"/>
  <c r="CC12" i="1"/>
  <c r="AS12" i="1"/>
  <c r="AJ12" i="1"/>
  <c r="AK12" i="1" s="1"/>
  <c r="AI12" i="1"/>
  <c r="AH12" i="1"/>
  <c r="AG12" i="1"/>
  <c r="AF12" i="1"/>
  <c r="AE12" i="1"/>
  <c r="AD12" i="1"/>
  <c r="AC12" i="1"/>
  <c r="AB12" i="1"/>
  <c r="AA12" i="1"/>
  <c r="Y12" i="1"/>
  <c r="X12" i="1"/>
  <c r="W12" i="1"/>
  <c r="CC11" i="1"/>
  <c r="AS11" i="1"/>
  <c r="AJ11" i="1"/>
  <c r="AK11" i="1" s="1"/>
  <c r="AI11" i="1"/>
  <c r="AH11" i="1"/>
  <c r="AG11" i="1"/>
  <c r="AF11" i="1"/>
  <c r="AE11" i="1"/>
  <c r="AD11" i="1"/>
  <c r="AC11" i="1"/>
  <c r="AB11" i="1"/>
  <c r="AA11" i="1"/>
  <c r="Y11" i="1"/>
  <c r="X11" i="1"/>
  <c r="W11" i="1"/>
  <c r="CC10" i="1"/>
  <c r="AS10" i="1"/>
  <c r="AJ10" i="1"/>
  <c r="AK10" i="1" s="1"/>
  <c r="AI10" i="1"/>
  <c r="AH10" i="1"/>
  <c r="AG10" i="1"/>
  <c r="AF10" i="1"/>
  <c r="AE10" i="1"/>
  <c r="AD10" i="1"/>
  <c r="AC10" i="1"/>
  <c r="AB10" i="1"/>
  <c r="AA10" i="1"/>
  <c r="Y10" i="1"/>
  <c r="X10" i="1"/>
  <c r="W10" i="1"/>
  <c r="CC9" i="1"/>
  <c r="AS9" i="1"/>
  <c r="AJ9" i="1"/>
  <c r="AK9" i="1" s="1"/>
  <c r="AI9" i="1"/>
  <c r="AH9" i="1"/>
  <c r="AG9" i="1"/>
  <c r="AF9" i="1"/>
  <c r="AE9" i="1"/>
  <c r="AD9" i="1"/>
  <c r="AC9" i="1"/>
  <c r="AB9" i="1"/>
  <c r="AA9" i="1"/>
  <c r="Y9" i="1"/>
  <c r="X9" i="1"/>
  <c r="W9" i="1"/>
  <c r="CH8" i="1"/>
  <c r="CC8" i="1"/>
  <c r="AS8" i="1"/>
  <c r="AJ8" i="1"/>
  <c r="AK8" i="1" s="1"/>
  <c r="AI8" i="1"/>
  <c r="AH8" i="1"/>
  <c r="AG8" i="1"/>
  <c r="AF8" i="1"/>
  <c r="AE8" i="1"/>
  <c r="AD8" i="1"/>
  <c r="AC8" i="1"/>
  <c r="AB8" i="1"/>
  <c r="AA8" i="1"/>
  <c r="Y8" i="1"/>
  <c r="X8" i="1"/>
  <c r="W8" i="1"/>
  <c r="CG7" i="1"/>
  <c r="CC7" i="1"/>
  <c r="AS7" i="1"/>
  <c r="AJ7" i="1"/>
  <c r="AK7" i="1" s="1"/>
  <c r="AI7" i="1"/>
  <c r="AG7" i="1"/>
  <c r="AH7" i="1" s="1"/>
  <c r="AF7" i="1"/>
  <c r="AE7" i="1"/>
  <c r="AD7" i="1"/>
  <c r="AC7" i="1"/>
  <c r="AB7" i="1"/>
  <c r="AA7" i="1"/>
  <c r="Y7" i="1"/>
  <c r="X7" i="1"/>
  <c r="W7" i="1"/>
  <c r="CG6" i="1"/>
  <c r="CC6" i="1"/>
  <c r="AS6" i="1"/>
  <c r="AJ6" i="1"/>
  <c r="AK6" i="1" s="1"/>
  <c r="AI6" i="1"/>
  <c r="AG6" i="1"/>
  <c r="AH6" i="1" s="1"/>
  <c r="AF6" i="1"/>
  <c r="AE6" i="1"/>
  <c r="AC6" i="1" s="1"/>
  <c r="AD6" i="1"/>
  <c r="AB6" i="1"/>
  <c r="AA6" i="1"/>
  <c r="Y6" i="1"/>
  <c r="X6" i="1"/>
  <c r="W6" i="1"/>
  <c r="CG5" i="1"/>
  <c r="CC5" i="1"/>
  <c r="AS5" i="1"/>
  <c r="AJ5" i="1"/>
  <c r="AK5" i="1" s="1"/>
  <c r="AI5" i="1"/>
  <c r="AG5" i="1"/>
  <c r="AH5" i="1" s="1"/>
  <c r="AF5" i="1"/>
  <c r="AE5" i="1"/>
  <c r="AD5" i="1"/>
  <c r="AC5" i="1"/>
  <c r="AB5" i="1"/>
  <c r="AA5" i="1"/>
  <c r="Y5" i="1"/>
  <c r="X5" i="1"/>
  <c r="W5" i="1"/>
  <c r="CG4" i="1"/>
  <c r="CC4" i="1"/>
  <c r="AS4" i="1"/>
  <c r="AJ4" i="1"/>
  <c r="AK4" i="1" s="1"/>
  <c r="AI4" i="1"/>
  <c r="AG4" i="1"/>
  <c r="AH4" i="1" s="1"/>
  <c r="AF4" i="1"/>
  <c r="AE4" i="1"/>
  <c r="AC4" i="1" s="1"/>
  <c r="AD4" i="1"/>
  <c r="AB4" i="1"/>
  <c r="AA4" i="1"/>
  <c r="Y4" i="1"/>
  <c r="X4" i="1"/>
  <c r="W4" i="1"/>
  <c r="CG3" i="1"/>
  <c r="CG8" i="1" s="1"/>
  <c r="CC3" i="1"/>
  <c r="AJ3" i="1"/>
  <c r="AK3" i="1" s="1"/>
  <c r="AI3" i="1"/>
  <c r="AG3" i="1"/>
  <c r="AH3" i="1" s="1"/>
  <c r="AF3" i="1"/>
  <c r="AF1" i="1" s="1"/>
  <c r="AE3" i="1"/>
  <c r="AC3" i="1" s="1"/>
  <c r="AD3" i="1"/>
  <c r="AB3" i="1"/>
  <c r="AA3" i="1"/>
  <c r="Y3" i="1"/>
  <c r="X3" i="1"/>
  <c r="W3" i="1"/>
  <c r="T1" i="1"/>
  <c r="L1" i="1"/>
</calcChain>
</file>

<file path=xl/sharedStrings.xml><?xml version="1.0" encoding="utf-8"?>
<sst xmlns="http://schemas.openxmlformats.org/spreadsheetml/2006/main" count="4086" uniqueCount="774">
  <si>
    <t>COID</t>
  </si>
  <si>
    <t>Contagem de Lote</t>
  </si>
  <si>
    <t>Material</t>
  </si>
  <si>
    <t>Ordem</t>
  </si>
  <si>
    <t>Lote</t>
  </si>
  <si>
    <t>Tp.</t>
  </si>
  <si>
    <t>MRP</t>
  </si>
  <si>
    <t>CP</t>
  </si>
  <si>
    <t>Cen.</t>
  </si>
  <si>
    <t>Status do sistema</t>
  </si>
  <si>
    <t>Texto breve de material</t>
  </si>
  <si>
    <t>Criado por</t>
  </si>
  <si>
    <t>Qtd.teórica</t>
  </si>
  <si>
    <t>Qtd.fornecda</t>
  </si>
  <si>
    <t>UM</t>
  </si>
  <si>
    <t>nícoBase</t>
  </si>
  <si>
    <t>Fm-base</t>
  </si>
  <si>
    <t>Created on</t>
  </si>
  <si>
    <t>Lberação</t>
  </si>
  <si>
    <t>Liberação</t>
  </si>
  <si>
    <t>PESAGEM</t>
  </si>
  <si>
    <t>Lead tme</t>
  </si>
  <si>
    <t>Prevsão chegada SNELLOG</t>
  </si>
  <si>
    <t>Peneira , Status de Classificação</t>
  </si>
  <si>
    <t>FAMÍLIA</t>
  </si>
  <si>
    <t>Revestimento</t>
  </si>
  <si>
    <t>ZQM</t>
  </si>
  <si>
    <t>LT</t>
  </si>
  <si>
    <t>PESADO</t>
  </si>
  <si>
    <t>TPO</t>
  </si>
  <si>
    <t>Status Depósito</t>
  </si>
  <si>
    <t>VU</t>
  </si>
  <si>
    <t>Valorzação dos Produtos</t>
  </si>
  <si>
    <t>Key</t>
  </si>
  <si>
    <t>POSIÇÃO ATUAL</t>
  </si>
  <si>
    <t>Classificação dos Críticos</t>
  </si>
  <si>
    <t>Dias em Processo</t>
  </si>
  <si>
    <t>Status - Vencimento</t>
  </si>
  <si>
    <t>Total</t>
  </si>
  <si>
    <t>FAMÍLA</t>
  </si>
  <si>
    <t>COMPRESSORAS</t>
  </si>
  <si>
    <t>Fator de Rtmo</t>
  </si>
  <si>
    <t>FFO de
OP</t>
  </si>
  <si>
    <t>OP's Emtdas
(NÃO PESADOs)</t>
  </si>
  <si>
    <t>Demanda / Mês</t>
  </si>
  <si>
    <t>Demanda / Da</t>
  </si>
  <si>
    <t>Key.Da</t>
  </si>
  <si>
    <t>Cenáro</t>
  </si>
  <si>
    <t>OBS PCP</t>
  </si>
  <si>
    <t>OBS FT</t>
  </si>
  <si>
    <t>OP'S WP</t>
  </si>
  <si>
    <t>SKU WP</t>
  </si>
  <si>
    <t>WP NOVAMED</t>
  </si>
  <si>
    <t>S4N1053</t>
  </si>
  <si>
    <t>Z007</t>
  </si>
  <si>
    <t/>
  </si>
  <si>
    <t>LIB  PRCO FORN CAPC ACON AUAN AUIN CANC*</t>
  </si>
  <si>
    <t>LACTASE 10.000FCC ALU COM MAST(ALIM)</t>
  </si>
  <si>
    <t>R0040019</t>
  </si>
  <si>
    <t>UN</t>
  </si>
  <si>
    <t>703678I</t>
  </si>
  <si>
    <t>Fette A</t>
  </si>
  <si>
    <t>Fette 1</t>
  </si>
  <si>
    <t>OK PRODUZIR</t>
  </si>
  <si>
    <t>COMPLIANCE</t>
  </si>
  <si>
    <t>S4N1055</t>
  </si>
  <si>
    <t>703676I</t>
  </si>
  <si>
    <t>Fette B</t>
  </si>
  <si>
    <t>Fette 2</t>
  </si>
  <si>
    <t>PRODUZIR COM ATENÇÃO</t>
  </si>
  <si>
    <t>S/ PREVENTIVO, S/ CORRETIVO, C/ ALTERAÇÃO NO PROCESSO - AUDIT TRAIL NG - CONFORME OUTRAS AUDITORIAS</t>
  </si>
  <si>
    <t>Perfil</t>
  </si>
  <si>
    <t>000001</t>
  </si>
  <si>
    <t>S4N1056</t>
  </si>
  <si>
    <t>Fette C</t>
  </si>
  <si>
    <t>Fette 3</t>
  </si>
  <si>
    <t>PRODUZIR COM AUTORIZAÇÃO</t>
  </si>
  <si>
    <t>S/ PREVENTIVO, COM RISCO DE CORRETIVO - AUDIT TRAIL NG</t>
  </si>
  <si>
    <t>Layout</t>
  </si>
  <si>
    <t>/ANDER NOVO</t>
  </si>
  <si>
    <t>S4N2144</t>
  </si>
  <si>
    <t>J0013751</t>
  </si>
  <si>
    <t>702913I</t>
  </si>
  <si>
    <t>Fette DC</t>
  </si>
  <si>
    <t>Fette 4</t>
  </si>
  <si>
    <t>RISCO EM PRODUZIR</t>
  </si>
  <si>
    <t>C/ PREVENTIVO E SEM RISCO DE CORRETIVO - AUDIT TRAIL NG</t>
  </si>
  <si>
    <t>Centro</t>
  </si>
  <si>
    <t>S4L2175</t>
  </si>
  <si>
    <t>750063I</t>
  </si>
  <si>
    <t>LIB  PRCO FORN CAPC ACON CANC LOAT MOME*</t>
  </si>
  <si>
    <t>FANCICLOVIR 125MG COM REV</t>
  </si>
  <si>
    <t>702468I</t>
  </si>
  <si>
    <t>Fette D</t>
  </si>
  <si>
    <t>Fette 5</t>
  </si>
  <si>
    <t>NÃO PRODUZIR</t>
  </si>
  <si>
    <t>FINAIS 'SARTANAS - C/ PREVENTIVO E RISCO DE CORRETIVO</t>
  </si>
  <si>
    <t>S4M4579</t>
  </si>
  <si>
    <t>702027I</t>
  </si>
  <si>
    <t>ESPIRONOLACTONA COMP 25MG</t>
  </si>
  <si>
    <t>702987I</t>
  </si>
  <si>
    <t>Fette F</t>
  </si>
  <si>
    <t>Fette 7</t>
  </si>
  <si>
    <t>TOTAL</t>
  </si>
  <si>
    <t>S4M4582</t>
  </si>
  <si>
    <t>702939I</t>
  </si>
  <si>
    <t>Legacy A</t>
  </si>
  <si>
    <t>Legacy 1</t>
  </si>
  <si>
    <t>Status sist.</t>
  </si>
  <si>
    <t>LIB</t>
  </si>
  <si>
    <t>S4M4583</t>
  </si>
  <si>
    <t>702385I</t>
  </si>
  <si>
    <t>Legacy B</t>
  </si>
  <si>
    <t>Legacy 2</t>
  </si>
  <si>
    <t>S4M4584</t>
  </si>
  <si>
    <t>702543I</t>
  </si>
  <si>
    <t>Legacy C</t>
  </si>
  <si>
    <t>Legacy 3</t>
  </si>
  <si>
    <t>Clicar com o botão direito do mouse, e:</t>
  </si>
  <si>
    <t>S4M4585</t>
  </si>
  <si>
    <t>703043I</t>
  </si>
  <si>
    <t>Legacy D</t>
  </si>
  <si>
    <t>Legacy 4</t>
  </si>
  <si>
    <t>S4M4586</t>
  </si>
  <si>
    <t>702988I</t>
  </si>
  <si>
    <t>Legacy E</t>
  </si>
  <si>
    <t>Legacy 5</t>
  </si>
  <si>
    <t>S4M4590</t>
  </si>
  <si>
    <t>703226I</t>
  </si>
  <si>
    <t>Legacy 6</t>
  </si>
  <si>
    <t>S4M4591</t>
  </si>
  <si>
    <t>Legacy 7</t>
  </si>
  <si>
    <t>S4N5819</t>
  </si>
  <si>
    <t>703227I</t>
  </si>
  <si>
    <t>OLMESARTANA+HCTZ 40/12,5 MG COM REV</t>
  </si>
  <si>
    <t>703606I</t>
  </si>
  <si>
    <t>T400</t>
  </si>
  <si>
    <t>S4N5820</t>
  </si>
  <si>
    <t>703220I</t>
  </si>
  <si>
    <t>S250</t>
  </si>
  <si>
    <t>S4N5821</t>
  </si>
  <si>
    <t>703648I</t>
  </si>
  <si>
    <t>PAM A</t>
  </si>
  <si>
    <t>Pam 1</t>
  </si>
  <si>
    <t>S4N5822</t>
  </si>
  <si>
    <t>701165I</t>
  </si>
  <si>
    <t>PAM B</t>
  </si>
  <si>
    <t>Pam 2</t>
  </si>
  <si>
    <t>S4N5824</t>
  </si>
  <si>
    <t>703228I</t>
  </si>
  <si>
    <t>OLMESARTANA+HCTZ 40/25 MG COM REV</t>
  </si>
  <si>
    <t>702484I</t>
  </si>
  <si>
    <t>S4N5826</t>
  </si>
  <si>
    <t>700465I</t>
  </si>
  <si>
    <t>S4N5827</t>
  </si>
  <si>
    <t>700228I</t>
  </si>
  <si>
    <t>S4N6996</t>
  </si>
  <si>
    <t>D0016431</t>
  </si>
  <si>
    <t>S4N6997</t>
  </si>
  <si>
    <t>750066I</t>
  </si>
  <si>
    <t>S4N7008</t>
  </si>
  <si>
    <t>702493I</t>
  </si>
  <si>
    <t>LOSARTANA POTASSICA 50MG COM REV</t>
  </si>
  <si>
    <t>S4N7009</t>
  </si>
  <si>
    <t>703153I</t>
  </si>
  <si>
    <t>S4N7010</t>
  </si>
  <si>
    <t>702345I</t>
  </si>
  <si>
    <t>S4N7011</t>
  </si>
  <si>
    <t>703236I</t>
  </si>
  <si>
    <t>S4N7012</t>
  </si>
  <si>
    <t>700981I</t>
  </si>
  <si>
    <t>S4N7013</t>
  </si>
  <si>
    <t>701045I</t>
  </si>
  <si>
    <t>S4B1883</t>
  </si>
  <si>
    <t>LIB  PRCO CONF CAPC ACON AUAN CANC LOAT*</t>
  </si>
  <si>
    <t>SULF. HIDROXICLOROQUINA 400MG COM REV</t>
  </si>
  <si>
    <t>L0038394</t>
  </si>
  <si>
    <t>702535I</t>
  </si>
  <si>
    <t>S4H5783</t>
  </si>
  <si>
    <t>LIB  PRCO CNPA CAPC ACON CANC LOAT MOME*</t>
  </si>
  <si>
    <t>ATORVASTATINA CALCICA 10MG COMP.REV</t>
  </si>
  <si>
    <t>700672I</t>
  </si>
  <si>
    <t>S4L5856</t>
  </si>
  <si>
    <t>MICOFENOLATO DE MOFETILA 500MG C.REV</t>
  </si>
  <si>
    <t>702084I</t>
  </si>
  <si>
    <t>S4L7977</t>
  </si>
  <si>
    <t>SI+B12,C,E,B9,H+FE,MG,ZN COM REV(ALIM)</t>
  </si>
  <si>
    <t>703015I</t>
  </si>
  <si>
    <t>S4L9187</t>
  </si>
  <si>
    <t>VALSARTANA+HIDROCL.160/12,5MG COM REV</t>
  </si>
  <si>
    <t>S4M4854</t>
  </si>
  <si>
    <t>OLMESARTANA+HCTZ 20/12,5 MG COM REV</t>
  </si>
  <si>
    <t>702033I</t>
  </si>
  <si>
    <t>S4M4855</t>
  </si>
  <si>
    <t>703652I</t>
  </si>
  <si>
    <t>S4N2095</t>
  </si>
  <si>
    <t>SINVASTATINA 40MG COMPRIMIDOS REVESTIDOS</t>
  </si>
  <si>
    <t>703515I</t>
  </si>
  <si>
    <t>S4N2098</t>
  </si>
  <si>
    <t>S4N7036</t>
  </si>
  <si>
    <t>VALSARTANA + HIDROCLOR.320/25MG COMP.REV</t>
  </si>
  <si>
    <t>700574I</t>
  </si>
  <si>
    <t>S4N7089</t>
  </si>
  <si>
    <t>LIB  PRCO CONF FORN CAPC ACON AUAN AUIN*</t>
  </si>
  <si>
    <t>ACARBOSE 100MG COMPRIMIDOS</t>
  </si>
  <si>
    <t>S4N7326</t>
  </si>
  <si>
    <t>LIB  PRCO CNPA CAPC ACON AUAN AUIN CANC*</t>
  </si>
  <si>
    <t>OLMESARTANA+ANLODIPINO 20/5MG COM REV</t>
  </si>
  <si>
    <t>702993I</t>
  </si>
  <si>
    <t>S4N8094</t>
  </si>
  <si>
    <t>BESILATO DE LEVANLODIPINO 2,5MG COM</t>
  </si>
  <si>
    <t>702072I</t>
  </si>
  <si>
    <t>S4N8095</t>
  </si>
  <si>
    <t>703068I</t>
  </si>
  <si>
    <t>S4N7419</t>
  </si>
  <si>
    <t>703161I</t>
  </si>
  <si>
    <t>LIB  PRCO CNPA CAPC ACON AUAN AUIN LOAT*</t>
  </si>
  <si>
    <t>CLOR.DULOXETINA(C1)60MG CAPDURALIBRETARD</t>
  </si>
  <si>
    <t>702960I</t>
  </si>
  <si>
    <t>S4N7512</t>
  </si>
  <si>
    <t>ITRACONAZOL 100 MG CAPSULA DURA</t>
  </si>
  <si>
    <t>702363I</t>
  </si>
  <si>
    <t>S4N7560</t>
  </si>
  <si>
    <t>LINAGLIPTINA 5MG COM REV</t>
  </si>
  <si>
    <t>702959I</t>
  </si>
  <si>
    <t>S4N7562</t>
  </si>
  <si>
    <t>LIB  PRCO CAPC ACON CANC LOAT MOME MatC*</t>
  </si>
  <si>
    <t>700935I</t>
  </si>
  <si>
    <t>S4N7564</t>
  </si>
  <si>
    <t>700360I</t>
  </si>
  <si>
    <t>S4N7565</t>
  </si>
  <si>
    <t>702391I</t>
  </si>
  <si>
    <t>S4N8232</t>
  </si>
  <si>
    <t>760009I</t>
  </si>
  <si>
    <t>LIB  PRCO CNPA CAPC ACON LOAT MOME MatC*</t>
  </si>
  <si>
    <t>CLOR.PROPRANOLOL 40MG COMP</t>
  </si>
  <si>
    <t>702390I</t>
  </si>
  <si>
    <t>S4N8264</t>
  </si>
  <si>
    <t>703235I</t>
  </si>
  <si>
    <t>S4N8410</t>
  </si>
  <si>
    <t>LIB  MATF PRCO CNPA CAPC ACON CANC LOAT*</t>
  </si>
  <si>
    <t>CA+MG+VITD+VITK2 COM REV (ALIM)</t>
  </si>
  <si>
    <t>703014I</t>
  </si>
  <si>
    <t>S4N8496</t>
  </si>
  <si>
    <t>LIB  PRCO CNPA FORN CAPC ACON LOAT MOME*</t>
  </si>
  <si>
    <t>LUT+ZEA+A+B2+C+E+CU+SE+ZN COM REV (ALIM)</t>
  </si>
  <si>
    <t>700984I</t>
  </si>
  <si>
    <t>S4N8499</t>
  </si>
  <si>
    <t>702849I</t>
  </si>
  <si>
    <t>S4N8604</t>
  </si>
  <si>
    <t>CETOPROFENO CAPSULAS 50MG</t>
  </si>
  <si>
    <t>701247I</t>
  </si>
  <si>
    <t>S4N8845</t>
  </si>
  <si>
    <t>VALSARTANA+ANLODIPINO 320/10MG COM REV</t>
  </si>
  <si>
    <t>750064I</t>
  </si>
  <si>
    <t>S4N8868</t>
  </si>
  <si>
    <t>LIB  PRCO CAPC ACON AUAN AUIN CANC LOAT*</t>
  </si>
  <si>
    <t>DEFLAZACORTE 7,5MGCOMP</t>
  </si>
  <si>
    <t>702503I</t>
  </si>
  <si>
    <t>S4N9654</t>
  </si>
  <si>
    <t>GABAPENTINA (C1) 400MG CAPS</t>
  </si>
  <si>
    <t>703029I</t>
  </si>
  <si>
    <t>S4N9655</t>
  </si>
  <si>
    <t>LIB  PRCO CAPC ACON AUAN AUIN LOAT MatC*</t>
  </si>
  <si>
    <t>Não Pesado</t>
  </si>
  <si>
    <t>S4N9656</t>
  </si>
  <si>
    <t>702962I</t>
  </si>
  <si>
    <t>S4O2998</t>
  </si>
  <si>
    <t>METILDOPA 250MG COMP REV</t>
  </si>
  <si>
    <t>C0040343</t>
  </si>
  <si>
    <t>703529I</t>
  </si>
  <si>
    <t>S4O2999</t>
  </si>
  <si>
    <t>S4O3116</t>
  </si>
  <si>
    <t>LIB  PRCO CAPC ACON LOAT MatC NDDP NOAP*</t>
  </si>
  <si>
    <t>PARACETAMOL COMP REV 750MG  (CD)</t>
  </si>
  <si>
    <t>702788I</t>
  </si>
  <si>
    <t>S4O3117</t>
  </si>
  <si>
    <t>703186I</t>
  </si>
  <si>
    <t>S4O3118</t>
  </si>
  <si>
    <t>702755I</t>
  </si>
  <si>
    <t>S4O3119</t>
  </si>
  <si>
    <t>S4O3120</t>
  </si>
  <si>
    <t>704304I</t>
  </si>
  <si>
    <t>S4O3121</t>
  </si>
  <si>
    <t>702486I</t>
  </si>
  <si>
    <t>S4O3122</t>
  </si>
  <si>
    <t>703806I</t>
  </si>
  <si>
    <t>S4O3123</t>
  </si>
  <si>
    <t>704065I</t>
  </si>
  <si>
    <t>S4O3134</t>
  </si>
  <si>
    <t>LIB  PRCO CAPC ACON LOAT MOME MatC NDDP*</t>
  </si>
  <si>
    <t>CITRATO DE SILDENAFILA 100MG COMP. REV.</t>
  </si>
  <si>
    <t>S4O3208</t>
  </si>
  <si>
    <t>CLORIDRATO FEXOFENADINA 180MG COM REV</t>
  </si>
  <si>
    <t>703607I</t>
  </si>
  <si>
    <t>S4O3209</t>
  </si>
  <si>
    <t>703608I</t>
  </si>
  <si>
    <t>S4O4073</t>
  </si>
  <si>
    <t>SIMETICONA COMPRIMIDOS 40MG</t>
  </si>
  <si>
    <t>704224I</t>
  </si>
  <si>
    <t>S4O4074</t>
  </si>
  <si>
    <t>703131I</t>
  </si>
  <si>
    <t>S4O4075</t>
  </si>
  <si>
    <t>704096I</t>
  </si>
  <si>
    <t>S4O4076</t>
  </si>
  <si>
    <t>704069I</t>
  </si>
  <si>
    <t>S4O6220</t>
  </si>
  <si>
    <t>DICLOFENACO POTASSICO 50MG COMP REV</t>
  </si>
  <si>
    <t>702047I</t>
  </si>
  <si>
    <t>S4O6326</t>
  </si>
  <si>
    <t>TADALAFILA 5 MG COM REV</t>
  </si>
  <si>
    <t>703154I</t>
  </si>
  <si>
    <t>S4O6603</t>
  </si>
  <si>
    <t>DEFLAZACORTE 30MG COMP</t>
  </si>
  <si>
    <t>703609I</t>
  </si>
  <si>
    <t>S4O6615</t>
  </si>
  <si>
    <t>LIB  PRCO CNPA CAPC ERRD ACON LOAT MOME*</t>
  </si>
  <si>
    <t>CLOR. TRAZODONA (C1) 100MG COM REV</t>
  </si>
  <si>
    <t>702667I</t>
  </si>
  <si>
    <t>S4O6616</t>
  </si>
  <si>
    <t>704068I</t>
  </si>
  <si>
    <t>S4O6617</t>
  </si>
  <si>
    <t>LIB  PRCO CAPC ERRD ACON LOAT MOME MatC*</t>
  </si>
  <si>
    <t>702563I</t>
  </si>
  <si>
    <t>S4O6618</t>
  </si>
  <si>
    <t>704424I</t>
  </si>
  <si>
    <t>S4O6728</t>
  </si>
  <si>
    <t>CLOR.FEXO + CLOR.PSEUDO 60+120MG COM REV</t>
  </si>
  <si>
    <t>702076I</t>
  </si>
  <si>
    <t>S4O6729</t>
  </si>
  <si>
    <t>702964I</t>
  </si>
  <si>
    <t>S4O6730</t>
  </si>
  <si>
    <t>701202I</t>
  </si>
  <si>
    <t>S4O6754</t>
  </si>
  <si>
    <t>FLUCONAZOL 150MG CAP</t>
  </si>
  <si>
    <t>701164I</t>
  </si>
  <si>
    <t>S4O6755</t>
  </si>
  <si>
    <t>702327I</t>
  </si>
  <si>
    <t>S4O7174</t>
  </si>
  <si>
    <t>LIB  PRCO CAPC ACON AUAN AUIN LOAT MOME*</t>
  </si>
  <si>
    <t>CLOR. FLUOXETINA (C1) 20MG COM REV**</t>
  </si>
  <si>
    <t>702539I</t>
  </si>
  <si>
    <t>S4O8595</t>
  </si>
  <si>
    <t>OXALATO DE ESCITALOPRAM 10MG(C1)COM REV</t>
  </si>
  <si>
    <t>702914I</t>
  </si>
  <si>
    <t>S4P0960</t>
  </si>
  <si>
    <t>LOSARTAN POT.+HIDROCLO.50/12,5MG C.R</t>
  </si>
  <si>
    <t>702928I</t>
  </si>
  <si>
    <t>S4P0967</t>
  </si>
  <si>
    <t>LOSARTAN POT.+HIDROCLOR.100/25MG C.R</t>
  </si>
  <si>
    <t>702963I</t>
  </si>
  <si>
    <t>S4P1172</t>
  </si>
  <si>
    <t>OXALATO DE ESCITALOPRAM 15MG (C1)COM REV</t>
  </si>
  <si>
    <t>703011I</t>
  </si>
  <si>
    <t>S4P1173</t>
  </si>
  <si>
    <t>702408I</t>
  </si>
  <si>
    <t>S4P1174</t>
  </si>
  <si>
    <t>704411I</t>
  </si>
  <si>
    <t>S4P1895</t>
  </si>
  <si>
    <t>ORLISTATE 120MG CAP DURA</t>
  </si>
  <si>
    <t>704066I</t>
  </si>
  <si>
    <t>S4P1896</t>
  </si>
  <si>
    <t>704317I</t>
  </si>
  <si>
    <t>S4P1897</t>
  </si>
  <si>
    <t>702726I</t>
  </si>
  <si>
    <t>S4P1898</t>
  </si>
  <si>
    <t>S4P1899</t>
  </si>
  <si>
    <t>704284I</t>
  </si>
  <si>
    <t>S4P1900</t>
  </si>
  <si>
    <t>704425I</t>
  </si>
  <si>
    <t>S4P1974</t>
  </si>
  <si>
    <t>CLOR. DE MEMANTINA (C1) 10MG COM REV</t>
  </si>
  <si>
    <t>700977I</t>
  </si>
  <si>
    <t>S4P1975</t>
  </si>
  <si>
    <t>702929I</t>
  </si>
  <si>
    <t>S4P1993</t>
  </si>
  <si>
    <t>PANTOPRAZOL 20MG COM REV LIB RETARD</t>
  </si>
  <si>
    <t>5 Total</t>
  </si>
  <si>
    <t>S4P1994</t>
  </si>
  <si>
    <t>Total Geral</t>
  </si>
  <si>
    <t>S4P1995</t>
  </si>
  <si>
    <t>S4P1996</t>
  </si>
  <si>
    <t>S4P1997</t>
  </si>
  <si>
    <t>S4P1999</t>
  </si>
  <si>
    <t>S4P2000</t>
  </si>
  <si>
    <t>S4P2001</t>
  </si>
  <si>
    <t>S4P2002</t>
  </si>
  <si>
    <t>S4P2003</t>
  </si>
  <si>
    <t>S4P2004</t>
  </si>
  <si>
    <t>S4P2005</t>
  </si>
  <si>
    <t>S4P2006</t>
  </si>
  <si>
    <t>S4P2077</t>
  </si>
  <si>
    <t>LIB  PRCO CONF FORN CAPC ACON LOAT MOME*</t>
  </si>
  <si>
    <t>S4P2078</t>
  </si>
  <si>
    <t>S4P2079</t>
  </si>
  <si>
    <t>S4P2080</t>
  </si>
  <si>
    <t>S4P2081</t>
  </si>
  <si>
    <t>S4P2082</t>
  </si>
  <si>
    <t>S4P2320</t>
  </si>
  <si>
    <t>S4P2183</t>
  </si>
  <si>
    <t>VALSARTANA 320 MG COMP. REV.</t>
  </si>
  <si>
    <t>S4P2184</t>
  </si>
  <si>
    <t>S4P2185</t>
  </si>
  <si>
    <t>S4P2186</t>
  </si>
  <si>
    <t>S4P2218</t>
  </si>
  <si>
    <t>OXALATO DE ESCITALOPRAM 20MG(C1)COM REV</t>
  </si>
  <si>
    <t>S4P2261</t>
  </si>
  <si>
    <t>CLOR. MOXIFLOXACINO 400MG COM REV</t>
  </si>
  <si>
    <t>S4P2262</t>
  </si>
  <si>
    <t>S4P2333</t>
  </si>
  <si>
    <t>S4P2345</t>
  </si>
  <si>
    <t>S4P2844</t>
  </si>
  <si>
    <t>RIVAROXABANA 10 MG COM REV</t>
  </si>
  <si>
    <t>S4P2845</t>
  </si>
  <si>
    <t>S4P2846</t>
  </si>
  <si>
    <t>RIVAROXABANA 15 MG COM REV</t>
  </si>
  <si>
    <t>S4P2847</t>
  </si>
  <si>
    <t>S4P2848</t>
  </si>
  <si>
    <t>S4P2849</t>
  </si>
  <si>
    <t>S4P2850</t>
  </si>
  <si>
    <t>S4P2879</t>
  </si>
  <si>
    <t>SUC DESVENLAFAXINA(C1)100MG C R L P</t>
  </si>
  <si>
    <t>S4P2880</t>
  </si>
  <si>
    <t>S4P2882</t>
  </si>
  <si>
    <t>S4P2889</t>
  </si>
  <si>
    <t>CLOR.TERBINAFINA 250MG COMP</t>
  </si>
  <si>
    <t>S4P2945</t>
  </si>
  <si>
    <t>CLOR.AMITRIPTILINA(C1) 75MG COMP REV</t>
  </si>
  <si>
    <t>S4P3010</t>
  </si>
  <si>
    <t>PENTOXIFILINA 400MG COM REV LIB PROL</t>
  </si>
  <si>
    <t>S4P3011</t>
  </si>
  <si>
    <t>S4P3012</t>
  </si>
  <si>
    <t>CLOR. NARATRIPTANA 2,5MG COM REV</t>
  </si>
  <si>
    <t>S4P3013</t>
  </si>
  <si>
    <t>S4P3015</t>
  </si>
  <si>
    <t>S4P3027</t>
  </si>
  <si>
    <t>S4P3039</t>
  </si>
  <si>
    <t>AZITROMICINA 1000MG COM REV</t>
  </si>
  <si>
    <t>S4P3043</t>
  </si>
  <si>
    <t>METRONIDAZOL 250MG COMP REV</t>
  </si>
  <si>
    <t>S4P3044</t>
  </si>
  <si>
    <t>S4P3055</t>
  </si>
  <si>
    <t>LEVETIRACETAM (C1) 500MG COM REV</t>
  </si>
  <si>
    <t>S4P3056</t>
  </si>
  <si>
    <t>S4P3058</t>
  </si>
  <si>
    <t>S4P3084</t>
  </si>
  <si>
    <t>MESALAZINA 800MG COMP REV</t>
  </si>
  <si>
    <t>S4P3093</t>
  </si>
  <si>
    <t>LIB  PRCO CNPA CAPC ACON AUAN LOAT MOME*</t>
  </si>
  <si>
    <t>S4P3095</t>
  </si>
  <si>
    <t>S4P3096</t>
  </si>
  <si>
    <t>S4P3103</t>
  </si>
  <si>
    <t>VALSARTANA+HIDROCLOR 320/12,5MG COM REV</t>
  </si>
  <si>
    <t>S4P3104</t>
  </si>
  <si>
    <t>S4P3105</t>
  </si>
  <si>
    <t>PARACETAMOL+CAFEINA COMP REV</t>
  </si>
  <si>
    <t>S4P3106</t>
  </si>
  <si>
    <t>S4P3107</t>
  </si>
  <si>
    <t>S4P3108</t>
  </si>
  <si>
    <t>S4P3109</t>
  </si>
  <si>
    <t>VALSARTANA 80 MG COM REV</t>
  </si>
  <si>
    <t>S4P3111</t>
  </si>
  <si>
    <t>S4P3112</t>
  </si>
  <si>
    <t>S4P3113</t>
  </si>
  <si>
    <t>S4P3116</t>
  </si>
  <si>
    <t>703625I</t>
  </si>
  <si>
    <t>SUCCINATO DE SOLIFENACINA 10MG COM REV.</t>
  </si>
  <si>
    <t>S4P3132</t>
  </si>
  <si>
    <t>CITRATO DE SILDENAFILA 20MG COM REV</t>
  </si>
  <si>
    <t>S4P3133</t>
  </si>
  <si>
    <t>S4P3144</t>
  </si>
  <si>
    <t>TARTARATO METOPROLOL 100 MG COM REV</t>
  </si>
  <si>
    <t>S4P3147</t>
  </si>
  <si>
    <t>S4P3148</t>
  </si>
  <si>
    <t>S4P3184</t>
  </si>
  <si>
    <t>DIPIRONA SODICA 1G COM</t>
  </si>
  <si>
    <t>S4P3186</t>
  </si>
  <si>
    <t>S4P3187</t>
  </si>
  <si>
    <t>S4P3188</t>
  </si>
  <si>
    <t>S4P3189</t>
  </si>
  <si>
    <t>S4P3190</t>
  </si>
  <si>
    <t>S4P3191</t>
  </si>
  <si>
    <t>S4P3192</t>
  </si>
  <si>
    <t>S4P3203</t>
  </si>
  <si>
    <t>AAS+CARB.MAGNE+GLIC ALUM C.REV 100MG CD</t>
  </si>
  <si>
    <t>S4P3205</t>
  </si>
  <si>
    <t>GABAPENTINA (C1) 300MG CAPS</t>
  </si>
  <si>
    <t>S4P3206</t>
  </si>
  <si>
    <t>S4P3207</t>
  </si>
  <si>
    <t>S4P3224</t>
  </si>
  <si>
    <t>S4P3225</t>
  </si>
  <si>
    <t>S4P3226</t>
  </si>
  <si>
    <t>S4P3227</t>
  </si>
  <si>
    <t>S4P3228</t>
  </si>
  <si>
    <t>S4P3229</t>
  </si>
  <si>
    <t>S4P3230</t>
  </si>
  <si>
    <t>S4P3252</t>
  </si>
  <si>
    <t>PARACETAMOL+CLOR.PSEUDO 500+30MG COM REV</t>
  </si>
  <si>
    <t>S4P3253</t>
  </si>
  <si>
    <t>S4P3254</t>
  </si>
  <si>
    <t>S4P3255</t>
  </si>
  <si>
    <t>S4P3535</t>
  </si>
  <si>
    <t>PITAVASTATINA CALCICA 2MG COM REV</t>
  </si>
  <si>
    <t>S4P3536</t>
  </si>
  <si>
    <t>S4P3537</t>
  </si>
  <si>
    <t>S4P3538</t>
  </si>
  <si>
    <t>S4P3539</t>
  </si>
  <si>
    <t>S4P3544</t>
  </si>
  <si>
    <t>GENFIBROZILA 600MG COMP REV</t>
  </si>
  <si>
    <t>S4P3551</t>
  </si>
  <si>
    <t>VALSARTANA+ANLODIPINO 320/5MG COM REV</t>
  </si>
  <si>
    <t>S4P5026</t>
  </si>
  <si>
    <t>LIB  MATF PRCO CONF FORN CAPC ACON AUAN*</t>
  </si>
  <si>
    <t>S4P5027</t>
  </si>
  <si>
    <t>S4P5028</t>
  </si>
  <si>
    <t>S4P5029</t>
  </si>
  <si>
    <t>S4P5766</t>
  </si>
  <si>
    <t>NAPROXENO SODICO 550 MG COM REV</t>
  </si>
  <si>
    <t>S4P5767</t>
  </si>
  <si>
    <t>S4P5770</t>
  </si>
  <si>
    <t>S4P6909</t>
  </si>
  <si>
    <t>AZITROMICINA 500MG COMP REV</t>
  </si>
  <si>
    <t>S4P6910</t>
  </si>
  <si>
    <t>S4P7487</t>
  </si>
  <si>
    <t>LEVETIRACETAM (C1) 750 MG COM REV</t>
  </si>
  <si>
    <t>S4P7488</t>
  </si>
  <si>
    <t>S4P7489</t>
  </si>
  <si>
    <t>S4P7490</t>
  </si>
  <si>
    <t>S4N7577</t>
  </si>
  <si>
    <t>RIVAROXABANA 20 MG COM REV</t>
  </si>
  <si>
    <t>S4N7579</t>
  </si>
  <si>
    <t>S4N7580</t>
  </si>
  <si>
    <t>S4N7581</t>
  </si>
  <si>
    <t>S4P2965</t>
  </si>
  <si>
    <t>LIB  MATF PRCO CAPC ACON LOAT NDDP NOAP*</t>
  </si>
  <si>
    <t>ROSUVASTATINA CALCICA 20MG COM REV</t>
  </si>
  <si>
    <t>S4P3677</t>
  </si>
  <si>
    <t>ACIDO MEFENAMICO 500MG COMP</t>
  </si>
  <si>
    <t>S4P3678</t>
  </si>
  <si>
    <t>S4P8652</t>
  </si>
  <si>
    <t>ETODOLACO 500 MG COM REV</t>
  </si>
  <si>
    <t>S4P8653</t>
  </si>
  <si>
    <t>S4P8654</t>
  </si>
  <si>
    <t>S4P2853</t>
  </si>
  <si>
    <t>S4P2854</t>
  </si>
  <si>
    <t>S4P2855</t>
  </si>
  <si>
    <t>S4P3135</t>
  </si>
  <si>
    <t>S4P3136</t>
  </si>
  <si>
    <t>S4P4161</t>
  </si>
  <si>
    <t>CLARITROMICINA 500MG COMP REV</t>
  </si>
  <si>
    <t>S4P4162</t>
  </si>
  <si>
    <t>S4P4163</t>
  </si>
  <si>
    <t>LIB  PRCO CAPC ACON AUAN LOAT MOME MatC*</t>
  </si>
  <si>
    <t>S4P8928</t>
  </si>
  <si>
    <t>LIB  PRCO CONF FORN CAPC ERRD ACON AUAN*</t>
  </si>
  <si>
    <t>ALPRAZOLAM (B1) 1MG COMP</t>
  </si>
  <si>
    <t>S4P8929</t>
  </si>
  <si>
    <t>S4P8930</t>
  </si>
  <si>
    <t>S4P8932</t>
  </si>
  <si>
    <t>S4P8933</t>
  </si>
  <si>
    <t>S4P8934</t>
  </si>
  <si>
    <t>S4P8935</t>
  </si>
  <si>
    <t>S4P9014</t>
  </si>
  <si>
    <t>S4P9111</t>
  </si>
  <si>
    <t>HEMIFUM. QUETIAPINA 100MG COMP.REV.(C1)</t>
  </si>
  <si>
    <t>S4P3046</t>
  </si>
  <si>
    <t>S4P3047</t>
  </si>
  <si>
    <t>S4P3506</t>
  </si>
  <si>
    <t>CILOSTAZOL 100MG COM</t>
  </si>
  <si>
    <t>S4P4475</t>
  </si>
  <si>
    <t>PANTOPRAZOL 40MG COM REV LIB RETARD</t>
  </si>
  <si>
    <t>S4P9370</t>
  </si>
  <si>
    <t>CLOR.TRAMADOL (A2)CAPS 50MG</t>
  </si>
  <si>
    <t>S4P9371</t>
  </si>
  <si>
    <t>S4P9372</t>
  </si>
  <si>
    <t>S4P9373</t>
  </si>
  <si>
    <t>S4P9374</t>
  </si>
  <si>
    <t>S4P9375</t>
  </si>
  <si>
    <t>S4P9376</t>
  </si>
  <si>
    <t>S4P9377</t>
  </si>
  <si>
    <t>S4P9379</t>
  </si>
  <si>
    <t>TOPIRAMATO 100MG (C1) COMP REV**</t>
  </si>
  <si>
    <t>S4P9380</t>
  </si>
  <si>
    <t>S4P9381</t>
  </si>
  <si>
    <t>S4P9382</t>
  </si>
  <si>
    <t>S4P9383</t>
  </si>
  <si>
    <t>S4P9384</t>
  </si>
  <si>
    <t>S4P9385</t>
  </si>
  <si>
    <t>S4P9419</t>
  </si>
  <si>
    <t>DICLORIDRATO DE HIDROXIZINA 25MG COM</t>
  </si>
  <si>
    <t>S4P9420</t>
  </si>
  <si>
    <t>S4P9421</t>
  </si>
  <si>
    <t>S4P9422</t>
  </si>
  <si>
    <t>S4P9423</t>
  </si>
  <si>
    <t>S4P9424</t>
  </si>
  <si>
    <t>S4P9425</t>
  </si>
  <si>
    <t>S4P9426</t>
  </si>
  <si>
    <t>S4P9427</t>
  </si>
  <si>
    <t>S4P9761</t>
  </si>
  <si>
    <t>HEMIFUM. QUETIAPINA 200MG COMP. REV.(C1)</t>
  </si>
  <si>
    <t>S4P9762</t>
  </si>
  <si>
    <t>S4P9763</t>
  </si>
  <si>
    <t>S4P9764</t>
  </si>
  <si>
    <t>S4P9765</t>
  </si>
  <si>
    <t>ACECLOFENACO 100MG COM. REV.</t>
  </si>
  <si>
    <t>S4P9766</t>
  </si>
  <si>
    <t>S4P9767</t>
  </si>
  <si>
    <t>S4P9768</t>
  </si>
  <si>
    <t>S4P9769</t>
  </si>
  <si>
    <t>S4P9770</t>
  </si>
  <si>
    <t>S4P9771</t>
  </si>
  <si>
    <t>S4P9772</t>
  </si>
  <si>
    <t>S4P9773</t>
  </si>
  <si>
    <t>S4P2878</t>
  </si>
  <si>
    <t>LIB  PRCO CNPA CAPC ACON AUAN AUIN DMNV*</t>
  </si>
  <si>
    <t>S4Q0198</t>
  </si>
  <si>
    <t>S4Q0199</t>
  </si>
  <si>
    <t>S4P3139</t>
  </si>
  <si>
    <t>DIP+MES DIIDROERG+CAF 350+1+100MG COM</t>
  </si>
  <si>
    <t>S4P3140</t>
  </si>
  <si>
    <t>S4P3141</t>
  </si>
  <si>
    <t>S4P3142</t>
  </si>
  <si>
    <t>S4P3143</t>
  </si>
  <si>
    <t>S4P3211</t>
  </si>
  <si>
    <t>S4P3212</t>
  </si>
  <si>
    <t>S4P3213</t>
  </si>
  <si>
    <t>S4P9415</t>
  </si>
  <si>
    <t>ATORVASTATINA CALCICA 20MG COMP.REV.</t>
  </si>
  <si>
    <t>S4P9416</t>
  </si>
  <si>
    <t>S4P9417</t>
  </si>
  <si>
    <t>S4P9418</t>
  </si>
  <si>
    <t>S4P9432</t>
  </si>
  <si>
    <t>HEMIT. DE ZOLPIDEM (B1) 5MG COM SL</t>
  </si>
  <si>
    <t>S4P9433</t>
  </si>
  <si>
    <t>S4P9434</t>
  </si>
  <si>
    <t>S4P9435</t>
  </si>
  <si>
    <t>S4P9600</t>
  </si>
  <si>
    <t>S4P9601</t>
  </si>
  <si>
    <t>S4P9602</t>
  </si>
  <si>
    <t>S4P9700</t>
  </si>
  <si>
    <t>BISSULFATO DE CLOPIDOGREL 75MG COM REV</t>
  </si>
  <si>
    <t>S4P9859</t>
  </si>
  <si>
    <t>DEXAMETASONA COMP 4MG</t>
  </si>
  <si>
    <t>S4P9860</t>
  </si>
  <si>
    <t>S4P9862</t>
  </si>
  <si>
    <t>S4P9863</t>
  </si>
  <si>
    <t>S4P9864</t>
  </si>
  <si>
    <t>S4P9866</t>
  </si>
  <si>
    <t>S4Q0301</t>
  </si>
  <si>
    <t>DIPIRONA 500MG COM</t>
  </si>
  <si>
    <t>S4Q0302</t>
  </si>
  <si>
    <t>S4Q0303</t>
  </si>
  <si>
    <t>S4Q0304</t>
  </si>
  <si>
    <t>S4Q0305</t>
  </si>
  <si>
    <t>S4P2083</t>
  </si>
  <si>
    <t>S4P2084</t>
  </si>
  <si>
    <t>S4P2085</t>
  </si>
  <si>
    <t>S4P2086</t>
  </si>
  <si>
    <t>S4P2087</t>
  </si>
  <si>
    <t>S4P2088</t>
  </si>
  <si>
    <t>S4P3166</t>
  </si>
  <si>
    <t>BISGLICINATO FERROSO 300 MG COM REV (CD)</t>
  </si>
  <si>
    <t>S4P3167</t>
  </si>
  <si>
    <t>S4P3168</t>
  </si>
  <si>
    <t>S4P3169</t>
  </si>
  <si>
    <t>S4P7288</t>
  </si>
  <si>
    <t>S4P7289</t>
  </si>
  <si>
    <t>S4P7290</t>
  </si>
  <si>
    <t>S4P7291</t>
  </si>
  <si>
    <t>S4P7292</t>
  </si>
  <si>
    <t>S4P9428</t>
  </si>
  <si>
    <t>S4P9429</t>
  </si>
  <si>
    <t>S4P9430</t>
  </si>
  <si>
    <t>S4P9431</t>
  </si>
  <si>
    <t>S4Q0306</t>
  </si>
  <si>
    <t>S4Q0307</t>
  </si>
  <si>
    <t>S4Q0308</t>
  </si>
  <si>
    <t>S4Q0309</t>
  </si>
  <si>
    <t>S4Q0310</t>
  </si>
  <si>
    <t>S4Q0311</t>
  </si>
  <si>
    <t>S4Q0312</t>
  </si>
  <si>
    <t>S4Q0313</t>
  </si>
  <si>
    <t>S4Q0314</t>
  </si>
  <si>
    <t>S4Q0910</t>
  </si>
  <si>
    <t>ACICLOVIR 400MG COM</t>
  </si>
  <si>
    <t>S4Q0911</t>
  </si>
  <si>
    <t>S4Q0912</t>
  </si>
  <si>
    <t>S4Q0913</t>
  </si>
  <si>
    <t>S4Q0914</t>
  </si>
  <si>
    <t>S4Q0916</t>
  </si>
  <si>
    <t>HEMIFUM. QUETIAPINA 300MG COMP. REV.(C1)</t>
  </si>
  <si>
    <t>S4Q0917</t>
  </si>
  <si>
    <t>S4O6889</t>
  </si>
  <si>
    <t>COL+CA+MG+VITD+VITK2 COM REV (ALIM)</t>
  </si>
  <si>
    <t>S4O6890</t>
  </si>
  <si>
    <t>S4O6891</t>
  </si>
  <si>
    <t>S4O6892</t>
  </si>
  <si>
    <t>S4P2881</t>
  </si>
  <si>
    <t>S4P3493</t>
  </si>
  <si>
    <t>CL.DE LISINA+CL.DE CICLO.125+5MGCOM REV</t>
  </si>
  <si>
    <t>S4P4477</t>
  </si>
  <si>
    <t>LIB  PRCO CNPA FORN CAPC ACON AUAN AUIN*</t>
  </si>
  <si>
    <t>CLOR.PROPRANOLOL+HIDROC.80/25MG COMP</t>
  </si>
  <si>
    <t>S4P4478</t>
  </si>
  <si>
    <t>S4P4480</t>
  </si>
  <si>
    <t>S4P4481</t>
  </si>
  <si>
    <t>S4P9401</t>
  </si>
  <si>
    <t>LIB  PRCO CNPA CAPC AUAN AUNC DMNV LOAT*</t>
  </si>
  <si>
    <t>ACIDO FOLICO COMP 5MG</t>
  </si>
  <si>
    <t>S4P9436</t>
  </si>
  <si>
    <t>SULFATO FERROSO 109MG COMP REV</t>
  </si>
  <si>
    <t>S4P9437</t>
  </si>
  <si>
    <t>S4P9438</t>
  </si>
  <si>
    <t>S4P9439</t>
  </si>
  <si>
    <t>S4P9440</t>
  </si>
  <si>
    <t>CLOR.DE CICLOBENZAPRINA 10MG COMP.REV.</t>
  </si>
  <si>
    <t>S4P9441</t>
  </si>
  <si>
    <t>S4P9442</t>
  </si>
  <si>
    <t>S4Q1069</t>
  </si>
  <si>
    <t>S4Q1070</t>
  </si>
  <si>
    <t>S4Q1071</t>
  </si>
  <si>
    <t>S4Q1481</t>
  </si>
  <si>
    <t>S4Q1482</t>
  </si>
  <si>
    <t>S4Q1483</t>
  </si>
  <si>
    <t>S4Q1484</t>
  </si>
  <si>
    <t>S4Q1485</t>
  </si>
  <si>
    <t>S4Q1486</t>
  </si>
  <si>
    <t>S4Q1487</t>
  </si>
  <si>
    <t>S4P3175</t>
  </si>
  <si>
    <t>S4P3176</t>
  </si>
  <si>
    <t>S4P3178</t>
  </si>
  <si>
    <t>S4P7293</t>
  </si>
  <si>
    <t>S4P7294</t>
  </si>
  <si>
    <t>S4P7295</t>
  </si>
  <si>
    <t>LIB  PRCO CAPC ACON AUAN LOAT MatC NDDP*</t>
  </si>
  <si>
    <t>S4P7296</t>
  </si>
  <si>
    <t>S4P7297</t>
  </si>
  <si>
    <t>S4P7298</t>
  </si>
  <si>
    <t>S4Q1688</t>
  </si>
  <si>
    <t>S4Q1763</t>
  </si>
  <si>
    <t>CAPTOPRIL 25MG COMP</t>
  </si>
  <si>
    <t>S4Q1764</t>
  </si>
  <si>
    <t>S4Q1765</t>
  </si>
  <si>
    <t>S4Q1838</t>
  </si>
  <si>
    <t>S4Q1839</t>
  </si>
  <si>
    <t>S4Q1840</t>
  </si>
  <si>
    <t>S4Q1841</t>
  </si>
  <si>
    <t>S4Q1873</t>
  </si>
  <si>
    <t>S4Q1874</t>
  </si>
  <si>
    <t>S4Q1875</t>
  </si>
  <si>
    <t>S4Q1876</t>
  </si>
  <si>
    <t>S4Q1910</t>
  </si>
  <si>
    <t>703173I</t>
  </si>
  <si>
    <t>LIB  PRCO CAPC ERRD ACON LOAT MatC NDDP*</t>
  </si>
  <si>
    <t>EZETIMIBA+SINVASTATINA 10/20MG COM</t>
  </si>
  <si>
    <t>S4Q1914</t>
  </si>
  <si>
    <t>703007I</t>
  </si>
  <si>
    <t>CLORIDRATO DE PIOGLITAZONA 15MG COM</t>
  </si>
  <si>
    <t>S4Q1915</t>
  </si>
  <si>
    <t>S4Q2030</t>
  </si>
  <si>
    <t>S4Q2031</t>
  </si>
  <si>
    <t>S4Q2032</t>
  </si>
  <si>
    <t>S4Q2033</t>
  </si>
  <si>
    <t>S4Q2082</t>
  </si>
  <si>
    <t>703684I</t>
  </si>
  <si>
    <t>ACIDO URSODESOXICOLICO 150MG COMPRIMIDO</t>
  </si>
  <si>
    <t>S4Q2083</t>
  </si>
  <si>
    <t>LIB  PRCO CAPC ERRD ACON AUAN AUIN LOAT*</t>
  </si>
  <si>
    <t>S4Q2084</t>
  </si>
  <si>
    <t>703683I</t>
  </si>
  <si>
    <t>ACIDO URSODESOXICOLICO 300MG COMPRIMIDO</t>
  </si>
  <si>
    <t>S4Q2086</t>
  </si>
  <si>
    <t>S4Q2087</t>
  </si>
  <si>
    <t>S4Q2088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</si>
</sst>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dd/mm/yy;@"/>
    <numFmt numFmtId="166" formatCode="_-[$R$-416]\ * #,##0.00_-;\-[$R$-416]\ * #,##0.00_-;_-[$R$-416]\ * &quot;-&quot;??_-;_-@_-"/>
    <numFmt numFmtId="167" formatCode="0.0"/>
    <numFmt numFmtId="168" formatCode="_-* #,##0.0_-;\-* #,##0.0_-;_-* &quot;-&quot;??_-;_-@_-"/>
    <numFmt numFmtId="169" formatCode="#,##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b/>
      <i/>
      <sz val="11"/>
      <color theme="1"/>
      <name val="Aptos Narrow"/>
      <family val="2"/>
      <scheme val="minor"/>
    </font>
    <font>
      <sz val="9"/>
      <color rgb="FF000000"/>
      <name val="Arial"/>
      <family val="2"/>
    </font>
    <font>
      <sz val="11"/>
      <color rgb="FF0000CC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1EEF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5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3" fillId="2" borderId="0" xfId="1" applyNumberFormat="1" applyFont="1" applyFill="1"/>
    <xf numFmtId="164" fontId="6" fillId="2" borderId="0" xfId="1" applyNumberFormat="1" applyFont="1" applyFill="1"/>
    <xf numFmtId="164" fontId="1" fillId="2" borderId="0" xfId="1" applyNumberFormat="1" applyFont="1" applyFill="1"/>
    <xf numFmtId="164" fontId="3" fillId="2" borderId="0" xfId="1" applyNumberFormat="1" applyFont="1" applyFill="1" applyAlignment="1">
      <alignment vertical="center"/>
    </xf>
    <xf numFmtId="164" fontId="7" fillId="0" borderId="0" xfId="1" applyNumberFormat="1" applyFont="1"/>
    <xf numFmtId="0" fontId="8" fillId="0" borderId="0" xfId="0" applyFont="1"/>
    <xf numFmtId="165" fontId="0" fillId="0" borderId="0" xfId="0" applyNumberFormat="1"/>
    <xf numFmtId="0" fontId="4" fillId="0" borderId="0" xfId="0" applyFont="1"/>
    <xf numFmtId="166" fontId="2" fillId="3" borderId="0" xfId="1" applyNumberFormat="1" applyFont="1" applyFill="1" applyAlignment="1">
      <alignment horizontal="center" vertical="center"/>
    </xf>
    <xf numFmtId="164" fontId="0" fillId="0" borderId="0" xfId="1" applyNumberFormat="1" applyFont="1"/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64" fontId="0" fillId="5" borderId="1" xfId="1" applyNumberFormat="1" applyFont="1" applyFill="1" applyBorder="1" applyAlignment="1">
      <alignment horizontal="left" vertical="center"/>
    </xf>
    <xf numFmtId="43" fontId="0" fillId="5" borderId="1" xfId="1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14" fontId="6" fillId="6" borderId="2" xfId="0" applyNumberFormat="1" applyFont="1" applyFill="1" applyBorder="1" applyAlignment="1">
      <alignment horizontal="center" vertical="center"/>
    </xf>
    <xf numFmtId="43" fontId="9" fillId="6" borderId="2" xfId="1" applyFont="1" applyFill="1" applyBorder="1" applyAlignment="1">
      <alignment horizontal="center" vertical="center" wrapText="1"/>
    </xf>
    <xf numFmtId="164" fontId="9" fillId="6" borderId="2" xfId="1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10" fillId="7" borderId="0" xfId="0" applyFont="1" applyFill="1" applyAlignment="1">
      <alignment horizontal="center" vertical="center"/>
    </xf>
    <xf numFmtId="164" fontId="11" fillId="2" borderId="0" xfId="1" applyNumberFormat="1" applyFont="1" applyFill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43" fontId="13" fillId="3" borderId="3" xfId="1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  <xf numFmtId="164" fontId="0" fillId="2" borderId="0" xfId="1" applyNumberFormat="1" applyFont="1" applyFill="1"/>
    <xf numFmtId="2" fontId="14" fillId="8" borderId="3" xfId="0" applyNumberFormat="1" applyFont="1" applyFill="1" applyBorder="1" applyAlignment="1" applyProtection="1">
      <alignment horizontal="center" vertical="center" wrapText="1"/>
      <protection locked="0"/>
    </xf>
    <xf numFmtId="2" fontId="14" fillId="9" borderId="3" xfId="0" applyNumberFormat="1" applyFont="1" applyFill="1" applyBorder="1" applyAlignment="1" applyProtection="1">
      <alignment horizontal="center" vertical="center" wrapText="1"/>
      <protection locked="0"/>
    </xf>
    <xf numFmtId="2" fontId="14" fillId="8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/>
    <xf numFmtId="0" fontId="0" fillId="5" borderId="0" xfId="0" applyFill="1"/>
    <xf numFmtId="3" fontId="0" fillId="0" borderId="0" xfId="0" applyNumberFormat="1"/>
    <xf numFmtId="14" fontId="0" fillId="0" borderId="0" xfId="0" applyNumberFormat="1"/>
    <xf numFmtId="14" fontId="15" fillId="0" borderId="0" xfId="0" applyNumberFormat="1" applyFont="1"/>
    <xf numFmtId="164" fontId="8" fillId="2" borderId="0" xfId="0" applyNumberFormat="1" applyFont="1" applyFill="1" applyAlignment="1">
      <alignment horizontal="center" vertical="center"/>
    </xf>
    <xf numFmtId="14" fontId="8" fillId="6" borderId="0" xfId="0" applyNumberFormat="1" applyFont="1" applyFill="1" applyAlignment="1">
      <alignment horizontal="center" vertical="center"/>
    </xf>
    <xf numFmtId="0" fontId="0" fillId="6" borderId="0" xfId="0" applyFill="1"/>
    <xf numFmtId="0" fontId="0" fillId="10" borderId="0" xfId="0" applyFill="1"/>
    <xf numFmtId="164" fontId="12" fillId="0" borderId="0" xfId="1" applyNumberFormat="1" applyFont="1" applyFill="1" applyAlignment="1">
      <alignment vertical="center"/>
    </xf>
    <xf numFmtId="14" fontId="12" fillId="0" borderId="0" xfId="0" applyNumberFormat="1" applyFont="1"/>
    <xf numFmtId="166" fontId="0" fillId="11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/>
    <xf numFmtId="167" fontId="0" fillId="0" borderId="0" xfId="0" applyNumberFormat="1"/>
    <xf numFmtId="168" fontId="0" fillId="2" borderId="0" xfId="1" applyNumberFormat="1" applyFont="1" applyFill="1"/>
    <xf numFmtId="164" fontId="0" fillId="12" borderId="0" xfId="1" applyNumberFormat="1" applyFont="1" applyFill="1"/>
    <xf numFmtId="0" fontId="16" fillId="13" borderId="3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horizontal="left"/>
    </xf>
    <xf numFmtId="0" fontId="16" fillId="14" borderId="3" xfId="0" applyFont="1" applyFill="1" applyBorder="1" applyAlignment="1">
      <alignment horizontal="center" vertical="center"/>
    </xf>
    <xf numFmtId="0" fontId="16" fillId="14" borderId="3" xfId="0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7" fillId="0" borderId="0" xfId="0" quotePrefix="1" applyFont="1" applyAlignment="1">
      <alignment horizontal="left"/>
    </xf>
    <xf numFmtId="0" fontId="16" fillId="2" borderId="3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/>
    <xf numFmtId="0" fontId="16" fillId="15" borderId="3" xfId="0" applyFont="1" applyFill="1" applyBorder="1" applyAlignment="1">
      <alignment horizontal="center" vertical="center"/>
    </xf>
    <xf numFmtId="0" fontId="16" fillId="15" borderId="3" xfId="0" applyFont="1" applyFill="1" applyBorder="1" applyAlignment="1">
      <alignment horizontal="left" vertical="center"/>
    </xf>
    <xf numFmtId="0" fontId="14" fillId="10" borderId="3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left" vertical="center"/>
    </xf>
    <xf numFmtId="164" fontId="0" fillId="0" borderId="0" xfId="0" applyNumberFormat="1"/>
    <xf numFmtId="0" fontId="17" fillId="0" borderId="0" xfId="0" applyFont="1" applyAlignment="1">
      <alignment horizontal="right"/>
    </xf>
    <xf numFmtId="1" fontId="19" fillId="0" borderId="0" xfId="0" applyNumberFormat="1" applyFont="1" applyAlignment="1">
      <alignment horizontal="center" vertical="center"/>
    </xf>
    <xf numFmtId="43" fontId="0" fillId="0" borderId="0" xfId="1" applyFont="1"/>
    <xf numFmtId="0" fontId="0" fillId="0" borderId="0" xfId="0" applyAlignment="1">
      <alignment vertical="center"/>
    </xf>
    <xf numFmtId="165" fontId="8" fillId="0" borderId="0" xfId="0" applyNumberFormat="1" applyFont="1"/>
  </cellXfs>
  <cellStyles count="2">
    <cellStyle name="Normal" xfId="0" builtinId="0"/>
    <cellStyle name="Vírgula" xfId="1" builtinId="3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Supermercado_Novamed\1%20Supermercado%20Semi%20Acabado\1.%20Supermercado\2025\02%20-%20Fevereiro\Simulador%20Spmc%20Semiacabado%20Modelo.IBP%20_%2026.02.2025.xlsx" TargetMode="External"/><Relationship Id="rId1" Type="http://schemas.openxmlformats.org/officeDocument/2006/relationships/externalLinkPath" Target="file:///S:\Supermercado_Novamed\1%20Supermercado%20Semi%20Acabado\1.%20Supermercado\2025\02%20-%20Fevereiro\Simulador%20Spmc%20Semiacabado%20Modelo.IBP%20_%2026.02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ÍTICOS"/>
      <sheetName val="Panorama Geral"/>
      <sheetName val="RELATÓRIO"/>
      <sheetName val="Qualidade Estoque Geral"/>
      <sheetName val="LT Semiacabado"/>
      <sheetName val="Simulador"/>
      <sheetName val="CALCULOS"/>
      <sheetName val="SPMC IBP SA"/>
      <sheetName val="Bases Indicadores"/>
      <sheetName val="ESTOQUE MP"/>
      <sheetName val="ESTOQUE NOVAMED"/>
      <sheetName val="WIP NOVAMED"/>
      <sheetName val="INS OP LIB"/>
      <sheetName val="FT"/>
      <sheetName val="EB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M1" t="str">
            <v>EMS PROD</v>
          </cell>
        </row>
        <row r="2">
          <cell r="M2" t="str">
            <v>Layout IBP:</v>
          </cell>
        </row>
        <row r="3">
          <cell r="M3" t="str">
            <v>Refresh dados:</v>
          </cell>
        </row>
        <row r="6">
          <cell r="G6">
            <v>373</v>
          </cell>
        </row>
        <row r="7">
          <cell r="G7">
            <v>1</v>
          </cell>
          <cell r="FT7" t="str">
            <v>Visão Financeira</v>
          </cell>
        </row>
        <row r="8">
          <cell r="G8" t="str">
            <v xml:space="preserve">Código </v>
          </cell>
          <cell r="M8" t="str">
            <v>Status de Classificação</v>
          </cell>
          <cell r="O8" t="str">
            <v>Família MFV</v>
          </cell>
          <cell r="Q8" t="str">
            <v>Granulação/ Secagem</v>
          </cell>
          <cell r="R8" t="str">
            <v>Revestimento</v>
          </cell>
          <cell r="AM8" t="str">
            <v>Lead Time Total Médio (Dia)</v>
          </cell>
          <cell r="FK8" t="str">
            <v>STATUS DEPÓSITO</v>
          </cell>
        </row>
        <row r="9">
          <cell r="G9">
            <v>700228</v>
          </cell>
          <cell r="M9" t="str">
            <v>AMARELO</v>
          </cell>
          <cell r="O9" t="str">
            <v>COP FET.2</v>
          </cell>
          <cell r="Q9" t="str">
            <v>ESTUFA 3  VG 2000 1</v>
          </cell>
          <cell r="R9" t="str">
            <v>(None)</v>
          </cell>
          <cell r="AM9">
            <v>35</v>
          </cell>
          <cell r="FK9" t="str">
            <v>Estoque Sem Demanda</v>
          </cell>
          <cell r="FT9">
            <v>4.8210000000000003E-2</v>
          </cell>
        </row>
        <row r="10">
          <cell r="G10">
            <v>700325</v>
          </cell>
          <cell r="M10" t="str">
            <v>AMARELO</v>
          </cell>
          <cell r="O10" t="str">
            <v>COP LEG.2</v>
          </cell>
          <cell r="Q10" t="str">
            <v>LTO 800 1  VG 800 1</v>
          </cell>
          <cell r="R10" t="str">
            <v>(None)</v>
          </cell>
          <cell r="AM10">
            <v>12</v>
          </cell>
          <cell r="FK10" t="str">
            <v>Estoque Sem Demanda</v>
          </cell>
          <cell r="FT10">
            <v>0.16864999999999999</v>
          </cell>
        </row>
        <row r="11">
          <cell r="G11">
            <v>700411</v>
          </cell>
          <cell r="M11" t="str">
            <v>VERMELHO</v>
          </cell>
          <cell r="O11" t="str">
            <v>COP FET.4</v>
          </cell>
          <cell r="Q11" t="str">
            <v>(None)</v>
          </cell>
          <cell r="R11" t="str">
            <v>(None)</v>
          </cell>
          <cell r="AM11">
            <v>13</v>
          </cell>
          <cell r="FK11" t="str">
            <v>Estoque Sem Demanda</v>
          </cell>
          <cell r="FT11">
            <v>7.2500000000000004E-3</v>
          </cell>
        </row>
        <row r="12">
          <cell r="G12">
            <v>700412</v>
          </cell>
          <cell r="M12" t="str">
            <v>VERMELHO</v>
          </cell>
          <cell r="O12" t="str">
            <v>COP FET.4</v>
          </cell>
          <cell r="Q12" t="str">
            <v>(None)</v>
          </cell>
          <cell r="R12" t="str">
            <v>(None)</v>
          </cell>
          <cell r="AM12">
            <v>13</v>
          </cell>
          <cell r="FK12" t="str">
            <v>Estoque Sem Demanda</v>
          </cell>
          <cell r="FT12">
            <v>9.3600000000000003E-3</v>
          </cell>
        </row>
        <row r="13">
          <cell r="G13">
            <v>700663</v>
          </cell>
          <cell r="M13" t="str">
            <v>ROXO</v>
          </cell>
          <cell r="O13" t="str">
            <v>COP LEG.3</v>
          </cell>
          <cell r="Q13" t="str">
            <v>LTO 800 2  VG 800 2</v>
          </cell>
          <cell r="R13" t="str">
            <v>REV. 800 1</v>
          </cell>
          <cell r="AM13">
            <v>17</v>
          </cell>
          <cell r="FK13" t="str">
            <v>Ótimo</v>
          </cell>
          <cell r="FT13">
            <v>0.78885000000000005</v>
          </cell>
        </row>
        <row r="14">
          <cell r="G14">
            <v>700672</v>
          </cell>
          <cell r="M14" t="str">
            <v>VERMELHO</v>
          </cell>
          <cell r="O14" t="str">
            <v>COP LEG.2</v>
          </cell>
          <cell r="Q14" t="str">
            <v>LTO 800 1  VG 800 1</v>
          </cell>
          <cell r="R14" t="str">
            <v>REV. 400 2</v>
          </cell>
          <cell r="AM14">
            <v>18</v>
          </cell>
          <cell r="FK14" t="str">
            <v>Estoque Sem Demanda</v>
          </cell>
          <cell r="FT14">
            <v>6.4019999999999994E-2</v>
          </cell>
        </row>
        <row r="15">
          <cell r="G15">
            <v>700673</v>
          </cell>
          <cell r="M15" t="str">
            <v>AMARELO</v>
          </cell>
          <cell r="O15" t="str">
            <v>COP FET.2</v>
          </cell>
          <cell r="Q15" t="str">
            <v>LTO 800 1  VG 800 1</v>
          </cell>
          <cell r="R15" t="str">
            <v>REV. 400 1</v>
          </cell>
          <cell r="AM15">
            <v>27</v>
          </cell>
          <cell r="FK15" t="str">
            <v>Estoque Sem Demanda</v>
          </cell>
          <cell r="FT15">
            <v>9.6879999999999994E-2</v>
          </cell>
        </row>
        <row r="16">
          <cell r="G16">
            <v>701135</v>
          </cell>
          <cell r="M16" t="str">
            <v>VERMELHO</v>
          </cell>
          <cell r="O16" t="str">
            <v>COP FET.6</v>
          </cell>
          <cell r="Q16" t="str">
            <v>(None)</v>
          </cell>
          <cell r="R16" t="str">
            <v>(None)</v>
          </cell>
          <cell r="AM16">
            <v>14</v>
          </cell>
          <cell r="FK16" t="str">
            <v>Cheio</v>
          </cell>
          <cell r="FT16">
            <v>6.5159999999999996E-2</v>
          </cell>
        </row>
        <row r="17">
          <cell r="G17">
            <v>701211</v>
          </cell>
          <cell r="M17" t="str">
            <v>VERMELHO</v>
          </cell>
          <cell r="O17" t="str">
            <v>COP FET.2</v>
          </cell>
          <cell r="Q17" t="str">
            <v>ESTUFA 2  VG 2000 1</v>
          </cell>
          <cell r="R17" t="str">
            <v>REV. 500 2</v>
          </cell>
          <cell r="AM17">
            <v>7</v>
          </cell>
          <cell r="FK17" t="str">
            <v>Estoque Sem Demanda</v>
          </cell>
          <cell r="FT17">
            <v>4.5839999999999999E-2</v>
          </cell>
        </row>
        <row r="18">
          <cell r="G18">
            <v>702132</v>
          </cell>
          <cell r="M18" t="str">
            <v>VERMELHO</v>
          </cell>
          <cell r="O18" t="str">
            <v>COP FET.6</v>
          </cell>
          <cell r="Q18" t="str">
            <v>(None)</v>
          </cell>
          <cell r="R18" t="str">
            <v>(None)</v>
          </cell>
          <cell r="AM18">
            <v>14</v>
          </cell>
          <cell r="FK18" t="str">
            <v>Ótimo</v>
          </cell>
          <cell r="FT18">
            <v>9.4740000000000005E-2</v>
          </cell>
        </row>
        <row r="19">
          <cell r="G19">
            <v>702363</v>
          </cell>
          <cell r="M19" t="str">
            <v>AMARELO</v>
          </cell>
          <cell r="O19" t="str">
            <v>COP LEG.8</v>
          </cell>
          <cell r="Q19" t="str">
            <v>-</v>
          </cell>
          <cell r="R19" t="str">
            <v>REV. 800 3</v>
          </cell>
          <cell r="AM19">
            <v>21</v>
          </cell>
          <cell r="FK19" t="str">
            <v>Estoque Sem Demanda</v>
          </cell>
          <cell r="FT19">
            <v>4.7019999999999999E-2</v>
          </cell>
        </row>
        <row r="20">
          <cell r="G20">
            <v>702377</v>
          </cell>
          <cell r="M20" t="str">
            <v>(None)</v>
          </cell>
          <cell r="O20" t="str">
            <v>COP FET.3</v>
          </cell>
          <cell r="Q20" t="str">
            <v>(None)</v>
          </cell>
          <cell r="R20" t="str">
            <v>(None)</v>
          </cell>
          <cell r="AM20">
            <v>11</v>
          </cell>
          <cell r="FK20" t="str">
            <v>Ótimo</v>
          </cell>
          <cell r="FT20">
            <v>9.41E-3</v>
          </cell>
        </row>
        <row r="21">
          <cell r="G21">
            <v>702554</v>
          </cell>
          <cell r="M21" t="str">
            <v>VERMELHO</v>
          </cell>
          <cell r="O21" t="str">
            <v>PAM 2</v>
          </cell>
          <cell r="Q21" t="str">
            <v>ESTUFA 2  VG 800 3</v>
          </cell>
          <cell r="R21" t="str">
            <v>(None)</v>
          </cell>
          <cell r="AM21">
            <v>23</v>
          </cell>
          <cell r="FK21" t="str">
            <v>Baixo</v>
          </cell>
          <cell r="FT21">
            <v>0.15687000000000001</v>
          </cell>
        </row>
        <row r="22">
          <cell r="G22">
            <v>702896</v>
          </cell>
          <cell r="M22" t="str">
            <v>(NONE)</v>
          </cell>
          <cell r="O22" t="str">
            <v>COP LEG.8</v>
          </cell>
          <cell r="Q22" t="str">
            <v>-</v>
          </cell>
          <cell r="R22" t="str">
            <v>REV. 400 1</v>
          </cell>
          <cell r="AM22">
            <v>12</v>
          </cell>
          <cell r="FK22" t="str">
            <v>Estoque Sem Demanda</v>
          </cell>
          <cell r="FT22">
            <v>0.27176</v>
          </cell>
        </row>
        <row r="23">
          <cell r="G23">
            <v>702915</v>
          </cell>
          <cell r="M23" t="str">
            <v>VERMELHO</v>
          </cell>
          <cell r="O23" t="str">
            <v>KIL.T400</v>
          </cell>
          <cell r="Q23" t="str">
            <v>-</v>
          </cell>
          <cell r="R23" t="str">
            <v>REV. 400 1</v>
          </cell>
          <cell r="AM23">
            <v>16</v>
          </cell>
          <cell r="FK23" t="str">
            <v>Baixo</v>
          </cell>
          <cell r="FT23">
            <v>0.16469</v>
          </cell>
        </row>
        <row r="24">
          <cell r="G24">
            <v>702930</v>
          </cell>
          <cell r="M24" t="str">
            <v>VERMELHO</v>
          </cell>
          <cell r="O24" t="str">
            <v>COP LEG.2</v>
          </cell>
          <cell r="Q24" t="str">
            <v>ESTUFA 2  VG 400</v>
          </cell>
          <cell r="R24" t="str">
            <v>REV. 150 2</v>
          </cell>
          <cell r="AM24">
            <v>17</v>
          </cell>
          <cell r="FK24" t="str">
            <v>Estoque Sem Demanda</v>
          </cell>
          <cell r="FT24">
            <v>0.16470000000000001</v>
          </cell>
        </row>
        <row r="25">
          <cell r="G25">
            <v>702931</v>
          </cell>
          <cell r="M25" t="str">
            <v>VERMELHO</v>
          </cell>
          <cell r="O25" t="str">
            <v>COP LEG.1</v>
          </cell>
          <cell r="Q25" t="str">
            <v>ESTUFA 2  VG 400</v>
          </cell>
          <cell r="R25" t="str">
            <v>REV. 150 1</v>
          </cell>
          <cell r="AM25">
            <v>18</v>
          </cell>
          <cell r="FK25" t="str">
            <v>Estoque Sem Demanda</v>
          </cell>
          <cell r="FT25">
            <v>7.4649999999999994E-2</v>
          </cell>
        </row>
        <row r="26">
          <cell r="G26">
            <v>703186</v>
          </cell>
          <cell r="M26" t="str">
            <v>VERMELHO</v>
          </cell>
          <cell r="O26" t="str">
            <v>COP LEG.6</v>
          </cell>
          <cell r="Q26" t="str">
            <v>-</v>
          </cell>
          <cell r="R26" t="str">
            <v>REV. 150 1</v>
          </cell>
          <cell r="AM26">
            <v>14</v>
          </cell>
          <cell r="FK26" t="str">
            <v>Estoque Sem Demanda</v>
          </cell>
          <cell r="FT26">
            <v>6.4079999999999998E-2</v>
          </cell>
        </row>
        <row r="27">
          <cell r="G27">
            <v>703190</v>
          </cell>
          <cell r="M27" t="str">
            <v>VERMELHO</v>
          </cell>
          <cell r="O27" t="str">
            <v>COP LEG.3</v>
          </cell>
          <cell r="Q27" t="str">
            <v>LTO 800 1  VG 800 1</v>
          </cell>
          <cell r="R27" t="str">
            <v>REV. 500 3</v>
          </cell>
          <cell r="AM27">
            <v>19</v>
          </cell>
          <cell r="FK27" t="str">
            <v>Estoque Sem Demanda</v>
          </cell>
          <cell r="FT27">
            <v>0.55849000000000004</v>
          </cell>
        </row>
        <row r="28">
          <cell r="G28">
            <v>703536</v>
          </cell>
          <cell r="M28" t="str">
            <v>VERMELHO</v>
          </cell>
          <cell r="O28" t="str">
            <v>PAM 2</v>
          </cell>
          <cell r="Q28" t="str">
            <v>(None)</v>
          </cell>
          <cell r="R28" t="str">
            <v>(None)</v>
          </cell>
          <cell r="AM28">
            <v>12</v>
          </cell>
          <cell r="FK28" t="str">
            <v>Ótimo</v>
          </cell>
          <cell r="FT28">
            <v>0.43885999999999997</v>
          </cell>
        </row>
        <row r="29">
          <cell r="G29">
            <v>703583</v>
          </cell>
          <cell r="M29" t="str">
            <v>VERMELHO</v>
          </cell>
          <cell r="O29" t="str">
            <v>COP LEG.7</v>
          </cell>
          <cell r="Q29" t="str">
            <v>-</v>
          </cell>
          <cell r="R29" t="str">
            <v>REV. 150 2</v>
          </cell>
          <cell r="AM29">
            <v>13</v>
          </cell>
          <cell r="FK29" t="str">
            <v>Estoque Sem Demanda</v>
          </cell>
          <cell r="FT29">
            <v>3.049E-2</v>
          </cell>
        </row>
        <row r="30">
          <cell r="G30">
            <v>703617</v>
          </cell>
          <cell r="M30" t="str">
            <v>ROXO</v>
          </cell>
          <cell r="O30" t="str">
            <v>COP LEG.5</v>
          </cell>
          <cell r="Q30" t="str">
            <v>-</v>
          </cell>
          <cell r="R30" t="str">
            <v>REV. 400 1</v>
          </cell>
          <cell r="AM30">
            <v>7</v>
          </cell>
          <cell r="FK30" t="str">
            <v>Estoque Sem Demanda</v>
          </cell>
          <cell r="FT30">
            <v>0.38477</v>
          </cell>
        </row>
        <row r="31">
          <cell r="G31">
            <v>703682</v>
          </cell>
          <cell r="M31" t="str">
            <v>VERMELHO</v>
          </cell>
          <cell r="O31" t="str">
            <v>COP LEG.8</v>
          </cell>
          <cell r="Q31" t="str">
            <v>-</v>
          </cell>
          <cell r="R31" t="str">
            <v>REV. 400 1</v>
          </cell>
          <cell r="AM31">
            <v>14</v>
          </cell>
          <cell r="FK31" t="str">
            <v>Estoque Sem Demanda</v>
          </cell>
          <cell r="FT31">
            <v>0.42646000000000001</v>
          </cell>
        </row>
        <row r="32">
          <cell r="G32">
            <v>703690</v>
          </cell>
          <cell r="M32" t="str">
            <v>VERMELHO</v>
          </cell>
          <cell r="O32" t="str">
            <v>KIL. 250</v>
          </cell>
          <cell r="Q32" t="str">
            <v>(None)</v>
          </cell>
          <cell r="R32" t="str">
            <v>(None)</v>
          </cell>
          <cell r="AM32">
            <v>16</v>
          </cell>
          <cell r="FK32" t="str">
            <v>Ótimo</v>
          </cell>
          <cell r="FT32">
            <v>0.12343999999999999</v>
          </cell>
        </row>
        <row r="33">
          <cell r="G33">
            <v>703702</v>
          </cell>
          <cell r="M33" t="str">
            <v>VERMELHO</v>
          </cell>
          <cell r="O33" t="str">
            <v>MG2</v>
          </cell>
          <cell r="Q33" t="str">
            <v>(None)</v>
          </cell>
          <cell r="R33" t="str">
            <v>(None)</v>
          </cell>
          <cell r="AM33">
            <v>16</v>
          </cell>
          <cell r="FK33" t="str">
            <v>Crítico</v>
          </cell>
          <cell r="FT33">
            <v>0.63468999999999998</v>
          </cell>
        </row>
        <row r="34">
          <cell r="G34">
            <v>703806</v>
          </cell>
          <cell r="M34" t="str">
            <v>(None)</v>
          </cell>
          <cell r="O34" t="str">
            <v>COP LEG.4</v>
          </cell>
          <cell r="Q34" t="str">
            <v>LTO 2000 1  VG 2000 1</v>
          </cell>
          <cell r="R34" t="str">
            <v>REV. 500 3</v>
          </cell>
          <cell r="AM34">
            <v>15</v>
          </cell>
          <cell r="FK34" t="str">
            <v>Estoque Sem Demanda</v>
          </cell>
          <cell r="FT34">
            <v>0.45617999999999997</v>
          </cell>
        </row>
        <row r="35">
          <cell r="G35">
            <v>703808</v>
          </cell>
          <cell r="M35" t="str">
            <v>VERMELHO</v>
          </cell>
          <cell r="O35" t="str">
            <v>COP LEG.6</v>
          </cell>
          <cell r="Q35" t="str">
            <v>-</v>
          </cell>
          <cell r="R35" t="str">
            <v>REV. 500 1</v>
          </cell>
          <cell r="AM35">
            <v>17</v>
          </cell>
          <cell r="FK35" t="str">
            <v>Ótimo</v>
          </cell>
          <cell r="FT35">
            <v>0.69289999999999996</v>
          </cell>
        </row>
        <row r="36">
          <cell r="G36">
            <v>703839</v>
          </cell>
          <cell r="M36" t="str">
            <v>ROXO</v>
          </cell>
          <cell r="O36" t="str">
            <v>COP. STIN</v>
          </cell>
          <cell r="Q36" t="str">
            <v>-</v>
          </cell>
          <cell r="R36" t="str">
            <v>REV. 800 1</v>
          </cell>
          <cell r="AM36">
            <v>20</v>
          </cell>
          <cell r="FK36" t="str">
            <v>Baixo</v>
          </cell>
          <cell r="FT36">
            <v>0.43160999999999999</v>
          </cell>
        </row>
        <row r="37">
          <cell r="G37">
            <v>703909</v>
          </cell>
          <cell r="M37" t="str">
            <v>VERMELHO</v>
          </cell>
          <cell r="O37" t="str">
            <v>PAM 2</v>
          </cell>
          <cell r="Q37" t="str">
            <v>(None)</v>
          </cell>
          <cell r="R37" t="str">
            <v>(None)</v>
          </cell>
          <cell r="AM37">
            <v>13</v>
          </cell>
          <cell r="FK37" t="str">
            <v>Ótimo</v>
          </cell>
          <cell r="FT37">
            <v>0.80115999999999998</v>
          </cell>
        </row>
        <row r="38">
          <cell r="G38">
            <v>703984</v>
          </cell>
          <cell r="M38" t="str">
            <v>VERMELHO</v>
          </cell>
          <cell r="O38" t="str">
            <v>COP LEG.6</v>
          </cell>
          <cell r="Q38" t="str">
            <v>-</v>
          </cell>
          <cell r="R38" t="str">
            <v>REV. 800 3</v>
          </cell>
          <cell r="AM38">
            <v>14</v>
          </cell>
          <cell r="FK38" t="str">
            <v>Baixo</v>
          </cell>
          <cell r="FT38">
            <v>0.13178000000000001</v>
          </cell>
        </row>
        <row r="39">
          <cell r="G39">
            <v>703988</v>
          </cell>
          <cell r="M39" t="str">
            <v>VERMELHO</v>
          </cell>
          <cell r="O39" t="str">
            <v>COP LEG.7</v>
          </cell>
          <cell r="Q39" t="str">
            <v>-</v>
          </cell>
          <cell r="R39" t="str">
            <v>REV. 800 3</v>
          </cell>
          <cell r="AM39">
            <v>14</v>
          </cell>
          <cell r="FK39" t="str">
            <v>Estoque Sem Demanda</v>
          </cell>
          <cell r="FT39">
            <v>8.6639999999999995E-2</v>
          </cell>
        </row>
        <row r="40">
          <cell r="G40">
            <v>703989</v>
          </cell>
          <cell r="M40" t="str">
            <v>VERMELHO</v>
          </cell>
          <cell r="O40" t="str">
            <v>COP LEG.7</v>
          </cell>
          <cell r="Q40" t="str">
            <v>-</v>
          </cell>
          <cell r="R40" t="str">
            <v>REV. 800 3</v>
          </cell>
          <cell r="AM40">
            <v>14</v>
          </cell>
          <cell r="FK40" t="str">
            <v>Estoque Sem Demanda</v>
          </cell>
          <cell r="FT40">
            <v>9.0520000000000003E-2</v>
          </cell>
        </row>
        <row r="41">
          <cell r="G41">
            <v>703990</v>
          </cell>
          <cell r="M41" t="str">
            <v>ROXO</v>
          </cell>
          <cell r="O41" t="str">
            <v>PAM 2</v>
          </cell>
          <cell r="Q41" t="str">
            <v>(None)</v>
          </cell>
          <cell r="R41" t="str">
            <v>(None)</v>
          </cell>
          <cell r="AM41">
            <v>12</v>
          </cell>
          <cell r="FK41" t="str">
            <v>Estoque Sem Demanda</v>
          </cell>
          <cell r="FT41">
            <v>6.0339999999999998E-2</v>
          </cell>
        </row>
        <row r="42">
          <cell r="G42">
            <v>704004</v>
          </cell>
          <cell r="M42" t="str">
            <v>VERMELHO</v>
          </cell>
          <cell r="O42" t="str">
            <v>(None)</v>
          </cell>
          <cell r="Q42" t="str">
            <v>(None)</v>
          </cell>
          <cell r="R42" t="str">
            <v>(None)</v>
          </cell>
          <cell r="AM42">
            <v>7</v>
          </cell>
          <cell r="FK42" t="str">
            <v>Estoque Sem Demanda</v>
          </cell>
          <cell r="FT42">
            <v>0</v>
          </cell>
        </row>
        <row r="43">
          <cell r="G43">
            <v>704070</v>
          </cell>
          <cell r="M43" t="str">
            <v>VERMELHO</v>
          </cell>
          <cell r="O43" t="str">
            <v>COP FET.7</v>
          </cell>
          <cell r="Q43" t="str">
            <v>LTO 250  VG 150</v>
          </cell>
          <cell r="R43" t="str">
            <v>REV. 150 3</v>
          </cell>
          <cell r="AM43">
            <v>16</v>
          </cell>
          <cell r="FK43" t="str">
            <v>Estoque Sem Demanda</v>
          </cell>
          <cell r="FT43">
            <v>0.83696000000000004</v>
          </cell>
        </row>
        <row r="44">
          <cell r="G44">
            <v>704076</v>
          </cell>
          <cell r="M44" t="str">
            <v>VERMELHO</v>
          </cell>
          <cell r="O44" t="str">
            <v>COP LEG.8</v>
          </cell>
          <cell r="Q44" t="str">
            <v>-</v>
          </cell>
          <cell r="R44" t="str">
            <v>REV. 800 2</v>
          </cell>
          <cell r="AM44">
            <v>21</v>
          </cell>
          <cell r="FK44" t="str">
            <v>Crítico</v>
          </cell>
          <cell r="FT44">
            <v>0.52973999999999999</v>
          </cell>
        </row>
        <row r="45">
          <cell r="G45">
            <v>704079</v>
          </cell>
          <cell r="M45" t="str">
            <v>AMARELO</v>
          </cell>
          <cell r="O45" t="str">
            <v>PAM 2</v>
          </cell>
          <cell r="Q45" t="str">
            <v>(None)</v>
          </cell>
          <cell r="R45" t="str">
            <v>(None)</v>
          </cell>
          <cell r="AM45">
            <v>14</v>
          </cell>
          <cell r="FK45" t="str">
            <v>Excesso</v>
          </cell>
          <cell r="FT45">
            <v>0.69745999999999997</v>
          </cell>
        </row>
        <row r="46">
          <cell r="G46">
            <v>704088</v>
          </cell>
          <cell r="M46" t="str">
            <v>(None)</v>
          </cell>
          <cell r="O46" t="str">
            <v>(None)</v>
          </cell>
          <cell r="Q46" t="str">
            <v>(None)</v>
          </cell>
          <cell r="R46" t="str">
            <v>(None)</v>
          </cell>
          <cell r="AM46">
            <v>11</v>
          </cell>
          <cell r="FK46" t="str">
            <v>Estoque Sem Demanda</v>
          </cell>
          <cell r="FT46">
            <v>0</v>
          </cell>
        </row>
        <row r="47">
          <cell r="G47">
            <v>704138</v>
          </cell>
          <cell r="M47" t="str">
            <v>VERMELHO</v>
          </cell>
          <cell r="O47" t="str">
            <v>COP FET.7</v>
          </cell>
          <cell r="Q47" t="str">
            <v>(None)</v>
          </cell>
          <cell r="R47" t="str">
            <v>(None)</v>
          </cell>
          <cell r="AM47">
            <v>15</v>
          </cell>
          <cell r="FK47" t="str">
            <v>Estoque Sem Demanda</v>
          </cell>
          <cell r="FT47">
            <v>7.1000000000000004E-3</v>
          </cell>
        </row>
        <row r="48">
          <cell r="G48">
            <v>704302</v>
          </cell>
          <cell r="M48" t="str">
            <v>VERMELHO</v>
          </cell>
          <cell r="O48" t="str">
            <v>COP LEG.5</v>
          </cell>
          <cell r="Q48" t="str">
            <v>-</v>
          </cell>
          <cell r="R48" t="str">
            <v>REV. 400 1</v>
          </cell>
          <cell r="AM48">
            <v>17</v>
          </cell>
          <cell r="FK48" t="str">
            <v>Crítico</v>
          </cell>
          <cell r="FT48">
            <v>0.35630000000000001</v>
          </cell>
        </row>
        <row r="49">
          <cell r="G49">
            <v>704307</v>
          </cell>
          <cell r="M49" t="str">
            <v>(NONE)</v>
          </cell>
          <cell r="O49" t="str">
            <v>MG2</v>
          </cell>
          <cell r="Q49" t="str">
            <v>LTO 2000 2  VG 2000 2</v>
          </cell>
          <cell r="R49" t="str">
            <v>(None)</v>
          </cell>
          <cell r="AM49">
            <v>22</v>
          </cell>
          <cell r="FK49" t="str">
            <v>Crítico</v>
          </cell>
          <cell r="FT49">
            <v>0.47009000000000001</v>
          </cell>
        </row>
        <row r="50">
          <cell r="G50">
            <v>704317</v>
          </cell>
          <cell r="M50" t="str">
            <v>(NONE)</v>
          </cell>
          <cell r="O50" t="str">
            <v>COP FET.1</v>
          </cell>
          <cell r="Q50" t="str">
            <v>(None)</v>
          </cell>
          <cell r="R50" t="str">
            <v>(None)</v>
          </cell>
          <cell r="AM50">
            <v>10</v>
          </cell>
          <cell r="FK50" t="str">
            <v>Ótimo</v>
          </cell>
          <cell r="FT50">
            <v>7.0309999999999997E-2</v>
          </cell>
        </row>
        <row r="51">
          <cell r="G51" t="str">
            <v>700024I</v>
          </cell>
          <cell r="M51" t="str">
            <v>VERMELHO</v>
          </cell>
          <cell r="O51" t="str">
            <v>COP LEG.5</v>
          </cell>
          <cell r="Q51" t="str">
            <v>-</v>
          </cell>
          <cell r="R51" t="str">
            <v>REV. 500 2</v>
          </cell>
          <cell r="AM51">
            <v>7</v>
          </cell>
          <cell r="FK51" t="str">
            <v>Estoque Sem Demanda</v>
          </cell>
          <cell r="FT51">
            <v>0.10045999999999999</v>
          </cell>
        </row>
        <row r="52">
          <cell r="G52" t="str">
            <v>700042I</v>
          </cell>
          <cell r="M52" t="str">
            <v>VERMELHO</v>
          </cell>
          <cell r="O52" t="str">
            <v>COP FET.3</v>
          </cell>
          <cell r="Q52" t="str">
            <v>(None)</v>
          </cell>
          <cell r="R52" t="str">
            <v>(None)</v>
          </cell>
          <cell r="AM52">
            <v>13</v>
          </cell>
          <cell r="FK52" t="str">
            <v>Excesso</v>
          </cell>
          <cell r="FT52">
            <v>8.2390000000000005E-2</v>
          </cell>
        </row>
        <row r="53">
          <cell r="G53" t="str">
            <v>700056I</v>
          </cell>
          <cell r="M53" t="str">
            <v>AMARELO</v>
          </cell>
          <cell r="O53" t="str">
            <v>PAM 2</v>
          </cell>
          <cell r="Q53" t="str">
            <v>(None)</v>
          </cell>
          <cell r="R53" t="str">
            <v>(None)</v>
          </cell>
          <cell r="AM53">
            <v>16</v>
          </cell>
          <cell r="FK53" t="str">
            <v>Ótimo</v>
          </cell>
          <cell r="FT53">
            <v>5.8590000000000003E-2</v>
          </cell>
        </row>
        <row r="54">
          <cell r="G54" t="str">
            <v>700071I</v>
          </cell>
          <cell r="M54" t="str">
            <v>VERMELHO</v>
          </cell>
          <cell r="O54" t="str">
            <v>COP LEG.3</v>
          </cell>
          <cell r="Q54" t="str">
            <v>LTO 2000 2  VG 2000 2</v>
          </cell>
          <cell r="R54" t="str">
            <v>(None)</v>
          </cell>
          <cell r="AM54">
            <v>15</v>
          </cell>
          <cell r="FK54" t="str">
            <v>Crítico</v>
          </cell>
          <cell r="FT54">
            <v>0.18751999999999999</v>
          </cell>
        </row>
        <row r="55">
          <cell r="G55" t="str">
            <v>700161I</v>
          </cell>
          <cell r="M55" t="str">
            <v>VERDE</v>
          </cell>
          <cell r="O55" t="str">
            <v>COP LEG.6</v>
          </cell>
          <cell r="Q55" t="str">
            <v>(None)</v>
          </cell>
          <cell r="R55" t="str">
            <v>(None)</v>
          </cell>
          <cell r="AM55">
            <v>17</v>
          </cell>
          <cell r="FK55" t="str">
            <v>Estoque Sem Demanda</v>
          </cell>
          <cell r="FT55">
            <v>5.2999999999999999E-2</v>
          </cell>
        </row>
        <row r="56">
          <cell r="G56" t="str">
            <v>700228I</v>
          </cell>
          <cell r="M56" t="str">
            <v>AMARELO</v>
          </cell>
          <cell r="O56" t="str">
            <v>COP FET.2</v>
          </cell>
          <cell r="Q56" t="str">
            <v>ESTUFA 3  VG 2000 1</v>
          </cell>
          <cell r="R56" t="str">
            <v>(None)</v>
          </cell>
          <cell r="AM56">
            <v>35</v>
          </cell>
          <cell r="FK56" t="str">
            <v>Crítico</v>
          </cell>
          <cell r="FT56">
            <v>7.0749999999999993E-2</v>
          </cell>
        </row>
        <row r="57">
          <cell r="G57" t="str">
            <v>700236I</v>
          </cell>
          <cell r="M57" t="str">
            <v>VERMELHO</v>
          </cell>
          <cell r="O57" t="str">
            <v>COP LEG.3</v>
          </cell>
          <cell r="Q57" t="str">
            <v>LTO 800 2  VG 800 2</v>
          </cell>
          <cell r="R57" t="str">
            <v>REV. 800 1</v>
          </cell>
          <cell r="AM57">
            <v>15</v>
          </cell>
          <cell r="FK57" t="str">
            <v>Crítico</v>
          </cell>
          <cell r="FT57">
            <v>0.35624</v>
          </cell>
        </row>
        <row r="58">
          <cell r="G58" t="str">
            <v>700290I</v>
          </cell>
          <cell r="M58" t="str">
            <v>VERMELHO</v>
          </cell>
          <cell r="O58" t="str">
            <v>COP LEG.4</v>
          </cell>
          <cell r="Q58" t="str">
            <v>LTO 800 1  VG 800 1</v>
          </cell>
          <cell r="R58" t="str">
            <v>(None)</v>
          </cell>
          <cell r="AM58">
            <v>15</v>
          </cell>
          <cell r="FK58" t="str">
            <v>Estoque Sem Demanda</v>
          </cell>
          <cell r="FT58">
            <v>0.29797000000000001</v>
          </cell>
        </row>
        <row r="59">
          <cell r="G59" t="str">
            <v>700325I</v>
          </cell>
          <cell r="M59" t="str">
            <v>AMARELO</v>
          </cell>
          <cell r="O59" t="str">
            <v>COP LEG.2</v>
          </cell>
          <cell r="Q59" t="str">
            <v>LTO 800 1  VG 800 1</v>
          </cell>
          <cell r="R59" t="str">
            <v>(None)</v>
          </cell>
          <cell r="AM59">
            <v>15</v>
          </cell>
          <cell r="FK59" t="str">
            <v>Ótimo</v>
          </cell>
          <cell r="FT59">
            <v>0.13425000000000001</v>
          </cell>
        </row>
        <row r="60">
          <cell r="G60" t="str">
            <v>700360I</v>
          </cell>
          <cell r="M60" t="str">
            <v>AMARELO</v>
          </cell>
          <cell r="O60" t="str">
            <v>MG2</v>
          </cell>
          <cell r="Q60" t="str">
            <v>(None)</v>
          </cell>
          <cell r="R60" t="str">
            <v>(None)</v>
          </cell>
          <cell r="AM60">
            <v>22</v>
          </cell>
          <cell r="FK60" t="str">
            <v>Ótimo</v>
          </cell>
          <cell r="FT60">
            <v>0.24621000000000001</v>
          </cell>
        </row>
        <row r="61">
          <cell r="G61" t="str">
            <v>700411I</v>
          </cell>
          <cell r="M61" t="str">
            <v>VERMELHO</v>
          </cell>
          <cell r="O61" t="str">
            <v>COP FET.4</v>
          </cell>
          <cell r="Q61" t="str">
            <v>(None)</v>
          </cell>
          <cell r="R61" t="str">
            <v>(None)</v>
          </cell>
          <cell r="AM61">
            <v>13</v>
          </cell>
          <cell r="FK61" t="str">
            <v>Ótimo</v>
          </cell>
          <cell r="FT61">
            <v>1.504E-2</v>
          </cell>
        </row>
        <row r="62">
          <cell r="G62" t="str">
            <v>700412I</v>
          </cell>
          <cell r="M62" t="str">
            <v>VERMELHO</v>
          </cell>
          <cell r="O62" t="str">
            <v>COP FET.4</v>
          </cell>
          <cell r="Q62" t="str">
            <v>(None)</v>
          </cell>
          <cell r="R62" t="str">
            <v>(None)</v>
          </cell>
          <cell r="AM62">
            <v>13</v>
          </cell>
          <cell r="FK62" t="str">
            <v>Cheio</v>
          </cell>
          <cell r="FT62">
            <v>2.0219999999999998E-2</v>
          </cell>
        </row>
        <row r="63">
          <cell r="G63" t="str">
            <v>700442I</v>
          </cell>
          <cell r="M63" t="str">
            <v>AMARELO</v>
          </cell>
          <cell r="O63" t="str">
            <v>MG2</v>
          </cell>
          <cell r="Q63" t="str">
            <v>(None)</v>
          </cell>
          <cell r="R63" t="str">
            <v>(None)</v>
          </cell>
          <cell r="AM63">
            <v>20</v>
          </cell>
          <cell r="FK63" t="str">
            <v>Crítico</v>
          </cell>
          <cell r="FT63">
            <v>4.7660000000000001E-2</v>
          </cell>
        </row>
        <row r="64">
          <cell r="G64" t="str">
            <v>700465I</v>
          </cell>
          <cell r="M64" t="str">
            <v>VERMELHO</v>
          </cell>
          <cell r="O64" t="str">
            <v>PAM 1</v>
          </cell>
          <cell r="Q64" t="str">
            <v>(None)</v>
          </cell>
          <cell r="R64" t="str">
            <v>(None)</v>
          </cell>
          <cell r="AM64">
            <v>10</v>
          </cell>
          <cell r="FK64" t="str">
            <v>Excesso</v>
          </cell>
          <cell r="FT64">
            <v>0.42412</v>
          </cell>
        </row>
        <row r="65">
          <cell r="G65" t="str">
            <v>700574I</v>
          </cell>
          <cell r="M65" t="str">
            <v>VERMELHO</v>
          </cell>
          <cell r="O65" t="str">
            <v>COP FET.3</v>
          </cell>
          <cell r="Q65" t="str">
            <v>-</v>
          </cell>
          <cell r="R65" t="str">
            <v>REV. 400 2</v>
          </cell>
          <cell r="AM65">
            <v>14</v>
          </cell>
          <cell r="FK65" t="str">
            <v>Baixo</v>
          </cell>
          <cell r="FT65">
            <v>2.9649999999999999E-2</v>
          </cell>
        </row>
        <row r="66">
          <cell r="G66" t="str">
            <v>700590I</v>
          </cell>
          <cell r="M66" t="str">
            <v>VERMELHO</v>
          </cell>
          <cell r="O66" t="str">
            <v>MG2</v>
          </cell>
          <cell r="Q66" t="str">
            <v>(None)</v>
          </cell>
          <cell r="R66" t="str">
            <v>(None)</v>
          </cell>
          <cell r="AM66">
            <v>13</v>
          </cell>
          <cell r="FK66" t="str">
            <v>Ótimo</v>
          </cell>
          <cell r="FT66">
            <v>5.1189999999999999E-2</v>
          </cell>
        </row>
        <row r="67">
          <cell r="G67" t="str">
            <v>700663I</v>
          </cell>
          <cell r="M67" t="str">
            <v>VERMELHO</v>
          </cell>
          <cell r="O67" t="str">
            <v>COP LEG.3</v>
          </cell>
          <cell r="Q67" t="str">
            <v>LTO 800 2  VG 800 2</v>
          </cell>
          <cell r="R67" t="str">
            <v>REV. 800 1</v>
          </cell>
          <cell r="AM67">
            <v>17</v>
          </cell>
          <cell r="FK67" t="str">
            <v>Ótimo</v>
          </cell>
          <cell r="FT67">
            <v>0.74507999999999996</v>
          </cell>
        </row>
        <row r="68">
          <cell r="G68" t="str">
            <v>700672I</v>
          </cell>
          <cell r="M68" t="str">
            <v>VERMELHO</v>
          </cell>
          <cell r="O68" t="str">
            <v>COP LEG.2</v>
          </cell>
          <cell r="Q68" t="str">
            <v>LTO 800 1  VG 800 1</v>
          </cell>
          <cell r="R68" t="str">
            <v>REV. 400 2</v>
          </cell>
          <cell r="AM68">
            <v>18</v>
          </cell>
          <cell r="FK68" t="str">
            <v>Crítico</v>
          </cell>
          <cell r="FT68">
            <v>7.5560000000000002E-2</v>
          </cell>
        </row>
        <row r="69">
          <cell r="G69" t="str">
            <v>700673I</v>
          </cell>
          <cell r="M69" t="str">
            <v>AMARELO</v>
          </cell>
          <cell r="O69" t="str">
            <v>COP FET.2</v>
          </cell>
          <cell r="Q69" t="str">
            <v>LTO 800 1  VG 800 1</v>
          </cell>
          <cell r="R69" t="str">
            <v>REV. 400 1</v>
          </cell>
          <cell r="AM69">
            <v>27</v>
          </cell>
          <cell r="FK69" t="str">
            <v>Crítico</v>
          </cell>
          <cell r="FT69">
            <v>0.14704</v>
          </cell>
        </row>
        <row r="70">
          <cell r="G70" t="str">
            <v>700685I</v>
          </cell>
          <cell r="M70" t="str">
            <v>VERMELHO</v>
          </cell>
          <cell r="O70" t="str">
            <v>PAM 1</v>
          </cell>
          <cell r="Q70" t="str">
            <v>(None)</v>
          </cell>
          <cell r="R70" t="str">
            <v>(None)</v>
          </cell>
          <cell r="AM70">
            <v>13</v>
          </cell>
          <cell r="FK70" t="str">
            <v>Ótimo</v>
          </cell>
          <cell r="FT70">
            <v>9.3850000000000003E-2</v>
          </cell>
        </row>
        <row r="71">
          <cell r="G71" t="str">
            <v>700686I</v>
          </cell>
          <cell r="M71" t="str">
            <v>VERMELHO</v>
          </cell>
          <cell r="O71" t="str">
            <v>PAM 1</v>
          </cell>
          <cell r="Q71" t="str">
            <v>(None)</v>
          </cell>
          <cell r="R71" t="str">
            <v>(None)</v>
          </cell>
          <cell r="AM71">
            <v>7</v>
          </cell>
          <cell r="FK71" t="str">
            <v>Estoque Sem Demanda</v>
          </cell>
          <cell r="FT71">
            <v>0.10403</v>
          </cell>
        </row>
        <row r="72">
          <cell r="G72" t="str">
            <v>700688I</v>
          </cell>
          <cell r="M72" t="str">
            <v>VERMELHO</v>
          </cell>
          <cell r="O72" t="str">
            <v>COP FET.2</v>
          </cell>
          <cell r="Q72" t="str">
            <v>LTO 2000 1  VG 2000 1</v>
          </cell>
          <cell r="R72" t="str">
            <v>REV. 800 2</v>
          </cell>
          <cell r="AM72">
            <v>7</v>
          </cell>
          <cell r="FK72" t="str">
            <v>Estoque Sem Demanda</v>
          </cell>
          <cell r="FT72">
            <v>0.10041</v>
          </cell>
        </row>
        <row r="73">
          <cell r="G73" t="str">
            <v>700689I</v>
          </cell>
          <cell r="M73" t="str">
            <v>VERMELHO</v>
          </cell>
          <cell r="O73" t="str">
            <v>COP LEG.1</v>
          </cell>
          <cell r="Q73" t="str">
            <v>LTO 2000 1  VG 2000 1</v>
          </cell>
          <cell r="R73" t="str">
            <v>REV. 800 1</v>
          </cell>
          <cell r="AM73">
            <v>17</v>
          </cell>
          <cell r="FK73" t="str">
            <v>Crítico</v>
          </cell>
          <cell r="FT73">
            <v>0.12867000000000001</v>
          </cell>
        </row>
        <row r="74">
          <cell r="G74" t="str">
            <v>700709I</v>
          </cell>
          <cell r="M74" t="str">
            <v>VERMELHO</v>
          </cell>
          <cell r="O74" t="str">
            <v>COP LEG.8</v>
          </cell>
          <cell r="Q74" t="str">
            <v>(None)</v>
          </cell>
          <cell r="R74" t="str">
            <v>(None)</v>
          </cell>
          <cell r="AM74">
            <v>13</v>
          </cell>
          <cell r="FK74" t="str">
            <v>Cheio</v>
          </cell>
          <cell r="FT74">
            <v>0.29354999999999998</v>
          </cell>
        </row>
        <row r="75">
          <cell r="G75" t="str">
            <v>700723I</v>
          </cell>
          <cell r="M75" t="str">
            <v>VERMELHO</v>
          </cell>
          <cell r="O75" t="str">
            <v>COP FET.4</v>
          </cell>
          <cell r="Q75" t="str">
            <v>-</v>
          </cell>
          <cell r="R75" t="str">
            <v>REV. 500 1</v>
          </cell>
          <cell r="AM75">
            <v>18</v>
          </cell>
          <cell r="FK75" t="str">
            <v>Baixo</v>
          </cell>
          <cell r="FT75">
            <v>6.275E-2</v>
          </cell>
        </row>
        <row r="76">
          <cell r="G76" t="str">
            <v>700724I</v>
          </cell>
          <cell r="M76" t="str">
            <v>AMARELO</v>
          </cell>
          <cell r="O76" t="str">
            <v>COP FET.3</v>
          </cell>
          <cell r="Q76" t="str">
            <v>(None)</v>
          </cell>
          <cell r="R76" t="str">
            <v>(None)</v>
          </cell>
          <cell r="AM76">
            <v>13</v>
          </cell>
          <cell r="FK76" t="str">
            <v>Crítico</v>
          </cell>
          <cell r="FT76">
            <v>1.379E-2</v>
          </cell>
        </row>
        <row r="77">
          <cell r="G77" t="str">
            <v>700725I</v>
          </cell>
          <cell r="M77" t="str">
            <v>AMARELO</v>
          </cell>
          <cell r="O77" t="str">
            <v>COP FET.3</v>
          </cell>
          <cell r="Q77" t="str">
            <v>(None)</v>
          </cell>
          <cell r="R77" t="str">
            <v>(None)</v>
          </cell>
          <cell r="AM77">
            <v>12</v>
          </cell>
          <cell r="FK77" t="str">
            <v>Ótimo</v>
          </cell>
          <cell r="FT77">
            <v>1.8519999999999998E-2</v>
          </cell>
        </row>
        <row r="78">
          <cell r="G78" t="str">
            <v>700726I</v>
          </cell>
          <cell r="M78" t="str">
            <v>AMARELO</v>
          </cell>
          <cell r="O78" t="str">
            <v>COP FET.3</v>
          </cell>
          <cell r="Q78" t="str">
            <v>(None)</v>
          </cell>
          <cell r="R78" t="str">
            <v>(None)</v>
          </cell>
          <cell r="AM78">
            <v>12</v>
          </cell>
          <cell r="FK78" t="str">
            <v>Excesso</v>
          </cell>
          <cell r="FT78">
            <v>2.8490000000000001E-2</v>
          </cell>
        </row>
        <row r="79">
          <cell r="G79" t="str">
            <v>700743I</v>
          </cell>
          <cell r="M79" t="str">
            <v>VERMELHO</v>
          </cell>
          <cell r="O79" t="str">
            <v>COP FET.2</v>
          </cell>
          <cell r="Q79" t="str">
            <v>LTO 2000 1  VG 2000 1</v>
          </cell>
          <cell r="R79" t="str">
            <v>(None)</v>
          </cell>
          <cell r="AM79">
            <v>14</v>
          </cell>
          <cell r="FK79" t="str">
            <v>Crítico</v>
          </cell>
          <cell r="FT79">
            <v>9.6149999999999999E-2</v>
          </cell>
        </row>
        <row r="80">
          <cell r="G80" t="str">
            <v>700749I</v>
          </cell>
          <cell r="M80" t="str">
            <v>AMARELO</v>
          </cell>
          <cell r="O80" t="str">
            <v>COP LEG.1</v>
          </cell>
          <cell r="Q80" t="str">
            <v>LTO 800 2  VG 800 2</v>
          </cell>
          <cell r="R80" t="str">
            <v>(None)</v>
          </cell>
          <cell r="AM80">
            <v>13</v>
          </cell>
          <cell r="FK80" t="str">
            <v>Ótimo</v>
          </cell>
          <cell r="FT80">
            <v>4.2470000000000001E-2</v>
          </cell>
        </row>
        <row r="81">
          <cell r="G81" t="str">
            <v>700757I</v>
          </cell>
          <cell r="M81" t="str">
            <v>VERDE</v>
          </cell>
          <cell r="O81" t="str">
            <v>COP LEG.6</v>
          </cell>
          <cell r="Q81" t="str">
            <v>-</v>
          </cell>
          <cell r="R81" t="str">
            <v>REV. 150 1</v>
          </cell>
          <cell r="AM81">
            <v>14</v>
          </cell>
          <cell r="FK81" t="str">
            <v>Ótimo</v>
          </cell>
          <cell r="FT81">
            <v>0.15412999999999999</v>
          </cell>
        </row>
        <row r="82">
          <cell r="G82" t="str">
            <v>700810I</v>
          </cell>
          <cell r="M82" t="str">
            <v>ROXO</v>
          </cell>
          <cell r="O82" t="str">
            <v>COP LEG.3</v>
          </cell>
          <cell r="Q82" t="str">
            <v>LTO 2000 1  VG 2000 1</v>
          </cell>
          <cell r="R82" t="str">
            <v>(None)</v>
          </cell>
          <cell r="AM82">
            <v>16</v>
          </cell>
          <cell r="FK82" t="str">
            <v>Cheio</v>
          </cell>
          <cell r="FT82">
            <v>0.27577000000000002</v>
          </cell>
        </row>
        <row r="83">
          <cell r="G83" t="str">
            <v>700811I</v>
          </cell>
          <cell r="M83" t="str">
            <v>VERMELHO</v>
          </cell>
          <cell r="O83" t="str">
            <v>COP FET.2</v>
          </cell>
          <cell r="Q83" t="str">
            <v>LTO 2000 2  VG 2000 2</v>
          </cell>
          <cell r="R83" t="str">
            <v>(None)</v>
          </cell>
          <cell r="AM83">
            <v>18</v>
          </cell>
          <cell r="FK83" t="str">
            <v>Ótimo</v>
          </cell>
          <cell r="FT83">
            <v>0.13195000000000001</v>
          </cell>
        </row>
        <row r="84">
          <cell r="G84" t="str">
            <v>700825I</v>
          </cell>
          <cell r="M84" t="str">
            <v>ROXO</v>
          </cell>
          <cell r="O84" t="str">
            <v>COP LEG.4</v>
          </cell>
          <cell r="Q84" t="str">
            <v>LTO 400  VG 400</v>
          </cell>
          <cell r="R84" t="str">
            <v>REV. 150 3</v>
          </cell>
          <cell r="AM84">
            <v>19</v>
          </cell>
          <cell r="FK84" t="str">
            <v>Cheio</v>
          </cell>
          <cell r="FT84">
            <v>0.88122</v>
          </cell>
        </row>
        <row r="85">
          <cell r="G85" t="str">
            <v>700856I</v>
          </cell>
          <cell r="M85" t="str">
            <v>VERMELHO</v>
          </cell>
          <cell r="O85" t="str">
            <v>COP FET.3</v>
          </cell>
          <cell r="Q85" t="str">
            <v>(None)</v>
          </cell>
          <cell r="R85" t="str">
            <v>(None)</v>
          </cell>
          <cell r="AM85">
            <v>7</v>
          </cell>
          <cell r="FK85" t="str">
            <v>Estoque Sem Demanda</v>
          </cell>
          <cell r="FT85">
            <v>2.2589999999999999E-2</v>
          </cell>
        </row>
        <row r="86">
          <cell r="G86" t="str">
            <v>700905I</v>
          </cell>
          <cell r="M86" t="str">
            <v>AMARELO</v>
          </cell>
          <cell r="O86" t="str">
            <v>COP LEG.3</v>
          </cell>
          <cell r="Q86" t="str">
            <v>LTO 2000 2  VG 2000 2</v>
          </cell>
          <cell r="R86" t="str">
            <v>REV. 800 1</v>
          </cell>
          <cell r="AM86">
            <v>23</v>
          </cell>
          <cell r="FK86" t="str">
            <v>Baixo</v>
          </cell>
          <cell r="FT86">
            <v>0.2031</v>
          </cell>
        </row>
        <row r="87">
          <cell r="G87" t="str">
            <v>700907I</v>
          </cell>
          <cell r="M87" t="str">
            <v>VERMELHO</v>
          </cell>
          <cell r="O87" t="str">
            <v>COP LEG.6</v>
          </cell>
          <cell r="Q87" t="str">
            <v>(None)</v>
          </cell>
          <cell r="R87" t="str">
            <v>(None)</v>
          </cell>
          <cell r="AM87">
            <v>12</v>
          </cell>
          <cell r="FK87" t="str">
            <v>Baixo</v>
          </cell>
          <cell r="FT87">
            <v>2.2550000000000001E-2</v>
          </cell>
        </row>
        <row r="88">
          <cell r="G88" t="str">
            <v>700935I</v>
          </cell>
          <cell r="M88" t="str">
            <v>VERDE</v>
          </cell>
          <cell r="O88" t="str">
            <v>COP FET.7</v>
          </cell>
          <cell r="Q88" t="str">
            <v>-</v>
          </cell>
          <cell r="R88" t="str">
            <v>REV. 800 1</v>
          </cell>
          <cell r="AM88">
            <v>14</v>
          </cell>
          <cell r="FK88" t="str">
            <v>Crítico</v>
          </cell>
          <cell r="FT88">
            <v>2.325E-2</v>
          </cell>
        </row>
        <row r="89">
          <cell r="G89" t="str">
            <v>700948I</v>
          </cell>
          <cell r="M89" t="str">
            <v>VERMELHO</v>
          </cell>
          <cell r="O89" t="str">
            <v>COP FET.3</v>
          </cell>
          <cell r="Q89" t="str">
            <v>(None)</v>
          </cell>
          <cell r="R89" t="str">
            <v>(None)</v>
          </cell>
          <cell r="AM89">
            <v>14</v>
          </cell>
          <cell r="FK89" t="str">
            <v>Excesso</v>
          </cell>
          <cell r="FT89">
            <v>3.2809999999999999E-2</v>
          </cell>
        </row>
        <row r="90">
          <cell r="G90" t="str">
            <v>700951I</v>
          </cell>
          <cell r="M90" t="str">
            <v>AMARELO</v>
          </cell>
          <cell r="O90" t="str">
            <v>PAM 1</v>
          </cell>
          <cell r="Q90" t="str">
            <v>(None)</v>
          </cell>
          <cell r="R90" t="str">
            <v>(None)</v>
          </cell>
          <cell r="AM90">
            <v>15</v>
          </cell>
          <cell r="FK90" t="str">
            <v>Excesso</v>
          </cell>
          <cell r="FT90">
            <v>5.3019999999999998E-2</v>
          </cell>
        </row>
        <row r="91">
          <cell r="G91" t="str">
            <v>700956I</v>
          </cell>
          <cell r="M91" t="str">
            <v>VERMELHO</v>
          </cell>
          <cell r="O91" t="str">
            <v>COP FET.3</v>
          </cell>
          <cell r="Q91" t="str">
            <v>(None)</v>
          </cell>
          <cell r="R91" t="str">
            <v>(None)</v>
          </cell>
          <cell r="AM91">
            <v>12</v>
          </cell>
          <cell r="FK91" t="str">
            <v>Crítico</v>
          </cell>
          <cell r="FT91">
            <v>2.2859999999999998E-2</v>
          </cell>
        </row>
        <row r="92">
          <cell r="G92" t="str">
            <v>700957I</v>
          </cell>
          <cell r="M92" t="str">
            <v>VERMELHO</v>
          </cell>
          <cell r="O92" t="str">
            <v>COP FET.3</v>
          </cell>
          <cell r="Q92" t="str">
            <v>(None)</v>
          </cell>
          <cell r="R92" t="str">
            <v>(None)</v>
          </cell>
          <cell r="AM92">
            <v>16</v>
          </cell>
          <cell r="FK92" t="str">
            <v>Estoque Sem Demanda</v>
          </cell>
          <cell r="FT92">
            <v>1.652E-2</v>
          </cell>
        </row>
        <row r="93">
          <cell r="G93" t="str">
            <v>700971I</v>
          </cell>
          <cell r="M93" t="str">
            <v>VERMELHO</v>
          </cell>
          <cell r="O93" t="str">
            <v>COP LEG.1</v>
          </cell>
          <cell r="Q93" t="str">
            <v>LTO 800 1  VG 800 1</v>
          </cell>
          <cell r="R93" t="str">
            <v>(None)</v>
          </cell>
          <cell r="AM93">
            <v>15</v>
          </cell>
          <cell r="FK93" t="str">
            <v>Crítico</v>
          </cell>
          <cell r="FT93">
            <v>6.6009999999999999E-2</v>
          </cell>
        </row>
        <row r="94">
          <cell r="G94" t="str">
            <v>700972I</v>
          </cell>
          <cell r="M94" t="str">
            <v>VERDE</v>
          </cell>
          <cell r="O94" t="str">
            <v>COP FET.1</v>
          </cell>
          <cell r="Q94" t="str">
            <v>LTO 400  VG 400</v>
          </cell>
          <cell r="R94" t="str">
            <v>(None)</v>
          </cell>
          <cell r="AM94">
            <v>15</v>
          </cell>
          <cell r="FK94" t="str">
            <v>Crítico</v>
          </cell>
          <cell r="FT94">
            <v>5.0130000000000001E-2</v>
          </cell>
        </row>
        <row r="95">
          <cell r="G95" t="str">
            <v>700975I</v>
          </cell>
          <cell r="M95" t="str">
            <v>VERMELHO</v>
          </cell>
          <cell r="O95" t="str">
            <v>COP LEG.1</v>
          </cell>
          <cell r="Q95" t="str">
            <v>LTO 400  VG 400</v>
          </cell>
          <cell r="R95" t="str">
            <v>(None)</v>
          </cell>
          <cell r="AM95">
            <v>7</v>
          </cell>
          <cell r="FK95" t="str">
            <v>Estoque Sem Demanda</v>
          </cell>
          <cell r="FT95">
            <v>7.2730000000000003E-2</v>
          </cell>
        </row>
        <row r="96">
          <cell r="G96" t="str">
            <v>700976I</v>
          </cell>
          <cell r="M96" t="str">
            <v>VERMELHO</v>
          </cell>
          <cell r="O96" t="str">
            <v>COP LEG.6</v>
          </cell>
          <cell r="Q96" t="str">
            <v>(None)</v>
          </cell>
          <cell r="R96" t="str">
            <v>(None)</v>
          </cell>
          <cell r="AM96">
            <v>7</v>
          </cell>
          <cell r="FK96" t="str">
            <v>Estoque Sem Demanda</v>
          </cell>
          <cell r="FT96">
            <v>1.0149999999999999E-2</v>
          </cell>
        </row>
        <row r="97">
          <cell r="G97" t="str">
            <v>700977I</v>
          </cell>
          <cell r="M97" t="str">
            <v>AMARELO</v>
          </cell>
          <cell r="O97" t="str">
            <v>COP FET.3</v>
          </cell>
          <cell r="Q97" t="str">
            <v>(None)</v>
          </cell>
          <cell r="R97" t="str">
            <v>(None)</v>
          </cell>
          <cell r="AM97">
            <v>12</v>
          </cell>
          <cell r="FK97" t="str">
            <v>Baixo</v>
          </cell>
          <cell r="FT97">
            <v>1.7000000000000001E-2</v>
          </cell>
        </row>
        <row r="98">
          <cell r="G98" t="str">
            <v>700981I</v>
          </cell>
          <cell r="M98" t="str">
            <v>VERMELHO</v>
          </cell>
          <cell r="O98" t="str">
            <v>COP FET.2</v>
          </cell>
          <cell r="Q98" t="str">
            <v>LTO 800 2  VG 800 2</v>
          </cell>
          <cell r="R98" t="str">
            <v>REV. 800 1</v>
          </cell>
          <cell r="AM98">
            <v>18</v>
          </cell>
          <cell r="FK98" t="str">
            <v>Crítico</v>
          </cell>
          <cell r="FT98">
            <v>0.19334999999999999</v>
          </cell>
        </row>
        <row r="99">
          <cell r="G99" t="str">
            <v>700984I</v>
          </cell>
          <cell r="M99" t="str">
            <v>VERMELHO</v>
          </cell>
          <cell r="O99" t="str">
            <v>COP FET.2</v>
          </cell>
          <cell r="Q99" t="str">
            <v>LTO 800 1  VG 800 1</v>
          </cell>
          <cell r="R99" t="str">
            <v>(None)</v>
          </cell>
          <cell r="AM99">
            <v>15</v>
          </cell>
          <cell r="FK99" t="str">
            <v>Crítico</v>
          </cell>
          <cell r="FT99">
            <v>0.2838</v>
          </cell>
        </row>
        <row r="100">
          <cell r="G100" t="str">
            <v>700985I</v>
          </cell>
          <cell r="M100" t="str">
            <v>VERMELHO</v>
          </cell>
          <cell r="O100" t="str">
            <v>COP LEG.7</v>
          </cell>
          <cell r="Q100" t="str">
            <v>(None)</v>
          </cell>
          <cell r="R100" t="str">
            <v>(None)</v>
          </cell>
          <cell r="AM100">
            <v>13</v>
          </cell>
          <cell r="FK100" t="str">
            <v>Crítico</v>
          </cell>
          <cell r="FT100">
            <v>6.0100000000000001E-2</v>
          </cell>
        </row>
        <row r="101">
          <cell r="G101" t="str">
            <v>700997I</v>
          </cell>
          <cell r="M101" t="str">
            <v>VERMELHO</v>
          </cell>
          <cell r="O101" t="str">
            <v>COP FET.5</v>
          </cell>
          <cell r="Q101" t="str">
            <v>(None)</v>
          </cell>
          <cell r="R101" t="str">
            <v>(None)</v>
          </cell>
          <cell r="AM101">
            <v>11</v>
          </cell>
          <cell r="FK101" t="str">
            <v>Baixo</v>
          </cell>
          <cell r="FT101">
            <v>3.7909999999999999E-2</v>
          </cell>
        </row>
        <row r="102">
          <cell r="G102" t="str">
            <v>700999I</v>
          </cell>
          <cell r="M102" t="str">
            <v>AMARELO</v>
          </cell>
          <cell r="O102" t="str">
            <v>COP FET.3</v>
          </cell>
          <cell r="Q102" t="str">
            <v>(None)</v>
          </cell>
          <cell r="R102" t="str">
            <v>(None)</v>
          </cell>
          <cell r="AM102">
            <v>11</v>
          </cell>
          <cell r="FK102" t="str">
            <v>Crítico</v>
          </cell>
          <cell r="FT102">
            <v>1.3010000000000001E-2</v>
          </cell>
        </row>
        <row r="103">
          <cell r="G103" t="str">
            <v>701012I</v>
          </cell>
          <cell r="M103" t="str">
            <v>VERMELHO</v>
          </cell>
          <cell r="O103" t="str">
            <v>COP LEG.3</v>
          </cell>
          <cell r="Q103" t="str">
            <v>LTO 800 1  VG 800 1</v>
          </cell>
          <cell r="R103" t="str">
            <v>(None)</v>
          </cell>
          <cell r="AM103">
            <v>15</v>
          </cell>
          <cell r="FK103" t="str">
            <v>Estoque Sem Demanda</v>
          </cell>
          <cell r="FT103">
            <v>0.15889</v>
          </cell>
        </row>
        <row r="104">
          <cell r="G104" t="str">
            <v>701042I</v>
          </cell>
          <cell r="M104" t="str">
            <v>AMARELO</v>
          </cell>
          <cell r="O104" t="str">
            <v>COP FET.5</v>
          </cell>
          <cell r="Q104" t="str">
            <v>(None)</v>
          </cell>
          <cell r="R104" t="str">
            <v>(None)</v>
          </cell>
          <cell r="AM104">
            <v>13</v>
          </cell>
          <cell r="FK104" t="str">
            <v>Crítico</v>
          </cell>
          <cell r="FT104">
            <v>5.0540000000000002E-2</v>
          </cell>
        </row>
        <row r="105">
          <cell r="G105" t="str">
            <v>701045I</v>
          </cell>
          <cell r="M105" t="str">
            <v>VERMELHO</v>
          </cell>
          <cell r="O105" t="str">
            <v>PAM 2</v>
          </cell>
          <cell r="Q105" t="str">
            <v>(None)</v>
          </cell>
          <cell r="R105" t="str">
            <v>(None)</v>
          </cell>
          <cell r="AM105">
            <v>13</v>
          </cell>
          <cell r="FK105" t="str">
            <v>Excesso</v>
          </cell>
          <cell r="FT105">
            <v>8.3150000000000002E-2</v>
          </cell>
        </row>
        <row r="106">
          <cell r="G106" t="str">
            <v>701094I</v>
          </cell>
          <cell r="M106" t="str">
            <v>VERDE</v>
          </cell>
          <cell r="O106" t="str">
            <v>COP LEG.6</v>
          </cell>
          <cell r="Q106" t="str">
            <v>-</v>
          </cell>
          <cell r="R106" t="str">
            <v>REV. 150 1</v>
          </cell>
          <cell r="AM106">
            <v>14</v>
          </cell>
          <cell r="FK106" t="str">
            <v>Crítico</v>
          </cell>
          <cell r="FT106">
            <v>8.2030000000000006E-2</v>
          </cell>
        </row>
        <row r="107">
          <cell r="G107" t="str">
            <v>701095I</v>
          </cell>
          <cell r="M107" t="str">
            <v>VERMELHO</v>
          </cell>
          <cell r="O107" t="str">
            <v>COP LEG.2</v>
          </cell>
          <cell r="Q107" t="str">
            <v>LTO 800 1  VG 800 1</v>
          </cell>
          <cell r="R107" t="str">
            <v>(None)</v>
          </cell>
          <cell r="AM107">
            <v>15</v>
          </cell>
          <cell r="FK107" t="str">
            <v>Ótimo</v>
          </cell>
          <cell r="FT107">
            <v>0.16624</v>
          </cell>
        </row>
        <row r="108">
          <cell r="G108" t="str">
            <v>701136I</v>
          </cell>
          <cell r="M108" t="str">
            <v>AMARELO</v>
          </cell>
          <cell r="O108" t="str">
            <v>COP FET.5</v>
          </cell>
          <cell r="Q108" t="str">
            <v>(None)</v>
          </cell>
          <cell r="R108" t="str">
            <v>(None)</v>
          </cell>
          <cell r="AM108">
            <v>10</v>
          </cell>
          <cell r="FK108" t="str">
            <v>Excesso</v>
          </cell>
          <cell r="FT108">
            <v>1.9730000000000001E-2</v>
          </cell>
        </row>
        <row r="109">
          <cell r="G109" t="str">
            <v>701137I</v>
          </cell>
          <cell r="M109" t="str">
            <v>AMARELO</v>
          </cell>
          <cell r="O109" t="str">
            <v>COP FET.3</v>
          </cell>
          <cell r="Q109" t="str">
            <v>(None)</v>
          </cell>
          <cell r="R109" t="str">
            <v>(None)</v>
          </cell>
          <cell r="AM109">
            <v>13</v>
          </cell>
          <cell r="FK109" t="str">
            <v>Baixo</v>
          </cell>
          <cell r="FT109">
            <v>1.217E-2</v>
          </cell>
        </row>
        <row r="110">
          <cell r="G110" t="str">
            <v>701146I</v>
          </cell>
          <cell r="M110" t="str">
            <v>VERMELHO</v>
          </cell>
          <cell r="O110" t="str">
            <v>COP FET.1</v>
          </cell>
          <cell r="Q110" t="str">
            <v>LTO 800 2  VG 800 2</v>
          </cell>
          <cell r="R110" t="str">
            <v>REV. 400 1</v>
          </cell>
          <cell r="AM110">
            <v>13</v>
          </cell>
          <cell r="FK110" t="str">
            <v>Baixo</v>
          </cell>
          <cell r="FT110">
            <v>6.268E-2</v>
          </cell>
        </row>
        <row r="111">
          <cell r="G111" t="str">
            <v>701164I</v>
          </cell>
          <cell r="M111" t="str">
            <v>AMARELO</v>
          </cell>
          <cell r="O111" t="str">
            <v>COP FET.7</v>
          </cell>
          <cell r="Q111" t="str">
            <v>-</v>
          </cell>
          <cell r="R111" t="str">
            <v>REV. 500 3</v>
          </cell>
          <cell r="AM111">
            <v>18</v>
          </cell>
          <cell r="FK111" t="str">
            <v>Crítico</v>
          </cell>
          <cell r="FT111">
            <v>8.6410000000000001E-2</v>
          </cell>
        </row>
        <row r="112">
          <cell r="G112" t="str">
            <v>701165I</v>
          </cell>
          <cell r="M112" t="str">
            <v>AMARELO</v>
          </cell>
          <cell r="O112" t="str">
            <v>COP FET.3</v>
          </cell>
          <cell r="Q112" t="str">
            <v>-</v>
          </cell>
          <cell r="R112" t="str">
            <v>REV. 150 2</v>
          </cell>
          <cell r="AM112">
            <v>17</v>
          </cell>
          <cell r="FK112" t="str">
            <v>Crítico</v>
          </cell>
          <cell r="FT112">
            <v>5.4429999999999999E-2</v>
          </cell>
        </row>
        <row r="113">
          <cell r="G113" t="str">
            <v>701166I</v>
          </cell>
          <cell r="M113" t="str">
            <v>AMARELO</v>
          </cell>
          <cell r="O113" t="str">
            <v>COP FET.5</v>
          </cell>
          <cell r="Q113" t="str">
            <v>(None)</v>
          </cell>
          <cell r="R113" t="str">
            <v>(None)</v>
          </cell>
          <cell r="AM113">
            <v>11</v>
          </cell>
          <cell r="FK113" t="str">
            <v>Ótimo</v>
          </cell>
          <cell r="FT113">
            <v>6.1740000000000003E-2</v>
          </cell>
        </row>
        <row r="114">
          <cell r="G114" t="str">
            <v>701168I</v>
          </cell>
          <cell r="M114" t="str">
            <v>VERDE</v>
          </cell>
          <cell r="O114" t="str">
            <v>COP FET.3</v>
          </cell>
          <cell r="Q114" t="str">
            <v>(None)</v>
          </cell>
          <cell r="R114" t="str">
            <v>(None)</v>
          </cell>
          <cell r="AM114">
            <v>11</v>
          </cell>
          <cell r="FK114" t="str">
            <v>Estoque Sem Demanda</v>
          </cell>
          <cell r="FT114">
            <v>4.6190000000000002E-2</v>
          </cell>
        </row>
        <row r="115">
          <cell r="G115" t="str">
            <v>701169I</v>
          </cell>
          <cell r="M115" t="str">
            <v>AMARELO</v>
          </cell>
          <cell r="O115" t="str">
            <v>COP FET.3</v>
          </cell>
          <cell r="Q115" t="str">
            <v>(None)</v>
          </cell>
          <cell r="R115" t="str">
            <v>(None)</v>
          </cell>
          <cell r="AM115">
            <v>12</v>
          </cell>
          <cell r="FK115" t="str">
            <v>Estoque Sem Demanda</v>
          </cell>
          <cell r="FT115">
            <v>3.5310000000000001E-2</v>
          </cell>
        </row>
        <row r="116">
          <cell r="G116" t="str">
            <v>701171I</v>
          </cell>
          <cell r="M116" t="str">
            <v>VERMELHO</v>
          </cell>
          <cell r="O116" t="str">
            <v>COP LEG.7</v>
          </cell>
          <cell r="Q116" t="str">
            <v>-</v>
          </cell>
          <cell r="R116" t="str">
            <v>REV. 400 2</v>
          </cell>
          <cell r="AM116">
            <v>15</v>
          </cell>
          <cell r="FK116" t="str">
            <v>Crítico</v>
          </cell>
          <cell r="FT116">
            <v>0.11787</v>
          </cell>
        </row>
        <row r="117">
          <cell r="G117" t="str">
            <v>701201I</v>
          </cell>
          <cell r="M117" t="str">
            <v>VERMELHO</v>
          </cell>
          <cell r="O117" t="str">
            <v>COP FET.3</v>
          </cell>
          <cell r="Q117" t="str">
            <v>(None)</v>
          </cell>
          <cell r="R117" t="str">
            <v>(None)</v>
          </cell>
          <cell r="AM117">
            <v>15</v>
          </cell>
          <cell r="FK117" t="str">
            <v>Excesso</v>
          </cell>
          <cell r="FT117">
            <v>3.551E-2</v>
          </cell>
        </row>
        <row r="118">
          <cell r="G118" t="str">
            <v>701202I</v>
          </cell>
          <cell r="M118" t="str">
            <v>VERMELHO</v>
          </cell>
          <cell r="O118" t="str">
            <v>COP FET.2</v>
          </cell>
          <cell r="Q118" t="str">
            <v>LTO 800 2  VG 800 2</v>
          </cell>
          <cell r="R118" t="str">
            <v>(None)</v>
          </cell>
          <cell r="AM118">
            <v>18</v>
          </cell>
          <cell r="FK118" t="str">
            <v>Crítico</v>
          </cell>
          <cell r="FT118">
            <v>0.18312999999999999</v>
          </cell>
        </row>
        <row r="119">
          <cell r="G119" t="str">
            <v>701235I</v>
          </cell>
          <cell r="M119" t="str">
            <v>VERMELHO</v>
          </cell>
          <cell r="O119" t="str">
            <v>COP FET.2</v>
          </cell>
          <cell r="Q119" t="str">
            <v>LTO 2000 1</v>
          </cell>
          <cell r="R119" t="str">
            <v>(None)</v>
          </cell>
          <cell r="AM119">
            <v>11</v>
          </cell>
          <cell r="FK119" t="str">
            <v>Baixo</v>
          </cell>
          <cell r="FT119">
            <v>0.19292999999999999</v>
          </cell>
        </row>
        <row r="120">
          <cell r="G120" t="str">
            <v>701236I</v>
          </cell>
          <cell r="M120" t="str">
            <v>VERMELHO</v>
          </cell>
          <cell r="O120" t="str">
            <v>COP LEG.7</v>
          </cell>
          <cell r="Q120" t="str">
            <v>-</v>
          </cell>
          <cell r="R120" t="str">
            <v>REV. 800 3</v>
          </cell>
          <cell r="AM120">
            <v>14</v>
          </cell>
          <cell r="FK120" t="str">
            <v>Crítico</v>
          </cell>
          <cell r="FT120">
            <v>5.3690000000000002E-2</v>
          </cell>
        </row>
        <row r="121">
          <cell r="G121" t="str">
            <v>701247I</v>
          </cell>
          <cell r="M121" t="str">
            <v>VERMELHO</v>
          </cell>
          <cell r="O121" t="str">
            <v>COP FET.7</v>
          </cell>
          <cell r="Q121" t="str">
            <v>LTO 2000 2  VG 2000 2</v>
          </cell>
          <cell r="R121" t="str">
            <v>REV. 800 2</v>
          </cell>
          <cell r="AM121">
            <v>24</v>
          </cell>
          <cell r="FK121" t="str">
            <v>Crítico</v>
          </cell>
          <cell r="FT121">
            <v>0.28436</v>
          </cell>
        </row>
        <row r="122">
          <cell r="G122" t="str">
            <v>701248I</v>
          </cell>
          <cell r="M122" t="str">
            <v>VERMELHO</v>
          </cell>
          <cell r="O122" t="str">
            <v>COP LEG.2</v>
          </cell>
          <cell r="Q122" t="str">
            <v>LTO 2000 1</v>
          </cell>
          <cell r="R122" t="str">
            <v>REV. 800 2</v>
          </cell>
          <cell r="AM122">
            <v>7</v>
          </cell>
          <cell r="FK122" t="str">
            <v>Estoque Sem Demanda</v>
          </cell>
          <cell r="FT122">
            <v>8.9969999999999994E-2</v>
          </cell>
        </row>
        <row r="123">
          <cell r="G123" t="str">
            <v>701249I</v>
          </cell>
          <cell r="M123" t="str">
            <v>VERMELHO</v>
          </cell>
          <cell r="O123" t="str">
            <v>COP LEG.4</v>
          </cell>
          <cell r="Q123" t="str">
            <v>LTO 2000 1</v>
          </cell>
          <cell r="R123" t="str">
            <v>REV. 400 2</v>
          </cell>
          <cell r="AM123">
            <v>24</v>
          </cell>
          <cell r="FK123" t="str">
            <v>Crítico</v>
          </cell>
          <cell r="FT123">
            <v>7.9210000000000003E-2</v>
          </cell>
        </row>
        <row r="124">
          <cell r="G124" t="str">
            <v>702002I</v>
          </cell>
          <cell r="M124" t="str">
            <v>AMARELO</v>
          </cell>
          <cell r="O124" t="str">
            <v>PAM 1</v>
          </cell>
          <cell r="Q124" t="str">
            <v>(None)</v>
          </cell>
          <cell r="R124" t="str">
            <v>(None)</v>
          </cell>
          <cell r="AM124">
            <v>11</v>
          </cell>
          <cell r="FK124" t="str">
            <v>Cheio</v>
          </cell>
          <cell r="FT124">
            <v>7.2709999999999997E-2</v>
          </cell>
        </row>
        <row r="125">
          <cell r="G125" t="str">
            <v>702005I</v>
          </cell>
          <cell r="M125" t="str">
            <v>VERMELHO</v>
          </cell>
          <cell r="O125" t="str">
            <v>COP LEG.1</v>
          </cell>
          <cell r="Q125" t="str">
            <v>LTO 800 2  VG 800 2</v>
          </cell>
          <cell r="R125" t="str">
            <v>REV. 500 1</v>
          </cell>
          <cell r="AM125">
            <v>14</v>
          </cell>
          <cell r="FK125" t="str">
            <v>Ótimo</v>
          </cell>
          <cell r="FT125">
            <v>5.9549999999999999E-2</v>
          </cell>
        </row>
        <row r="126">
          <cell r="G126" t="str">
            <v>702006I</v>
          </cell>
          <cell r="M126" t="str">
            <v>VERMELHO</v>
          </cell>
          <cell r="O126" t="str">
            <v>COP FET.3</v>
          </cell>
          <cell r="Q126" t="str">
            <v>(None)</v>
          </cell>
          <cell r="R126" t="str">
            <v>(None)</v>
          </cell>
          <cell r="AM126">
            <v>12</v>
          </cell>
          <cell r="FK126" t="str">
            <v>Cheio</v>
          </cell>
          <cell r="FT126">
            <v>3.3500000000000002E-2</v>
          </cell>
        </row>
        <row r="127">
          <cell r="G127" t="str">
            <v>702009I</v>
          </cell>
          <cell r="M127" t="str">
            <v>AMARELO</v>
          </cell>
          <cell r="O127" t="str">
            <v>COP FET.1</v>
          </cell>
          <cell r="Q127" t="str">
            <v>LTO 2000 1  VG 2000 1</v>
          </cell>
          <cell r="R127" t="str">
            <v>REV. 800 1</v>
          </cell>
          <cell r="AM127">
            <v>14</v>
          </cell>
          <cell r="FK127" t="str">
            <v>Ótimo</v>
          </cell>
          <cell r="FT127">
            <v>0.23577999999999999</v>
          </cell>
        </row>
        <row r="128">
          <cell r="G128" t="str">
            <v>702012I</v>
          </cell>
          <cell r="M128" t="str">
            <v>VERMELHO</v>
          </cell>
          <cell r="O128" t="str">
            <v>COP FET.5</v>
          </cell>
          <cell r="Q128" t="str">
            <v>(None)</v>
          </cell>
          <cell r="R128" t="str">
            <v>(None)</v>
          </cell>
          <cell r="AM128">
            <v>15</v>
          </cell>
          <cell r="FK128" t="str">
            <v>Ótimo</v>
          </cell>
          <cell r="FT128">
            <v>6.4530000000000004E-2</v>
          </cell>
        </row>
        <row r="129">
          <cell r="G129" t="str">
            <v>702013I</v>
          </cell>
          <cell r="M129" t="str">
            <v>VERMELHO</v>
          </cell>
          <cell r="O129" t="str">
            <v>COP LEG.6</v>
          </cell>
          <cell r="Q129" t="str">
            <v>-</v>
          </cell>
          <cell r="R129" t="str">
            <v>REV. 800 1</v>
          </cell>
          <cell r="AM129">
            <v>21</v>
          </cell>
          <cell r="FK129" t="str">
            <v>Cheio</v>
          </cell>
          <cell r="FT129">
            <v>8.9679999999999996E-2</v>
          </cell>
        </row>
        <row r="130">
          <cell r="G130" t="str">
            <v>702017I</v>
          </cell>
          <cell r="M130" t="str">
            <v>VERMELHO</v>
          </cell>
          <cell r="O130" t="str">
            <v>COP LEG.1</v>
          </cell>
          <cell r="Q130" t="str">
            <v>ESTUFA 2  VG 400</v>
          </cell>
          <cell r="R130" t="str">
            <v>(None)</v>
          </cell>
          <cell r="AM130">
            <v>20</v>
          </cell>
          <cell r="FK130" t="str">
            <v>Crítico</v>
          </cell>
          <cell r="FT130">
            <v>3.7839999999999999E-2</v>
          </cell>
        </row>
        <row r="131">
          <cell r="G131" t="str">
            <v>702027I</v>
          </cell>
          <cell r="M131" t="str">
            <v>VERMELHO</v>
          </cell>
          <cell r="O131" t="str">
            <v>COP FET.1</v>
          </cell>
          <cell r="Q131" t="str">
            <v>LTO 2000 1</v>
          </cell>
          <cell r="R131" t="str">
            <v>(None)</v>
          </cell>
          <cell r="AM131">
            <v>12</v>
          </cell>
          <cell r="FK131" t="str">
            <v>Crítico</v>
          </cell>
          <cell r="FT131">
            <v>4.7969999999999999E-2</v>
          </cell>
        </row>
        <row r="132">
          <cell r="G132" t="str">
            <v>702028I</v>
          </cell>
          <cell r="M132" t="str">
            <v>VERMELHO</v>
          </cell>
          <cell r="O132" t="str">
            <v>COP LEG.4</v>
          </cell>
          <cell r="Q132" t="str">
            <v>LTO 2000 1</v>
          </cell>
          <cell r="R132" t="str">
            <v>REV. 500 2</v>
          </cell>
          <cell r="AM132">
            <v>7</v>
          </cell>
          <cell r="FK132" t="str">
            <v>Estoque Sem Demanda</v>
          </cell>
          <cell r="FT132">
            <v>7.3999999999999996E-2</v>
          </cell>
        </row>
        <row r="133">
          <cell r="G133" t="str">
            <v>702033I</v>
          </cell>
          <cell r="M133" t="str">
            <v>VERMELHO</v>
          </cell>
          <cell r="O133" t="str">
            <v>COP LEG.7</v>
          </cell>
          <cell r="Q133" t="str">
            <v>(None)</v>
          </cell>
          <cell r="R133" t="str">
            <v>(None)</v>
          </cell>
          <cell r="AM133">
            <v>13</v>
          </cell>
          <cell r="FK133" t="str">
            <v>Crítico</v>
          </cell>
          <cell r="FT133">
            <v>0.57016999999999995</v>
          </cell>
        </row>
        <row r="134">
          <cell r="G134" t="str">
            <v>702034I</v>
          </cell>
          <cell r="M134" t="str">
            <v>VERMELHO</v>
          </cell>
          <cell r="O134" t="str">
            <v>COP LEG.5</v>
          </cell>
          <cell r="Q134" t="str">
            <v>-</v>
          </cell>
          <cell r="R134" t="str">
            <v>REV. 800 3</v>
          </cell>
          <cell r="AM134">
            <v>7</v>
          </cell>
          <cell r="FK134" t="str">
            <v>Estoque Sem Demanda</v>
          </cell>
          <cell r="FT134">
            <v>0.14674999999999999</v>
          </cell>
        </row>
        <row r="135">
          <cell r="G135" t="str">
            <v>702047I</v>
          </cell>
          <cell r="M135" t="str">
            <v>VERMELHO</v>
          </cell>
          <cell r="O135" t="str">
            <v>COP LEG.4</v>
          </cell>
          <cell r="Q135" t="str">
            <v>LTO 800 1  VG 800 1</v>
          </cell>
          <cell r="R135" t="str">
            <v>REV. 800 3</v>
          </cell>
          <cell r="AM135">
            <v>19</v>
          </cell>
          <cell r="FK135" t="str">
            <v>Crítico</v>
          </cell>
          <cell r="FT135">
            <v>0.32749</v>
          </cell>
        </row>
        <row r="136">
          <cell r="G136" t="str">
            <v>702050I</v>
          </cell>
          <cell r="M136" t="str">
            <v>VERMELHO</v>
          </cell>
          <cell r="O136" t="str">
            <v>COP FET.1</v>
          </cell>
          <cell r="Q136" t="str">
            <v>LTO 800 1  VG 800 1</v>
          </cell>
          <cell r="R136" t="str">
            <v>(None)</v>
          </cell>
          <cell r="AM136">
            <v>20</v>
          </cell>
          <cell r="FK136" t="str">
            <v>Ótimo</v>
          </cell>
          <cell r="FT136">
            <v>1.6969999999999999E-2</v>
          </cell>
        </row>
        <row r="137">
          <cell r="G137" t="str">
            <v>702056I</v>
          </cell>
          <cell r="M137" t="str">
            <v>ROXO</v>
          </cell>
          <cell r="O137" t="str">
            <v>COP LEG.1</v>
          </cell>
          <cell r="Q137" t="str">
            <v>ESTUFA 2  VG 400</v>
          </cell>
          <cell r="R137" t="str">
            <v>(None)</v>
          </cell>
          <cell r="AM137">
            <v>15</v>
          </cell>
          <cell r="FK137" t="str">
            <v>Excesso</v>
          </cell>
          <cell r="FT137">
            <v>8.4790000000000004E-2</v>
          </cell>
        </row>
        <row r="138">
          <cell r="G138" t="str">
            <v>702072I</v>
          </cell>
          <cell r="M138" t="str">
            <v>AMARELO</v>
          </cell>
          <cell r="O138" t="str">
            <v>COP FET.1</v>
          </cell>
          <cell r="Q138" t="str">
            <v>LTO 800 2  VG 800 2</v>
          </cell>
          <cell r="R138" t="str">
            <v>(None)</v>
          </cell>
          <cell r="AM138">
            <v>18</v>
          </cell>
          <cell r="FK138" t="str">
            <v>Ótimo</v>
          </cell>
          <cell r="FT138">
            <v>8.1409999999999996E-2</v>
          </cell>
        </row>
        <row r="139">
          <cell r="G139" t="str">
            <v>702073I</v>
          </cell>
          <cell r="M139" t="str">
            <v>VERMELHO</v>
          </cell>
          <cell r="O139" t="str">
            <v>COP FET.3</v>
          </cell>
          <cell r="Q139" t="str">
            <v>(None)</v>
          </cell>
          <cell r="R139" t="str">
            <v>(None)</v>
          </cell>
          <cell r="AM139">
            <v>14</v>
          </cell>
          <cell r="FK139" t="str">
            <v>Cheio</v>
          </cell>
          <cell r="FT139">
            <v>2.622E-2</v>
          </cell>
        </row>
        <row r="140">
          <cell r="G140" t="str">
            <v>702074I</v>
          </cell>
          <cell r="M140" t="str">
            <v>VERMELHO</v>
          </cell>
          <cell r="O140" t="str">
            <v>COP FET.1</v>
          </cell>
          <cell r="Q140" t="str">
            <v>LTO 800 2  VG 800 2</v>
          </cell>
          <cell r="R140" t="str">
            <v>(None)</v>
          </cell>
          <cell r="AM140">
            <v>14</v>
          </cell>
          <cell r="FK140" t="str">
            <v>Ótimo</v>
          </cell>
          <cell r="FT140">
            <v>1.6580000000000001E-2</v>
          </cell>
        </row>
        <row r="141">
          <cell r="G141" t="str">
            <v>702075I</v>
          </cell>
          <cell r="M141" t="str">
            <v>AMARELO</v>
          </cell>
          <cell r="O141" t="str">
            <v>COP FET.1</v>
          </cell>
          <cell r="Q141" t="str">
            <v>LTO 800 2  VG 800 2</v>
          </cell>
          <cell r="R141" t="str">
            <v>(None)</v>
          </cell>
          <cell r="AM141">
            <v>12</v>
          </cell>
          <cell r="FK141" t="str">
            <v>Cheio</v>
          </cell>
          <cell r="FT141">
            <v>1.7510000000000001E-2</v>
          </cell>
        </row>
        <row r="142">
          <cell r="G142" t="str">
            <v>702076I</v>
          </cell>
          <cell r="M142" t="str">
            <v>VERMELHO</v>
          </cell>
          <cell r="O142" t="str">
            <v>COP FET.1</v>
          </cell>
          <cell r="Q142" t="str">
            <v>LTO 800 2  VG 800 2</v>
          </cell>
          <cell r="R142" t="str">
            <v>(None)</v>
          </cell>
          <cell r="AM142">
            <v>13</v>
          </cell>
          <cell r="FK142" t="str">
            <v>Baixo</v>
          </cell>
          <cell r="FT142">
            <v>1.899E-2</v>
          </cell>
        </row>
        <row r="143">
          <cell r="G143" t="str">
            <v>702077I</v>
          </cell>
          <cell r="M143" t="str">
            <v>VERMELHO</v>
          </cell>
          <cell r="O143" t="str">
            <v>COP FET.1</v>
          </cell>
          <cell r="Q143" t="str">
            <v>LTO 800 2  VG 800 2</v>
          </cell>
          <cell r="R143" t="str">
            <v>(None)</v>
          </cell>
          <cell r="AM143">
            <v>11</v>
          </cell>
          <cell r="FK143" t="str">
            <v>Ótimo</v>
          </cell>
          <cell r="FT143">
            <v>3.4810000000000001E-2</v>
          </cell>
        </row>
        <row r="144">
          <cell r="G144" t="str">
            <v>702079I</v>
          </cell>
          <cell r="M144" t="str">
            <v>VERMELHO</v>
          </cell>
          <cell r="O144" t="str">
            <v>COP LEG.6</v>
          </cell>
          <cell r="Q144" t="str">
            <v>(None)</v>
          </cell>
          <cell r="R144" t="str">
            <v>(None)</v>
          </cell>
          <cell r="AM144">
            <v>10</v>
          </cell>
          <cell r="FK144" t="str">
            <v>Crítico</v>
          </cell>
          <cell r="FT144">
            <v>9.8760000000000001E-2</v>
          </cell>
        </row>
        <row r="145">
          <cell r="G145" t="str">
            <v>702080I</v>
          </cell>
          <cell r="M145" t="str">
            <v>VERMELHO</v>
          </cell>
          <cell r="O145" t="str">
            <v>COP FET.2</v>
          </cell>
          <cell r="Q145" t="str">
            <v>LTO 800 2  VG 800 2</v>
          </cell>
          <cell r="R145" t="str">
            <v>REV. 500 1</v>
          </cell>
          <cell r="AM145">
            <v>18</v>
          </cell>
          <cell r="FK145" t="str">
            <v>Ótimo</v>
          </cell>
          <cell r="FT145">
            <v>0.16933999999999999</v>
          </cell>
        </row>
        <row r="146">
          <cell r="G146" t="str">
            <v>702084I</v>
          </cell>
          <cell r="M146" t="str">
            <v>VERMELHO</v>
          </cell>
          <cell r="O146" t="str">
            <v>COP FET.7</v>
          </cell>
          <cell r="Q146" t="str">
            <v>-</v>
          </cell>
          <cell r="R146" t="str">
            <v>REV. 500 3</v>
          </cell>
          <cell r="AM146">
            <v>24</v>
          </cell>
          <cell r="FK146" t="str">
            <v>Cheio</v>
          </cell>
          <cell r="FT146">
            <v>2.792E-2</v>
          </cell>
        </row>
        <row r="147">
          <cell r="G147" t="str">
            <v>702109I</v>
          </cell>
          <cell r="M147" t="str">
            <v>VERDE</v>
          </cell>
          <cell r="O147" t="str">
            <v>COP FET.2</v>
          </cell>
          <cell r="Q147" t="str">
            <v>LTO 2000 1</v>
          </cell>
          <cell r="R147" t="str">
            <v>(None)</v>
          </cell>
          <cell r="AM147">
            <v>12</v>
          </cell>
          <cell r="FK147" t="str">
            <v>Cheio</v>
          </cell>
          <cell r="FT147">
            <v>9.8960000000000006E-2</v>
          </cell>
        </row>
        <row r="148">
          <cell r="G148" t="str">
            <v>702112I</v>
          </cell>
          <cell r="M148" t="str">
            <v>VERMELHO</v>
          </cell>
          <cell r="O148" t="str">
            <v>COP FET.3</v>
          </cell>
          <cell r="Q148" t="str">
            <v>(None)</v>
          </cell>
          <cell r="R148" t="str">
            <v>(None)</v>
          </cell>
          <cell r="AM148">
            <v>13</v>
          </cell>
          <cell r="FK148" t="str">
            <v>Estoque Sem Demanda</v>
          </cell>
          <cell r="FT148">
            <v>2.1409999999999998E-2</v>
          </cell>
        </row>
        <row r="149">
          <cell r="G149" t="str">
            <v>702113I</v>
          </cell>
          <cell r="M149" t="str">
            <v>VERMELHO</v>
          </cell>
          <cell r="O149" t="str">
            <v>PAM 2</v>
          </cell>
          <cell r="Q149" t="str">
            <v>(None)</v>
          </cell>
          <cell r="R149" t="str">
            <v>(None)</v>
          </cell>
          <cell r="AM149">
            <v>12</v>
          </cell>
          <cell r="FK149" t="str">
            <v>Excesso</v>
          </cell>
          <cell r="FT149">
            <v>0.12640999999999999</v>
          </cell>
        </row>
        <row r="150">
          <cell r="G150" t="str">
            <v>702132I</v>
          </cell>
          <cell r="M150" t="str">
            <v>VERMELHO</v>
          </cell>
          <cell r="O150" t="str">
            <v>COP FET.6</v>
          </cell>
          <cell r="Q150" t="str">
            <v>(None)</v>
          </cell>
          <cell r="R150" t="str">
            <v>(None)</v>
          </cell>
          <cell r="AM150">
            <v>14</v>
          </cell>
          <cell r="FK150" t="str">
            <v>Baixo</v>
          </cell>
          <cell r="FT150">
            <v>8.0240000000000006E-2</v>
          </cell>
        </row>
        <row r="151">
          <cell r="G151" t="str">
            <v>702327I</v>
          </cell>
          <cell r="M151" t="str">
            <v>VERMELHO</v>
          </cell>
          <cell r="O151" t="str">
            <v>PAM 2</v>
          </cell>
          <cell r="Q151" t="str">
            <v>(None)</v>
          </cell>
          <cell r="R151" t="str">
            <v>(None)</v>
          </cell>
          <cell r="AM151">
            <v>15</v>
          </cell>
          <cell r="FK151" t="str">
            <v>Baixo</v>
          </cell>
          <cell r="FT151">
            <v>7.8070000000000001E-2</v>
          </cell>
        </row>
        <row r="152">
          <cell r="G152" t="str">
            <v>702345I</v>
          </cell>
          <cell r="M152" t="str">
            <v>VERDE</v>
          </cell>
          <cell r="O152" t="str">
            <v>COP FET.3</v>
          </cell>
          <cell r="Q152" t="str">
            <v>(None)</v>
          </cell>
          <cell r="R152" t="str">
            <v>(None)</v>
          </cell>
          <cell r="AM152">
            <v>13</v>
          </cell>
          <cell r="FK152" t="str">
            <v>Ótimo</v>
          </cell>
          <cell r="FT152">
            <v>0.12787000000000001</v>
          </cell>
        </row>
        <row r="153">
          <cell r="G153" t="str">
            <v>702360I</v>
          </cell>
          <cell r="M153" t="str">
            <v>ROXO</v>
          </cell>
          <cell r="O153" t="str">
            <v>COP LEG.1</v>
          </cell>
          <cell r="Q153" t="str">
            <v>LTO 400</v>
          </cell>
          <cell r="R153" t="str">
            <v>(None)</v>
          </cell>
          <cell r="AM153">
            <v>15</v>
          </cell>
          <cell r="FK153" t="str">
            <v>Cheio</v>
          </cell>
          <cell r="FT153">
            <v>3.798E-2</v>
          </cell>
        </row>
        <row r="154">
          <cell r="G154" t="str">
            <v>702361I</v>
          </cell>
          <cell r="M154" t="str">
            <v>VERMELHO</v>
          </cell>
          <cell r="O154" t="str">
            <v>COP LEG.1</v>
          </cell>
          <cell r="Q154" t="str">
            <v>LTO 400</v>
          </cell>
          <cell r="R154" t="str">
            <v>(None)</v>
          </cell>
          <cell r="AM154">
            <v>15</v>
          </cell>
          <cell r="FK154" t="str">
            <v>Crítico</v>
          </cell>
          <cell r="FT154">
            <v>4.2590000000000003E-2</v>
          </cell>
        </row>
        <row r="155">
          <cell r="G155" t="str">
            <v>702363I</v>
          </cell>
          <cell r="M155" t="str">
            <v>VERMELHO</v>
          </cell>
          <cell r="O155" t="str">
            <v>COP LEG.8</v>
          </cell>
          <cell r="Q155" t="str">
            <v>-</v>
          </cell>
          <cell r="R155" t="str">
            <v>REV. 800 3</v>
          </cell>
          <cell r="AM155">
            <v>21</v>
          </cell>
          <cell r="FK155" t="str">
            <v>Crítico</v>
          </cell>
          <cell r="FT155">
            <v>0.11601</v>
          </cell>
        </row>
        <row r="156">
          <cell r="G156" t="str">
            <v>702369I</v>
          </cell>
          <cell r="M156" t="str">
            <v>VERMELHO</v>
          </cell>
          <cell r="O156" t="str">
            <v>COP FET.6</v>
          </cell>
          <cell r="Q156" t="str">
            <v>(None)</v>
          </cell>
          <cell r="R156" t="str">
            <v>(None)</v>
          </cell>
          <cell r="AM156">
            <v>14</v>
          </cell>
          <cell r="FK156" t="str">
            <v>Excesso</v>
          </cell>
          <cell r="FT156">
            <v>0.10897</v>
          </cell>
        </row>
        <row r="157">
          <cell r="G157" t="str">
            <v>702370I</v>
          </cell>
          <cell r="M157" t="str">
            <v>AMARELO</v>
          </cell>
          <cell r="O157" t="str">
            <v>COP FET.6</v>
          </cell>
          <cell r="Q157" t="str">
            <v>(None)</v>
          </cell>
          <cell r="R157" t="str">
            <v>(None)</v>
          </cell>
          <cell r="AM157">
            <v>11</v>
          </cell>
          <cell r="FK157" t="str">
            <v>Cheio</v>
          </cell>
          <cell r="FT157">
            <v>7.2470000000000007E-2</v>
          </cell>
        </row>
        <row r="158">
          <cell r="G158" t="str">
            <v>702377I</v>
          </cell>
          <cell r="M158" t="str">
            <v>VERMELHO</v>
          </cell>
          <cell r="O158" t="str">
            <v>COP FET.3</v>
          </cell>
          <cell r="Q158" t="str">
            <v>(None)</v>
          </cell>
          <cell r="R158" t="str">
            <v>(None)</v>
          </cell>
          <cell r="AM158">
            <v>11</v>
          </cell>
          <cell r="FK158" t="str">
            <v>Estoque Sem Demanda</v>
          </cell>
          <cell r="FT158">
            <v>1.0410000000000001E-2</v>
          </cell>
        </row>
        <row r="159">
          <cell r="G159" t="str">
            <v>702385I</v>
          </cell>
          <cell r="M159" t="str">
            <v>VERDE</v>
          </cell>
          <cell r="O159" t="str">
            <v>COP FET.2</v>
          </cell>
          <cell r="Q159" t="str">
            <v>ESTUFA 3  VG 800 3</v>
          </cell>
          <cell r="R159" t="str">
            <v>(None)</v>
          </cell>
          <cell r="AM159">
            <v>15</v>
          </cell>
          <cell r="FK159" t="str">
            <v>Estoque Sem Demanda</v>
          </cell>
          <cell r="FT159">
            <v>0.41848000000000002</v>
          </cell>
        </row>
        <row r="160">
          <cell r="G160" t="str">
            <v>702386I</v>
          </cell>
          <cell r="M160" t="str">
            <v>VERDE</v>
          </cell>
          <cell r="O160" t="str">
            <v>COP FET.2</v>
          </cell>
          <cell r="Q160" t="str">
            <v>ESTUFA 3  VG 800 3</v>
          </cell>
          <cell r="R160" t="str">
            <v>(None)</v>
          </cell>
          <cell r="AM160">
            <v>15</v>
          </cell>
          <cell r="FK160" t="str">
            <v>Estoque Sem Demanda</v>
          </cell>
          <cell r="FT160">
            <v>0.25885999999999998</v>
          </cell>
        </row>
        <row r="161">
          <cell r="G161" t="str">
            <v>702390I</v>
          </cell>
          <cell r="M161" t="str">
            <v>VERMELHO</v>
          </cell>
          <cell r="O161" t="str">
            <v>COP LEG.6</v>
          </cell>
          <cell r="Q161" t="str">
            <v>-</v>
          </cell>
          <cell r="R161" t="str">
            <v>REV. 800 1</v>
          </cell>
          <cell r="AM161">
            <v>15</v>
          </cell>
          <cell r="FK161" t="str">
            <v>Crítico</v>
          </cell>
          <cell r="FT161">
            <v>9.8290000000000002E-2</v>
          </cell>
        </row>
        <row r="162">
          <cell r="G162" t="str">
            <v>702391I</v>
          </cell>
          <cell r="M162" t="str">
            <v>VERMELHO</v>
          </cell>
          <cell r="O162" t="str">
            <v>COP FET.6</v>
          </cell>
          <cell r="Q162" t="str">
            <v>-</v>
          </cell>
          <cell r="R162" t="str">
            <v>REV. 800 1</v>
          </cell>
          <cell r="AM162">
            <v>16</v>
          </cell>
          <cell r="FK162" t="str">
            <v>Crítico</v>
          </cell>
          <cell r="FT162">
            <v>3.5130000000000002E-2</v>
          </cell>
        </row>
        <row r="163">
          <cell r="G163" t="str">
            <v>702392I</v>
          </cell>
          <cell r="M163" t="str">
            <v>VERMELHO</v>
          </cell>
          <cell r="O163" t="str">
            <v>COP FET.3</v>
          </cell>
          <cell r="Q163" t="str">
            <v>(None)</v>
          </cell>
          <cell r="R163" t="str">
            <v>(None)</v>
          </cell>
          <cell r="AM163">
            <v>13</v>
          </cell>
          <cell r="FK163" t="str">
            <v>Excesso</v>
          </cell>
          <cell r="FT163">
            <v>2.281E-2</v>
          </cell>
        </row>
        <row r="164">
          <cell r="G164" t="str">
            <v>702408I</v>
          </cell>
          <cell r="M164" t="str">
            <v>VERMELHO</v>
          </cell>
          <cell r="O164" t="str">
            <v>COP LEG.7</v>
          </cell>
          <cell r="Q164" t="str">
            <v>(None)</v>
          </cell>
          <cell r="R164" t="str">
            <v>(None)</v>
          </cell>
          <cell r="AM164">
            <v>11</v>
          </cell>
          <cell r="FK164" t="str">
            <v>Ótimo</v>
          </cell>
          <cell r="FT164">
            <v>0.1203</v>
          </cell>
        </row>
        <row r="165">
          <cell r="G165" t="str">
            <v>702468I</v>
          </cell>
          <cell r="M165" t="str">
            <v>VERMELHO</v>
          </cell>
          <cell r="O165" t="str">
            <v>KIL.500 TT</v>
          </cell>
          <cell r="Q165" t="str">
            <v>-</v>
          </cell>
          <cell r="R165" t="str">
            <v>REV. 800 3</v>
          </cell>
          <cell r="AM165">
            <v>20</v>
          </cell>
          <cell r="FK165" t="str">
            <v>Baixo</v>
          </cell>
          <cell r="FT165">
            <v>2.9420000000000002E-2</v>
          </cell>
        </row>
        <row r="166">
          <cell r="G166" t="str">
            <v>702480I</v>
          </cell>
          <cell r="M166" t="str">
            <v>VERMELHO</v>
          </cell>
          <cell r="O166" t="str">
            <v>COP FET.3</v>
          </cell>
          <cell r="Q166" t="str">
            <v>(None)</v>
          </cell>
          <cell r="R166" t="str">
            <v>(None)</v>
          </cell>
          <cell r="AM166">
            <v>15</v>
          </cell>
          <cell r="FK166" t="str">
            <v>Cheio</v>
          </cell>
          <cell r="FT166">
            <v>4.0300000000000002E-2</v>
          </cell>
        </row>
        <row r="167">
          <cell r="G167" t="str">
            <v>702484I</v>
          </cell>
          <cell r="M167" t="str">
            <v>VERMELHO</v>
          </cell>
          <cell r="O167" t="str">
            <v>COP LEG.3</v>
          </cell>
          <cell r="Q167" t="str">
            <v>LTO 800 1  VG 800 1</v>
          </cell>
          <cell r="R167" t="str">
            <v>REV. 400 2</v>
          </cell>
          <cell r="AM167">
            <v>18</v>
          </cell>
          <cell r="FK167" t="str">
            <v>Crítico</v>
          </cell>
          <cell r="FT167">
            <v>0.33750000000000002</v>
          </cell>
        </row>
        <row r="168">
          <cell r="G168" t="str">
            <v>702485I</v>
          </cell>
          <cell r="M168" t="str">
            <v>VERMELHO</v>
          </cell>
          <cell r="O168" t="str">
            <v>COP LEG.3</v>
          </cell>
          <cell r="Q168" t="str">
            <v>LTO 800 1  VG 800 1</v>
          </cell>
          <cell r="R168" t="str">
            <v>REV. 400 2</v>
          </cell>
          <cell r="AM168">
            <v>18</v>
          </cell>
          <cell r="FK168" t="str">
            <v>Ótimo</v>
          </cell>
          <cell r="FT168">
            <v>0.19055</v>
          </cell>
        </row>
        <row r="169">
          <cell r="G169" t="str">
            <v>702486I</v>
          </cell>
          <cell r="M169" t="str">
            <v>AMARELO</v>
          </cell>
          <cell r="O169" t="str">
            <v>KIL.500 TT</v>
          </cell>
          <cell r="Q169" t="str">
            <v>LTO 800 2  VG 800 2</v>
          </cell>
          <cell r="R169" t="str">
            <v>REV. 800 2</v>
          </cell>
          <cell r="AM169">
            <v>26</v>
          </cell>
          <cell r="FK169" t="str">
            <v>Crítico</v>
          </cell>
          <cell r="FT169">
            <v>0.32783000000000001</v>
          </cell>
        </row>
        <row r="170">
          <cell r="G170" t="str">
            <v>702493I</v>
          </cell>
          <cell r="M170" t="str">
            <v>AMARELO</v>
          </cell>
          <cell r="O170" t="str">
            <v>COP FET.4</v>
          </cell>
          <cell r="Q170" t="str">
            <v>-</v>
          </cell>
          <cell r="R170" t="str">
            <v>REV. 800 1</v>
          </cell>
          <cell r="AM170">
            <v>14</v>
          </cell>
          <cell r="FK170" t="str">
            <v>Crítico</v>
          </cell>
          <cell r="FT170">
            <v>2.7189999999999999E-2</v>
          </cell>
        </row>
        <row r="171">
          <cell r="G171" t="str">
            <v>702498I</v>
          </cell>
          <cell r="M171" t="str">
            <v>VERDE</v>
          </cell>
          <cell r="O171" t="str">
            <v>KIL.500 TT</v>
          </cell>
          <cell r="Q171" t="str">
            <v>-</v>
          </cell>
          <cell r="R171" t="str">
            <v>REV. 800 2</v>
          </cell>
          <cell r="AM171">
            <v>14</v>
          </cell>
          <cell r="FK171" t="str">
            <v>Cheio</v>
          </cell>
          <cell r="FT171">
            <v>5.4399999999999997E-2</v>
          </cell>
        </row>
        <row r="172">
          <cell r="G172" t="str">
            <v>702499I</v>
          </cell>
          <cell r="M172" t="str">
            <v>VERMELHO</v>
          </cell>
          <cell r="O172" t="str">
            <v>COP LEG.7</v>
          </cell>
          <cell r="Q172" t="str">
            <v>(None)</v>
          </cell>
          <cell r="R172" t="str">
            <v>(None)</v>
          </cell>
          <cell r="AM172">
            <v>7</v>
          </cell>
          <cell r="FK172" t="str">
            <v>Estoque Sem Demanda</v>
          </cell>
          <cell r="FT172">
            <v>4.3779999999999999E-2</v>
          </cell>
        </row>
        <row r="173">
          <cell r="G173" t="str">
            <v>702500I</v>
          </cell>
          <cell r="M173" t="str">
            <v>VERDE</v>
          </cell>
          <cell r="O173" t="str">
            <v>COP LEG.8</v>
          </cell>
          <cell r="Q173" t="str">
            <v>(None)</v>
          </cell>
          <cell r="R173" t="str">
            <v>(None)</v>
          </cell>
          <cell r="AM173">
            <v>13</v>
          </cell>
          <cell r="FK173" t="str">
            <v>Estoque Sem Demanda</v>
          </cell>
          <cell r="FT173">
            <v>3.8539999999999998E-2</v>
          </cell>
        </row>
        <row r="174">
          <cell r="G174" t="str">
            <v>702503I</v>
          </cell>
          <cell r="M174" t="str">
            <v>VERMELHO</v>
          </cell>
          <cell r="O174" t="str">
            <v>COP LEG.4</v>
          </cell>
          <cell r="Q174" t="str">
            <v>LTO 800 3  VG 800 3</v>
          </cell>
          <cell r="R174" t="str">
            <v>REV. 800 2</v>
          </cell>
          <cell r="AM174">
            <v>19</v>
          </cell>
          <cell r="FK174" t="str">
            <v>Ótimo</v>
          </cell>
          <cell r="FT174">
            <v>0.48310999999999998</v>
          </cell>
        </row>
        <row r="175">
          <cell r="G175" t="str">
            <v>702504I</v>
          </cell>
          <cell r="M175" t="str">
            <v>VERMELHO</v>
          </cell>
          <cell r="O175" t="str">
            <v>COP FET.2</v>
          </cell>
          <cell r="Q175" t="str">
            <v>LTO 2000 2  VG 2000 2</v>
          </cell>
          <cell r="R175" t="str">
            <v>REV. 800 2</v>
          </cell>
          <cell r="AM175">
            <v>13</v>
          </cell>
          <cell r="FK175" t="str">
            <v>Estoque Sem Demanda</v>
          </cell>
          <cell r="FT175">
            <v>0.24228</v>
          </cell>
        </row>
        <row r="176">
          <cell r="G176" t="str">
            <v>702532I</v>
          </cell>
          <cell r="M176" t="str">
            <v>AMARELO</v>
          </cell>
          <cell r="O176" t="str">
            <v>COP LEG.3</v>
          </cell>
          <cell r="Q176" t="str">
            <v>LTO 2000 2  VG 2000 2</v>
          </cell>
          <cell r="R176" t="str">
            <v>REV. 800 1</v>
          </cell>
          <cell r="AM176">
            <v>19</v>
          </cell>
          <cell r="FK176" t="str">
            <v>Crítico</v>
          </cell>
          <cell r="FT176">
            <v>0.39984999999999998</v>
          </cell>
        </row>
        <row r="177">
          <cell r="G177" t="str">
            <v>702534I</v>
          </cell>
          <cell r="M177" t="str">
            <v>VERMELHO</v>
          </cell>
          <cell r="O177" t="str">
            <v>PAM 2</v>
          </cell>
          <cell r="Q177" t="str">
            <v>(None)</v>
          </cell>
          <cell r="R177" t="str">
            <v>(None)</v>
          </cell>
          <cell r="AM177">
            <v>12</v>
          </cell>
          <cell r="FK177" t="str">
            <v>Excesso</v>
          </cell>
          <cell r="FT177">
            <v>9.4329999999999997E-2</v>
          </cell>
        </row>
        <row r="178">
          <cell r="G178" t="str">
            <v>702535I</v>
          </cell>
          <cell r="M178" t="str">
            <v>VERMELHO</v>
          </cell>
          <cell r="O178" t="str">
            <v>PAM 2</v>
          </cell>
          <cell r="Q178" t="str">
            <v>ESTUFA 2  VG 800 3</v>
          </cell>
          <cell r="R178" t="str">
            <v>(None)</v>
          </cell>
          <cell r="AM178">
            <v>17</v>
          </cell>
          <cell r="FK178" t="str">
            <v>Crítico</v>
          </cell>
          <cell r="FT178">
            <v>0.26228000000000001</v>
          </cell>
        </row>
        <row r="179">
          <cell r="G179" t="str">
            <v>702536I</v>
          </cell>
          <cell r="M179" t="str">
            <v>AMARELO</v>
          </cell>
          <cell r="O179" t="str">
            <v>COP FET.4</v>
          </cell>
          <cell r="Q179" t="str">
            <v>(None)</v>
          </cell>
          <cell r="R179" t="str">
            <v>(None)</v>
          </cell>
          <cell r="AM179">
            <v>12</v>
          </cell>
          <cell r="FK179" t="str">
            <v>Crítico</v>
          </cell>
          <cell r="FT179">
            <v>1.025E-2</v>
          </cell>
        </row>
        <row r="180">
          <cell r="G180" t="str">
            <v>702539I</v>
          </cell>
          <cell r="M180" t="str">
            <v>VERMELHO</v>
          </cell>
          <cell r="O180" t="str">
            <v>COP FET.5</v>
          </cell>
          <cell r="Q180" t="str">
            <v>-</v>
          </cell>
          <cell r="R180" t="str">
            <v>REV. 500 1</v>
          </cell>
          <cell r="AM180">
            <v>18</v>
          </cell>
          <cell r="FK180" t="str">
            <v>Baixo</v>
          </cell>
          <cell r="FT180">
            <v>9.8250000000000004E-2</v>
          </cell>
        </row>
        <row r="181">
          <cell r="G181" t="str">
            <v>702540I</v>
          </cell>
          <cell r="M181" t="str">
            <v>VERMELHO</v>
          </cell>
          <cell r="O181" t="str">
            <v>COP FET.3</v>
          </cell>
          <cell r="Q181" t="str">
            <v>-</v>
          </cell>
          <cell r="R181" t="str">
            <v>REV. 500 1</v>
          </cell>
          <cell r="AM181">
            <v>14</v>
          </cell>
          <cell r="FK181" t="str">
            <v>Baixo</v>
          </cell>
          <cell r="FT181">
            <v>5.3749999999999999E-2</v>
          </cell>
        </row>
        <row r="182">
          <cell r="G182" t="str">
            <v>702541I</v>
          </cell>
          <cell r="M182" t="str">
            <v>VERMELHO</v>
          </cell>
          <cell r="O182" t="str">
            <v>COP LEG.6</v>
          </cell>
          <cell r="Q182" t="str">
            <v>-</v>
          </cell>
          <cell r="R182" t="str">
            <v>REV. 150 3</v>
          </cell>
          <cell r="AM182">
            <v>12</v>
          </cell>
          <cell r="FK182" t="str">
            <v>Ótimo</v>
          </cell>
          <cell r="FT182">
            <v>2.5010000000000001E-2</v>
          </cell>
        </row>
        <row r="183">
          <cell r="G183" t="str">
            <v>702543I</v>
          </cell>
          <cell r="M183" t="str">
            <v>AMARELO</v>
          </cell>
          <cell r="O183" t="str">
            <v>COP LEG.8</v>
          </cell>
          <cell r="Q183" t="str">
            <v>LTO 2000 1  VG 2000 1</v>
          </cell>
          <cell r="R183" t="str">
            <v>REV. 800 2</v>
          </cell>
          <cell r="AM183">
            <v>22</v>
          </cell>
          <cell r="FK183" t="str">
            <v>Crítico</v>
          </cell>
          <cell r="FT183">
            <v>0.57647999999999999</v>
          </cell>
        </row>
        <row r="184">
          <cell r="G184" t="str">
            <v>702563I</v>
          </cell>
          <cell r="M184" t="str">
            <v>VERMELHO</v>
          </cell>
          <cell r="O184" t="str">
            <v>COP LEG.8</v>
          </cell>
          <cell r="Q184" t="str">
            <v>-</v>
          </cell>
          <cell r="R184" t="str">
            <v>REV. 800 3</v>
          </cell>
          <cell r="AM184">
            <v>13</v>
          </cell>
          <cell r="FK184" t="str">
            <v>Ótimo</v>
          </cell>
          <cell r="FT184">
            <v>0.17405999999999999</v>
          </cell>
        </row>
        <row r="185">
          <cell r="G185" t="str">
            <v>702564I</v>
          </cell>
          <cell r="M185" t="str">
            <v>VERMELHO</v>
          </cell>
          <cell r="O185" t="str">
            <v>COP LEG.7</v>
          </cell>
          <cell r="Q185" t="str">
            <v>-</v>
          </cell>
          <cell r="R185" t="str">
            <v>REV. 500 3</v>
          </cell>
          <cell r="AM185">
            <v>16</v>
          </cell>
          <cell r="FK185" t="str">
            <v>Excesso</v>
          </cell>
          <cell r="FT185">
            <v>8.5309999999999997E-2</v>
          </cell>
        </row>
        <row r="186">
          <cell r="G186" t="str">
            <v>702565I</v>
          </cell>
          <cell r="M186" t="str">
            <v>ROXO</v>
          </cell>
          <cell r="O186" t="str">
            <v>COP LEG.8</v>
          </cell>
          <cell r="Q186" t="str">
            <v>-</v>
          </cell>
          <cell r="R186" t="str">
            <v>REV. 500 3</v>
          </cell>
          <cell r="AM186">
            <v>16</v>
          </cell>
          <cell r="FK186" t="str">
            <v>Excesso</v>
          </cell>
          <cell r="FT186">
            <v>9.5659999999999995E-2</v>
          </cell>
        </row>
        <row r="187">
          <cell r="G187" t="str">
            <v>702577I</v>
          </cell>
          <cell r="M187" t="str">
            <v>VERMELHO</v>
          </cell>
          <cell r="O187" t="str">
            <v>COP LEG.7</v>
          </cell>
          <cell r="Q187" t="str">
            <v>(None)</v>
          </cell>
          <cell r="R187" t="str">
            <v>(None)</v>
          </cell>
          <cell r="AM187">
            <v>11</v>
          </cell>
          <cell r="FK187" t="str">
            <v>Excesso</v>
          </cell>
          <cell r="FT187">
            <v>5.7849999999999999E-2</v>
          </cell>
        </row>
        <row r="188">
          <cell r="G188" t="str">
            <v>702621I</v>
          </cell>
          <cell r="M188" t="str">
            <v>VERDE</v>
          </cell>
          <cell r="O188" t="str">
            <v>COP FET.3</v>
          </cell>
          <cell r="Q188" t="str">
            <v>(None)</v>
          </cell>
          <cell r="R188" t="str">
            <v>(None)</v>
          </cell>
          <cell r="AM188">
            <v>13</v>
          </cell>
          <cell r="FK188" t="str">
            <v>Ótimo</v>
          </cell>
          <cell r="FT188">
            <v>3.9230000000000001E-2</v>
          </cell>
        </row>
        <row r="189">
          <cell r="G189" t="str">
            <v>702626I</v>
          </cell>
          <cell r="M189" t="str">
            <v>VERMELHO</v>
          </cell>
          <cell r="O189" t="str">
            <v>COP LEG.5</v>
          </cell>
          <cell r="Q189" t="str">
            <v>-</v>
          </cell>
          <cell r="R189" t="str">
            <v>REV. 800 2</v>
          </cell>
          <cell r="AM189">
            <v>23</v>
          </cell>
          <cell r="FK189" t="str">
            <v>Baixo</v>
          </cell>
          <cell r="FT189">
            <v>7.5039999999999996E-2</v>
          </cell>
        </row>
        <row r="190">
          <cell r="G190" t="str">
            <v>702627I</v>
          </cell>
          <cell r="M190" t="str">
            <v>VERMELHO</v>
          </cell>
          <cell r="O190" t="str">
            <v>COP LEG.7</v>
          </cell>
          <cell r="Q190" t="str">
            <v>(None)</v>
          </cell>
          <cell r="R190" t="str">
            <v>(None)</v>
          </cell>
          <cell r="AM190">
            <v>7</v>
          </cell>
          <cell r="FK190" t="str">
            <v>Estoque Sem Demanda</v>
          </cell>
          <cell r="FT190">
            <v>1.3339999999999999E-2</v>
          </cell>
        </row>
        <row r="191">
          <cell r="G191" t="str">
            <v>702639I</v>
          </cell>
          <cell r="M191" t="str">
            <v>VERMELHO</v>
          </cell>
          <cell r="O191" t="str">
            <v>COP LEG.6</v>
          </cell>
          <cell r="Q191" t="str">
            <v>-</v>
          </cell>
          <cell r="R191" t="str">
            <v>REV. 150 1</v>
          </cell>
          <cell r="AM191">
            <v>15</v>
          </cell>
          <cell r="FK191" t="str">
            <v>Ótimo</v>
          </cell>
          <cell r="FT191">
            <v>6.3460000000000003E-2</v>
          </cell>
        </row>
        <row r="192">
          <cell r="G192" t="str">
            <v>702661I</v>
          </cell>
          <cell r="M192" t="str">
            <v>VERMELHO</v>
          </cell>
          <cell r="O192" t="str">
            <v>MG2</v>
          </cell>
          <cell r="Q192" t="str">
            <v>(None)</v>
          </cell>
          <cell r="R192" t="str">
            <v>(None)</v>
          </cell>
          <cell r="AM192">
            <v>18</v>
          </cell>
          <cell r="FK192" t="str">
            <v>Cheio</v>
          </cell>
          <cell r="FT192">
            <v>9.0590000000000004E-2</v>
          </cell>
        </row>
        <row r="193">
          <cell r="G193" t="str">
            <v>702667I</v>
          </cell>
          <cell r="M193" t="str">
            <v>VERMELHO</v>
          </cell>
          <cell r="O193" t="str">
            <v>COP LEG.3</v>
          </cell>
          <cell r="Q193" t="str">
            <v>LTO 2000 2  VG 2000 2</v>
          </cell>
          <cell r="R193" t="str">
            <v>(None)</v>
          </cell>
          <cell r="AM193">
            <v>19</v>
          </cell>
          <cell r="FK193" t="str">
            <v>Crítico</v>
          </cell>
          <cell r="FT193">
            <v>9.2789999999999997E-2</v>
          </cell>
        </row>
        <row r="194">
          <cell r="G194" t="str">
            <v>702668I</v>
          </cell>
          <cell r="M194" t="str">
            <v>VERMELHO</v>
          </cell>
          <cell r="O194" t="str">
            <v>MG2</v>
          </cell>
          <cell r="Q194" t="str">
            <v>(None)</v>
          </cell>
          <cell r="R194" t="str">
            <v>(None)</v>
          </cell>
          <cell r="AM194">
            <v>13</v>
          </cell>
          <cell r="FK194" t="str">
            <v>Estoque Sem Demanda</v>
          </cell>
          <cell r="FT194">
            <v>6.5930000000000002E-2</v>
          </cell>
        </row>
        <row r="195">
          <cell r="G195" t="str">
            <v>702726I</v>
          </cell>
          <cell r="M195" t="str">
            <v>VERDE</v>
          </cell>
          <cell r="O195" t="str">
            <v>COP FET.3</v>
          </cell>
          <cell r="Q195" t="str">
            <v>(None)</v>
          </cell>
          <cell r="R195" t="str">
            <v>(None)</v>
          </cell>
          <cell r="AM195">
            <v>13</v>
          </cell>
          <cell r="FK195" t="str">
            <v>Ótimo</v>
          </cell>
          <cell r="FT195">
            <v>2.7550000000000002E-2</v>
          </cell>
        </row>
        <row r="196">
          <cell r="G196" t="str">
            <v>702751I</v>
          </cell>
          <cell r="M196" t="str">
            <v>VERMELHO</v>
          </cell>
          <cell r="O196" t="str">
            <v>COP LEG.7</v>
          </cell>
          <cell r="Q196" t="str">
            <v>-</v>
          </cell>
          <cell r="R196" t="str">
            <v>REV. 500 2</v>
          </cell>
          <cell r="AM196">
            <v>7</v>
          </cell>
          <cell r="FK196" t="str">
            <v>Estoque Sem Demanda</v>
          </cell>
          <cell r="FT196">
            <v>0.17285</v>
          </cell>
        </row>
        <row r="197">
          <cell r="G197" t="str">
            <v>702755I</v>
          </cell>
          <cell r="M197" t="str">
            <v>VERMELHO</v>
          </cell>
          <cell r="O197" t="str">
            <v>KIL.T400</v>
          </cell>
          <cell r="Q197" t="str">
            <v>-</v>
          </cell>
          <cell r="R197" t="str">
            <v>REV. 400 2</v>
          </cell>
          <cell r="AM197">
            <v>15</v>
          </cell>
          <cell r="FK197" t="str">
            <v>Crítico</v>
          </cell>
          <cell r="FT197">
            <v>0.11242000000000001</v>
          </cell>
        </row>
        <row r="198">
          <cell r="G198" t="str">
            <v>702788I</v>
          </cell>
          <cell r="M198" t="str">
            <v>VERMELHO</v>
          </cell>
          <cell r="O198" t="str">
            <v>COP LEG.5</v>
          </cell>
          <cell r="Q198" t="str">
            <v>-</v>
          </cell>
          <cell r="R198" t="str">
            <v>REV. 400 1</v>
          </cell>
          <cell r="AM198">
            <v>15</v>
          </cell>
          <cell r="FK198" t="str">
            <v>Crítico</v>
          </cell>
          <cell r="FT198">
            <v>0.13291</v>
          </cell>
        </row>
        <row r="199">
          <cell r="G199" t="str">
            <v>702789I</v>
          </cell>
          <cell r="M199" t="str">
            <v>VERMELHO</v>
          </cell>
          <cell r="O199" t="str">
            <v>COP FET.3</v>
          </cell>
          <cell r="Q199" t="str">
            <v>(None)</v>
          </cell>
          <cell r="R199" t="str">
            <v>(None)</v>
          </cell>
          <cell r="AM199">
            <v>10</v>
          </cell>
          <cell r="FK199" t="str">
            <v>Baixo</v>
          </cell>
          <cell r="FT199">
            <v>2.2239999999999999E-2</v>
          </cell>
        </row>
        <row r="200">
          <cell r="G200" t="str">
            <v>702821I</v>
          </cell>
          <cell r="M200" t="str">
            <v>VERMELHO</v>
          </cell>
          <cell r="O200" t="str">
            <v>COP FET.2</v>
          </cell>
          <cell r="Q200" t="str">
            <v>LTO 2000 1</v>
          </cell>
          <cell r="R200" t="str">
            <v>REV. 800 2</v>
          </cell>
          <cell r="AM200">
            <v>20</v>
          </cell>
          <cell r="FK200" t="str">
            <v>Estoque Sem Demanda</v>
          </cell>
          <cell r="FT200">
            <v>9.4210000000000002E-2</v>
          </cell>
        </row>
        <row r="201">
          <cell r="G201" t="str">
            <v>702822I</v>
          </cell>
          <cell r="M201" t="str">
            <v>VERMELHO</v>
          </cell>
          <cell r="O201" t="str">
            <v>COP LEG.8</v>
          </cell>
          <cell r="Q201" t="str">
            <v>-</v>
          </cell>
          <cell r="R201" t="str">
            <v>REV. 500 2</v>
          </cell>
          <cell r="AM201">
            <v>7</v>
          </cell>
          <cell r="FK201" t="str">
            <v>Estoque Sem Demanda</v>
          </cell>
          <cell r="FT201">
            <v>0.20693</v>
          </cell>
        </row>
        <row r="202">
          <cell r="G202" t="str">
            <v>702849I</v>
          </cell>
          <cell r="M202" t="str">
            <v>VERMELHO</v>
          </cell>
          <cell r="O202" t="str">
            <v>COP FET.4</v>
          </cell>
          <cell r="Q202" t="str">
            <v>-</v>
          </cell>
          <cell r="R202" t="str">
            <v>REV. 500 1</v>
          </cell>
          <cell r="AM202">
            <v>17</v>
          </cell>
          <cell r="FK202" t="str">
            <v>Cheio</v>
          </cell>
          <cell r="FT202">
            <v>8.4260000000000002E-2</v>
          </cell>
        </row>
        <row r="203">
          <cell r="G203" t="str">
            <v>702850I</v>
          </cell>
          <cell r="M203" t="str">
            <v>VERMELHO</v>
          </cell>
          <cell r="O203" t="str">
            <v>COP FET.4</v>
          </cell>
          <cell r="Q203" t="str">
            <v>-</v>
          </cell>
          <cell r="R203" t="str">
            <v>REV. 800 3</v>
          </cell>
          <cell r="AM203">
            <v>15</v>
          </cell>
          <cell r="FK203" t="str">
            <v>Crítico</v>
          </cell>
          <cell r="FT203">
            <v>1.968E-2</v>
          </cell>
        </row>
        <row r="204">
          <cell r="G204" t="str">
            <v>702892I</v>
          </cell>
          <cell r="M204" t="str">
            <v>VERMELHO</v>
          </cell>
          <cell r="O204" t="str">
            <v>PAM 1</v>
          </cell>
          <cell r="Q204" t="str">
            <v>(None)</v>
          </cell>
          <cell r="R204" t="str">
            <v>(None)</v>
          </cell>
          <cell r="AM204">
            <v>11</v>
          </cell>
          <cell r="FK204" t="str">
            <v>Cheio</v>
          </cell>
          <cell r="FT204">
            <v>0.51100999999999996</v>
          </cell>
        </row>
        <row r="205">
          <cell r="G205" t="str">
            <v>702896I</v>
          </cell>
          <cell r="M205" t="str">
            <v>VERMELHO</v>
          </cell>
          <cell r="O205" t="str">
            <v>COP LEG.8</v>
          </cell>
          <cell r="Q205" t="str">
            <v>-</v>
          </cell>
          <cell r="R205" t="str">
            <v>REV. 400 1</v>
          </cell>
          <cell r="AM205">
            <v>14</v>
          </cell>
          <cell r="FK205" t="str">
            <v>Ótimo</v>
          </cell>
          <cell r="FT205">
            <v>0.26823000000000002</v>
          </cell>
        </row>
        <row r="206">
          <cell r="G206" t="str">
            <v>702899I</v>
          </cell>
          <cell r="M206" t="str">
            <v>VERMELHO</v>
          </cell>
          <cell r="O206" t="str">
            <v>COP LEG.5</v>
          </cell>
          <cell r="Q206" t="str">
            <v>(None)</v>
          </cell>
          <cell r="R206" t="str">
            <v>REV. 150 1</v>
          </cell>
          <cell r="AM206">
            <v>4</v>
          </cell>
          <cell r="FK206" t="str">
            <v>Estoque Sem Demanda</v>
          </cell>
          <cell r="FT206">
            <v>0</v>
          </cell>
        </row>
        <row r="207">
          <cell r="G207" t="str">
            <v>702903I</v>
          </cell>
          <cell r="M207" t="str">
            <v>ROXO</v>
          </cell>
          <cell r="O207" t="str">
            <v>MG2</v>
          </cell>
          <cell r="Q207" t="str">
            <v>ESTUFA 1  VG 2000 1</v>
          </cell>
          <cell r="R207" t="str">
            <v>(None)</v>
          </cell>
          <cell r="AM207">
            <v>22</v>
          </cell>
          <cell r="FK207" t="str">
            <v>Ótimo</v>
          </cell>
          <cell r="FT207">
            <v>0.15257000000000001</v>
          </cell>
        </row>
        <row r="208">
          <cell r="G208" t="str">
            <v>702913I</v>
          </cell>
          <cell r="M208" t="str">
            <v>VERMELHO</v>
          </cell>
          <cell r="O208" t="str">
            <v>COP LEG.6</v>
          </cell>
          <cell r="Q208" t="str">
            <v>-</v>
          </cell>
          <cell r="R208" t="str">
            <v>REV. 500 1</v>
          </cell>
          <cell r="AM208">
            <v>13</v>
          </cell>
          <cell r="FK208" t="str">
            <v>Crítico</v>
          </cell>
          <cell r="FT208">
            <v>3.3390000000000003E-2</v>
          </cell>
        </row>
        <row r="209">
          <cell r="G209" t="str">
            <v>702914I</v>
          </cell>
          <cell r="M209" t="str">
            <v>VERMELHO</v>
          </cell>
          <cell r="O209" t="str">
            <v>COP FET.5</v>
          </cell>
          <cell r="Q209" t="str">
            <v>-</v>
          </cell>
          <cell r="R209" t="str">
            <v>REV. 500 1</v>
          </cell>
          <cell r="AM209">
            <v>13</v>
          </cell>
          <cell r="FK209" t="str">
            <v>Baixo</v>
          </cell>
          <cell r="FT209">
            <v>7.2069999999999995E-2</v>
          </cell>
        </row>
        <row r="210">
          <cell r="G210" t="str">
            <v>702915I</v>
          </cell>
          <cell r="M210" t="str">
            <v>VERMELHO</v>
          </cell>
          <cell r="O210" t="str">
            <v>KIL.T400</v>
          </cell>
          <cell r="Q210" t="str">
            <v>-</v>
          </cell>
          <cell r="R210" t="str">
            <v>REV. 400 1</v>
          </cell>
          <cell r="AM210">
            <v>16</v>
          </cell>
          <cell r="FK210" t="str">
            <v>Crítico</v>
          </cell>
          <cell r="FT210">
            <v>0.14252000000000001</v>
          </cell>
        </row>
        <row r="211">
          <cell r="G211" t="str">
            <v>702917I</v>
          </cell>
          <cell r="M211" t="str">
            <v>VERMELHO</v>
          </cell>
          <cell r="O211" t="str">
            <v>COP LEG.1</v>
          </cell>
          <cell r="Q211" t="str">
            <v>LTO 400  VG 400</v>
          </cell>
          <cell r="R211" t="str">
            <v>REV. 150 3</v>
          </cell>
          <cell r="AM211">
            <v>19</v>
          </cell>
          <cell r="FK211" t="str">
            <v>Ótimo</v>
          </cell>
          <cell r="FT211">
            <v>0.14524000000000001</v>
          </cell>
        </row>
        <row r="212">
          <cell r="G212" t="str">
            <v>702924I</v>
          </cell>
          <cell r="M212" t="str">
            <v>AMARELO</v>
          </cell>
          <cell r="O212" t="str">
            <v>COP LEG.7</v>
          </cell>
          <cell r="Q212" t="str">
            <v>-</v>
          </cell>
          <cell r="R212" t="str">
            <v>REV. 150 3</v>
          </cell>
          <cell r="AM212">
            <v>16</v>
          </cell>
          <cell r="FK212" t="str">
            <v>Crítico</v>
          </cell>
          <cell r="FT212">
            <v>3.7900000000000003E-2</v>
          </cell>
        </row>
        <row r="213">
          <cell r="G213" t="str">
            <v>702927I</v>
          </cell>
          <cell r="M213" t="str">
            <v>VERMELHO</v>
          </cell>
          <cell r="O213" t="str">
            <v>COP FET.5</v>
          </cell>
          <cell r="Q213" t="str">
            <v>(None)</v>
          </cell>
          <cell r="R213" t="str">
            <v>(None)</v>
          </cell>
          <cell r="AM213">
            <v>13</v>
          </cell>
          <cell r="FK213" t="str">
            <v>Excesso</v>
          </cell>
          <cell r="FT213">
            <v>9.8570000000000005E-2</v>
          </cell>
        </row>
        <row r="214">
          <cell r="G214" t="str">
            <v>702928I</v>
          </cell>
          <cell r="M214" t="str">
            <v>VERMELHO</v>
          </cell>
          <cell r="O214" t="str">
            <v>COP FET.7</v>
          </cell>
          <cell r="Q214" t="str">
            <v>(None)</v>
          </cell>
          <cell r="R214" t="str">
            <v>(None)</v>
          </cell>
          <cell r="AM214">
            <v>17</v>
          </cell>
          <cell r="FK214" t="str">
            <v>Excesso</v>
          </cell>
          <cell r="FT214">
            <v>3.884E-2</v>
          </cell>
        </row>
        <row r="215">
          <cell r="G215" t="str">
            <v>702929I</v>
          </cell>
          <cell r="M215" t="str">
            <v>VERMELHO</v>
          </cell>
          <cell r="O215" t="str">
            <v>COP FET.4</v>
          </cell>
          <cell r="Q215" t="str">
            <v>-</v>
          </cell>
          <cell r="R215" t="str">
            <v>REV. 500 1</v>
          </cell>
          <cell r="AM215">
            <v>18</v>
          </cell>
          <cell r="FK215" t="str">
            <v>Baixo</v>
          </cell>
          <cell r="FT215">
            <v>2.444E-2</v>
          </cell>
        </row>
        <row r="216">
          <cell r="G216" t="str">
            <v>702930I</v>
          </cell>
          <cell r="M216" t="str">
            <v>VERMELHO</v>
          </cell>
          <cell r="O216" t="str">
            <v>COP LEG.2</v>
          </cell>
          <cell r="Q216" t="str">
            <v>ESTUFA 2  VG 400</v>
          </cell>
          <cell r="R216" t="str">
            <v>REV. 150 2</v>
          </cell>
          <cell r="AM216">
            <v>17</v>
          </cell>
          <cell r="FK216" t="str">
            <v>Ótimo</v>
          </cell>
          <cell r="FT216">
            <v>0.17715</v>
          </cell>
        </row>
        <row r="217">
          <cell r="G217" t="str">
            <v>702931I</v>
          </cell>
          <cell r="M217" t="str">
            <v>VERMELHO</v>
          </cell>
          <cell r="O217" t="str">
            <v>COP LEG.1</v>
          </cell>
          <cell r="Q217" t="str">
            <v>ESTUFA 2  VG 400</v>
          </cell>
          <cell r="R217" t="str">
            <v>REV. 150 1</v>
          </cell>
          <cell r="AM217">
            <v>18</v>
          </cell>
          <cell r="FK217" t="str">
            <v>Ótimo</v>
          </cell>
          <cell r="FT217">
            <v>8.0710000000000004E-2</v>
          </cell>
        </row>
        <row r="218">
          <cell r="G218" t="str">
            <v>702934I</v>
          </cell>
          <cell r="M218" t="str">
            <v>VERMELHO</v>
          </cell>
          <cell r="O218" t="str">
            <v>COP LEG.3</v>
          </cell>
          <cell r="Q218" t="str">
            <v>LTO 800 2  VG 800 2</v>
          </cell>
          <cell r="R218" t="str">
            <v>(None)</v>
          </cell>
          <cell r="AM218">
            <v>13</v>
          </cell>
          <cell r="FK218" t="str">
            <v>Ótimo</v>
          </cell>
          <cell r="FT218">
            <v>0.28553000000000001</v>
          </cell>
        </row>
        <row r="219">
          <cell r="G219" t="str">
            <v>702937I</v>
          </cell>
          <cell r="M219" t="str">
            <v>VERMELHO</v>
          </cell>
          <cell r="O219" t="str">
            <v>COP LEG.7</v>
          </cell>
          <cell r="Q219" t="str">
            <v>-</v>
          </cell>
          <cell r="R219" t="str">
            <v>REV. 500 2</v>
          </cell>
          <cell r="AM219">
            <v>14</v>
          </cell>
          <cell r="FK219" t="str">
            <v>Crítico</v>
          </cell>
          <cell r="FT219">
            <v>3.1099999999999999E-2</v>
          </cell>
        </row>
        <row r="220">
          <cell r="G220" t="str">
            <v>702938I</v>
          </cell>
          <cell r="M220" t="str">
            <v>AMARELO</v>
          </cell>
          <cell r="O220" t="str">
            <v>COP LEG.7</v>
          </cell>
          <cell r="Q220" t="str">
            <v>-</v>
          </cell>
          <cell r="R220" t="str">
            <v>REV. 500 1</v>
          </cell>
          <cell r="AM220">
            <v>15</v>
          </cell>
          <cell r="FK220" t="str">
            <v>Baixo</v>
          </cell>
          <cell r="FT220">
            <v>4.9570000000000003E-2</v>
          </cell>
        </row>
        <row r="221">
          <cell r="G221" t="str">
            <v>702939I</v>
          </cell>
          <cell r="M221" t="str">
            <v>AMARELO</v>
          </cell>
          <cell r="O221" t="str">
            <v>COP LEG.5</v>
          </cell>
          <cell r="Q221" t="str">
            <v>-</v>
          </cell>
          <cell r="R221" t="str">
            <v>REV. 500 3</v>
          </cell>
          <cell r="AM221">
            <v>13</v>
          </cell>
          <cell r="FK221" t="str">
            <v>Baixo</v>
          </cell>
          <cell r="FT221">
            <v>0.10223</v>
          </cell>
        </row>
        <row r="222">
          <cell r="G222" t="str">
            <v>702943I</v>
          </cell>
          <cell r="M222" t="str">
            <v>VERDE</v>
          </cell>
          <cell r="O222" t="str">
            <v>COP LEG.6</v>
          </cell>
          <cell r="Q222" t="str">
            <v>-</v>
          </cell>
          <cell r="R222" t="str">
            <v>REV. 150 1</v>
          </cell>
          <cell r="AM222">
            <v>14</v>
          </cell>
          <cell r="FK222" t="str">
            <v>Estoque Sem Demanda</v>
          </cell>
          <cell r="FT222">
            <v>7.3340000000000002E-2</v>
          </cell>
        </row>
        <row r="223">
          <cell r="G223" t="str">
            <v>702944I</v>
          </cell>
          <cell r="M223" t="str">
            <v>AMARELO</v>
          </cell>
          <cell r="O223" t="str">
            <v>COP LEG.7</v>
          </cell>
          <cell r="Q223" t="str">
            <v>-</v>
          </cell>
          <cell r="R223" t="str">
            <v>REV. 150 1</v>
          </cell>
          <cell r="AM223">
            <v>17</v>
          </cell>
          <cell r="FK223" t="str">
            <v>Baixo</v>
          </cell>
          <cell r="FT223">
            <v>8.9749999999999996E-2</v>
          </cell>
        </row>
        <row r="224">
          <cell r="G224" t="str">
            <v>702947I</v>
          </cell>
          <cell r="M224" t="str">
            <v>AMARELO</v>
          </cell>
          <cell r="O224" t="str">
            <v>COP FET.4</v>
          </cell>
          <cell r="Q224" t="str">
            <v>-</v>
          </cell>
          <cell r="R224" t="str">
            <v>REV. 500 3</v>
          </cell>
          <cell r="AM224">
            <v>15</v>
          </cell>
          <cell r="FK224" t="str">
            <v>Baixo</v>
          </cell>
          <cell r="FT224">
            <v>3.5650000000000001E-2</v>
          </cell>
        </row>
        <row r="225">
          <cell r="G225" t="str">
            <v>702959I</v>
          </cell>
          <cell r="M225" t="str">
            <v>VERMELHO</v>
          </cell>
          <cell r="O225" t="str">
            <v>COP LEG.7</v>
          </cell>
          <cell r="Q225" t="str">
            <v>-</v>
          </cell>
          <cell r="R225" t="str">
            <v>REV. 150 1</v>
          </cell>
          <cell r="AM225">
            <v>14</v>
          </cell>
          <cell r="FK225" t="str">
            <v>Crítico</v>
          </cell>
          <cell r="FT225">
            <v>0.31970999999999999</v>
          </cell>
        </row>
        <row r="226">
          <cell r="G226" t="str">
            <v>702960I</v>
          </cell>
          <cell r="M226" t="str">
            <v>VERMELHO</v>
          </cell>
          <cell r="O226" t="str">
            <v>COP LEG.8</v>
          </cell>
          <cell r="Q226" t="str">
            <v>ESTUFA 2  VG 400</v>
          </cell>
          <cell r="R226" t="str">
            <v>REV. 150 1</v>
          </cell>
          <cell r="AM226">
            <v>19</v>
          </cell>
          <cell r="FK226" t="str">
            <v>Crítico</v>
          </cell>
          <cell r="FT226">
            <v>2.8660899999999998</v>
          </cell>
        </row>
        <row r="227">
          <cell r="G227" t="str">
            <v>702962I</v>
          </cell>
          <cell r="M227" t="str">
            <v>VERMELHO</v>
          </cell>
          <cell r="O227" t="str">
            <v>COP LEG.3</v>
          </cell>
          <cell r="Q227" t="str">
            <v>ESTUFA 2  VG 2000 1</v>
          </cell>
          <cell r="R227" t="str">
            <v>REV. 500 1</v>
          </cell>
          <cell r="AM227">
            <v>23</v>
          </cell>
          <cell r="FK227" t="str">
            <v>Estoque Sem Demanda</v>
          </cell>
          <cell r="FT227">
            <v>0.47310999999999998</v>
          </cell>
        </row>
        <row r="228">
          <cell r="G228" t="str">
            <v>702963I</v>
          </cell>
          <cell r="M228" t="str">
            <v>AMARELO</v>
          </cell>
          <cell r="O228" t="str">
            <v>COP LEG.2</v>
          </cell>
          <cell r="Q228" t="str">
            <v>ESTUFA 2  VG 800 3</v>
          </cell>
          <cell r="R228" t="str">
            <v>REV. 150 1</v>
          </cell>
          <cell r="AM228">
            <v>24</v>
          </cell>
          <cell r="FK228" t="str">
            <v>Ótimo</v>
          </cell>
          <cell r="FT228">
            <v>0.30889</v>
          </cell>
        </row>
        <row r="229">
          <cell r="G229" t="str">
            <v>702964I</v>
          </cell>
          <cell r="M229" t="str">
            <v>VERMELHO</v>
          </cell>
          <cell r="O229" t="str">
            <v>COP LEG.2</v>
          </cell>
          <cell r="Q229" t="str">
            <v>LTO 800 1  VG 800 1</v>
          </cell>
          <cell r="R229" t="str">
            <v>REV. 400 1</v>
          </cell>
          <cell r="AM229">
            <v>22</v>
          </cell>
          <cell r="FK229" t="str">
            <v>Baixo</v>
          </cell>
          <cell r="FT229">
            <v>0.11899999999999999</v>
          </cell>
        </row>
        <row r="230">
          <cell r="G230" t="str">
            <v>702965I</v>
          </cell>
          <cell r="M230" t="str">
            <v>VERMELHO</v>
          </cell>
          <cell r="O230" t="str">
            <v>COP LEG.1</v>
          </cell>
          <cell r="Q230" t="str">
            <v>LTO 800 1  VG 800 1</v>
          </cell>
          <cell r="R230" t="str">
            <v>REV. 500 1</v>
          </cell>
          <cell r="AM230">
            <v>20</v>
          </cell>
          <cell r="FK230" t="str">
            <v>Crítico</v>
          </cell>
          <cell r="FT230">
            <v>2.7269999999999999E-2</v>
          </cell>
        </row>
        <row r="231">
          <cell r="G231" t="str">
            <v>702972I</v>
          </cell>
          <cell r="M231" t="str">
            <v>VERMELHO</v>
          </cell>
          <cell r="O231" t="str">
            <v>COP LEG.6</v>
          </cell>
          <cell r="Q231" t="str">
            <v>-</v>
          </cell>
          <cell r="R231" t="str">
            <v>REV. 500 3</v>
          </cell>
          <cell r="AM231">
            <v>14</v>
          </cell>
          <cell r="FK231" t="str">
            <v>Crítico</v>
          </cell>
          <cell r="FT231">
            <v>4.0129999999999999E-2</v>
          </cell>
        </row>
        <row r="232">
          <cell r="G232" t="str">
            <v>702981I</v>
          </cell>
          <cell r="M232" t="str">
            <v>AMARELO</v>
          </cell>
          <cell r="O232" t="str">
            <v>COP LEG.7</v>
          </cell>
          <cell r="Q232" t="str">
            <v>-</v>
          </cell>
          <cell r="R232" t="str">
            <v>REV. 500 1</v>
          </cell>
          <cell r="AM232">
            <v>16</v>
          </cell>
          <cell r="FK232" t="str">
            <v>Crítico</v>
          </cell>
          <cell r="FT232">
            <v>0.10485</v>
          </cell>
        </row>
        <row r="233">
          <cell r="G233" t="str">
            <v>702984I</v>
          </cell>
          <cell r="M233" t="str">
            <v>VERMELHO</v>
          </cell>
          <cell r="O233" t="str">
            <v>COP FET.3</v>
          </cell>
          <cell r="Q233" t="str">
            <v>-</v>
          </cell>
          <cell r="R233" t="str">
            <v>REV. 500 3</v>
          </cell>
          <cell r="AM233">
            <v>18</v>
          </cell>
          <cell r="FK233" t="str">
            <v>Ótimo</v>
          </cell>
          <cell r="FT233">
            <v>3.5630000000000002E-2</v>
          </cell>
        </row>
        <row r="234">
          <cell r="G234" t="str">
            <v>702986I</v>
          </cell>
          <cell r="M234" t="str">
            <v>VERMELHO</v>
          </cell>
          <cell r="O234" t="str">
            <v>COP LEG.1</v>
          </cell>
          <cell r="Q234" t="str">
            <v>LTO 400</v>
          </cell>
          <cell r="R234" t="str">
            <v>(None)</v>
          </cell>
          <cell r="AM234">
            <v>15</v>
          </cell>
          <cell r="FK234" t="str">
            <v>Estoque Sem Demanda</v>
          </cell>
          <cell r="FT234">
            <v>5.9020000000000003E-2</v>
          </cell>
        </row>
        <row r="235">
          <cell r="G235" t="str">
            <v>702987I</v>
          </cell>
          <cell r="M235" t="str">
            <v>ROXO</v>
          </cell>
          <cell r="O235" t="str">
            <v>COP LEG.5</v>
          </cell>
          <cell r="Q235" t="str">
            <v>-</v>
          </cell>
          <cell r="R235" t="str">
            <v>REV. 800 3</v>
          </cell>
          <cell r="AM235">
            <v>17</v>
          </cell>
          <cell r="FK235" t="str">
            <v>Baixo</v>
          </cell>
          <cell r="FT235">
            <v>0.21573000000000001</v>
          </cell>
        </row>
        <row r="236">
          <cell r="G236" t="str">
            <v>702988I</v>
          </cell>
          <cell r="M236" t="str">
            <v>AMARELO</v>
          </cell>
          <cell r="O236" t="str">
            <v>COP LEG.5</v>
          </cell>
          <cell r="Q236" t="str">
            <v>-</v>
          </cell>
          <cell r="R236" t="str">
            <v>REV. 500 1</v>
          </cell>
          <cell r="AM236">
            <v>16</v>
          </cell>
          <cell r="FK236" t="str">
            <v>Cheio</v>
          </cell>
          <cell r="FT236">
            <v>0.21160999999999999</v>
          </cell>
        </row>
        <row r="237">
          <cell r="G237" t="str">
            <v>702990I</v>
          </cell>
          <cell r="M237" t="str">
            <v>AMARELO</v>
          </cell>
          <cell r="O237" t="str">
            <v>COP LEG.6</v>
          </cell>
          <cell r="Q237" t="str">
            <v>-</v>
          </cell>
          <cell r="R237" t="str">
            <v>REV. 150 3</v>
          </cell>
          <cell r="AM237">
            <v>13</v>
          </cell>
          <cell r="FK237" t="str">
            <v>Cheio</v>
          </cell>
          <cell r="FT237">
            <v>9.9650000000000002E-2</v>
          </cell>
        </row>
        <row r="238">
          <cell r="G238" t="str">
            <v>702991I</v>
          </cell>
          <cell r="M238" t="str">
            <v>VERMELHO</v>
          </cell>
          <cell r="O238" t="str">
            <v>COP LEG.7</v>
          </cell>
          <cell r="Q238" t="str">
            <v>-</v>
          </cell>
          <cell r="R238" t="str">
            <v>REV. 150 3</v>
          </cell>
          <cell r="AM238">
            <v>12</v>
          </cell>
          <cell r="FK238" t="str">
            <v>Excesso</v>
          </cell>
          <cell r="FT238">
            <v>0.16758999999999999</v>
          </cell>
        </row>
        <row r="239">
          <cell r="G239" t="str">
            <v>702993I</v>
          </cell>
          <cell r="M239" t="str">
            <v>VERMELHO</v>
          </cell>
          <cell r="O239" t="str">
            <v>COP FET.6</v>
          </cell>
          <cell r="Q239" t="str">
            <v>-</v>
          </cell>
          <cell r="R239" t="str">
            <v>REV. 400 1</v>
          </cell>
          <cell r="AM239">
            <v>18</v>
          </cell>
          <cell r="FK239" t="str">
            <v>Excesso</v>
          </cell>
          <cell r="FT239">
            <v>8.1570000000000004E-2</v>
          </cell>
        </row>
        <row r="240">
          <cell r="G240" t="str">
            <v>703002I</v>
          </cell>
          <cell r="M240" t="str">
            <v>VERMELHO</v>
          </cell>
          <cell r="O240" t="str">
            <v>COP FET.1</v>
          </cell>
          <cell r="Q240" t="str">
            <v>LTO 800 2  VG 800 2</v>
          </cell>
          <cell r="R240" t="str">
            <v>(None)</v>
          </cell>
          <cell r="AM240">
            <v>15</v>
          </cell>
          <cell r="FK240" t="str">
            <v>Baixo</v>
          </cell>
          <cell r="FT240">
            <v>6.0199999999999997E-2</v>
          </cell>
        </row>
        <row r="241">
          <cell r="G241" t="str">
            <v>703003I</v>
          </cell>
          <cell r="M241" t="str">
            <v>VERMELHO</v>
          </cell>
          <cell r="O241" t="str">
            <v>COP FET.1</v>
          </cell>
          <cell r="Q241" t="str">
            <v>LTO 800 2  VG 800 2</v>
          </cell>
          <cell r="R241" t="str">
            <v>(None)</v>
          </cell>
          <cell r="AM241">
            <v>16</v>
          </cell>
          <cell r="FK241" t="str">
            <v>Baixo</v>
          </cell>
          <cell r="FT241">
            <v>3.1809999999999998E-2</v>
          </cell>
        </row>
        <row r="242">
          <cell r="G242" t="str">
            <v>703004I</v>
          </cell>
          <cell r="M242" t="str">
            <v>VERMELHO</v>
          </cell>
          <cell r="O242" t="str">
            <v>COP FET.1</v>
          </cell>
          <cell r="Q242" t="str">
            <v>LTO 800 2  VG 800 2</v>
          </cell>
          <cell r="R242" t="str">
            <v>(None)</v>
          </cell>
          <cell r="AM242">
            <v>14</v>
          </cell>
          <cell r="FK242" t="str">
            <v>Ótimo</v>
          </cell>
          <cell r="FT242">
            <v>2.2239999999999999E-2</v>
          </cell>
        </row>
        <row r="243">
          <cell r="G243" t="str">
            <v>703005I</v>
          </cell>
          <cell r="M243" t="str">
            <v>VERMELHO</v>
          </cell>
          <cell r="O243" t="str">
            <v>COP LEG.1</v>
          </cell>
          <cell r="Q243" t="str">
            <v>LTO 800 2  VG 800 2</v>
          </cell>
          <cell r="R243" t="str">
            <v>(None)</v>
          </cell>
          <cell r="AM243">
            <v>12</v>
          </cell>
          <cell r="FK243" t="str">
            <v>Excesso</v>
          </cell>
          <cell r="FT243">
            <v>1.162E-2</v>
          </cell>
        </row>
        <row r="244">
          <cell r="G244" t="str">
            <v>703007I</v>
          </cell>
          <cell r="M244" t="str">
            <v>VERMELHO</v>
          </cell>
          <cell r="O244" t="str">
            <v>COP FET.1</v>
          </cell>
          <cell r="Q244" t="str">
            <v>ESTUFA 2  VG 400</v>
          </cell>
          <cell r="R244" t="str">
            <v>(None)</v>
          </cell>
          <cell r="AM244">
            <v>15</v>
          </cell>
          <cell r="FK244" t="str">
            <v>Ótimo</v>
          </cell>
          <cell r="FT244">
            <v>4.4380000000000003E-2</v>
          </cell>
        </row>
        <row r="245">
          <cell r="G245" t="str">
            <v>703011I</v>
          </cell>
          <cell r="M245" t="str">
            <v>VERMELHO</v>
          </cell>
          <cell r="O245" t="str">
            <v>COP FET.1</v>
          </cell>
          <cell r="Q245" t="str">
            <v>ESTUFA 2  VG 800 3</v>
          </cell>
          <cell r="R245" t="str">
            <v>REV. 500 2</v>
          </cell>
          <cell r="AM245">
            <v>19</v>
          </cell>
          <cell r="FK245" t="str">
            <v>Crítico</v>
          </cell>
          <cell r="FT245">
            <v>0.10765</v>
          </cell>
        </row>
        <row r="246">
          <cell r="G246" t="str">
            <v>703012I</v>
          </cell>
          <cell r="M246" t="str">
            <v>AMARELO</v>
          </cell>
          <cell r="O246" t="str">
            <v>COP LEG.7</v>
          </cell>
          <cell r="Q246" t="str">
            <v>-</v>
          </cell>
          <cell r="R246" t="str">
            <v>REV. 150 1</v>
          </cell>
          <cell r="AM246">
            <v>12</v>
          </cell>
          <cell r="FK246" t="str">
            <v>Baixo</v>
          </cell>
          <cell r="FT246">
            <v>0.44916</v>
          </cell>
        </row>
        <row r="247">
          <cell r="G247" t="str">
            <v>703013I</v>
          </cell>
          <cell r="M247" t="str">
            <v>VERMELHO</v>
          </cell>
          <cell r="O247" t="str">
            <v>COP LEG.6</v>
          </cell>
          <cell r="Q247" t="str">
            <v>-</v>
          </cell>
          <cell r="R247" t="str">
            <v>REV. 500 3</v>
          </cell>
          <cell r="AM247">
            <v>13</v>
          </cell>
          <cell r="FK247" t="str">
            <v>Crítico</v>
          </cell>
          <cell r="FT247">
            <v>6.5189999999999998E-2</v>
          </cell>
        </row>
        <row r="248">
          <cell r="G248" t="str">
            <v>703014I</v>
          </cell>
          <cell r="M248" t="str">
            <v>VERMELHO</v>
          </cell>
          <cell r="O248" t="str">
            <v>COP LEG.7</v>
          </cell>
          <cell r="Q248" t="str">
            <v>-</v>
          </cell>
          <cell r="R248" t="str">
            <v>REV. 800 2</v>
          </cell>
          <cell r="AM248">
            <v>12</v>
          </cell>
          <cell r="FK248" t="str">
            <v>Crítico</v>
          </cell>
          <cell r="FT248">
            <v>0.10421999999999999</v>
          </cell>
        </row>
        <row r="249">
          <cell r="G249" t="str">
            <v>703015I</v>
          </cell>
          <cell r="M249" t="str">
            <v>VERMELHO</v>
          </cell>
          <cell r="O249" t="str">
            <v>COP FET.6</v>
          </cell>
          <cell r="Q249" t="str">
            <v>-</v>
          </cell>
          <cell r="R249" t="str">
            <v>REV. 500 3</v>
          </cell>
          <cell r="AM249">
            <v>18</v>
          </cell>
          <cell r="FK249" t="str">
            <v>Baixo</v>
          </cell>
          <cell r="FT249">
            <v>4.4359999999999997E-2</v>
          </cell>
        </row>
        <row r="250">
          <cell r="G250" t="str">
            <v>703019I</v>
          </cell>
          <cell r="M250" t="str">
            <v>VERMELHO</v>
          </cell>
          <cell r="O250" t="str">
            <v>COP FET.2</v>
          </cell>
          <cell r="Q250" t="str">
            <v>LTO 400  VG 400</v>
          </cell>
          <cell r="R250" t="str">
            <v>(None)</v>
          </cell>
          <cell r="AM250">
            <v>14</v>
          </cell>
          <cell r="FK250" t="str">
            <v>Ótimo</v>
          </cell>
          <cell r="FT250">
            <v>0.24357000000000001</v>
          </cell>
        </row>
        <row r="251">
          <cell r="G251" t="str">
            <v>703022I</v>
          </cell>
          <cell r="M251" t="str">
            <v>VERMELHO</v>
          </cell>
          <cell r="O251" t="str">
            <v>PAM 2</v>
          </cell>
          <cell r="Q251" t="str">
            <v>LTO 400  VG 400</v>
          </cell>
          <cell r="R251" t="str">
            <v>(None)</v>
          </cell>
          <cell r="AM251">
            <v>20</v>
          </cell>
          <cell r="FK251" t="str">
            <v>Estoque Sem Demanda</v>
          </cell>
          <cell r="FT251">
            <v>0.43779000000000001</v>
          </cell>
        </row>
        <row r="252">
          <cell r="G252" t="str">
            <v>703025I</v>
          </cell>
          <cell r="M252" t="str">
            <v>VERMELHO</v>
          </cell>
          <cell r="O252" t="str">
            <v>COP LEG.6</v>
          </cell>
          <cell r="Q252" t="str">
            <v>(None)</v>
          </cell>
          <cell r="R252" t="str">
            <v>(None)</v>
          </cell>
          <cell r="AM252">
            <v>13</v>
          </cell>
          <cell r="FK252" t="str">
            <v>Estoque Sem Demanda</v>
          </cell>
          <cell r="FT252">
            <v>4.5159999999999999E-2</v>
          </cell>
        </row>
        <row r="253">
          <cell r="G253" t="str">
            <v>703029I</v>
          </cell>
          <cell r="M253" t="str">
            <v>ROXO</v>
          </cell>
          <cell r="O253" t="str">
            <v>COP LEG.6</v>
          </cell>
          <cell r="Q253" t="str">
            <v>-</v>
          </cell>
          <cell r="R253" t="str">
            <v>REV. 400 2</v>
          </cell>
          <cell r="AM253">
            <v>14</v>
          </cell>
          <cell r="FK253" t="str">
            <v>Crítico</v>
          </cell>
          <cell r="FT253">
            <v>6.0339999999999998E-2</v>
          </cell>
        </row>
        <row r="254">
          <cell r="G254" t="str">
            <v>703030I</v>
          </cell>
          <cell r="M254" t="str">
            <v>ROXO</v>
          </cell>
          <cell r="O254" t="str">
            <v>COP FET.7</v>
          </cell>
          <cell r="Q254" t="str">
            <v>-</v>
          </cell>
          <cell r="R254" t="str">
            <v>REV. 500 3</v>
          </cell>
          <cell r="AM254">
            <v>21</v>
          </cell>
          <cell r="FK254" t="str">
            <v>Ótimo</v>
          </cell>
          <cell r="FT254">
            <v>0.10012</v>
          </cell>
        </row>
        <row r="255">
          <cell r="G255" t="str">
            <v>703042I</v>
          </cell>
          <cell r="M255" t="str">
            <v>VERMELHO</v>
          </cell>
          <cell r="O255" t="str">
            <v>COP LEG.7</v>
          </cell>
          <cell r="Q255" t="str">
            <v>-</v>
          </cell>
          <cell r="R255" t="str">
            <v>REV. 500 2</v>
          </cell>
          <cell r="AM255">
            <v>28</v>
          </cell>
          <cell r="FK255" t="str">
            <v>Cheio</v>
          </cell>
          <cell r="FT255">
            <v>0.12759999999999999</v>
          </cell>
        </row>
        <row r="256">
          <cell r="G256" t="str">
            <v>703043I</v>
          </cell>
          <cell r="M256" t="str">
            <v>VERMELHO</v>
          </cell>
          <cell r="O256" t="str">
            <v>COP LEG.7</v>
          </cell>
          <cell r="Q256" t="str">
            <v>-</v>
          </cell>
          <cell r="R256" t="str">
            <v>REV. 800 1</v>
          </cell>
          <cell r="AM256">
            <v>18</v>
          </cell>
          <cell r="FK256" t="str">
            <v>Ótimo</v>
          </cell>
          <cell r="FT256">
            <v>0.10524</v>
          </cell>
        </row>
        <row r="257">
          <cell r="G257" t="str">
            <v>703044I</v>
          </cell>
          <cell r="M257" t="str">
            <v>VERDE</v>
          </cell>
          <cell r="O257" t="str">
            <v>KIL. 250</v>
          </cell>
          <cell r="Q257" t="str">
            <v>-</v>
          </cell>
          <cell r="R257" t="str">
            <v>REV. 500 2</v>
          </cell>
          <cell r="AM257">
            <v>14</v>
          </cell>
          <cell r="FK257" t="str">
            <v>Ótimo</v>
          </cell>
          <cell r="FT257">
            <v>7.6350000000000001E-2</v>
          </cell>
        </row>
        <row r="258">
          <cell r="G258" t="str">
            <v>703062I</v>
          </cell>
          <cell r="M258" t="str">
            <v>VERMELHO</v>
          </cell>
          <cell r="O258" t="str">
            <v>COP FET.3</v>
          </cell>
          <cell r="Q258" t="str">
            <v>(None)</v>
          </cell>
          <cell r="R258" t="str">
            <v>(None)</v>
          </cell>
          <cell r="AM258">
            <v>11</v>
          </cell>
          <cell r="FK258" t="str">
            <v>Baixo</v>
          </cell>
          <cell r="FT258">
            <v>1.363E-2</v>
          </cell>
        </row>
        <row r="259">
          <cell r="G259" t="str">
            <v>703064I</v>
          </cell>
          <cell r="M259" t="str">
            <v>VERMELHO</v>
          </cell>
          <cell r="O259" t="str">
            <v>KIL.T400</v>
          </cell>
          <cell r="Q259" t="str">
            <v>(None)</v>
          </cell>
          <cell r="R259" t="str">
            <v>REV. 800 2</v>
          </cell>
          <cell r="AM259">
            <v>13</v>
          </cell>
          <cell r="FK259" t="str">
            <v>Estoque Sem Demanda</v>
          </cell>
          <cell r="FT259">
            <v>0</v>
          </cell>
        </row>
        <row r="260">
          <cell r="G260" t="str">
            <v>703068I</v>
          </cell>
          <cell r="M260" t="str">
            <v>VERMELHO</v>
          </cell>
          <cell r="O260" t="str">
            <v>COP FET.5</v>
          </cell>
          <cell r="Q260" t="str">
            <v>-</v>
          </cell>
          <cell r="R260" t="str">
            <v>REV. 500 2</v>
          </cell>
          <cell r="AM260">
            <v>12</v>
          </cell>
          <cell r="FK260" t="str">
            <v>Ótimo</v>
          </cell>
          <cell r="FT260">
            <v>8.3320000000000005E-2</v>
          </cell>
        </row>
        <row r="261">
          <cell r="G261" t="str">
            <v>703091I</v>
          </cell>
          <cell r="M261" t="str">
            <v>VERMELHO</v>
          </cell>
          <cell r="O261" t="str">
            <v>(None)</v>
          </cell>
          <cell r="Q261" t="str">
            <v>(None)</v>
          </cell>
          <cell r="R261" t="str">
            <v>(None)</v>
          </cell>
          <cell r="AM261">
            <v>7</v>
          </cell>
          <cell r="FK261" t="str">
            <v>Estoque Sem Demanda</v>
          </cell>
          <cell r="FT261">
            <v>0</v>
          </cell>
        </row>
        <row r="262">
          <cell r="G262" t="str">
            <v>703096I</v>
          </cell>
          <cell r="M262" t="str">
            <v>VERMELHO</v>
          </cell>
          <cell r="O262" t="str">
            <v>PAM 1</v>
          </cell>
          <cell r="Q262" t="str">
            <v>(None)</v>
          </cell>
          <cell r="R262" t="str">
            <v>(None)</v>
          </cell>
          <cell r="AM262">
            <v>11</v>
          </cell>
          <cell r="FK262" t="str">
            <v>Cheio</v>
          </cell>
          <cell r="FT262">
            <v>0.28127000000000002</v>
          </cell>
        </row>
        <row r="263">
          <cell r="G263" t="str">
            <v>703098I</v>
          </cell>
          <cell r="M263" t="str">
            <v>VERMELHO</v>
          </cell>
          <cell r="O263" t="str">
            <v>COP FET.3</v>
          </cell>
          <cell r="Q263" t="str">
            <v>-</v>
          </cell>
          <cell r="R263" t="str">
            <v>REV. 150 3</v>
          </cell>
          <cell r="AM263">
            <v>12</v>
          </cell>
          <cell r="FK263" t="str">
            <v>Excesso</v>
          </cell>
          <cell r="FT263">
            <v>4.351E-2</v>
          </cell>
        </row>
        <row r="264">
          <cell r="G264" t="str">
            <v>703099I</v>
          </cell>
          <cell r="M264" t="str">
            <v>VERMELHO</v>
          </cell>
          <cell r="O264" t="str">
            <v>COP FET.7</v>
          </cell>
          <cell r="Q264" t="str">
            <v>-</v>
          </cell>
          <cell r="R264" t="str">
            <v>REV. 150 3</v>
          </cell>
          <cell r="AM264">
            <v>13</v>
          </cell>
          <cell r="FK264" t="str">
            <v>Excesso</v>
          </cell>
          <cell r="FT264">
            <v>4.1279999999999997E-2</v>
          </cell>
        </row>
        <row r="265">
          <cell r="G265" t="str">
            <v>703100I</v>
          </cell>
          <cell r="M265" t="str">
            <v>VERMELHO</v>
          </cell>
          <cell r="O265" t="str">
            <v>COP LEG.6</v>
          </cell>
          <cell r="Q265" t="str">
            <v>-</v>
          </cell>
          <cell r="R265" t="str">
            <v>REV. 150 1</v>
          </cell>
          <cell r="AM265">
            <v>15</v>
          </cell>
          <cell r="FK265" t="str">
            <v>Ótimo</v>
          </cell>
          <cell r="FT265">
            <v>2.1780000000000001E-2</v>
          </cell>
        </row>
        <row r="266">
          <cell r="G266" t="str">
            <v>703107I</v>
          </cell>
          <cell r="M266" t="str">
            <v>VERMELHO</v>
          </cell>
          <cell r="O266" t="str">
            <v>COP LEG.8</v>
          </cell>
          <cell r="Q266" t="str">
            <v>ESTUFA 3  VG 150</v>
          </cell>
          <cell r="R266" t="str">
            <v>(None)</v>
          </cell>
          <cell r="AM266">
            <v>13</v>
          </cell>
          <cell r="FK266" t="str">
            <v>Estoque Sem Demanda</v>
          </cell>
          <cell r="FT266">
            <v>0.25552999999999998</v>
          </cell>
        </row>
        <row r="267">
          <cell r="G267" t="str">
            <v>703127I</v>
          </cell>
          <cell r="M267" t="str">
            <v>VERMELHO</v>
          </cell>
          <cell r="O267" t="str">
            <v>COP LEG.2</v>
          </cell>
          <cell r="Q267" t="str">
            <v>LTO 2000 2</v>
          </cell>
          <cell r="R267" t="str">
            <v>(None)</v>
          </cell>
          <cell r="AM267">
            <v>19</v>
          </cell>
          <cell r="FK267" t="str">
            <v>Baixo</v>
          </cell>
          <cell r="FT267">
            <v>0.15354999999999999</v>
          </cell>
        </row>
        <row r="268">
          <cell r="G268" t="str">
            <v>703128I</v>
          </cell>
          <cell r="M268" t="str">
            <v>VERMELHO</v>
          </cell>
          <cell r="O268" t="str">
            <v>COP LEG.2</v>
          </cell>
          <cell r="Q268" t="str">
            <v>LTO 2000 1</v>
          </cell>
          <cell r="R268" t="str">
            <v>(None)</v>
          </cell>
          <cell r="AM268">
            <v>15</v>
          </cell>
          <cell r="FK268" t="str">
            <v>Excesso</v>
          </cell>
          <cell r="FT268">
            <v>9.9979999999999999E-2</v>
          </cell>
        </row>
        <row r="269">
          <cell r="G269" t="str">
            <v>703131I</v>
          </cell>
          <cell r="M269" t="str">
            <v>ROXO</v>
          </cell>
          <cell r="O269" t="str">
            <v>COP LEG.5</v>
          </cell>
          <cell r="Q269" t="str">
            <v>-</v>
          </cell>
          <cell r="R269" t="str">
            <v>REV. 400 1</v>
          </cell>
          <cell r="AM269">
            <v>18</v>
          </cell>
          <cell r="FK269" t="str">
            <v>Cheio</v>
          </cell>
          <cell r="FT269">
            <v>0.22739000000000001</v>
          </cell>
        </row>
        <row r="270">
          <cell r="G270" t="str">
            <v>703153I</v>
          </cell>
          <cell r="M270" t="str">
            <v>VERDE</v>
          </cell>
          <cell r="O270" t="str">
            <v>COP LEG.3</v>
          </cell>
          <cell r="Q270" t="str">
            <v>-</v>
          </cell>
          <cell r="R270" t="str">
            <v>REV. 800 1</v>
          </cell>
          <cell r="AM270">
            <v>14</v>
          </cell>
          <cell r="FK270" t="str">
            <v>Crítico</v>
          </cell>
          <cell r="FT270">
            <v>0.19281999999999999</v>
          </cell>
        </row>
        <row r="271">
          <cell r="G271" t="str">
            <v>703154I</v>
          </cell>
          <cell r="M271" t="str">
            <v>VERMELHO</v>
          </cell>
          <cell r="O271" t="str">
            <v>COP LEG.5</v>
          </cell>
          <cell r="Q271" t="str">
            <v>-</v>
          </cell>
          <cell r="R271" t="str">
            <v>REV. 800 1</v>
          </cell>
          <cell r="AM271">
            <v>29</v>
          </cell>
          <cell r="FK271" t="str">
            <v>Baixo</v>
          </cell>
          <cell r="FT271">
            <v>0.18703</v>
          </cell>
        </row>
        <row r="272">
          <cell r="G272" t="str">
            <v>703156I</v>
          </cell>
          <cell r="M272" t="str">
            <v>AMARELO</v>
          </cell>
          <cell r="O272" t="str">
            <v>COP LEG.7</v>
          </cell>
          <cell r="Q272" t="str">
            <v>-</v>
          </cell>
          <cell r="R272" t="str">
            <v>REV. 800 1</v>
          </cell>
          <cell r="AM272">
            <v>15</v>
          </cell>
          <cell r="FK272" t="str">
            <v>Excesso</v>
          </cell>
          <cell r="FT272">
            <v>0.10954</v>
          </cell>
        </row>
        <row r="273">
          <cell r="G273" t="str">
            <v>703160I</v>
          </cell>
          <cell r="M273" t="str">
            <v>VERMELHO</v>
          </cell>
          <cell r="O273" t="str">
            <v>PAM 1</v>
          </cell>
          <cell r="Q273" t="str">
            <v>(None)</v>
          </cell>
          <cell r="R273" t="str">
            <v>(None)</v>
          </cell>
          <cell r="AM273">
            <v>12</v>
          </cell>
          <cell r="FK273" t="str">
            <v>Excesso</v>
          </cell>
          <cell r="FT273">
            <v>0.21026</v>
          </cell>
        </row>
        <row r="274">
          <cell r="G274" t="str">
            <v>703161I</v>
          </cell>
          <cell r="M274" t="str">
            <v>VERMELHO</v>
          </cell>
          <cell r="O274" t="str">
            <v>PAM 1</v>
          </cell>
          <cell r="Q274" t="str">
            <v>(None)</v>
          </cell>
          <cell r="R274" t="str">
            <v>(None)</v>
          </cell>
          <cell r="AM274">
            <v>11</v>
          </cell>
          <cell r="FK274" t="str">
            <v>Excesso</v>
          </cell>
          <cell r="FT274">
            <v>0.42180000000000001</v>
          </cell>
        </row>
        <row r="275">
          <cell r="G275" t="str">
            <v>703171I</v>
          </cell>
          <cell r="M275" t="str">
            <v>VERMELHO</v>
          </cell>
          <cell r="O275" t="str">
            <v>COP FET.1</v>
          </cell>
          <cell r="Q275" t="str">
            <v>LTO 800 1  VG 800 1</v>
          </cell>
          <cell r="R275" t="str">
            <v>(None)</v>
          </cell>
          <cell r="AM275">
            <v>18</v>
          </cell>
          <cell r="FK275" t="str">
            <v>Ótimo</v>
          </cell>
          <cell r="FT275">
            <v>0.11996999999999999</v>
          </cell>
        </row>
        <row r="276">
          <cell r="G276" t="str">
            <v>703172I</v>
          </cell>
          <cell r="M276" t="str">
            <v>VERMELHO</v>
          </cell>
          <cell r="O276" t="str">
            <v>COP LEG.1</v>
          </cell>
          <cell r="Q276" t="str">
            <v>LTO 250  VG 150</v>
          </cell>
          <cell r="R276" t="str">
            <v>(None)</v>
          </cell>
          <cell r="AM276">
            <v>15</v>
          </cell>
          <cell r="FK276" t="str">
            <v>Crítico</v>
          </cell>
          <cell r="FT276">
            <v>0.16803000000000001</v>
          </cell>
        </row>
        <row r="277">
          <cell r="G277" t="str">
            <v>703173I</v>
          </cell>
          <cell r="M277" t="str">
            <v>AMARELO</v>
          </cell>
          <cell r="O277" t="str">
            <v>COP FET.1</v>
          </cell>
          <cell r="Q277" t="str">
            <v>LTO 800 3  VG 800 3</v>
          </cell>
          <cell r="R277" t="str">
            <v>(None)</v>
          </cell>
          <cell r="AM277">
            <v>15</v>
          </cell>
          <cell r="FK277" t="str">
            <v>Crítico</v>
          </cell>
          <cell r="FT277">
            <v>0.15551999999999999</v>
          </cell>
        </row>
        <row r="278">
          <cell r="G278" t="str">
            <v>703186I</v>
          </cell>
          <cell r="M278" t="str">
            <v>VERMELHO</v>
          </cell>
          <cell r="O278" t="str">
            <v>COP LEG.6</v>
          </cell>
          <cell r="Q278" t="str">
            <v>-</v>
          </cell>
          <cell r="R278" t="str">
            <v>REV. 150 1</v>
          </cell>
          <cell r="AM278">
            <v>14</v>
          </cell>
          <cell r="FK278" t="str">
            <v>Estoque Sem Demanda</v>
          </cell>
          <cell r="FT278">
            <v>5.6559999999999999E-2</v>
          </cell>
        </row>
        <row r="279">
          <cell r="G279" t="str">
            <v>703190I</v>
          </cell>
          <cell r="M279" t="str">
            <v>VERMELHO</v>
          </cell>
          <cell r="O279" t="str">
            <v>COP LEG.3</v>
          </cell>
          <cell r="Q279" t="str">
            <v>LTO 800 1  VG 800 1</v>
          </cell>
          <cell r="R279" t="str">
            <v>REV. 500 3</v>
          </cell>
          <cell r="AM279">
            <v>19</v>
          </cell>
          <cell r="FK279" t="str">
            <v>Excesso</v>
          </cell>
          <cell r="FT279">
            <v>0.53888000000000003</v>
          </cell>
        </row>
        <row r="280">
          <cell r="G280" t="str">
            <v>703192I</v>
          </cell>
          <cell r="M280" t="str">
            <v>VERMELHO</v>
          </cell>
          <cell r="O280" t="str">
            <v>COP FET.7</v>
          </cell>
          <cell r="Q280" t="str">
            <v>-</v>
          </cell>
          <cell r="R280" t="str">
            <v>REV. 150 2</v>
          </cell>
          <cell r="AM280">
            <v>23</v>
          </cell>
          <cell r="FK280" t="str">
            <v>Crítico</v>
          </cell>
          <cell r="FT280">
            <v>2.342E-2</v>
          </cell>
        </row>
        <row r="281">
          <cell r="G281" t="str">
            <v>703204I</v>
          </cell>
          <cell r="M281" t="str">
            <v>VERMELHO</v>
          </cell>
          <cell r="O281" t="str">
            <v>COP LEG.6</v>
          </cell>
          <cell r="Q281" t="str">
            <v>(None)</v>
          </cell>
          <cell r="R281" t="str">
            <v>(None)</v>
          </cell>
          <cell r="AM281">
            <v>11</v>
          </cell>
          <cell r="FK281" t="str">
            <v>Crítico</v>
          </cell>
          <cell r="FT281">
            <v>9.3049999999999994E-2</v>
          </cell>
        </row>
        <row r="282">
          <cell r="G282" t="str">
            <v>703205I</v>
          </cell>
          <cell r="M282" t="str">
            <v>VERMELHO</v>
          </cell>
          <cell r="O282" t="str">
            <v>COP LEG.6</v>
          </cell>
          <cell r="Q282" t="str">
            <v>(None)</v>
          </cell>
          <cell r="R282" t="str">
            <v>(None)</v>
          </cell>
          <cell r="AM282">
            <v>15</v>
          </cell>
          <cell r="FK282" t="str">
            <v>Crítico</v>
          </cell>
          <cell r="FT282">
            <v>0.16138</v>
          </cell>
        </row>
        <row r="283">
          <cell r="G283" t="str">
            <v>703220I</v>
          </cell>
          <cell r="M283" t="str">
            <v>VERMELHO</v>
          </cell>
          <cell r="O283" t="str">
            <v>COP LEG.1</v>
          </cell>
          <cell r="Q283" t="str">
            <v>LTO 400  VG 400</v>
          </cell>
          <cell r="R283" t="str">
            <v>REV. 150 3</v>
          </cell>
          <cell r="AM283">
            <v>20</v>
          </cell>
          <cell r="FK283" t="str">
            <v>Cheio</v>
          </cell>
          <cell r="FT283">
            <v>0.10446999999999999</v>
          </cell>
        </row>
        <row r="284">
          <cell r="G284" t="str">
            <v>703221I</v>
          </cell>
          <cell r="M284" t="str">
            <v>VERMELHO</v>
          </cell>
          <cell r="O284" t="str">
            <v>COP LEG.1</v>
          </cell>
          <cell r="Q284" t="str">
            <v>LTO 400  VG 400</v>
          </cell>
          <cell r="R284" t="str">
            <v>REV. 150 3</v>
          </cell>
          <cell r="AM284">
            <v>20</v>
          </cell>
          <cell r="FK284" t="str">
            <v>Crítico</v>
          </cell>
          <cell r="FT284">
            <v>0.17482</v>
          </cell>
        </row>
        <row r="285">
          <cell r="G285" t="str">
            <v>703222I</v>
          </cell>
          <cell r="M285" t="str">
            <v>VERMELHO</v>
          </cell>
          <cell r="O285" t="str">
            <v>COP LEG.1</v>
          </cell>
          <cell r="Q285" t="str">
            <v>LTO 250  VG 150</v>
          </cell>
          <cell r="R285" t="str">
            <v>REV. 150 3</v>
          </cell>
          <cell r="AM285">
            <v>17</v>
          </cell>
          <cell r="FK285" t="str">
            <v>Crítico</v>
          </cell>
          <cell r="FT285">
            <v>0.2402</v>
          </cell>
        </row>
        <row r="286">
          <cell r="G286" t="str">
            <v>703223I</v>
          </cell>
          <cell r="M286" t="str">
            <v>VERMELHO</v>
          </cell>
          <cell r="O286" t="str">
            <v>COP LEG.1</v>
          </cell>
          <cell r="Q286" t="str">
            <v>LTO 800 1  VG 800 1</v>
          </cell>
          <cell r="R286" t="str">
            <v>REV. 500 2</v>
          </cell>
          <cell r="AM286">
            <v>19</v>
          </cell>
          <cell r="FK286" t="str">
            <v>Baixo</v>
          </cell>
          <cell r="FT286">
            <v>9.776E-2</v>
          </cell>
        </row>
        <row r="287">
          <cell r="G287" t="str">
            <v>703224I</v>
          </cell>
          <cell r="M287" t="str">
            <v>AMARELO</v>
          </cell>
          <cell r="O287" t="str">
            <v>COP LEG.2</v>
          </cell>
          <cell r="Q287" t="str">
            <v>LTO 800 1  VG 800 1</v>
          </cell>
          <cell r="R287" t="str">
            <v>REV. 500 2</v>
          </cell>
          <cell r="AM287">
            <v>14</v>
          </cell>
          <cell r="FK287" t="str">
            <v>Crítico</v>
          </cell>
          <cell r="FT287">
            <v>0.18686</v>
          </cell>
        </row>
        <row r="288">
          <cell r="G288" t="str">
            <v>703226I</v>
          </cell>
          <cell r="M288" t="str">
            <v>AMARELO</v>
          </cell>
          <cell r="O288" t="str">
            <v>COP LEG.1</v>
          </cell>
          <cell r="Q288" t="str">
            <v>LTO 800 1  VG 800 1</v>
          </cell>
          <cell r="R288" t="str">
            <v>REV. 500 2</v>
          </cell>
          <cell r="AM288">
            <v>17</v>
          </cell>
          <cell r="FK288" t="str">
            <v>Baixo</v>
          </cell>
          <cell r="FT288">
            <v>0.11278000000000001</v>
          </cell>
        </row>
        <row r="289">
          <cell r="G289" t="str">
            <v>703227I</v>
          </cell>
          <cell r="M289" t="str">
            <v>AMARELO</v>
          </cell>
          <cell r="O289" t="str">
            <v>COP LEG.2</v>
          </cell>
          <cell r="Q289" t="str">
            <v>LTO 800 1  VG 800 1</v>
          </cell>
          <cell r="R289" t="str">
            <v>REV. 500 2</v>
          </cell>
          <cell r="AM289">
            <v>15</v>
          </cell>
          <cell r="FK289" t="str">
            <v>Ótimo</v>
          </cell>
          <cell r="FT289">
            <v>0.16619</v>
          </cell>
        </row>
        <row r="290">
          <cell r="G290" t="str">
            <v>703228I</v>
          </cell>
          <cell r="M290" t="str">
            <v>AMARELO</v>
          </cell>
          <cell r="O290" t="str">
            <v>COP LEG.2</v>
          </cell>
          <cell r="Q290" t="str">
            <v>LTO 800 1  VG 800 1</v>
          </cell>
          <cell r="R290" t="str">
            <v>REV. 500 2</v>
          </cell>
          <cell r="AM290">
            <v>18</v>
          </cell>
          <cell r="FK290" t="str">
            <v>Baixo</v>
          </cell>
          <cell r="FT290">
            <v>0.19650000000000001</v>
          </cell>
        </row>
        <row r="291">
          <cell r="G291" t="str">
            <v>703235I</v>
          </cell>
          <cell r="M291" t="str">
            <v>VERMELHO</v>
          </cell>
          <cell r="O291" t="str">
            <v>COP LEG.6</v>
          </cell>
          <cell r="Q291" t="str">
            <v>-</v>
          </cell>
          <cell r="R291" t="str">
            <v>REV. 400 1</v>
          </cell>
          <cell r="AM291">
            <v>13</v>
          </cell>
          <cell r="FK291" t="str">
            <v>Baixo</v>
          </cell>
          <cell r="FT291">
            <v>7.9659999999999995E-2</v>
          </cell>
        </row>
        <row r="292">
          <cell r="G292" t="str">
            <v>703236I</v>
          </cell>
          <cell r="M292" t="str">
            <v>VERMELHO</v>
          </cell>
          <cell r="O292" t="str">
            <v>COP FET.4</v>
          </cell>
          <cell r="Q292" t="str">
            <v>-</v>
          </cell>
          <cell r="R292" t="str">
            <v>REV. 800 3</v>
          </cell>
          <cell r="AM292">
            <v>15</v>
          </cell>
          <cell r="FK292" t="str">
            <v>Crítico</v>
          </cell>
          <cell r="FT292">
            <v>2.8680000000000001E-2</v>
          </cell>
        </row>
        <row r="293">
          <cell r="G293" t="str">
            <v>703237I</v>
          </cell>
          <cell r="M293" t="str">
            <v>AMARELO</v>
          </cell>
          <cell r="O293" t="str">
            <v>COP FET.6</v>
          </cell>
          <cell r="Q293" t="str">
            <v>-</v>
          </cell>
          <cell r="R293" t="str">
            <v>REV. 800 3</v>
          </cell>
          <cell r="AM293">
            <v>15</v>
          </cell>
          <cell r="FK293" t="str">
            <v>Crítico</v>
          </cell>
          <cell r="FT293">
            <v>8.4659999999999999E-2</v>
          </cell>
        </row>
        <row r="294">
          <cell r="G294" t="str">
            <v>703260I</v>
          </cell>
          <cell r="M294" t="str">
            <v>(None)</v>
          </cell>
          <cell r="O294" t="str">
            <v>(None)</v>
          </cell>
          <cell r="Q294" t="str">
            <v>(None)</v>
          </cell>
          <cell r="R294" t="str">
            <v>(None)</v>
          </cell>
          <cell r="AM294">
            <v>0</v>
          </cell>
          <cell r="FK294" t="str">
            <v>Estoque Sem Demanda</v>
          </cell>
          <cell r="FT294">
            <v>0</v>
          </cell>
        </row>
        <row r="295">
          <cell r="G295" t="str">
            <v>703369I</v>
          </cell>
          <cell r="M295" t="str">
            <v>VERMELHO</v>
          </cell>
          <cell r="O295" t="str">
            <v>PAM 2</v>
          </cell>
          <cell r="Q295" t="str">
            <v>(None)</v>
          </cell>
          <cell r="R295" t="str">
            <v>(None)</v>
          </cell>
          <cell r="AM295">
            <v>18</v>
          </cell>
          <cell r="FK295" t="str">
            <v>Baixo</v>
          </cell>
          <cell r="FT295">
            <v>7.7539999999999998E-2</v>
          </cell>
        </row>
        <row r="296">
          <cell r="G296" t="str">
            <v>703370I</v>
          </cell>
          <cell r="M296" t="str">
            <v>VERMELHO</v>
          </cell>
          <cell r="O296" t="str">
            <v>MG2</v>
          </cell>
          <cell r="Q296" t="str">
            <v>(None)</v>
          </cell>
          <cell r="R296" t="str">
            <v>(None)</v>
          </cell>
          <cell r="AM296">
            <v>14</v>
          </cell>
          <cell r="FK296" t="str">
            <v>Baixo</v>
          </cell>
          <cell r="FT296">
            <v>0.12377000000000001</v>
          </cell>
        </row>
        <row r="297">
          <cell r="G297" t="str">
            <v>703375I</v>
          </cell>
          <cell r="M297" t="str">
            <v>VERDE</v>
          </cell>
          <cell r="O297" t="str">
            <v>PAM 2</v>
          </cell>
          <cell r="Q297" t="str">
            <v>(None)</v>
          </cell>
          <cell r="R297" t="str">
            <v>(None)</v>
          </cell>
          <cell r="AM297">
            <v>13</v>
          </cell>
          <cell r="FK297" t="str">
            <v>Crítico</v>
          </cell>
          <cell r="FT297">
            <v>1.2E-2</v>
          </cell>
        </row>
        <row r="298">
          <cell r="G298" t="str">
            <v>703376I</v>
          </cell>
          <cell r="M298" t="str">
            <v>ROXO</v>
          </cell>
          <cell r="O298" t="str">
            <v>PAM 2</v>
          </cell>
          <cell r="Q298" t="str">
            <v>(None)</v>
          </cell>
          <cell r="R298" t="str">
            <v>(None)</v>
          </cell>
          <cell r="AM298">
            <v>13</v>
          </cell>
          <cell r="FK298" t="str">
            <v>Excesso</v>
          </cell>
          <cell r="FT298">
            <v>0.91866000000000003</v>
          </cell>
        </row>
        <row r="299">
          <cell r="G299" t="str">
            <v>703405I</v>
          </cell>
          <cell r="M299" t="str">
            <v>ROXO</v>
          </cell>
          <cell r="O299" t="str">
            <v>COP FET.4</v>
          </cell>
          <cell r="Q299" t="str">
            <v>(None)</v>
          </cell>
          <cell r="R299" t="str">
            <v>(None)</v>
          </cell>
          <cell r="AM299">
            <v>13</v>
          </cell>
          <cell r="FK299" t="str">
            <v>Ótimo</v>
          </cell>
          <cell r="FT299">
            <v>6.4860000000000001E-2</v>
          </cell>
        </row>
        <row r="300">
          <cell r="G300" t="str">
            <v>703410I</v>
          </cell>
          <cell r="M300" t="str">
            <v>VERMELHO</v>
          </cell>
          <cell r="O300" t="str">
            <v>COP LEG.4</v>
          </cell>
          <cell r="Q300" t="str">
            <v>LTO 250  VG 150</v>
          </cell>
          <cell r="R300" t="str">
            <v>(None)</v>
          </cell>
          <cell r="AM300">
            <v>17</v>
          </cell>
          <cell r="FK300" t="str">
            <v>Estoque Sem Demanda</v>
          </cell>
          <cell r="FT300">
            <v>2.89418</v>
          </cell>
        </row>
        <row r="301">
          <cell r="G301" t="str">
            <v>703435I</v>
          </cell>
          <cell r="M301" t="str">
            <v>VERMELHO</v>
          </cell>
          <cell r="O301" t="str">
            <v>COP LEG.7</v>
          </cell>
          <cell r="Q301" t="str">
            <v>(None)</v>
          </cell>
          <cell r="R301" t="str">
            <v>(None)</v>
          </cell>
          <cell r="AM301">
            <v>21</v>
          </cell>
          <cell r="FK301" t="str">
            <v>Crítico</v>
          </cell>
          <cell r="FT301">
            <v>0.22420000000000001</v>
          </cell>
        </row>
        <row r="302">
          <cell r="G302" t="str">
            <v>703515I</v>
          </cell>
          <cell r="M302" t="str">
            <v>VERMELHO</v>
          </cell>
          <cell r="O302" t="str">
            <v>COP LEG.2</v>
          </cell>
          <cell r="Q302" t="str">
            <v>LTO 2000 1  VG 2000 1</v>
          </cell>
          <cell r="R302" t="str">
            <v>REV. 800 2</v>
          </cell>
          <cell r="AM302">
            <v>23</v>
          </cell>
          <cell r="FK302" t="str">
            <v>Crítico</v>
          </cell>
          <cell r="FT302">
            <v>0.29228999999999999</v>
          </cell>
        </row>
        <row r="303">
          <cell r="G303" t="str">
            <v>703528I</v>
          </cell>
          <cell r="M303" t="str">
            <v>VERMELHO</v>
          </cell>
          <cell r="O303" t="str">
            <v>COP LEG.3</v>
          </cell>
          <cell r="Q303" t="str">
            <v>LTO 800 1  VG 800 1</v>
          </cell>
          <cell r="R303" t="str">
            <v>(None)</v>
          </cell>
          <cell r="AM303">
            <v>16</v>
          </cell>
          <cell r="FK303" t="str">
            <v>Ótimo</v>
          </cell>
          <cell r="FT303">
            <v>0.11373</v>
          </cell>
        </row>
        <row r="304">
          <cell r="G304" t="str">
            <v>703529I</v>
          </cell>
          <cell r="M304" t="str">
            <v>VERMELHO</v>
          </cell>
          <cell r="O304" t="str">
            <v>COP LEG.3</v>
          </cell>
          <cell r="Q304" t="str">
            <v>LTO 800 2  VG 800 2</v>
          </cell>
          <cell r="R304" t="str">
            <v>(None)</v>
          </cell>
          <cell r="AM304">
            <v>13</v>
          </cell>
          <cell r="FK304" t="str">
            <v>Crítico</v>
          </cell>
          <cell r="FT304">
            <v>0.16566</v>
          </cell>
        </row>
        <row r="305">
          <cell r="G305" t="str">
            <v>703533I</v>
          </cell>
          <cell r="M305" t="str">
            <v>ROXO</v>
          </cell>
          <cell r="O305" t="str">
            <v>COP LEG.7</v>
          </cell>
          <cell r="Q305" t="str">
            <v>(None)</v>
          </cell>
          <cell r="R305" t="str">
            <v>(None)</v>
          </cell>
          <cell r="AM305">
            <v>12</v>
          </cell>
          <cell r="FK305" t="str">
            <v>Crítico</v>
          </cell>
          <cell r="FT305">
            <v>9.8589999999999997E-2</v>
          </cell>
        </row>
        <row r="306">
          <cell r="G306" t="str">
            <v>703555I</v>
          </cell>
          <cell r="M306" t="str">
            <v>VERMELHO</v>
          </cell>
          <cell r="O306" t="str">
            <v>COP LEG.3</v>
          </cell>
          <cell r="Q306" t="str">
            <v>LTO 2000 1  VG 2000 1</v>
          </cell>
          <cell r="R306" t="str">
            <v>REV. 800 3</v>
          </cell>
          <cell r="AM306">
            <v>19</v>
          </cell>
          <cell r="FK306" t="str">
            <v>Crítico</v>
          </cell>
          <cell r="FT306">
            <v>0.34200999999999998</v>
          </cell>
        </row>
        <row r="307">
          <cell r="G307" t="str">
            <v>703556I</v>
          </cell>
          <cell r="M307" t="str">
            <v>ROXO</v>
          </cell>
          <cell r="O307" t="str">
            <v>COP LEG.4</v>
          </cell>
          <cell r="Q307" t="str">
            <v>LTO 2000 1  VG 2000 1</v>
          </cell>
          <cell r="R307" t="str">
            <v>REV. 800 2</v>
          </cell>
          <cell r="AM307">
            <v>19</v>
          </cell>
          <cell r="FK307" t="str">
            <v>Estoque Sem Demanda</v>
          </cell>
          <cell r="FT307">
            <v>0.71250999999999998</v>
          </cell>
        </row>
        <row r="308">
          <cell r="G308" t="str">
            <v>703562I</v>
          </cell>
          <cell r="M308" t="str">
            <v>VERMELHO</v>
          </cell>
          <cell r="O308" t="str">
            <v>COP LEG.3</v>
          </cell>
          <cell r="Q308" t="str">
            <v>LTO 2000 1  VG 2000 1</v>
          </cell>
          <cell r="R308" t="str">
            <v>REV. 500 2</v>
          </cell>
          <cell r="AM308">
            <v>18</v>
          </cell>
          <cell r="FK308" t="str">
            <v>Crítico</v>
          </cell>
          <cell r="FT308">
            <v>0.44901000000000002</v>
          </cell>
        </row>
        <row r="309">
          <cell r="G309" t="str">
            <v>703581I</v>
          </cell>
          <cell r="M309" t="str">
            <v>VERMELHO</v>
          </cell>
          <cell r="O309" t="str">
            <v>COP LEG.8</v>
          </cell>
          <cell r="Q309" t="str">
            <v>-</v>
          </cell>
          <cell r="R309" t="str">
            <v>REV. 150 3</v>
          </cell>
          <cell r="AM309">
            <v>17</v>
          </cell>
          <cell r="FK309" t="str">
            <v>Ótimo</v>
          </cell>
          <cell r="FT309">
            <v>0.53734999999999999</v>
          </cell>
        </row>
        <row r="310">
          <cell r="G310" t="str">
            <v>703582I</v>
          </cell>
          <cell r="M310" t="str">
            <v>VERMELHO</v>
          </cell>
          <cell r="O310" t="str">
            <v>COP LEG.5</v>
          </cell>
          <cell r="Q310" t="str">
            <v>-</v>
          </cell>
          <cell r="R310" t="str">
            <v>REV. 150 2</v>
          </cell>
          <cell r="AM310">
            <v>17</v>
          </cell>
          <cell r="FK310" t="str">
            <v>Estoque Sem Demanda</v>
          </cell>
          <cell r="FT310">
            <v>9.214E-2</v>
          </cell>
        </row>
        <row r="311">
          <cell r="G311" t="str">
            <v>703597I</v>
          </cell>
          <cell r="M311" t="str">
            <v>VERMELHO</v>
          </cell>
          <cell r="O311" t="str">
            <v>COP LEG.6</v>
          </cell>
          <cell r="Q311" t="str">
            <v>-</v>
          </cell>
          <cell r="R311" t="str">
            <v>REV. 150 1</v>
          </cell>
          <cell r="AM311">
            <v>14</v>
          </cell>
          <cell r="FK311" t="str">
            <v>Crítico</v>
          </cell>
          <cell r="FT311">
            <v>0.10431</v>
          </cell>
        </row>
        <row r="312">
          <cell r="G312" t="str">
            <v>703606I</v>
          </cell>
          <cell r="M312" t="str">
            <v>VERMELHO</v>
          </cell>
          <cell r="O312" t="str">
            <v>COP LEG.6</v>
          </cell>
          <cell r="Q312" t="str">
            <v>(None)</v>
          </cell>
          <cell r="R312" t="str">
            <v>(None)</v>
          </cell>
          <cell r="AM312">
            <v>12</v>
          </cell>
          <cell r="FK312" t="str">
            <v>Crítico</v>
          </cell>
          <cell r="FT312">
            <v>4.2229999999999997E-2</v>
          </cell>
        </row>
        <row r="313">
          <cell r="G313" t="str">
            <v>703607I</v>
          </cell>
          <cell r="M313" t="str">
            <v>VERMELHO</v>
          </cell>
          <cell r="O313" t="str">
            <v>COP FET.1</v>
          </cell>
          <cell r="Q313" t="str">
            <v>LTO 800 1</v>
          </cell>
          <cell r="R313" t="str">
            <v>REV. 500 3</v>
          </cell>
          <cell r="AM313">
            <v>21</v>
          </cell>
          <cell r="FK313" t="str">
            <v>Ótimo</v>
          </cell>
          <cell r="FT313">
            <v>5.2569999999999999E-2</v>
          </cell>
        </row>
        <row r="314">
          <cell r="G314" t="str">
            <v>703608I</v>
          </cell>
          <cell r="M314" t="str">
            <v>VERMELHO</v>
          </cell>
          <cell r="O314" t="str">
            <v>COP FET.1</v>
          </cell>
          <cell r="Q314" t="str">
            <v>LTO 800 1</v>
          </cell>
          <cell r="R314" t="str">
            <v>REV. 500 3</v>
          </cell>
          <cell r="AM314">
            <v>17</v>
          </cell>
          <cell r="FK314" t="str">
            <v>Baixo</v>
          </cell>
          <cell r="FT314">
            <v>8.2229999999999998E-2</v>
          </cell>
        </row>
        <row r="315">
          <cell r="G315" t="str">
            <v>703609I</v>
          </cell>
          <cell r="M315" t="str">
            <v>VERMELHO</v>
          </cell>
          <cell r="O315" t="str">
            <v>COP FET.1</v>
          </cell>
          <cell r="Q315" t="str">
            <v>LTO 800 1</v>
          </cell>
          <cell r="R315" t="str">
            <v>REV. 500 3</v>
          </cell>
          <cell r="AM315">
            <v>19</v>
          </cell>
          <cell r="FK315" t="str">
            <v>Crítico</v>
          </cell>
          <cell r="FT315">
            <v>8.523E-2</v>
          </cell>
        </row>
        <row r="316">
          <cell r="G316" t="str">
            <v>703625I</v>
          </cell>
          <cell r="M316" t="str">
            <v>VERDE</v>
          </cell>
          <cell r="O316" t="str">
            <v>COP LEG.6</v>
          </cell>
          <cell r="Q316" t="str">
            <v>-</v>
          </cell>
          <cell r="R316" t="str">
            <v>REV. 150 3</v>
          </cell>
          <cell r="AM316">
            <v>14</v>
          </cell>
          <cell r="FK316" t="str">
            <v>Crítico</v>
          </cell>
          <cell r="FT316">
            <v>0.19070000000000001</v>
          </cell>
        </row>
        <row r="317">
          <cell r="G317" t="str">
            <v>703626I</v>
          </cell>
          <cell r="M317" t="str">
            <v>AMARELO</v>
          </cell>
          <cell r="O317" t="str">
            <v>COP LEG.6</v>
          </cell>
          <cell r="Q317" t="str">
            <v>-</v>
          </cell>
          <cell r="R317" t="str">
            <v>REV. 150 3</v>
          </cell>
          <cell r="AM317">
            <v>14</v>
          </cell>
          <cell r="FK317" t="str">
            <v>Excesso</v>
          </cell>
          <cell r="FT317">
            <v>0.11260000000000001</v>
          </cell>
        </row>
        <row r="318">
          <cell r="G318" t="str">
            <v>703628I</v>
          </cell>
          <cell r="M318" t="str">
            <v>VERMELHO</v>
          </cell>
          <cell r="O318" t="str">
            <v>COP LEG.1</v>
          </cell>
          <cell r="Q318" t="str">
            <v>LTO 250  VG 150</v>
          </cell>
          <cell r="R318" t="str">
            <v>REV. 150 1</v>
          </cell>
          <cell r="AM318">
            <v>27</v>
          </cell>
          <cell r="FK318" t="str">
            <v>Estoque Sem Demanda</v>
          </cell>
          <cell r="FT318">
            <v>0</v>
          </cell>
        </row>
        <row r="319">
          <cell r="G319" t="str">
            <v>703629I</v>
          </cell>
          <cell r="M319" t="str">
            <v>VERMELHO</v>
          </cell>
          <cell r="O319" t="str">
            <v>COP LEG.2</v>
          </cell>
          <cell r="Q319" t="str">
            <v>LTO 800 2  VG 800 2</v>
          </cell>
          <cell r="R319" t="str">
            <v>REV. 500 2</v>
          </cell>
          <cell r="AM319">
            <v>19</v>
          </cell>
          <cell r="FK319" t="str">
            <v>Ótimo</v>
          </cell>
          <cell r="FT319">
            <v>0.26352999999999999</v>
          </cell>
        </row>
        <row r="320">
          <cell r="G320" t="str">
            <v>703648I</v>
          </cell>
          <cell r="M320" t="str">
            <v>VERMELHO</v>
          </cell>
          <cell r="O320" t="str">
            <v>COP FET.7</v>
          </cell>
          <cell r="Q320" t="str">
            <v>-</v>
          </cell>
          <cell r="R320" t="str">
            <v>REV. 150 1</v>
          </cell>
          <cell r="AM320">
            <v>17</v>
          </cell>
          <cell r="FK320" t="str">
            <v>Baixo</v>
          </cell>
          <cell r="FT320">
            <v>0.47021000000000002</v>
          </cell>
        </row>
        <row r="321">
          <cell r="G321" t="str">
            <v>703652I</v>
          </cell>
          <cell r="M321" t="str">
            <v>VERMELHO</v>
          </cell>
          <cell r="O321" t="str">
            <v>COP LEG.7</v>
          </cell>
          <cell r="Q321" t="str">
            <v>-</v>
          </cell>
          <cell r="R321" t="str">
            <v>REV. 400 1</v>
          </cell>
          <cell r="AM321">
            <v>21</v>
          </cell>
          <cell r="FK321" t="str">
            <v>Baixo</v>
          </cell>
          <cell r="FT321">
            <v>0.15045</v>
          </cell>
        </row>
        <row r="322">
          <cell r="G322" t="str">
            <v>703653I</v>
          </cell>
          <cell r="M322" t="str">
            <v>VERMELHO</v>
          </cell>
          <cell r="O322" t="str">
            <v>COP FET.6</v>
          </cell>
          <cell r="Q322" t="str">
            <v>-</v>
          </cell>
          <cell r="R322" t="str">
            <v>REV. 800 2</v>
          </cell>
          <cell r="AM322">
            <v>19</v>
          </cell>
          <cell r="FK322" t="str">
            <v>Crítico</v>
          </cell>
          <cell r="FT322">
            <v>7.0860000000000006E-2</v>
          </cell>
        </row>
        <row r="323">
          <cell r="G323" t="str">
            <v>703655I</v>
          </cell>
          <cell r="M323" t="str">
            <v>(NONE)</v>
          </cell>
          <cell r="O323" t="str">
            <v>COP LEG.2</v>
          </cell>
          <cell r="Q323" t="str">
            <v>LTO 2000 1  VG 2000 1</v>
          </cell>
          <cell r="R323" t="str">
            <v>REV. 500 2</v>
          </cell>
          <cell r="AM323">
            <v>6</v>
          </cell>
          <cell r="FK323" t="str">
            <v>Estoque Sem Demanda</v>
          </cell>
          <cell r="FT323">
            <v>0</v>
          </cell>
        </row>
        <row r="324">
          <cell r="G324" t="str">
            <v>703656I</v>
          </cell>
          <cell r="M324" t="str">
            <v>VERMELHO</v>
          </cell>
          <cell r="O324" t="str">
            <v>COP LEG.2</v>
          </cell>
          <cell r="Q324" t="str">
            <v>LTO 800 2</v>
          </cell>
          <cell r="R324" t="str">
            <v>(None)</v>
          </cell>
          <cell r="AM324">
            <v>15</v>
          </cell>
          <cell r="FK324" t="str">
            <v>Crítico</v>
          </cell>
          <cell r="FT324">
            <v>8.0299999999999996E-2</v>
          </cell>
        </row>
        <row r="325">
          <cell r="G325" t="str">
            <v>703657I</v>
          </cell>
          <cell r="M325" t="str">
            <v>VERMELHO</v>
          </cell>
          <cell r="O325" t="str">
            <v>COP LEG.3</v>
          </cell>
          <cell r="Q325" t="str">
            <v>LTO 2000 2</v>
          </cell>
          <cell r="R325" t="str">
            <v>(None)</v>
          </cell>
          <cell r="AM325">
            <v>17</v>
          </cell>
          <cell r="FK325" t="str">
            <v>Cheio</v>
          </cell>
          <cell r="FT325">
            <v>0.15878999999999999</v>
          </cell>
        </row>
        <row r="326">
          <cell r="G326" t="str">
            <v>703658I</v>
          </cell>
          <cell r="M326" t="str">
            <v>VERMELHO</v>
          </cell>
          <cell r="O326" t="str">
            <v>COP LEG.3</v>
          </cell>
          <cell r="Q326" t="str">
            <v>LTO 400</v>
          </cell>
          <cell r="R326" t="str">
            <v>(None)</v>
          </cell>
          <cell r="AM326">
            <v>7</v>
          </cell>
          <cell r="FK326" t="str">
            <v>Estoque Sem Demanda</v>
          </cell>
          <cell r="FT326">
            <v>0</v>
          </cell>
        </row>
        <row r="327">
          <cell r="G327" t="str">
            <v>703676I</v>
          </cell>
          <cell r="M327" t="str">
            <v>VERMELHO</v>
          </cell>
          <cell r="O327" t="str">
            <v>COP LEG.3</v>
          </cell>
          <cell r="Q327" t="str">
            <v>LTO 800 2  VG 800 2</v>
          </cell>
          <cell r="R327" t="str">
            <v>REV. 800 3</v>
          </cell>
          <cell r="AM327">
            <v>21</v>
          </cell>
          <cell r="FK327" t="str">
            <v>Ótimo</v>
          </cell>
          <cell r="FT327">
            <v>0.61438999999999999</v>
          </cell>
        </row>
        <row r="328">
          <cell r="G328" t="str">
            <v>703678I</v>
          </cell>
          <cell r="M328" t="str">
            <v>VERMELHO</v>
          </cell>
          <cell r="O328" t="str">
            <v>COP. STIN</v>
          </cell>
          <cell r="Q328" t="str">
            <v>LTO 2000 2  VG 2000 2</v>
          </cell>
          <cell r="R328" t="str">
            <v>(None)</v>
          </cell>
          <cell r="AM328">
            <v>19</v>
          </cell>
          <cell r="FK328" t="str">
            <v>Baixo</v>
          </cell>
          <cell r="FT328">
            <v>0.17691999999999999</v>
          </cell>
        </row>
        <row r="329">
          <cell r="G329" t="str">
            <v>703683I</v>
          </cell>
          <cell r="M329" t="str">
            <v>VERDE</v>
          </cell>
          <cell r="O329" t="str">
            <v>COP LEG.3</v>
          </cell>
          <cell r="Q329" t="str">
            <v>LTO 800 1  VG 800 1</v>
          </cell>
          <cell r="R329" t="str">
            <v>(None)</v>
          </cell>
          <cell r="AM329">
            <v>15</v>
          </cell>
          <cell r="FK329" t="str">
            <v>Crítico</v>
          </cell>
          <cell r="FT329">
            <v>1.00108</v>
          </cell>
        </row>
        <row r="330">
          <cell r="G330" t="str">
            <v>703684I</v>
          </cell>
          <cell r="M330" t="str">
            <v>VERMELHO</v>
          </cell>
          <cell r="O330" t="str">
            <v>COP LEG.2</v>
          </cell>
          <cell r="Q330" t="str">
            <v>LTO 800 1  VG 800 1</v>
          </cell>
          <cell r="R330" t="str">
            <v>(None)</v>
          </cell>
          <cell r="AM330">
            <v>15</v>
          </cell>
          <cell r="FK330" t="str">
            <v>Crítico</v>
          </cell>
          <cell r="FT330">
            <v>0.57948999999999995</v>
          </cell>
        </row>
        <row r="331">
          <cell r="G331" t="str">
            <v>703718I</v>
          </cell>
          <cell r="M331" t="str">
            <v>AMARELO</v>
          </cell>
          <cell r="O331" t="str">
            <v>COP LEG.6</v>
          </cell>
          <cell r="Q331" t="str">
            <v>(None)</v>
          </cell>
          <cell r="R331" t="str">
            <v>(None)</v>
          </cell>
          <cell r="AM331">
            <v>15</v>
          </cell>
          <cell r="FK331" t="str">
            <v>Crítico</v>
          </cell>
          <cell r="FT331">
            <v>7.7890000000000001E-2</v>
          </cell>
        </row>
        <row r="332">
          <cell r="G332" t="str">
            <v>703719I</v>
          </cell>
          <cell r="M332" t="str">
            <v>AMARELO</v>
          </cell>
          <cell r="O332" t="str">
            <v>COP LEG.6</v>
          </cell>
          <cell r="Q332" t="str">
            <v>(None)</v>
          </cell>
          <cell r="R332" t="str">
            <v>(None)</v>
          </cell>
          <cell r="AM332">
            <v>25</v>
          </cell>
          <cell r="FK332" t="str">
            <v>Crítico</v>
          </cell>
          <cell r="FT332">
            <v>0.10471</v>
          </cell>
        </row>
        <row r="333">
          <cell r="G333" t="str">
            <v>703766I</v>
          </cell>
          <cell r="M333" t="str">
            <v>VERMELHO</v>
          </cell>
          <cell r="O333" t="str">
            <v>COP LEG.4</v>
          </cell>
          <cell r="Q333" t="str">
            <v>LTO 800 1  VG 800 1</v>
          </cell>
          <cell r="R333" t="str">
            <v>REV. 400 2</v>
          </cell>
          <cell r="AM333">
            <v>19</v>
          </cell>
          <cell r="FK333" t="str">
            <v>Ótimo</v>
          </cell>
          <cell r="FT333">
            <v>0.41463</v>
          </cell>
        </row>
        <row r="334">
          <cell r="G334" t="str">
            <v>703767I</v>
          </cell>
          <cell r="M334" t="str">
            <v>VERMELHO</v>
          </cell>
          <cell r="O334" t="str">
            <v>COP LEG.4</v>
          </cell>
          <cell r="Q334" t="str">
            <v>LTO 2000 2  VG 2000 2</v>
          </cell>
          <cell r="R334" t="str">
            <v>REV. 500 1</v>
          </cell>
          <cell r="AM334">
            <v>19</v>
          </cell>
          <cell r="FK334" t="str">
            <v>Ótimo</v>
          </cell>
          <cell r="FT334">
            <v>0.48771999999999999</v>
          </cell>
        </row>
        <row r="335">
          <cell r="G335" t="str">
            <v>703772I</v>
          </cell>
          <cell r="M335" t="str">
            <v>VERMELHO</v>
          </cell>
          <cell r="O335" t="str">
            <v>(None)</v>
          </cell>
          <cell r="Q335" t="str">
            <v>(None)</v>
          </cell>
          <cell r="R335" t="str">
            <v>(None)</v>
          </cell>
          <cell r="AM335">
            <v>7</v>
          </cell>
          <cell r="FK335" t="str">
            <v>Estoque Sem Demanda</v>
          </cell>
          <cell r="FT335">
            <v>0</v>
          </cell>
        </row>
        <row r="336">
          <cell r="G336" t="str">
            <v>703805I</v>
          </cell>
          <cell r="M336" t="str">
            <v>(NONE)</v>
          </cell>
          <cell r="O336" t="str">
            <v>COP LEG.2</v>
          </cell>
          <cell r="Q336" t="str">
            <v>LTO 2000 1  VG 2000 1</v>
          </cell>
          <cell r="R336" t="str">
            <v>REV. 500 2</v>
          </cell>
          <cell r="AM336">
            <v>7</v>
          </cell>
          <cell r="FK336" t="str">
            <v>Excesso</v>
          </cell>
          <cell r="FT336">
            <v>0.25752000000000003</v>
          </cell>
        </row>
        <row r="337">
          <cell r="G337" t="str">
            <v>703806I</v>
          </cell>
          <cell r="M337" t="str">
            <v>(NONE)</v>
          </cell>
          <cell r="O337" t="str">
            <v>COP LEG.4</v>
          </cell>
          <cell r="Q337" t="str">
            <v>LTO 2000 1  VG 2000 1</v>
          </cell>
          <cell r="R337" t="str">
            <v>REV. 500 3</v>
          </cell>
          <cell r="AM337">
            <v>7</v>
          </cell>
          <cell r="FK337" t="str">
            <v>Crítico</v>
          </cell>
          <cell r="FT337">
            <v>0.51415</v>
          </cell>
        </row>
        <row r="338">
          <cell r="G338" t="str">
            <v>703830I</v>
          </cell>
          <cell r="M338" t="str">
            <v>AMARELO</v>
          </cell>
          <cell r="O338" t="str">
            <v>COP LEG.6</v>
          </cell>
          <cell r="Q338" t="str">
            <v>(None)</v>
          </cell>
          <cell r="R338" t="str">
            <v>(None)</v>
          </cell>
          <cell r="AM338">
            <v>14</v>
          </cell>
          <cell r="FK338" t="str">
            <v>Crítico</v>
          </cell>
          <cell r="FT338">
            <v>6.9209999999999994E-2</v>
          </cell>
        </row>
        <row r="339">
          <cell r="G339" t="str">
            <v>703857I</v>
          </cell>
          <cell r="M339" t="str">
            <v>VERMELHO</v>
          </cell>
          <cell r="O339" t="str">
            <v>COP LEG.7</v>
          </cell>
          <cell r="Q339" t="str">
            <v>-</v>
          </cell>
          <cell r="R339" t="str">
            <v>REV. 150 1</v>
          </cell>
          <cell r="AM339">
            <v>14</v>
          </cell>
          <cell r="FK339" t="str">
            <v>Ótimo</v>
          </cell>
          <cell r="FT339">
            <v>0.13602</v>
          </cell>
        </row>
        <row r="340">
          <cell r="G340" t="str">
            <v>703863I</v>
          </cell>
          <cell r="M340" t="str">
            <v>(NONE)</v>
          </cell>
          <cell r="O340" t="str">
            <v>COP LEG.1</v>
          </cell>
          <cell r="Q340" t="str">
            <v>LTO 250  VG 150</v>
          </cell>
          <cell r="R340" t="str">
            <v>REV. 150 2</v>
          </cell>
          <cell r="AM340">
            <v>24</v>
          </cell>
          <cell r="FK340" t="str">
            <v>Excesso</v>
          </cell>
          <cell r="FT340">
            <v>0.30564999999999998</v>
          </cell>
        </row>
        <row r="341">
          <cell r="G341" t="str">
            <v>703864I</v>
          </cell>
          <cell r="M341" t="str">
            <v>(NONE)</v>
          </cell>
          <cell r="O341" t="str">
            <v>COP LEG.1</v>
          </cell>
          <cell r="Q341" t="str">
            <v>LTO 250  VG 150</v>
          </cell>
          <cell r="R341" t="str">
            <v>REV. 150 2</v>
          </cell>
          <cell r="AM341">
            <v>23</v>
          </cell>
          <cell r="FK341" t="str">
            <v>Baixo</v>
          </cell>
          <cell r="FT341">
            <v>0.53364999999999996</v>
          </cell>
        </row>
        <row r="342">
          <cell r="G342" t="str">
            <v>703998I</v>
          </cell>
          <cell r="M342" t="str">
            <v>VERMELHO</v>
          </cell>
          <cell r="O342" t="str">
            <v>COP FET.5</v>
          </cell>
          <cell r="Q342" t="str">
            <v>-</v>
          </cell>
          <cell r="R342" t="str">
            <v>REV. 800 2</v>
          </cell>
          <cell r="AM342">
            <v>16</v>
          </cell>
          <cell r="FK342" t="str">
            <v>Crítico</v>
          </cell>
          <cell r="FT342">
            <v>9.171E-2</v>
          </cell>
        </row>
        <row r="343">
          <cell r="G343" t="str">
            <v>704000I</v>
          </cell>
          <cell r="M343" t="str">
            <v>VERMELHO</v>
          </cell>
          <cell r="O343" t="str">
            <v>COP FET.3</v>
          </cell>
          <cell r="Q343" t="str">
            <v>-</v>
          </cell>
          <cell r="R343" t="str">
            <v>REV. 150 1</v>
          </cell>
          <cell r="AM343">
            <v>16</v>
          </cell>
          <cell r="FK343" t="str">
            <v>Excesso</v>
          </cell>
          <cell r="FT343">
            <v>8.5319999999999993E-2</v>
          </cell>
        </row>
        <row r="344">
          <cell r="G344" t="str">
            <v>704001I</v>
          </cell>
          <cell r="M344" t="str">
            <v>VERMELHO</v>
          </cell>
          <cell r="O344" t="str">
            <v>COP FET.5</v>
          </cell>
          <cell r="Q344" t="str">
            <v>-</v>
          </cell>
          <cell r="R344" t="str">
            <v>REV. 150 1</v>
          </cell>
          <cell r="AM344">
            <v>16</v>
          </cell>
          <cell r="FK344" t="str">
            <v>Excesso</v>
          </cell>
          <cell r="FT344">
            <v>0.17007</v>
          </cell>
        </row>
        <row r="345">
          <cell r="G345" t="str">
            <v>704003I</v>
          </cell>
          <cell r="M345" t="str">
            <v>(NONE)</v>
          </cell>
          <cell r="O345" t="str">
            <v>COP LEG.1</v>
          </cell>
          <cell r="Q345" t="str">
            <v>LTO 250  VG 150</v>
          </cell>
          <cell r="R345" t="str">
            <v>(None)</v>
          </cell>
          <cell r="AM345">
            <v>14</v>
          </cell>
          <cell r="FK345" t="str">
            <v>Crítico</v>
          </cell>
          <cell r="FT345">
            <v>0.19191</v>
          </cell>
        </row>
        <row r="346">
          <cell r="G346" t="str">
            <v>704065I</v>
          </cell>
          <cell r="M346" t="str">
            <v>(None)</v>
          </cell>
          <cell r="O346" t="str">
            <v>COP LEG.3</v>
          </cell>
          <cell r="Q346" t="str">
            <v>LTO 2000 1  VG 2000 1</v>
          </cell>
          <cell r="R346" t="str">
            <v>REV. 500 2</v>
          </cell>
          <cell r="AM346">
            <v>7</v>
          </cell>
          <cell r="FK346" t="str">
            <v>Crítico</v>
          </cell>
          <cell r="FT346">
            <v>0</v>
          </cell>
        </row>
        <row r="347">
          <cell r="G347" t="str">
            <v>704066I</v>
          </cell>
          <cell r="M347" t="str">
            <v>AMARELO</v>
          </cell>
          <cell r="O347" t="str">
            <v>COP LEG.7</v>
          </cell>
          <cell r="Q347" t="str">
            <v>-</v>
          </cell>
          <cell r="R347" t="str">
            <v>REV. 400 2</v>
          </cell>
          <cell r="AM347">
            <v>13</v>
          </cell>
          <cell r="FK347" t="str">
            <v>Crítico</v>
          </cell>
          <cell r="FT347">
            <v>0.12837000000000001</v>
          </cell>
        </row>
        <row r="348">
          <cell r="G348" t="str">
            <v>704068I</v>
          </cell>
          <cell r="M348" t="str">
            <v>(NONE)</v>
          </cell>
          <cell r="O348" t="str">
            <v>COP LEG.8</v>
          </cell>
          <cell r="Q348" t="str">
            <v>LTO 2000 1  VG 2000 1</v>
          </cell>
          <cell r="R348" t="str">
            <v>REV. 800 1</v>
          </cell>
          <cell r="AM348">
            <v>6</v>
          </cell>
          <cell r="FK348" t="str">
            <v>Excesso</v>
          </cell>
          <cell r="FT348">
            <v>0.63802999999999999</v>
          </cell>
        </row>
        <row r="349">
          <cell r="G349" t="str">
            <v>704069I</v>
          </cell>
          <cell r="M349" t="str">
            <v>VERMELHO</v>
          </cell>
          <cell r="O349" t="str">
            <v>COP FET.3</v>
          </cell>
          <cell r="Q349" t="str">
            <v>-</v>
          </cell>
          <cell r="R349" t="str">
            <v>REV. 150 1</v>
          </cell>
          <cell r="AM349">
            <v>7</v>
          </cell>
          <cell r="FK349" t="str">
            <v>Ótimo</v>
          </cell>
          <cell r="FT349">
            <v>0.51583000000000001</v>
          </cell>
        </row>
        <row r="350">
          <cell r="G350" t="str">
            <v>704074I</v>
          </cell>
          <cell r="M350" t="str">
            <v>AMARELO</v>
          </cell>
          <cell r="O350" t="str">
            <v>COP LEG.2</v>
          </cell>
          <cell r="Q350" t="str">
            <v>LTO 400  VG 400</v>
          </cell>
          <cell r="R350" t="str">
            <v>(None)</v>
          </cell>
          <cell r="AM350">
            <v>12</v>
          </cell>
          <cell r="FK350" t="str">
            <v>Ótimo</v>
          </cell>
          <cell r="FT350">
            <v>0.14915</v>
          </cell>
        </row>
        <row r="351">
          <cell r="G351" t="str">
            <v>704089I</v>
          </cell>
          <cell r="M351" t="str">
            <v>VERMELHO</v>
          </cell>
          <cell r="O351" t="str">
            <v>COP LEG.1</v>
          </cell>
          <cell r="Q351" t="str">
            <v>LTO 400  VG 400</v>
          </cell>
          <cell r="R351" t="str">
            <v>(None)</v>
          </cell>
          <cell r="AM351">
            <v>15</v>
          </cell>
          <cell r="FK351" t="str">
            <v>Crítico</v>
          </cell>
          <cell r="FT351">
            <v>4.1689999999999998E-2</v>
          </cell>
        </row>
        <row r="352">
          <cell r="G352" t="str">
            <v>704095I</v>
          </cell>
          <cell r="M352" t="str">
            <v>VERMELHO</v>
          </cell>
          <cell r="O352" t="str">
            <v>COP LEG.4</v>
          </cell>
          <cell r="Q352" t="str">
            <v>LTO 2000 1</v>
          </cell>
          <cell r="R352" t="str">
            <v>REV. 800 2</v>
          </cell>
          <cell r="AM352">
            <v>21</v>
          </cell>
          <cell r="FK352" t="str">
            <v>Estoque Sem Demanda</v>
          </cell>
          <cell r="FT352">
            <v>0.18917</v>
          </cell>
        </row>
        <row r="353">
          <cell r="G353" t="str">
            <v>704096I</v>
          </cell>
          <cell r="M353" t="str">
            <v>VERMELHO</v>
          </cell>
          <cell r="O353" t="str">
            <v>COP LEG.7</v>
          </cell>
          <cell r="Q353" t="str">
            <v>-</v>
          </cell>
          <cell r="R353" t="str">
            <v>REV. 150 1</v>
          </cell>
          <cell r="AM353">
            <v>14</v>
          </cell>
          <cell r="FK353" t="str">
            <v>Crítico</v>
          </cell>
          <cell r="FT353">
            <v>0.34739999999999999</v>
          </cell>
        </row>
        <row r="354">
          <cell r="G354" t="str">
            <v>704120I</v>
          </cell>
          <cell r="M354" t="str">
            <v>VERMELHO</v>
          </cell>
          <cell r="O354" t="str">
            <v>PAM 2</v>
          </cell>
          <cell r="Q354" t="str">
            <v>LTO 800 2  VG 800 2</v>
          </cell>
          <cell r="R354" t="str">
            <v>(None)</v>
          </cell>
          <cell r="AM354">
            <v>7</v>
          </cell>
          <cell r="FK354" t="str">
            <v>Estoque Sem Demanda</v>
          </cell>
          <cell r="FT354">
            <v>0.10581</v>
          </cell>
        </row>
        <row r="355">
          <cell r="G355" t="str">
            <v>704135I</v>
          </cell>
          <cell r="M355" t="str">
            <v>VERMELHO</v>
          </cell>
          <cell r="O355" t="str">
            <v>COP FET.2</v>
          </cell>
          <cell r="Q355" t="str">
            <v>LTO 800 2</v>
          </cell>
          <cell r="R355" t="str">
            <v>REV. 500 2</v>
          </cell>
          <cell r="AM355">
            <v>7</v>
          </cell>
          <cell r="FK355" t="str">
            <v>Estoque Sem Demanda</v>
          </cell>
          <cell r="FT355">
            <v>0.17460999999999999</v>
          </cell>
        </row>
        <row r="356">
          <cell r="G356" t="str">
            <v>704153I</v>
          </cell>
          <cell r="M356" t="str">
            <v>VERMELHO</v>
          </cell>
          <cell r="O356" t="str">
            <v>COP LEG.5</v>
          </cell>
          <cell r="Q356" t="str">
            <v>-</v>
          </cell>
          <cell r="R356" t="str">
            <v>REV. 500 2</v>
          </cell>
          <cell r="AM356">
            <v>21</v>
          </cell>
          <cell r="FK356" t="str">
            <v>Ótimo</v>
          </cell>
          <cell r="FT356">
            <v>8.906E-2</v>
          </cell>
        </row>
        <row r="357">
          <cell r="G357" t="str">
            <v>704154I</v>
          </cell>
          <cell r="M357" t="str">
            <v>VERMELHO</v>
          </cell>
          <cell r="O357" t="str">
            <v>COP FET.4</v>
          </cell>
          <cell r="Q357" t="str">
            <v>-</v>
          </cell>
          <cell r="R357" t="str">
            <v>REV. 800 3</v>
          </cell>
          <cell r="AM357">
            <v>19</v>
          </cell>
          <cell r="FK357" t="str">
            <v>Baixo</v>
          </cell>
          <cell r="FT357">
            <v>2.6540000000000001E-2</v>
          </cell>
        </row>
        <row r="358">
          <cell r="G358" t="str">
            <v>704163I</v>
          </cell>
          <cell r="M358" t="str">
            <v>VERDE</v>
          </cell>
          <cell r="O358" t="str">
            <v>COP FET.7</v>
          </cell>
          <cell r="Q358" t="str">
            <v>(None)</v>
          </cell>
          <cell r="R358" t="str">
            <v>(None)</v>
          </cell>
          <cell r="AM358">
            <v>13</v>
          </cell>
          <cell r="FK358" t="str">
            <v>Cheio</v>
          </cell>
          <cell r="FT358">
            <v>2.7820000000000001E-2</v>
          </cell>
        </row>
        <row r="359">
          <cell r="G359" t="str">
            <v>704224I</v>
          </cell>
          <cell r="M359" t="str">
            <v>VERMELHO</v>
          </cell>
          <cell r="O359" t="str">
            <v>COP FET.7</v>
          </cell>
          <cell r="Q359" t="str">
            <v>-</v>
          </cell>
          <cell r="R359" t="str">
            <v>REV. 800 2</v>
          </cell>
          <cell r="AM359">
            <v>17</v>
          </cell>
          <cell r="FK359" t="str">
            <v>Baixo</v>
          </cell>
          <cell r="FT359">
            <v>0.21556</v>
          </cell>
        </row>
        <row r="360">
          <cell r="G360" t="str">
            <v>704252I</v>
          </cell>
          <cell r="M360" t="str">
            <v>VERMELHO</v>
          </cell>
          <cell r="O360" t="str">
            <v>COP LEG.6</v>
          </cell>
          <cell r="Q360" t="str">
            <v>-</v>
          </cell>
          <cell r="R360" t="str">
            <v>REV. 150 1</v>
          </cell>
          <cell r="AM360">
            <v>14</v>
          </cell>
          <cell r="FK360" t="str">
            <v>Ótimo</v>
          </cell>
          <cell r="FT360">
            <v>7.5319999999999998E-2</v>
          </cell>
        </row>
        <row r="361">
          <cell r="G361" t="str">
            <v>704284I</v>
          </cell>
          <cell r="M361" t="str">
            <v>(NONE)</v>
          </cell>
          <cell r="O361" t="str">
            <v>COP LEG.2</v>
          </cell>
          <cell r="Q361" t="str">
            <v>LTO 400  VG 400</v>
          </cell>
          <cell r="R361" t="str">
            <v>REV. 400 2</v>
          </cell>
          <cell r="AM361">
            <v>21</v>
          </cell>
          <cell r="FK361" t="str">
            <v>Baixo</v>
          </cell>
          <cell r="FT361">
            <v>0.17499999999999999</v>
          </cell>
        </row>
        <row r="362">
          <cell r="G362" t="str">
            <v>704303I</v>
          </cell>
          <cell r="M362" t="str">
            <v>(NONE)</v>
          </cell>
          <cell r="O362" t="str">
            <v>COP LEG.1</v>
          </cell>
          <cell r="Q362" t="str">
            <v>LTO 800 3</v>
          </cell>
          <cell r="R362" t="str">
            <v>REV. 400 1</v>
          </cell>
          <cell r="AM362">
            <v>20</v>
          </cell>
          <cell r="FK362" t="str">
            <v>Ótimo</v>
          </cell>
          <cell r="FT362">
            <v>0.1852</v>
          </cell>
        </row>
        <row r="363">
          <cell r="G363" t="str">
            <v>704304I</v>
          </cell>
          <cell r="M363" t="str">
            <v>(NONE)</v>
          </cell>
          <cell r="O363" t="str">
            <v>COP LEG.2</v>
          </cell>
          <cell r="Q363" t="str">
            <v>LTO 800 3</v>
          </cell>
          <cell r="R363" t="str">
            <v>REV. 400 2</v>
          </cell>
          <cell r="AM363">
            <v>23</v>
          </cell>
          <cell r="FK363" t="str">
            <v>Baixo</v>
          </cell>
          <cell r="FT363">
            <v>0.36646000000000001</v>
          </cell>
        </row>
        <row r="364">
          <cell r="G364" t="str">
            <v>704317I</v>
          </cell>
          <cell r="M364" t="str">
            <v>(NONE)</v>
          </cell>
          <cell r="O364" t="str">
            <v>COP FET.1</v>
          </cell>
          <cell r="Q364" t="str">
            <v>(None)</v>
          </cell>
          <cell r="R364" t="str">
            <v>(None)</v>
          </cell>
          <cell r="AM364">
            <v>10</v>
          </cell>
          <cell r="FK364" t="str">
            <v>Baixo</v>
          </cell>
          <cell r="FT364">
            <v>6.9290000000000004E-2</v>
          </cell>
        </row>
        <row r="365">
          <cell r="G365" t="str">
            <v>704351I</v>
          </cell>
          <cell r="M365" t="str">
            <v>(NONE)</v>
          </cell>
          <cell r="O365" t="str">
            <v>COP FET.1</v>
          </cell>
          <cell r="Q365" t="str">
            <v>ESTUFA 2  VG 400</v>
          </cell>
          <cell r="R365" t="str">
            <v>(None)</v>
          </cell>
          <cell r="AM365">
            <v>15</v>
          </cell>
          <cell r="FK365" t="str">
            <v>Cheio</v>
          </cell>
          <cell r="FT365">
            <v>6.6900000000000001E-2</v>
          </cell>
        </row>
        <row r="366">
          <cell r="G366" t="str">
            <v>704380I</v>
          </cell>
          <cell r="M366" t="str">
            <v>(NONE)</v>
          </cell>
          <cell r="O366" t="str">
            <v>COP FET.6</v>
          </cell>
          <cell r="Q366" t="str">
            <v>-</v>
          </cell>
          <cell r="R366" t="str">
            <v>REV. 150 3</v>
          </cell>
          <cell r="AM366">
            <v>11</v>
          </cell>
          <cell r="FK366" t="str">
            <v>Ótimo</v>
          </cell>
          <cell r="FT366">
            <v>3.3329999999999999E-2</v>
          </cell>
        </row>
        <row r="367">
          <cell r="G367" t="str">
            <v>704389I</v>
          </cell>
          <cell r="M367" t="str">
            <v>(NONE)</v>
          </cell>
          <cell r="O367" t="str">
            <v>COP FET.3</v>
          </cell>
          <cell r="Q367" t="str">
            <v>(None)</v>
          </cell>
          <cell r="R367" t="str">
            <v>(None)</v>
          </cell>
          <cell r="AM367">
            <v>13</v>
          </cell>
          <cell r="FK367" t="str">
            <v>Excesso</v>
          </cell>
          <cell r="FT367">
            <v>1.272E-2</v>
          </cell>
        </row>
        <row r="368">
          <cell r="G368" t="str">
            <v>704411I</v>
          </cell>
          <cell r="M368" t="str">
            <v>(NONE)</v>
          </cell>
          <cell r="O368" t="str">
            <v>COP FET.4</v>
          </cell>
          <cell r="Q368" t="str">
            <v>(None)</v>
          </cell>
          <cell r="R368" t="str">
            <v>(None)</v>
          </cell>
          <cell r="AM368">
            <v>13</v>
          </cell>
          <cell r="FK368" t="str">
            <v>Baixo</v>
          </cell>
          <cell r="FT368">
            <v>2.6440000000000002E-2</v>
          </cell>
        </row>
        <row r="369">
          <cell r="G369" t="str">
            <v>704424I</v>
          </cell>
          <cell r="M369" t="str">
            <v>(NONE)</v>
          </cell>
          <cell r="O369" t="str">
            <v>COP LEG.7</v>
          </cell>
          <cell r="Q369" t="str">
            <v>(None)</v>
          </cell>
          <cell r="R369" t="str">
            <v>(None)</v>
          </cell>
          <cell r="AM369">
            <v>13</v>
          </cell>
          <cell r="FK369" t="str">
            <v>Ótimo</v>
          </cell>
          <cell r="FT369">
            <v>4.5010000000000001E-2</v>
          </cell>
        </row>
        <row r="370">
          <cell r="G370" t="str">
            <v>704425I</v>
          </cell>
          <cell r="M370" t="str">
            <v>(NONE)</v>
          </cell>
          <cell r="O370" t="str">
            <v>COP LEG.7</v>
          </cell>
          <cell r="Q370" t="str">
            <v>(None)</v>
          </cell>
          <cell r="R370" t="str">
            <v>(None)</v>
          </cell>
          <cell r="AM370">
            <v>13</v>
          </cell>
          <cell r="FK370" t="str">
            <v>Baixo</v>
          </cell>
          <cell r="FT370">
            <v>0.10501000000000001</v>
          </cell>
        </row>
        <row r="371">
          <cell r="G371" t="str">
            <v>750005I</v>
          </cell>
          <cell r="M371" t="str">
            <v>VERMELHO</v>
          </cell>
          <cell r="O371" t="str">
            <v>COP LEG.8</v>
          </cell>
          <cell r="Q371" t="str">
            <v>-</v>
          </cell>
          <cell r="R371" t="str">
            <v>REV. 800 2</v>
          </cell>
          <cell r="AM371">
            <v>14</v>
          </cell>
          <cell r="FK371" t="str">
            <v>Ótimo</v>
          </cell>
          <cell r="FT371">
            <v>0.25013999999999997</v>
          </cell>
        </row>
        <row r="372">
          <cell r="G372" t="str">
            <v>750012I</v>
          </cell>
          <cell r="M372" t="str">
            <v>VERMELHO</v>
          </cell>
          <cell r="O372" t="str">
            <v>COP FET.2</v>
          </cell>
          <cell r="Q372" t="str">
            <v>LTO 2000 1  VG 2000 1</v>
          </cell>
          <cell r="R372" t="str">
            <v>(None)</v>
          </cell>
          <cell r="AM372">
            <v>12</v>
          </cell>
          <cell r="FK372" t="str">
            <v>Crítico</v>
          </cell>
          <cell r="FT372">
            <v>3.3329999999999999E-2</v>
          </cell>
        </row>
        <row r="373">
          <cell r="G373" t="str">
            <v>750063I</v>
          </cell>
          <cell r="M373" t="str">
            <v>AMARELO</v>
          </cell>
          <cell r="O373" t="str">
            <v>COP LEG.1</v>
          </cell>
          <cell r="Q373" t="str">
            <v>LTO 400  VG 400</v>
          </cell>
          <cell r="R373" t="str">
            <v>REV. 150 1</v>
          </cell>
          <cell r="AM373">
            <v>19</v>
          </cell>
          <cell r="FK373" t="str">
            <v>Excesso</v>
          </cell>
          <cell r="FT373">
            <v>0.35704999999999998</v>
          </cell>
        </row>
        <row r="374">
          <cell r="G374" t="str">
            <v>750064I</v>
          </cell>
          <cell r="M374" t="str">
            <v>VERMELHO</v>
          </cell>
          <cell r="O374" t="str">
            <v>COP LEG.8</v>
          </cell>
          <cell r="Q374" t="str">
            <v>LTO 800 1  VG 800 1</v>
          </cell>
          <cell r="R374" t="str">
            <v>REV. 500 1</v>
          </cell>
          <cell r="AM374">
            <v>24</v>
          </cell>
          <cell r="FK374" t="str">
            <v>Crítico</v>
          </cell>
          <cell r="FT374">
            <v>0.74326999999999999</v>
          </cell>
        </row>
        <row r="375">
          <cell r="G375" t="str">
            <v>750065I</v>
          </cell>
          <cell r="M375" t="str">
            <v>VERMELHO</v>
          </cell>
          <cell r="O375" t="str">
            <v>COP LEG.4</v>
          </cell>
          <cell r="Q375" t="str">
            <v>LTO 400  VG 400</v>
          </cell>
          <cell r="R375" t="str">
            <v>REV. 150 1</v>
          </cell>
          <cell r="AM375">
            <v>17</v>
          </cell>
          <cell r="FK375" t="str">
            <v>Cheio</v>
          </cell>
          <cell r="FT375">
            <v>1.4959499999999999</v>
          </cell>
        </row>
        <row r="376">
          <cell r="G376" t="str">
            <v>750066I</v>
          </cell>
          <cell r="M376" t="str">
            <v>VERMELHO</v>
          </cell>
          <cell r="O376" t="str">
            <v>COP LEG.8</v>
          </cell>
          <cell r="Q376" t="str">
            <v>LTO 400  VG 400</v>
          </cell>
          <cell r="R376" t="str">
            <v>REV. 150 3</v>
          </cell>
          <cell r="AM376">
            <v>19</v>
          </cell>
          <cell r="FK376" t="str">
            <v>Cheio</v>
          </cell>
          <cell r="FT376">
            <v>1.56806</v>
          </cell>
        </row>
        <row r="377">
          <cell r="G377" t="str">
            <v>760007I</v>
          </cell>
          <cell r="M377" t="str">
            <v>VERDE</v>
          </cell>
          <cell r="O377" t="str">
            <v>COP LEG.6</v>
          </cell>
          <cell r="Q377" t="str">
            <v>(None)</v>
          </cell>
          <cell r="R377" t="str">
            <v>(None)</v>
          </cell>
          <cell r="AM377">
            <v>13</v>
          </cell>
          <cell r="FK377" t="str">
            <v>Crítico</v>
          </cell>
          <cell r="FT377">
            <v>1.512E-2</v>
          </cell>
        </row>
        <row r="378">
          <cell r="G378" t="str">
            <v>760008I</v>
          </cell>
          <cell r="M378" t="str">
            <v>VERDE</v>
          </cell>
          <cell r="O378" t="str">
            <v>COP LEG.6</v>
          </cell>
          <cell r="Q378" t="str">
            <v>(None)</v>
          </cell>
          <cell r="R378" t="str">
            <v>(None)</v>
          </cell>
          <cell r="AM378">
            <v>13</v>
          </cell>
          <cell r="FK378" t="str">
            <v>Crítico</v>
          </cell>
          <cell r="FT378">
            <v>1.503E-2</v>
          </cell>
        </row>
        <row r="379">
          <cell r="G379" t="str">
            <v>760009I</v>
          </cell>
          <cell r="M379" t="str">
            <v>VERMELHO</v>
          </cell>
          <cell r="O379" t="str">
            <v>COP LEG.6</v>
          </cell>
          <cell r="Q379" t="str">
            <v>(None)</v>
          </cell>
          <cell r="R379" t="str">
            <v>(None)</v>
          </cell>
          <cell r="AM379">
            <v>13</v>
          </cell>
          <cell r="FK379" t="str">
            <v>Crítico</v>
          </cell>
          <cell r="FT379">
            <v>3.3059999999999999E-2</v>
          </cell>
        </row>
        <row r="380">
          <cell r="G380" t="str">
            <v>760010I</v>
          </cell>
          <cell r="M380" t="str">
            <v>VERDE</v>
          </cell>
          <cell r="O380" t="str">
            <v>COP LEG.7</v>
          </cell>
          <cell r="Q380" t="str">
            <v>(None)</v>
          </cell>
          <cell r="R380" t="str">
            <v>(None)</v>
          </cell>
          <cell r="AM380">
            <v>13</v>
          </cell>
          <cell r="FK380" t="str">
            <v>Crítico</v>
          </cell>
          <cell r="FT380">
            <v>6.905E-2</v>
          </cell>
        </row>
        <row r="381">
          <cell r="G381" t="str">
            <v>760013I</v>
          </cell>
          <cell r="M381" t="str">
            <v>VERDE</v>
          </cell>
          <cell r="O381" t="str">
            <v>COP LEG.4</v>
          </cell>
          <cell r="Q381" t="str">
            <v>(None)</v>
          </cell>
          <cell r="R381" t="str">
            <v>(None)</v>
          </cell>
          <cell r="AM381">
            <v>10</v>
          </cell>
          <cell r="FK381" t="str">
            <v>Estoque Sem Demanda</v>
          </cell>
          <cell r="FT381">
            <v>0</v>
          </cell>
        </row>
        <row r="382">
          <cell r="FK382" t="str">
            <v/>
          </cell>
        </row>
        <row r="383">
          <cell r="FK383" t="str">
            <v/>
          </cell>
        </row>
        <row r="384">
          <cell r="FK384" t="str">
            <v/>
          </cell>
        </row>
        <row r="385">
          <cell r="FK385" t="str">
            <v/>
          </cell>
        </row>
      </sheetData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>
        <row r="3">
          <cell r="C3" t="str">
            <v>EBR ORIGINAL</v>
          </cell>
        </row>
        <row r="8">
          <cell r="A8" t="str">
            <v>ê</v>
          </cell>
          <cell r="B8" t="str">
            <v>ê</v>
          </cell>
          <cell r="C8" t="str">
            <v>ê</v>
          </cell>
          <cell r="D8" t="str">
            <v>ê</v>
          </cell>
          <cell r="E8" t="str">
            <v>ê</v>
          </cell>
          <cell r="F8" t="str">
            <v>ê</v>
          </cell>
        </row>
        <row r="9">
          <cell r="S9" t="str">
            <v>IT</v>
          </cell>
          <cell r="T9" t="str">
            <v>STATUS</v>
          </cell>
        </row>
        <row r="10">
          <cell r="B10" t="str">
            <v>CODIGO</v>
          </cell>
          <cell r="E10" t="str">
            <v>POSIÇÃO ATUAL</v>
          </cell>
          <cell r="S10">
            <v>5</v>
          </cell>
          <cell r="T10" t="str">
            <v>PESAGEM</v>
          </cell>
        </row>
        <row r="11">
          <cell r="S11">
            <v>5</v>
          </cell>
          <cell r="T11" t="str">
            <v>PESAGEM</v>
          </cell>
        </row>
        <row r="12">
          <cell r="S12">
            <v>5</v>
          </cell>
          <cell r="T12" t="str">
            <v>PESAGEM</v>
          </cell>
        </row>
        <row r="13">
          <cell r="S13">
            <v>4</v>
          </cell>
          <cell r="T13" t="str">
            <v>MANIPULAÇÃO</v>
          </cell>
        </row>
        <row r="14">
          <cell r="S14">
            <v>4</v>
          </cell>
          <cell r="T14" t="str">
            <v>MANIPULAÇÃO</v>
          </cell>
        </row>
        <row r="15">
          <cell r="S15">
            <v>4</v>
          </cell>
          <cell r="T15" t="str">
            <v>MANIPULAÇÃO</v>
          </cell>
        </row>
        <row r="16">
          <cell r="S16">
            <v>4</v>
          </cell>
          <cell r="T16" t="str">
            <v>MANIPULAÇÃO</v>
          </cell>
        </row>
        <row r="17">
          <cell r="S17">
            <v>4</v>
          </cell>
          <cell r="T17" t="str">
            <v>MANIPULAÇÃO</v>
          </cell>
        </row>
        <row r="18">
          <cell r="S18">
            <v>4</v>
          </cell>
          <cell r="T18" t="str">
            <v>MANIPULAÇÃO</v>
          </cell>
        </row>
        <row r="19">
          <cell r="S19">
            <v>3</v>
          </cell>
          <cell r="T19" t="str">
            <v>COMPRESSÃO</v>
          </cell>
        </row>
        <row r="20">
          <cell r="S20">
            <v>3</v>
          </cell>
          <cell r="T20" t="str">
            <v>COMPRESSÃO</v>
          </cell>
        </row>
        <row r="21">
          <cell r="S21">
            <v>2</v>
          </cell>
          <cell r="T21" t="str">
            <v>ENCAPULAMENTO</v>
          </cell>
        </row>
        <row r="22">
          <cell r="S22">
            <v>1</v>
          </cell>
          <cell r="T22" t="str">
            <v>REVESTIMENTO</v>
          </cell>
        </row>
        <row r="23">
          <cell r="S23">
            <v>0</v>
          </cell>
          <cell r="T23" t="str">
            <v>AG. DU</v>
          </cell>
        </row>
        <row r="24">
          <cell r="S24">
            <v>0</v>
          </cell>
          <cell r="T24" t="str">
            <v>AG. DU</v>
          </cell>
        </row>
        <row r="25">
          <cell r="S25">
            <v>0</v>
          </cell>
          <cell r="T25" t="str">
            <v>AG. DU</v>
          </cell>
        </row>
        <row r="26">
          <cell r="A26" t="str">
            <v>EBR Manaus</v>
          </cell>
          <cell r="I26" t="str">
            <v/>
          </cell>
          <cell r="S26">
            <v>5</v>
          </cell>
          <cell r="T26" t="str">
            <v>PESAGEM</v>
          </cell>
        </row>
        <row r="27">
          <cell r="A27" t="str">
            <v>Toggle navigation</v>
          </cell>
          <cell r="I27" t="str">
            <v/>
          </cell>
          <cell r="S27">
            <v>4</v>
          </cell>
          <cell r="T27" t="str">
            <v>MANIPULAÇÃO</v>
          </cell>
        </row>
        <row r="28">
          <cell r="A28">
            <v>0.45</v>
          </cell>
          <cell r="I28" t="str">
            <v/>
          </cell>
          <cell r="S28">
            <v>4</v>
          </cell>
          <cell r="T28" t="str">
            <v>MANIPULAÇÃO</v>
          </cell>
        </row>
        <row r="29">
          <cell r="A29" t="str">
            <v xml:space="preserve"> Darlensom Marques</v>
          </cell>
          <cell r="I29" t="str">
            <v/>
          </cell>
          <cell r="S29">
            <v>4</v>
          </cell>
          <cell r="T29" t="str">
            <v>MANIPULAÇÃO</v>
          </cell>
        </row>
        <row r="30">
          <cell r="A30" t="str">
            <v xml:space="preserve"> Sair</v>
          </cell>
          <cell r="I30" t="str">
            <v/>
          </cell>
          <cell r="S30">
            <v>4</v>
          </cell>
          <cell r="T30" t="str">
            <v>MANIPULAÇÃO</v>
          </cell>
        </row>
        <row r="31">
          <cell r="A31" t="str">
            <v>MENU PRINCIPAL</v>
          </cell>
          <cell r="I31" t="str">
            <v/>
          </cell>
          <cell r="S31">
            <v>4</v>
          </cell>
          <cell r="T31" t="str">
            <v>MANIPULAÇÃO</v>
          </cell>
        </row>
        <row r="32">
          <cell r="A32" t="str">
            <v xml:space="preserve"> Administrator</v>
          </cell>
          <cell r="I32" t="str">
            <v/>
          </cell>
          <cell r="S32">
            <v>3</v>
          </cell>
          <cell r="T32" t="str">
            <v>COMPRESSÃO</v>
          </cell>
        </row>
        <row r="33">
          <cell r="A33" t="str">
            <v xml:space="preserve"> Ajuda</v>
          </cell>
          <cell r="I33" t="str">
            <v/>
          </cell>
          <cell r="S33">
            <v>5</v>
          </cell>
          <cell r="T33" t="str">
            <v>PESAGEM</v>
          </cell>
        </row>
        <row r="34">
          <cell r="A34" t="str">
            <v xml:space="preserve"> Consulta</v>
          </cell>
          <cell r="I34" t="str">
            <v/>
          </cell>
          <cell r="S34">
            <v>5</v>
          </cell>
          <cell r="T34" t="str">
            <v>PESAGEM</v>
          </cell>
        </row>
        <row r="35">
          <cell r="A35" t="str">
            <v xml:space="preserve"> CustomizaÃ§Ã£o</v>
          </cell>
          <cell r="I35" t="str">
            <v/>
          </cell>
          <cell r="S35">
            <v>5</v>
          </cell>
          <cell r="T35" t="str">
            <v>PESAGEM</v>
          </cell>
        </row>
        <row r="36">
          <cell r="A36" t="str">
            <v xml:space="preserve"> ExecuÃ§Ã£o</v>
          </cell>
          <cell r="I36" t="str">
            <v/>
          </cell>
          <cell r="S36">
            <v>4</v>
          </cell>
          <cell r="T36" t="str">
            <v>MANIPULAÇÃO</v>
          </cell>
        </row>
        <row r="37">
          <cell r="A37" t="str">
            <v xml:space="preserve"> Outros</v>
          </cell>
          <cell r="I37" t="str">
            <v/>
          </cell>
          <cell r="S37">
            <v>4</v>
          </cell>
          <cell r="T37" t="str">
            <v>MANIPULAÇÃO</v>
          </cell>
        </row>
        <row r="38">
          <cell r="A38" t="str">
            <v xml:space="preserve"> Recebimento</v>
          </cell>
          <cell r="I38" t="str">
            <v/>
          </cell>
          <cell r="S38">
            <v>4</v>
          </cell>
          <cell r="T38" t="str">
            <v>MANIPULAÇÃO</v>
          </cell>
        </row>
        <row r="39">
          <cell r="A39" t="str">
            <v xml:space="preserve"> RelatÃ³rio</v>
          </cell>
          <cell r="I39" t="str">
            <v/>
          </cell>
          <cell r="S39">
            <v>4</v>
          </cell>
          <cell r="T39" t="str">
            <v>MANIPULAÇÃO</v>
          </cell>
        </row>
        <row r="40">
          <cell r="A40" t="str">
            <v xml:space="preserve"> Rpp</v>
          </cell>
          <cell r="I40" t="str">
            <v/>
          </cell>
          <cell r="S40">
            <v>4</v>
          </cell>
          <cell r="T40" t="str">
            <v>MANIPULAÇÃO</v>
          </cell>
        </row>
        <row r="41">
          <cell r="A41" t="str">
            <v xml:space="preserve"> RPP</v>
          </cell>
          <cell r="I41" t="str">
            <v/>
          </cell>
          <cell r="S41">
            <v>4</v>
          </cell>
          <cell r="T41" t="str">
            <v>MANIPULAÇÃO</v>
          </cell>
        </row>
        <row r="42">
          <cell r="A42" t="str">
            <v>SEMIELABORADO: PrevisÃ£o de entrega  perÃ­odo: 26/02/2020 Ã  03/05/2023   foram selecionados 1000 lotes   Filtro: EP   Tempo: fixo</v>
          </cell>
          <cell r="I42" t="str">
            <v/>
          </cell>
          <cell r="S42">
            <v>3</v>
          </cell>
          <cell r="T42" t="str">
            <v>COMPRESSÃO</v>
          </cell>
        </row>
        <row r="43">
          <cell r="A43" t="str">
            <v xml:space="preserve">                               </v>
          </cell>
          <cell r="I43" t="str">
            <v/>
          </cell>
          <cell r="S43">
            <v>3</v>
          </cell>
          <cell r="T43" t="str">
            <v>COMPRESSÃO</v>
          </cell>
        </row>
        <row r="44">
          <cell r="A44" t="str">
            <v>janeiro de 2023</v>
          </cell>
          <cell r="I44" t="str">
            <v/>
          </cell>
          <cell r="S44">
            <v>2</v>
          </cell>
          <cell r="T44" t="str">
            <v>ENCAPULAMENTO</v>
          </cell>
        </row>
        <row r="45">
          <cell r="A45" t="str">
            <v>10 de janeiro de 2023terÃ§a-feira</v>
          </cell>
          <cell r="I45" t="str">
            <v/>
          </cell>
          <cell r="S45">
            <v>1</v>
          </cell>
          <cell r="T45" t="str">
            <v>REVESTIMENTO</v>
          </cell>
        </row>
        <row r="46">
          <cell r="A46" t="str">
            <v xml:space="preserve">--- </v>
          </cell>
          <cell r="B46" t="str">
            <v xml:space="preserve"> 702914I </v>
          </cell>
          <cell r="C46" t="str">
            <v xml:space="preserve"> ATORVASTATINA CALCICA 20MG COMP.REV. </v>
          </cell>
          <cell r="D46" t="str">
            <v xml:space="preserve"> 1.000.000,00 UN </v>
          </cell>
          <cell r="E46" t="str">
            <v xml:space="preserve"> Etapa atual: EM PESAGEM</v>
          </cell>
          <cell r="I46">
            <v>5</v>
          </cell>
          <cell r="S46">
            <v>0</v>
          </cell>
          <cell r="T46" t="str">
            <v>AG. DU</v>
          </cell>
        </row>
        <row r="47">
          <cell r="A47" t="str">
            <v xml:space="preserve">--- </v>
          </cell>
          <cell r="B47" t="str">
            <v xml:space="preserve"> 702914I </v>
          </cell>
          <cell r="C47" t="str">
            <v xml:space="preserve"> ATORVASTATINA CALCICA 20MG COMP.REV. </v>
          </cell>
          <cell r="D47" t="str">
            <v xml:space="preserve"> 1.000.000,00 UN </v>
          </cell>
          <cell r="E47" t="str">
            <v xml:space="preserve"> Etapa atual: EM PESAGEM</v>
          </cell>
          <cell r="I47">
            <v>5</v>
          </cell>
          <cell r="S47">
            <v>0</v>
          </cell>
          <cell r="T47" t="str">
            <v>AG. DU</v>
          </cell>
        </row>
        <row r="48">
          <cell r="A48" t="str">
            <v xml:space="preserve">--- </v>
          </cell>
          <cell r="B48" t="str">
            <v xml:space="preserve"> 703002I </v>
          </cell>
          <cell r="C48" t="str">
            <v xml:space="preserve"> CARVEDILOL 25MG COMPRIMIDO </v>
          </cell>
          <cell r="D48" t="str">
            <v xml:space="preserve"> 2.300.000,00 UN </v>
          </cell>
          <cell r="E48" t="str">
            <v xml:space="preserve"> Etapa atual: EM PESAGEM</v>
          </cell>
          <cell r="I48">
            <v>5</v>
          </cell>
          <cell r="S48">
            <v>0</v>
          </cell>
          <cell r="T48" t="str">
            <v>AG. DU</v>
          </cell>
        </row>
        <row r="49">
          <cell r="A49" t="str">
            <v xml:space="preserve">--- </v>
          </cell>
          <cell r="B49" t="str">
            <v xml:space="preserve"> 703098I </v>
          </cell>
          <cell r="C49" t="str">
            <v xml:space="preserve"> HEMIFUMARATO DE BISOPROLOL 5MG COM REV </v>
          </cell>
          <cell r="D49" t="str">
            <v xml:space="preserve"> 470.588,00 UN </v>
          </cell>
          <cell r="E49" t="str">
            <v xml:space="preserve"> Etapa atual: EM PESAGEM</v>
          </cell>
          <cell r="I49">
            <v>5</v>
          </cell>
          <cell r="S49">
            <v>5</v>
          </cell>
          <cell r="T49" t="str">
            <v>PESAGEM</v>
          </cell>
        </row>
        <row r="50">
          <cell r="A50" t="str">
            <v>11 de janeiro de 2023quarta-feira</v>
          </cell>
          <cell r="I50" t="str">
            <v/>
          </cell>
          <cell r="S50">
            <v>4</v>
          </cell>
          <cell r="T50" t="str">
            <v>MANIPULAÇÃO</v>
          </cell>
        </row>
        <row r="51">
          <cell r="A51" t="str">
            <v xml:space="preserve">--- </v>
          </cell>
          <cell r="B51" t="str">
            <v xml:space="preserve"> 703098I </v>
          </cell>
          <cell r="C51" t="str">
            <v xml:space="preserve"> HEMIFUMARATO DE BISOPROLOL 5MG COM REV </v>
          </cell>
          <cell r="D51" t="str">
            <v xml:space="preserve"> 470.588,00 UN </v>
          </cell>
          <cell r="E51" t="str">
            <v xml:space="preserve"> Etapa atual: EM PESAGEM</v>
          </cell>
          <cell r="I51">
            <v>5</v>
          </cell>
          <cell r="S51">
            <v>4</v>
          </cell>
          <cell r="T51" t="str">
            <v>MANIPULAÇÃO</v>
          </cell>
        </row>
        <row r="52">
          <cell r="A52" t="str">
            <v xml:space="preserve">--- </v>
          </cell>
          <cell r="B52" t="str">
            <v xml:space="preserve"> 703098I </v>
          </cell>
          <cell r="C52" t="str">
            <v xml:space="preserve"> HEMIFUMARATO DE BISOPROLOL 5MG COM REV </v>
          </cell>
          <cell r="D52" t="str">
            <v xml:space="preserve"> 470.588,00 UN </v>
          </cell>
          <cell r="E52" t="str">
            <v xml:space="preserve"> Etapa atual: EM PESAGEM</v>
          </cell>
          <cell r="I52">
            <v>5</v>
          </cell>
          <cell r="S52">
            <v>4</v>
          </cell>
          <cell r="T52" t="str">
            <v>MANIPULAÇÃO</v>
          </cell>
        </row>
        <row r="53">
          <cell r="A53" t="str">
            <v xml:space="preserve">--- </v>
          </cell>
          <cell r="B53" t="str">
            <v xml:space="preserve"> 703098I </v>
          </cell>
          <cell r="C53" t="str">
            <v xml:space="preserve"> HEMIFUMARATO DE BISOPROLOL 5MG COM REV </v>
          </cell>
          <cell r="D53" t="str">
            <v xml:space="preserve"> 470.588,00 UN </v>
          </cell>
          <cell r="E53" t="str">
            <v xml:space="preserve"> Etapa atual: EM PESAGEM</v>
          </cell>
          <cell r="I53">
            <v>5</v>
          </cell>
          <cell r="S53">
            <v>4</v>
          </cell>
          <cell r="T53" t="str">
            <v>MANIPULAÇÃO</v>
          </cell>
        </row>
        <row r="54">
          <cell r="A54" t="str">
            <v>12 de janeiro de 2023quinta-feira</v>
          </cell>
          <cell r="I54" t="str">
            <v/>
          </cell>
          <cell r="S54">
            <v>4</v>
          </cell>
          <cell r="T54" t="str">
            <v>MANIPULAÇÃO</v>
          </cell>
        </row>
        <row r="55">
          <cell r="A55" t="str">
            <v xml:space="preserve">--- </v>
          </cell>
          <cell r="B55" t="str">
            <v xml:space="preserve"> 700951I </v>
          </cell>
          <cell r="C55" t="str">
            <v xml:space="preserve"> OMEPRAZOL 20MG CAP </v>
          </cell>
          <cell r="D55" t="str">
            <v xml:space="preserve"> 1.000.000,00 UN </v>
          </cell>
          <cell r="E55" t="str">
            <v xml:space="preserve"> Etapa atual: EM PESAGEM</v>
          </cell>
          <cell r="I55">
            <v>5</v>
          </cell>
          <cell r="S55">
            <v>3</v>
          </cell>
          <cell r="T55" t="str">
            <v>COMPRESSÃO</v>
          </cell>
        </row>
        <row r="56">
          <cell r="A56" t="str">
            <v xml:space="preserve">--- </v>
          </cell>
          <cell r="B56" t="str">
            <v xml:space="preserve"> 700951I </v>
          </cell>
          <cell r="C56" t="str">
            <v xml:space="preserve"> OMEPRAZOL 20MG CAP </v>
          </cell>
          <cell r="D56" t="str">
            <v xml:space="preserve"> 1.000.000,00 UN </v>
          </cell>
          <cell r="E56" t="str">
            <v xml:space="preserve"> Etapa atual: EM PESAGEM</v>
          </cell>
          <cell r="I56">
            <v>5</v>
          </cell>
          <cell r="S56">
            <v>1</v>
          </cell>
          <cell r="T56" t="str">
            <v>REVESTIMENTO</v>
          </cell>
        </row>
        <row r="57">
          <cell r="A57" t="str">
            <v>13 de janeiro de 2023sexta-feira</v>
          </cell>
          <cell r="I57" t="str">
            <v/>
          </cell>
          <cell r="S57">
            <v>4</v>
          </cell>
          <cell r="T57" t="str">
            <v>MANIPULAÇÃO</v>
          </cell>
        </row>
        <row r="58">
          <cell r="A58" t="str">
            <v xml:space="preserve">--- </v>
          </cell>
          <cell r="B58" t="str">
            <v xml:space="preserve"> 702755I </v>
          </cell>
          <cell r="C58" t="str">
            <v xml:space="preserve"> PARACETAMOL+CLOR.DE PSEUDOEF.COMP REV </v>
          </cell>
          <cell r="D58" t="str">
            <v xml:space="preserve"> 450.000,00 UN </v>
          </cell>
          <cell r="E58" t="str">
            <v xml:space="preserve"> Etapa atual: EM PESAGEM</v>
          </cell>
          <cell r="I58">
            <v>5</v>
          </cell>
          <cell r="S58">
            <v>0</v>
          </cell>
          <cell r="T58" t="str">
            <v>AG. DU</v>
          </cell>
        </row>
        <row r="59">
          <cell r="A59" t="str">
            <v xml:space="preserve">--- </v>
          </cell>
          <cell r="B59" t="str">
            <v xml:space="preserve"> 702755I </v>
          </cell>
          <cell r="C59" t="str">
            <v xml:space="preserve"> PARACETAMOL+CLOR.DE PSEUDOEF.COMP REV </v>
          </cell>
          <cell r="D59" t="str">
            <v xml:space="preserve"> 450.000,00 UN </v>
          </cell>
          <cell r="E59" t="str">
            <v xml:space="preserve"> Etapa atual: EM PESAGEM</v>
          </cell>
          <cell r="I59">
            <v>5</v>
          </cell>
          <cell r="S59">
            <v>3</v>
          </cell>
          <cell r="T59" t="str">
            <v>COMPRESSÃO</v>
          </cell>
        </row>
        <row r="60">
          <cell r="A60" t="str">
            <v xml:space="preserve">--- </v>
          </cell>
          <cell r="B60" t="str">
            <v xml:space="preserve"> 702755I </v>
          </cell>
          <cell r="C60" t="str">
            <v xml:space="preserve"> PARACETAMOL+CLOR.DE PSEUDOEF.COMP REV </v>
          </cell>
          <cell r="D60" t="str">
            <v xml:space="preserve"> 450.000,00 UN </v>
          </cell>
          <cell r="E60" t="str">
            <v xml:space="preserve"> Etapa atual: EM PESAGEM</v>
          </cell>
          <cell r="I60">
            <v>5</v>
          </cell>
          <cell r="S60">
            <v>1</v>
          </cell>
          <cell r="T60" t="str">
            <v>REVESTIMENTO</v>
          </cell>
        </row>
        <row r="61">
          <cell r="A61" t="str">
            <v>16 de janeiro de 2023segunda-feira</v>
          </cell>
          <cell r="I61" t="str">
            <v/>
          </cell>
          <cell r="S61">
            <v>5</v>
          </cell>
          <cell r="T61" t="str">
            <v>PESAGEM</v>
          </cell>
        </row>
        <row r="62">
          <cell r="A62" t="str">
            <v xml:space="preserve">--- </v>
          </cell>
          <cell r="B62" t="str">
            <v xml:space="preserve"> 700971I </v>
          </cell>
          <cell r="C62" t="str">
            <v xml:space="preserve"> CLOR.AMILORIDA 5MG+HIDROCLOROT.50MG </v>
          </cell>
          <cell r="D62" t="str">
            <v xml:space="preserve"> 1.000.000,00 UN </v>
          </cell>
          <cell r="E62" t="str">
            <v xml:space="preserve"> Etapa atual: EM PESAGEM</v>
          </cell>
          <cell r="I62">
            <v>5</v>
          </cell>
        </row>
        <row r="63">
          <cell r="A63" t="str">
            <v xml:space="preserve">--- </v>
          </cell>
          <cell r="B63" t="str">
            <v xml:space="preserve"> 700971I </v>
          </cell>
          <cell r="C63" t="str">
            <v xml:space="preserve"> CLOR.AMILORIDA 5MG+HIDROCLOROT.50MG </v>
          </cell>
          <cell r="D63" t="str">
            <v xml:space="preserve"> 1.000.000,00 UN </v>
          </cell>
          <cell r="E63" t="str">
            <v xml:space="preserve"> Etapa atual: EM PESAGEM</v>
          </cell>
          <cell r="I63">
            <v>5</v>
          </cell>
        </row>
        <row r="64">
          <cell r="A64" t="str">
            <v xml:space="preserve">--- </v>
          </cell>
          <cell r="B64" t="str">
            <v xml:space="preserve"> 702084I </v>
          </cell>
          <cell r="C64" t="str">
            <v xml:space="preserve"> SULFATO FERROSO 109MG COMP REV </v>
          </cell>
          <cell r="D64" t="str">
            <v xml:space="preserve"> 1.500.000,00 UN </v>
          </cell>
          <cell r="E64" t="str">
            <v xml:space="preserve"> Etapa atual: EM PESAGEM</v>
          </cell>
          <cell r="I64">
            <v>5</v>
          </cell>
        </row>
        <row r="65">
          <cell r="A65" t="str">
            <v xml:space="preserve">--- </v>
          </cell>
          <cell r="B65" t="str">
            <v xml:space="preserve"> 702084I </v>
          </cell>
          <cell r="C65" t="str">
            <v xml:space="preserve"> SULFATO FERROSO 109MG COMP REV </v>
          </cell>
          <cell r="D65" t="str">
            <v xml:space="preserve"> 1.500.000,00 UN </v>
          </cell>
          <cell r="E65" t="str">
            <v xml:space="preserve"> Etapa atual: EM PESAGEM</v>
          </cell>
          <cell r="I65">
            <v>5</v>
          </cell>
        </row>
        <row r="66">
          <cell r="A66" t="str">
            <v>17 de janeiro de 2023terÃ§a-feira</v>
          </cell>
          <cell r="I66" t="str">
            <v/>
          </cell>
        </row>
        <row r="67">
          <cell r="A67" t="str">
            <v xml:space="preserve">--- </v>
          </cell>
          <cell r="B67" t="str">
            <v xml:space="preserve"> 703161I </v>
          </cell>
          <cell r="C67" t="str">
            <v xml:space="preserve"> CLOR.DULOXETINA(C1)60MG CAPDURALIBRETARD </v>
          </cell>
          <cell r="D67" t="str">
            <v xml:space="preserve"> 437.840,00 UN </v>
          </cell>
          <cell r="E67" t="str">
            <v xml:space="preserve"> Etapa atual: EM PESAGEM</v>
          </cell>
          <cell r="I67">
            <v>5</v>
          </cell>
        </row>
        <row r="68">
          <cell r="A68" t="str">
            <v xml:space="preserve">--- </v>
          </cell>
          <cell r="B68" t="str">
            <v xml:space="preserve"> 703161I </v>
          </cell>
          <cell r="C68" t="str">
            <v xml:space="preserve"> CLOR.DULOXETINA(C1)60MG CAPDURALIBRETARD </v>
          </cell>
          <cell r="D68" t="str">
            <v xml:space="preserve"> 437.840,00 UN </v>
          </cell>
          <cell r="E68" t="str">
            <v xml:space="preserve"> Etapa atual: EM PESAGEM</v>
          </cell>
          <cell r="I68">
            <v>5</v>
          </cell>
        </row>
        <row r="69">
          <cell r="A69" t="str">
            <v xml:space="preserve">--- </v>
          </cell>
          <cell r="B69" t="str">
            <v xml:space="preserve"> 703161I </v>
          </cell>
          <cell r="C69" t="str">
            <v xml:space="preserve"> CLOR.DULOXETINA(C1)60MG CAPDURALIBRETARD </v>
          </cell>
          <cell r="D69" t="str">
            <v xml:space="preserve"> 437.840,00 UN </v>
          </cell>
          <cell r="E69" t="str">
            <v xml:space="preserve"> Etapa atual: EM PESAGEM</v>
          </cell>
          <cell r="I69">
            <v>5</v>
          </cell>
        </row>
        <row r="70">
          <cell r="A70" t="str">
            <v xml:space="preserve">--- </v>
          </cell>
          <cell r="B70" t="str">
            <v xml:space="preserve"> 703161I </v>
          </cell>
          <cell r="C70" t="str">
            <v xml:space="preserve"> CLOR.DULOXETINA(C1)60MG CAPDURALIBRETARD </v>
          </cell>
          <cell r="D70" t="str">
            <v xml:space="preserve"> 437.840,00 UN </v>
          </cell>
          <cell r="E70" t="str">
            <v xml:space="preserve"> Etapa atual: EM PESAGEM</v>
          </cell>
          <cell r="I70">
            <v>5</v>
          </cell>
        </row>
        <row r="71">
          <cell r="A71" t="str">
            <v xml:space="preserve">S3G4751 </v>
          </cell>
          <cell r="B71" t="str">
            <v xml:space="preserve"> 702493I </v>
          </cell>
          <cell r="C71" t="str">
            <v xml:space="preserve"> LOSARTANA POTASSICA 50MG COM REV </v>
          </cell>
          <cell r="D71" t="str">
            <v xml:space="preserve"> Qtde: 2.926.095,00 de 3.000.000,00 UN </v>
          </cell>
          <cell r="E71">
            <v>0.97540000000000004</v>
          </cell>
          <cell r="F71" t="str">
            <v xml:space="preserve"> Etapa atual: REVESTIMENTO</v>
          </cell>
          <cell r="I71" t="e">
            <v>#N/A</v>
          </cell>
        </row>
        <row r="72">
          <cell r="A72" t="str">
            <v>18 de janeiro de 2023quarta-feira</v>
          </cell>
          <cell r="I72" t="str">
            <v/>
          </cell>
        </row>
        <row r="73">
          <cell r="A73" t="str">
            <v xml:space="preserve">--- </v>
          </cell>
          <cell r="B73" t="str">
            <v xml:space="preserve"> 702899I </v>
          </cell>
          <cell r="C73" t="str">
            <v xml:space="preserve"> DESLORATADINA 5MG COMP. REV </v>
          </cell>
          <cell r="D73" t="str">
            <v xml:space="preserve"> 600.000,00 UN </v>
          </cell>
          <cell r="E73" t="str">
            <v xml:space="preserve"> Etapa atual: EM PESAGEM</v>
          </cell>
          <cell r="I73">
            <v>5</v>
          </cell>
        </row>
        <row r="74">
          <cell r="A74" t="str">
            <v xml:space="preserve">--- </v>
          </cell>
          <cell r="B74" t="str">
            <v xml:space="preserve"> 702899I </v>
          </cell>
          <cell r="C74" t="str">
            <v xml:space="preserve"> DESLORATADINA 5MG COMP. REV </v>
          </cell>
          <cell r="D74" t="str">
            <v xml:space="preserve"> 600.000,00 UN </v>
          </cell>
          <cell r="E74" t="str">
            <v xml:space="preserve"> Etapa atual: EM PESAGEM</v>
          </cell>
          <cell r="I74">
            <v>5</v>
          </cell>
        </row>
        <row r="75">
          <cell r="A75" t="str">
            <v xml:space="preserve">--- </v>
          </cell>
          <cell r="B75" t="str">
            <v xml:space="preserve"> 702899I </v>
          </cell>
          <cell r="C75" t="str">
            <v xml:space="preserve"> DESLORATADINA 5MG COMP. REV </v>
          </cell>
          <cell r="D75" t="str">
            <v xml:space="preserve"> 600.000,00 UN </v>
          </cell>
          <cell r="E75" t="str">
            <v xml:space="preserve"> Etapa atual: EM PESAGEM</v>
          </cell>
          <cell r="I75">
            <v>5</v>
          </cell>
        </row>
        <row r="76">
          <cell r="A76" t="str">
            <v xml:space="preserve">--- </v>
          </cell>
          <cell r="B76">
            <v>703190</v>
          </cell>
          <cell r="C76" t="str">
            <v xml:space="preserve"> MICOFENOLATO SODICO 360MG C REV LIB RET </v>
          </cell>
          <cell r="D76" t="str">
            <v xml:space="preserve"> 400.000,00 UN </v>
          </cell>
          <cell r="E76" t="str">
            <v xml:space="preserve"> Etapa atual: EM PESAGEM</v>
          </cell>
          <cell r="I76">
            <v>5</v>
          </cell>
        </row>
        <row r="77">
          <cell r="A77" t="str">
            <v xml:space="preserve">--- </v>
          </cell>
          <cell r="B77">
            <v>703190</v>
          </cell>
          <cell r="C77" t="str">
            <v xml:space="preserve"> MICOFENOLATO SODICO 360MG C REV LIB RET </v>
          </cell>
          <cell r="D77" t="str">
            <v xml:space="preserve"> 400.000,00 UN </v>
          </cell>
          <cell r="E77" t="str">
            <v xml:space="preserve"> Etapa atual: EM PESAGEM</v>
          </cell>
          <cell r="I77">
            <v>5</v>
          </cell>
        </row>
        <row r="78">
          <cell r="A78" t="str">
            <v xml:space="preserve">--- </v>
          </cell>
          <cell r="B78">
            <v>703190</v>
          </cell>
          <cell r="C78" t="str">
            <v xml:space="preserve"> MICOFENOLATO SODICO 360MG C REV LIB RET </v>
          </cell>
          <cell r="D78" t="str">
            <v xml:space="preserve"> 400.000,00 UN </v>
          </cell>
          <cell r="E78" t="str">
            <v xml:space="preserve"> Etapa atual: EM PESAGEM</v>
          </cell>
          <cell r="I78">
            <v>5</v>
          </cell>
        </row>
        <row r="79">
          <cell r="A79" t="str">
            <v>20 de janeiro de 2023sexta-feira</v>
          </cell>
          <cell r="I79" t="str">
            <v/>
          </cell>
        </row>
        <row r="80">
          <cell r="A80" t="str">
            <v xml:space="preserve">--- </v>
          </cell>
          <cell r="B80" t="str">
            <v xml:space="preserve"> 702981I </v>
          </cell>
          <cell r="C80" t="str">
            <v xml:space="preserve"> CLOR. PAROXETINA (C1) 20MG COM REV </v>
          </cell>
          <cell r="D80" t="str">
            <v xml:space="preserve"> 600.000,00 UN </v>
          </cell>
          <cell r="E80" t="str">
            <v xml:space="preserve"> Etapa atual: EM PESAGEM</v>
          </cell>
          <cell r="I80">
            <v>5</v>
          </cell>
        </row>
        <row r="81">
          <cell r="A81" t="str">
            <v xml:space="preserve">--- </v>
          </cell>
          <cell r="B81" t="str">
            <v xml:space="preserve"> 702981I </v>
          </cell>
          <cell r="C81" t="str">
            <v xml:space="preserve"> CLOR. PAROXETINA (C1) 20MG COM REV </v>
          </cell>
          <cell r="D81" t="str">
            <v xml:space="preserve"> 600.000,00 UN </v>
          </cell>
          <cell r="E81" t="str">
            <v xml:space="preserve"> Etapa atual: EM PESAGEM</v>
          </cell>
          <cell r="I81">
            <v>5</v>
          </cell>
        </row>
        <row r="82">
          <cell r="A82" t="str">
            <v xml:space="preserve">--- </v>
          </cell>
          <cell r="B82" t="str">
            <v xml:space="preserve"> 702981I </v>
          </cell>
          <cell r="C82" t="str">
            <v xml:space="preserve"> CLOR. PAROXETINA (C1) 20MG COM REV </v>
          </cell>
          <cell r="D82" t="str">
            <v xml:space="preserve"> 600.000,00 UN </v>
          </cell>
          <cell r="E82" t="str">
            <v xml:space="preserve"> Etapa atual: EM PESAGEM</v>
          </cell>
          <cell r="I82">
            <v>5</v>
          </cell>
        </row>
        <row r="83">
          <cell r="A83" t="str">
            <v>22 de janeiro de 2023domingo</v>
          </cell>
          <cell r="I83" t="str">
            <v/>
          </cell>
        </row>
        <row r="84">
          <cell r="A84" t="str">
            <v xml:space="preserve">--- </v>
          </cell>
          <cell r="B84" t="str">
            <v xml:space="preserve"> 700981I </v>
          </cell>
          <cell r="C84" t="str">
            <v xml:space="preserve"> METILDOPA 250MG COMP REV </v>
          </cell>
          <cell r="D84" t="str">
            <v xml:space="preserve"> 800.000,00 UN </v>
          </cell>
          <cell r="E84" t="str">
            <v xml:space="preserve"> Etapa atual: EM PESAGEM</v>
          </cell>
          <cell r="I84">
            <v>5</v>
          </cell>
        </row>
        <row r="85">
          <cell r="A85" t="str">
            <v xml:space="preserve">--- </v>
          </cell>
          <cell r="B85" t="str">
            <v xml:space="preserve"> 700981I </v>
          </cell>
          <cell r="C85" t="str">
            <v xml:space="preserve"> METILDOPA 250MG COMP REV </v>
          </cell>
          <cell r="D85" t="str">
            <v xml:space="preserve"> 800.000,00 UN </v>
          </cell>
          <cell r="E85" t="str">
            <v xml:space="preserve"> Etapa atual: EM PESAGEM</v>
          </cell>
          <cell r="I85">
            <v>5</v>
          </cell>
        </row>
        <row r="86">
          <cell r="A86" t="str">
            <v>25 de janeiro de 2023quarta-feira</v>
          </cell>
          <cell r="I86" t="str">
            <v/>
          </cell>
        </row>
        <row r="87">
          <cell r="A87" t="str">
            <v xml:space="preserve">--- </v>
          </cell>
          <cell r="B87" t="str">
            <v xml:space="preserve"> 702132I </v>
          </cell>
          <cell r="C87" t="str">
            <v xml:space="preserve"> CARI+PARA+CAF+DICL.S.125+300+30+50MG COM </v>
          </cell>
          <cell r="D87" t="str">
            <v xml:space="preserve"> 900.000,00 UN </v>
          </cell>
          <cell r="E87" t="str">
            <v xml:space="preserve"> Etapa atual: EM PESAGEM</v>
          </cell>
          <cell r="I87">
            <v>5</v>
          </cell>
        </row>
        <row r="88">
          <cell r="A88" t="str">
            <v xml:space="preserve">--- </v>
          </cell>
          <cell r="B88">
            <v>703190</v>
          </cell>
          <cell r="C88" t="str">
            <v xml:space="preserve"> MICOFENOLATO SODICO 360MG C REV LIB RET </v>
          </cell>
          <cell r="D88" t="str">
            <v xml:space="preserve"> 400.000,00 UN </v>
          </cell>
          <cell r="E88" t="str">
            <v xml:space="preserve"> Etapa atual: EM PESAGEM</v>
          </cell>
          <cell r="I88">
            <v>5</v>
          </cell>
        </row>
        <row r="89">
          <cell r="A89" t="str">
            <v>27 de janeiro de 2023sexta-feira</v>
          </cell>
          <cell r="I89" t="str">
            <v/>
          </cell>
        </row>
        <row r="90">
          <cell r="A90" t="str">
            <v xml:space="preserve">--- </v>
          </cell>
          <cell r="B90" t="str">
            <v xml:space="preserve"> 703096I </v>
          </cell>
          <cell r="C90" t="str">
            <v xml:space="preserve"> CLOR.VENLAFAXINA (C1) 75MG CAP GEL DU LP </v>
          </cell>
          <cell r="D90" t="str">
            <v xml:space="preserve"> 200.000,00 UN </v>
          </cell>
          <cell r="E90" t="str">
            <v xml:space="preserve"> Etapa atual: EM PESAGEM</v>
          </cell>
          <cell r="I90">
            <v>5</v>
          </cell>
        </row>
        <row r="91">
          <cell r="A91" t="str">
            <v xml:space="preserve">--- </v>
          </cell>
          <cell r="B91" t="str">
            <v xml:space="preserve"> 750012I </v>
          </cell>
          <cell r="C91" t="str">
            <v xml:space="preserve"> NIMESULIDA 100MG COMP </v>
          </cell>
          <cell r="D91" t="str">
            <v xml:space="preserve"> 1.500.000,00 UN </v>
          </cell>
          <cell r="E91" t="str">
            <v xml:space="preserve"> Etapa atual: EM PESAGEM</v>
          </cell>
          <cell r="I91">
            <v>5</v>
          </cell>
        </row>
        <row r="92">
          <cell r="A92" t="str">
            <v>29 de janeiro de 2023domingo</v>
          </cell>
          <cell r="I92" t="str">
            <v/>
          </cell>
        </row>
        <row r="93">
          <cell r="A93" t="str">
            <v xml:space="preserve">--- </v>
          </cell>
          <cell r="B93" t="str">
            <v xml:space="preserve"> 700663I </v>
          </cell>
          <cell r="C93" t="str">
            <v xml:space="preserve"> CLARITROMICINA 500MG COMP REV </v>
          </cell>
          <cell r="D93" t="str">
            <v xml:space="preserve"> 260.000,00 UN </v>
          </cell>
          <cell r="E93" t="str">
            <v xml:space="preserve"> Etapa atual: EM PESAGEM</v>
          </cell>
          <cell r="I93">
            <v>5</v>
          </cell>
        </row>
        <row r="94">
          <cell r="A94" t="str">
            <v xml:space="preserve">--- </v>
          </cell>
          <cell r="B94" t="str">
            <v xml:space="preserve"> 700663I </v>
          </cell>
          <cell r="C94" t="str">
            <v xml:space="preserve"> CLARITROMICINA 500MG COMP REV </v>
          </cell>
          <cell r="D94" t="str">
            <v xml:space="preserve"> 260.000,00 UN </v>
          </cell>
          <cell r="E94" t="str">
            <v xml:space="preserve"> Etapa atual: EM PESAGEM</v>
          </cell>
          <cell r="I94">
            <v>5</v>
          </cell>
        </row>
        <row r="95">
          <cell r="A95" t="str">
            <v xml:space="preserve">--- </v>
          </cell>
          <cell r="B95" t="str">
            <v xml:space="preserve"> 700663I </v>
          </cell>
          <cell r="C95" t="str">
            <v xml:space="preserve"> CLARITROMICINA 500MG COMP REV </v>
          </cell>
          <cell r="D95" t="str">
            <v xml:space="preserve"> 260.000,00 UN </v>
          </cell>
          <cell r="E95" t="str">
            <v xml:space="preserve"> Etapa atual: EM PESAGEM</v>
          </cell>
          <cell r="I95">
            <v>5</v>
          </cell>
        </row>
        <row r="96">
          <cell r="A96" t="str">
            <v xml:space="preserve">--- </v>
          </cell>
          <cell r="B96" t="str">
            <v xml:space="preserve"> 702503I </v>
          </cell>
          <cell r="C96" t="str">
            <v xml:space="preserve"> MESALAZINA 800MG COMP REV </v>
          </cell>
          <cell r="D96" t="str">
            <v xml:space="preserve"> 600.000,00 UN </v>
          </cell>
          <cell r="E96" t="str">
            <v xml:space="preserve"> Etapa atual: EM PESAGEM</v>
          </cell>
          <cell r="I96">
            <v>5</v>
          </cell>
        </row>
        <row r="97">
          <cell r="A97" t="str">
            <v>30 de janeiro de 2023segunda-feira</v>
          </cell>
          <cell r="I97" t="str">
            <v/>
          </cell>
        </row>
        <row r="98">
          <cell r="A98" t="str">
            <v xml:space="preserve">--- </v>
          </cell>
          <cell r="B98" t="str">
            <v xml:space="preserve"> 702988I </v>
          </cell>
          <cell r="C98" t="str">
            <v xml:space="preserve"> VALSARTANA + HIDROCLOR.320/25MG COMP.REV </v>
          </cell>
          <cell r="D98" t="str">
            <v xml:space="preserve"> 500.000,00 UN </v>
          </cell>
          <cell r="E98" t="str">
            <v xml:space="preserve"> Etapa atual: EM PESAGEM</v>
          </cell>
          <cell r="I98">
            <v>5</v>
          </cell>
        </row>
        <row r="99">
          <cell r="A99" t="str">
            <v xml:space="preserve">--- </v>
          </cell>
          <cell r="B99" t="str">
            <v xml:space="preserve"> 702988I </v>
          </cell>
          <cell r="C99" t="str">
            <v xml:space="preserve"> VALSARTANA + HIDROCLOR.320/25MG COMP.REV </v>
          </cell>
          <cell r="D99" t="str">
            <v xml:space="preserve"> 500.000,00 UN </v>
          </cell>
          <cell r="E99" t="str">
            <v xml:space="preserve"> Etapa atual: EM PESAGEM</v>
          </cell>
          <cell r="I99">
            <v>5</v>
          </cell>
        </row>
        <row r="100">
          <cell r="A100" t="str">
            <v xml:space="preserve">--- </v>
          </cell>
          <cell r="B100" t="str">
            <v xml:space="preserve"> 702988I </v>
          </cell>
          <cell r="C100" t="str">
            <v xml:space="preserve"> VALSARTANA + HIDROCLOR.320/25MG COMP.REV </v>
          </cell>
          <cell r="D100" t="str">
            <v xml:space="preserve"> 500.000,00 UN </v>
          </cell>
          <cell r="E100" t="str">
            <v xml:space="preserve"> Etapa atual: EM PESAGEM</v>
          </cell>
          <cell r="I100">
            <v>5</v>
          </cell>
        </row>
        <row r="101">
          <cell r="A101" t="str">
            <v xml:space="preserve">S3G9467 </v>
          </cell>
          <cell r="B101" t="str">
            <v xml:space="preserve"> 702132I </v>
          </cell>
          <cell r="C101" t="str">
            <v xml:space="preserve"> CARI+PARA+CAF+DICL.S.125+300+30+50MG COM </v>
          </cell>
          <cell r="D101" t="str">
            <v xml:space="preserve"> 900.000,00 UN </v>
          </cell>
          <cell r="E101" t="str">
            <v xml:space="preserve"> Etapa atual: Aguardando DU</v>
          </cell>
          <cell r="I101">
            <v>0</v>
          </cell>
        </row>
        <row r="102">
          <cell r="A102" t="str">
            <v>EBR Manaus</v>
          </cell>
          <cell r="I102" t="str">
            <v/>
          </cell>
        </row>
        <row r="103">
          <cell r="A103" t="str">
            <v>Toggle navigation</v>
          </cell>
          <cell r="I103" t="str">
            <v/>
          </cell>
        </row>
        <row r="104">
          <cell r="A104">
            <v>0.45069444444444445</v>
          </cell>
          <cell r="I104" t="str">
            <v/>
          </cell>
        </row>
        <row r="105">
          <cell r="A105" t="str">
            <v xml:space="preserve"> Darlensom Marques</v>
          </cell>
          <cell r="I105" t="str">
            <v/>
          </cell>
        </row>
        <row r="106">
          <cell r="A106" t="str">
            <v xml:space="preserve"> Sair</v>
          </cell>
          <cell r="I106" t="str">
            <v/>
          </cell>
        </row>
        <row r="107">
          <cell r="A107" t="str">
            <v>MENU PRINCIPAL</v>
          </cell>
          <cell r="I107" t="str">
            <v/>
          </cell>
        </row>
        <row r="108">
          <cell r="A108" t="str">
            <v xml:space="preserve"> Administrator</v>
          </cell>
          <cell r="I108" t="str">
            <v/>
          </cell>
        </row>
        <row r="109">
          <cell r="A109" t="str">
            <v xml:space="preserve"> Ajuda</v>
          </cell>
          <cell r="I109" t="str">
            <v/>
          </cell>
        </row>
        <row r="110">
          <cell r="A110" t="str">
            <v xml:space="preserve"> Consulta</v>
          </cell>
          <cell r="I110" t="str">
            <v/>
          </cell>
        </row>
        <row r="111">
          <cell r="A111" t="str">
            <v xml:space="preserve"> CustomizaÃ§Ã£o</v>
          </cell>
          <cell r="I111" t="str">
            <v/>
          </cell>
        </row>
        <row r="112">
          <cell r="A112" t="str">
            <v xml:space="preserve"> ExecuÃ§Ã£o</v>
          </cell>
          <cell r="I112" t="str">
            <v/>
          </cell>
        </row>
        <row r="113">
          <cell r="A113" t="str">
            <v xml:space="preserve"> Outros</v>
          </cell>
          <cell r="I113" t="str">
            <v/>
          </cell>
        </row>
        <row r="114">
          <cell r="A114" t="str">
            <v xml:space="preserve"> Recebimento</v>
          </cell>
          <cell r="I114" t="str">
            <v/>
          </cell>
        </row>
        <row r="115">
          <cell r="A115" t="str">
            <v xml:space="preserve"> RelatÃ³rio</v>
          </cell>
          <cell r="I115" t="str">
            <v/>
          </cell>
        </row>
        <row r="116">
          <cell r="A116" t="str">
            <v xml:space="preserve"> Rpp</v>
          </cell>
          <cell r="I116" t="str">
            <v/>
          </cell>
        </row>
        <row r="117">
          <cell r="A117" t="str">
            <v xml:space="preserve"> RPP</v>
          </cell>
          <cell r="I117" t="str">
            <v/>
          </cell>
        </row>
        <row r="118">
          <cell r="A118" t="str">
            <v>SEMIELABORADO: PrevisÃ£o de entrega  perÃ­odo: 26/02/2020 Ã  03/05/2023   foram selecionados 1000 lotes   Filtro: EP   Tempo: fixo</v>
          </cell>
          <cell r="I118" t="str">
            <v/>
          </cell>
        </row>
        <row r="119">
          <cell r="A119" t="str">
            <v xml:space="preserve">                               </v>
          </cell>
          <cell r="I119" t="str">
            <v/>
          </cell>
        </row>
        <row r="120">
          <cell r="A120" t="str">
            <v>fevereiro de 2023</v>
          </cell>
          <cell r="I120" t="str">
            <v/>
          </cell>
        </row>
        <row r="121">
          <cell r="A121" t="str">
            <v>2 de fevereiro de 2023quinta-feira</v>
          </cell>
          <cell r="I121" t="str">
            <v/>
          </cell>
        </row>
        <row r="122">
          <cell r="A122" t="str">
            <v xml:space="preserve">--- </v>
          </cell>
          <cell r="B122" t="str">
            <v xml:space="preserve"> 702050I </v>
          </cell>
          <cell r="C122" t="str">
            <v xml:space="preserve"> MALEATO DEXCLORFENIRAMINA 2MG COMP </v>
          </cell>
          <cell r="D122" t="str">
            <v xml:space="preserve"> 2.000.000,00 UN </v>
          </cell>
          <cell r="E122" t="str">
            <v xml:space="preserve"> Etapa atual: EM PESAGEM</v>
          </cell>
          <cell r="I122">
            <v>5</v>
          </cell>
        </row>
        <row r="123">
          <cell r="A123" t="str">
            <v xml:space="preserve">--- </v>
          </cell>
          <cell r="B123" t="str">
            <v xml:space="preserve"> 702050I </v>
          </cell>
          <cell r="C123" t="str">
            <v xml:space="preserve"> MALEATO DEXCLORFENIRAMINA 2MG COMP </v>
          </cell>
          <cell r="D123" t="str">
            <v xml:space="preserve"> 2.000.000,00 UN </v>
          </cell>
          <cell r="E123" t="str">
            <v xml:space="preserve"> Etapa atual: EM PESAGEM</v>
          </cell>
          <cell r="I123">
            <v>5</v>
          </cell>
        </row>
        <row r="124">
          <cell r="A124" t="str">
            <v>3 de fevereiro de 2023sexta-feira</v>
          </cell>
          <cell r="I124" t="str">
            <v/>
          </cell>
        </row>
        <row r="125">
          <cell r="A125" t="str">
            <v xml:space="preserve">--- </v>
          </cell>
          <cell r="B125" t="str">
            <v xml:space="preserve"> 700951I </v>
          </cell>
          <cell r="C125" t="str">
            <v xml:space="preserve"> OMEPRAZOL 20MG CAP </v>
          </cell>
          <cell r="D125" t="str">
            <v xml:space="preserve"> 1.000.000,00 UN </v>
          </cell>
          <cell r="E125" t="str">
            <v xml:space="preserve"> Etapa atual: EM PESAGEM</v>
          </cell>
          <cell r="I125">
            <v>5</v>
          </cell>
        </row>
        <row r="126">
          <cell r="A126" t="str">
            <v xml:space="preserve">--- </v>
          </cell>
          <cell r="B126" t="str">
            <v xml:space="preserve"> 703043I </v>
          </cell>
          <cell r="C126" t="str">
            <v xml:space="preserve"> VALSARTANA+HIDROCL.160/12,5MG COM REV </v>
          </cell>
          <cell r="D126" t="str">
            <v xml:space="preserve"> 2.000.000,00 UN </v>
          </cell>
          <cell r="E126" t="str">
            <v xml:space="preserve"> Etapa atual: EM PESAGEM</v>
          </cell>
          <cell r="I126">
            <v>5</v>
          </cell>
        </row>
        <row r="127">
          <cell r="A127" t="str">
            <v xml:space="preserve">--- </v>
          </cell>
          <cell r="B127" t="str">
            <v xml:space="preserve"> 703043I </v>
          </cell>
          <cell r="C127" t="str">
            <v xml:space="preserve"> VALSARTANA+HIDROCL.160/12,5MG COM REV </v>
          </cell>
          <cell r="D127" t="str">
            <v xml:space="preserve"> 2.000.000,00 UN </v>
          </cell>
          <cell r="E127" t="str">
            <v xml:space="preserve"> Etapa atual: EM PESAGEM</v>
          </cell>
          <cell r="I127">
            <v>5</v>
          </cell>
        </row>
        <row r="128">
          <cell r="A128" t="str">
            <v xml:space="preserve">--- </v>
          </cell>
          <cell r="B128" t="str">
            <v xml:space="preserve"> 703043I </v>
          </cell>
          <cell r="C128" t="str">
            <v xml:space="preserve"> VALSARTANA+HIDROCL.160/12,5MG COM REV </v>
          </cell>
          <cell r="D128" t="str">
            <v xml:space="preserve"> 2.000.000,00 UN </v>
          </cell>
          <cell r="E128" t="str">
            <v xml:space="preserve"> Etapa atual: EM PESAGEM</v>
          </cell>
          <cell r="I128">
            <v>5</v>
          </cell>
        </row>
        <row r="129">
          <cell r="A129" t="str">
            <v>4 de fevereiro de 2023sÃ¡bado</v>
          </cell>
          <cell r="I129" t="str">
            <v/>
          </cell>
        </row>
        <row r="130">
          <cell r="A130" t="str">
            <v xml:space="preserve">--- </v>
          </cell>
          <cell r="B130" t="str">
            <v xml:space="preserve"> 700672I </v>
          </cell>
          <cell r="C130" t="str">
            <v xml:space="preserve"> METRONIDAZOL 250MG COMP REV </v>
          </cell>
          <cell r="D130" t="str">
            <v xml:space="preserve"> 800.000,00 UN </v>
          </cell>
          <cell r="E130" t="str">
            <v xml:space="preserve"> Etapa atual: EM PESAGEM</v>
          </cell>
          <cell r="I130">
            <v>5</v>
          </cell>
        </row>
        <row r="131">
          <cell r="A131" t="str">
            <v xml:space="preserve">--- </v>
          </cell>
          <cell r="B131" t="str">
            <v xml:space="preserve"> 700672I </v>
          </cell>
          <cell r="C131" t="str">
            <v xml:space="preserve"> METRONIDAZOL 250MG COMP REV </v>
          </cell>
          <cell r="D131" t="str">
            <v xml:space="preserve"> 800.000,00 UN </v>
          </cell>
          <cell r="E131" t="str">
            <v xml:space="preserve"> Etapa atual: EM PESAGEM</v>
          </cell>
          <cell r="I131">
            <v>5</v>
          </cell>
        </row>
        <row r="132">
          <cell r="A132" t="str">
            <v xml:space="preserve">--- </v>
          </cell>
          <cell r="B132" t="str">
            <v xml:space="preserve"> 700672I </v>
          </cell>
          <cell r="C132" t="str">
            <v xml:space="preserve"> METRONIDAZOL 250MG COMP REV </v>
          </cell>
          <cell r="D132" t="str">
            <v xml:space="preserve"> 800.000,00 UN </v>
          </cell>
          <cell r="E132" t="str">
            <v xml:space="preserve"> Etapa atual: EM PESAGEM</v>
          </cell>
          <cell r="I132">
            <v>5</v>
          </cell>
        </row>
        <row r="133">
          <cell r="A133" t="str">
            <v>5 de fevereiro de 2023domingo</v>
          </cell>
          <cell r="I133" t="str">
            <v/>
          </cell>
        </row>
        <row r="134">
          <cell r="A134" t="str">
            <v xml:space="preserve">--- </v>
          </cell>
          <cell r="B134" t="str">
            <v xml:space="preserve"> 702377I </v>
          </cell>
          <cell r="C134" t="str">
            <v xml:space="preserve"> ACIDO ACETIL SALICILICO 100MG COMP </v>
          </cell>
          <cell r="D134" t="str">
            <v xml:space="preserve"> 2.500.000,00 UN </v>
          </cell>
          <cell r="E134" t="str">
            <v xml:space="preserve"> Etapa atual: EM PESAGEM</v>
          </cell>
          <cell r="I134">
            <v>5</v>
          </cell>
        </row>
        <row r="135">
          <cell r="A135" t="str">
            <v xml:space="preserve">--- </v>
          </cell>
          <cell r="B135" t="str">
            <v xml:space="preserve"> 702377I </v>
          </cell>
          <cell r="C135" t="str">
            <v xml:space="preserve"> ACIDO ACETIL SALICILICO 100MG COMP </v>
          </cell>
          <cell r="D135" t="str">
            <v xml:space="preserve"> 2.500.000,00 UN </v>
          </cell>
          <cell r="E135" t="str">
            <v xml:space="preserve"> Etapa atual: EM PESAGEM</v>
          </cell>
          <cell r="I135">
            <v>5</v>
          </cell>
        </row>
        <row r="136">
          <cell r="A136" t="str">
            <v xml:space="preserve">--- </v>
          </cell>
          <cell r="B136" t="str">
            <v xml:space="preserve"> 702377I </v>
          </cell>
          <cell r="C136" t="str">
            <v xml:space="preserve"> ACIDO ACETIL SALICILICO 100MG COMP </v>
          </cell>
          <cell r="D136" t="str">
            <v xml:space="preserve"> 2.500.000,00 UN </v>
          </cell>
          <cell r="E136" t="str">
            <v xml:space="preserve"> Etapa atual: EM PESAGEM</v>
          </cell>
          <cell r="I136">
            <v>5</v>
          </cell>
        </row>
        <row r="137">
          <cell r="A137" t="str">
            <v>7 de fevereiro de 2023terÃ§a-feira</v>
          </cell>
          <cell r="I137" t="str">
            <v/>
          </cell>
        </row>
        <row r="138">
          <cell r="A138" t="str">
            <v xml:space="preserve">--- </v>
          </cell>
          <cell r="B138">
            <v>703702</v>
          </cell>
          <cell r="C138" t="str">
            <v xml:space="preserve"> COL.40MG+VITD5MCG+MG130MG CAP DURA(ALIM) </v>
          </cell>
          <cell r="D138" t="str">
            <v xml:space="preserve"> 1.136.363,00 UN </v>
          </cell>
          <cell r="E138" t="str">
            <v xml:space="preserve"> Etapa atual: EM PESAGEM</v>
          </cell>
          <cell r="I138">
            <v>5</v>
          </cell>
        </row>
        <row r="139">
          <cell r="A139" t="str">
            <v xml:space="preserve">--- </v>
          </cell>
          <cell r="B139">
            <v>703702</v>
          </cell>
          <cell r="C139" t="str">
            <v xml:space="preserve"> COL.40MG+VITD5MCG+MG130MG CAP DURA(ALIM) </v>
          </cell>
          <cell r="D139" t="str">
            <v xml:space="preserve"> 1.136.363,00 UN </v>
          </cell>
          <cell r="E139" t="str">
            <v xml:space="preserve"> Etapa atual: EM PESAGEM</v>
          </cell>
          <cell r="I139">
            <v>5</v>
          </cell>
        </row>
        <row r="140">
          <cell r="A140" t="str">
            <v>8 de fevereiro de 2023quarta-feira</v>
          </cell>
          <cell r="I140" t="str">
            <v/>
          </cell>
        </row>
        <row r="141">
          <cell r="A141" t="str">
            <v xml:space="preserve">--- </v>
          </cell>
          <cell r="B141" t="str">
            <v xml:space="preserve"> 702327I </v>
          </cell>
          <cell r="C141" t="str">
            <v xml:space="preserve"> CLOR.TRAMADOL (A2)CAPS 50MG </v>
          </cell>
          <cell r="D141" t="str">
            <v xml:space="preserve"> 454.545,00 UN </v>
          </cell>
          <cell r="E141" t="str">
            <v xml:space="preserve"> Etapa atual: EM PESAGEM</v>
          </cell>
          <cell r="I141">
            <v>5</v>
          </cell>
        </row>
        <row r="142">
          <cell r="A142" t="str">
            <v xml:space="preserve">--- </v>
          </cell>
          <cell r="B142" t="str">
            <v xml:space="preserve"> 702327I </v>
          </cell>
          <cell r="C142" t="str">
            <v xml:space="preserve"> CLOR.TRAMADOL (A2)CAPS 50MG </v>
          </cell>
          <cell r="D142" t="str">
            <v xml:space="preserve"> 454.545,00 UN </v>
          </cell>
          <cell r="E142" t="str">
            <v xml:space="preserve"> Etapa atual: EM PESAGEM</v>
          </cell>
          <cell r="I142">
            <v>5</v>
          </cell>
        </row>
        <row r="143">
          <cell r="A143" t="str">
            <v xml:space="preserve">S3H1535 </v>
          </cell>
          <cell r="B143" t="str">
            <v xml:space="preserve"> 702369I </v>
          </cell>
          <cell r="C143" t="str">
            <v xml:space="preserve"> ADIF.+DIP.+PROMET.10,0+500,0+5,0 MG/COM </v>
          </cell>
          <cell r="D143" t="str">
            <v xml:space="preserve"> 800.000,00 UN </v>
          </cell>
          <cell r="E143" t="str">
            <v xml:space="preserve"> Etapa atual: Aguardando DU</v>
          </cell>
          <cell r="I143">
            <v>0</v>
          </cell>
        </row>
        <row r="144">
          <cell r="A144" t="str">
            <v xml:space="preserve">S3H3975 </v>
          </cell>
          <cell r="B144" t="str">
            <v xml:space="preserve"> 750005I </v>
          </cell>
          <cell r="C144" t="str">
            <v xml:space="preserve"> BISGLICINATO FERROSO 500MG COM REV </v>
          </cell>
          <cell r="D144" t="str">
            <v xml:space="preserve"> 300.000,00 UN </v>
          </cell>
          <cell r="E144" t="str">
            <v xml:space="preserve"> Etapa atual: Aguardando DU</v>
          </cell>
          <cell r="I144">
            <v>0</v>
          </cell>
        </row>
        <row r="145">
          <cell r="A145" t="str">
            <v>10 de fevereiro de 2023sexta-feira</v>
          </cell>
          <cell r="I145" t="str">
            <v/>
          </cell>
        </row>
        <row r="146">
          <cell r="A146" t="str">
            <v xml:space="preserve">--- </v>
          </cell>
          <cell r="B146" t="str">
            <v xml:space="preserve"> 701247I </v>
          </cell>
          <cell r="C146" t="str">
            <v xml:space="preserve"> PENTOXIFILINA 400MG COM REV LIB PROL </v>
          </cell>
          <cell r="D146" t="str">
            <v xml:space="preserve"> 1.000.000,00 UN </v>
          </cell>
          <cell r="E146" t="str">
            <v xml:space="preserve"> Etapa atual: EM PESAGEM</v>
          </cell>
          <cell r="I146">
            <v>5</v>
          </cell>
        </row>
        <row r="147">
          <cell r="A147" t="str">
            <v xml:space="preserve">--- </v>
          </cell>
          <cell r="B147" t="str">
            <v xml:space="preserve"> 701247I </v>
          </cell>
          <cell r="C147" t="str">
            <v xml:space="preserve"> PENTOXIFILINA 400MG COM REV LIB PROL </v>
          </cell>
          <cell r="D147" t="str">
            <v xml:space="preserve"> 1.000.000,00 UN </v>
          </cell>
          <cell r="E147" t="str">
            <v xml:space="preserve"> Etapa atual: EM PESAGEM</v>
          </cell>
          <cell r="I147">
            <v>5</v>
          </cell>
        </row>
        <row r="148">
          <cell r="A148" t="str">
            <v xml:space="preserve">--- </v>
          </cell>
          <cell r="B148" t="str">
            <v xml:space="preserve"> 701247I </v>
          </cell>
          <cell r="C148" t="str">
            <v xml:space="preserve"> PENTOXIFILINA 400MG COM REV LIB PROL </v>
          </cell>
          <cell r="D148" t="str">
            <v xml:space="preserve"> 1.000.000,00 UN </v>
          </cell>
          <cell r="E148" t="str">
            <v xml:space="preserve"> Etapa atual: EM PESAGEM</v>
          </cell>
          <cell r="I148">
            <v>5</v>
          </cell>
        </row>
        <row r="149">
          <cell r="A149" t="str">
            <v xml:space="preserve">--- </v>
          </cell>
          <cell r="B149" t="str">
            <v xml:space="preserve"> 701247I </v>
          </cell>
          <cell r="C149" t="str">
            <v xml:space="preserve"> PENTOXIFILINA 400MG COM REV LIB PROL </v>
          </cell>
          <cell r="D149" t="str">
            <v xml:space="preserve"> 1.000.000,00 UN </v>
          </cell>
          <cell r="E149" t="str">
            <v xml:space="preserve"> Etapa atual: EM PESAGEM</v>
          </cell>
          <cell r="I149">
            <v>5</v>
          </cell>
        </row>
        <row r="150">
          <cell r="A150" t="str">
            <v xml:space="preserve">--- </v>
          </cell>
          <cell r="B150" t="str">
            <v xml:space="preserve"> 750005I </v>
          </cell>
          <cell r="C150" t="str">
            <v xml:space="preserve"> BISGLICINATO FERROSO 500MG COM REV </v>
          </cell>
          <cell r="D150" t="str">
            <v xml:space="preserve"> 300.000,00 UN </v>
          </cell>
          <cell r="E150" t="str">
            <v xml:space="preserve"> Etapa atual: EM PESAGEM</v>
          </cell>
          <cell r="I150">
            <v>5</v>
          </cell>
        </row>
        <row r="151">
          <cell r="A151" t="str">
            <v>12 de fevereiro de 2023domingo</v>
          </cell>
          <cell r="I151" t="str">
            <v/>
          </cell>
        </row>
        <row r="152">
          <cell r="A152" t="str">
            <v xml:space="preserve">S3H5621 </v>
          </cell>
          <cell r="B152">
            <v>702931</v>
          </cell>
          <cell r="C152" t="str">
            <v xml:space="preserve"> OLANZAPINA (C1) 5MG COM REV </v>
          </cell>
          <cell r="D152" t="str">
            <v xml:space="preserve"> 500.000,00 UN </v>
          </cell>
          <cell r="E152" t="str">
            <v xml:space="preserve"> Etapa atual: GRANULAÃ‡ÃƒO</v>
          </cell>
          <cell r="I152">
            <v>4</v>
          </cell>
        </row>
        <row r="153">
          <cell r="A153" t="str">
            <v>14 de fevereiro de 2023terÃ§a-feira</v>
          </cell>
          <cell r="I153" t="str">
            <v/>
          </cell>
        </row>
        <row r="154">
          <cell r="A154" t="str">
            <v xml:space="preserve">--- </v>
          </cell>
          <cell r="B154" t="str">
            <v xml:space="preserve"> 701165I </v>
          </cell>
          <cell r="C154" t="str">
            <v xml:space="preserve"> PANTOPRAZOL 20MG COM REV LIB RETARD </v>
          </cell>
          <cell r="D154" t="str">
            <v xml:space="preserve"> 800.000,00 UN </v>
          </cell>
          <cell r="E154" t="str">
            <v xml:space="preserve"> Etapa atual: EM PESAGEM</v>
          </cell>
          <cell r="I154">
            <v>5</v>
          </cell>
        </row>
        <row r="155">
          <cell r="A155" t="str">
            <v xml:space="preserve">--- </v>
          </cell>
          <cell r="B155" t="str">
            <v xml:space="preserve"> 701165I </v>
          </cell>
          <cell r="C155" t="str">
            <v xml:space="preserve"> PANTOPRAZOL 20MG COM REV LIB RETARD </v>
          </cell>
          <cell r="D155" t="str">
            <v xml:space="preserve"> 800.000,00 UN </v>
          </cell>
          <cell r="E155" t="str">
            <v xml:space="preserve"> Etapa atual: EM PESAGEM</v>
          </cell>
          <cell r="I155">
            <v>5</v>
          </cell>
        </row>
        <row r="156">
          <cell r="A156" t="str">
            <v xml:space="preserve">--- </v>
          </cell>
          <cell r="B156" t="str">
            <v xml:space="preserve"> 701165I </v>
          </cell>
          <cell r="C156" t="str">
            <v xml:space="preserve"> PANTOPRAZOL 20MG COM REV LIB RETARD </v>
          </cell>
          <cell r="D156" t="str">
            <v xml:space="preserve"> 800.000,00 UN </v>
          </cell>
          <cell r="E156" t="str">
            <v xml:space="preserve"> Etapa atual: EM PESAGEM</v>
          </cell>
          <cell r="I156">
            <v>5</v>
          </cell>
        </row>
        <row r="157">
          <cell r="A157" t="str">
            <v xml:space="preserve">--- </v>
          </cell>
          <cell r="B157" t="str">
            <v xml:space="preserve"> 702924I </v>
          </cell>
          <cell r="C157" t="str">
            <v xml:space="preserve"> CLOR. DE CICLOBENZAPRINA 5,0MG COMP.REV. </v>
          </cell>
          <cell r="D157" t="str">
            <v xml:space="preserve"> 833.333,00 UN </v>
          </cell>
          <cell r="E157" t="str">
            <v xml:space="preserve"> Etapa atual: EM PESAGEM</v>
          </cell>
          <cell r="I157">
            <v>5</v>
          </cell>
        </row>
        <row r="158">
          <cell r="A158" t="str">
            <v xml:space="preserve">--- </v>
          </cell>
          <cell r="B158" t="str">
            <v xml:space="preserve"> 702924I </v>
          </cell>
          <cell r="C158" t="str">
            <v xml:space="preserve"> CLOR. DE CICLOBENZAPRINA 5,0MG COMP.REV. </v>
          </cell>
          <cell r="D158" t="str">
            <v xml:space="preserve"> 833.333,00 UN </v>
          </cell>
          <cell r="E158" t="str">
            <v xml:space="preserve"> Etapa atual: EM PESAGEM</v>
          </cell>
          <cell r="I158">
            <v>5</v>
          </cell>
        </row>
        <row r="159">
          <cell r="A159" t="str">
            <v xml:space="preserve">--- </v>
          </cell>
          <cell r="B159" t="str">
            <v xml:space="preserve"> 702924I </v>
          </cell>
          <cell r="C159" t="str">
            <v xml:space="preserve"> CLOR. DE CICLOBENZAPRINA 5,0MG COMP.REV. </v>
          </cell>
          <cell r="D159" t="str">
            <v xml:space="preserve"> 833.333,00 UN </v>
          </cell>
          <cell r="E159" t="str">
            <v xml:space="preserve"> Etapa atual: EM PESAGEM</v>
          </cell>
          <cell r="I159">
            <v>5</v>
          </cell>
        </row>
        <row r="160">
          <cell r="A160" t="str">
            <v>19 de fevereiro de 2023domingo</v>
          </cell>
          <cell r="I160" t="str">
            <v/>
          </cell>
        </row>
        <row r="161">
          <cell r="A161" t="str">
            <v xml:space="preserve">--- </v>
          </cell>
          <cell r="B161" t="str">
            <v xml:space="preserve"> 703190I </v>
          </cell>
          <cell r="C161" t="str">
            <v xml:space="preserve"> MICOFENOLATO SODICO 360MG C REV LIB RET </v>
          </cell>
          <cell r="D161" t="str">
            <v xml:space="preserve"> 400.000,00 UN </v>
          </cell>
          <cell r="E161" t="str">
            <v xml:space="preserve"> Etapa atual: EM PESAGEM</v>
          </cell>
          <cell r="I161">
            <v>5</v>
          </cell>
        </row>
        <row r="162">
          <cell r="A162" t="str">
            <v xml:space="preserve">--- </v>
          </cell>
          <cell r="B162" t="str">
            <v xml:space="preserve"> 703190I </v>
          </cell>
          <cell r="C162" t="str">
            <v xml:space="preserve"> MICOFENOLATO SODICO 360MG C REV LIB RET </v>
          </cell>
          <cell r="D162" t="str">
            <v xml:space="preserve"> 400.000,00 UN </v>
          </cell>
          <cell r="E162" t="str">
            <v xml:space="preserve"> Etapa atual: EM PESAGEM</v>
          </cell>
          <cell r="I162">
            <v>5</v>
          </cell>
        </row>
        <row r="163">
          <cell r="A163" t="str">
            <v xml:space="preserve">S3I2057 </v>
          </cell>
          <cell r="B163" t="str">
            <v xml:space="preserve"> 703236I </v>
          </cell>
          <cell r="C163" t="str">
            <v xml:space="preserve"> TADALAFILA 5 MG COM REV </v>
          </cell>
          <cell r="D163" t="str">
            <v xml:space="preserve"> 2.100.000,00 UN </v>
          </cell>
          <cell r="E163" t="str">
            <v xml:space="preserve"> Etapa atual: REVESTIMENTO</v>
          </cell>
          <cell r="I163">
            <v>1</v>
          </cell>
        </row>
        <row r="164">
          <cell r="A164" t="str">
            <v>20 de fevereiro de 2023segunda-feira</v>
          </cell>
          <cell r="I164" t="str">
            <v/>
          </cell>
        </row>
        <row r="165">
          <cell r="A165" t="str">
            <v xml:space="preserve">--- </v>
          </cell>
          <cell r="B165" t="str">
            <v xml:space="preserve"> 702563I </v>
          </cell>
          <cell r="C165" t="str">
            <v xml:space="preserve"> BISGLICINATO FERROSO 300 MG COM REV (CD) </v>
          </cell>
          <cell r="D165" t="str">
            <v xml:space="preserve"> 400.000,00 UN </v>
          </cell>
          <cell r="E165" t="str">
            <v xml:space="preserve"> Etapa atual: EM PESAGEM</v>
          </cell>
          <cell r="I165">
            <v>5</v>
          </cell>
        </row>
        <row r="166">
          <cell r="A166" t="str">
            <v xml:space="preserve">--- </v>
          </cell>
          <cell r="B166" t="str">
            <v xml:space="preserve"> 702563I </v>
          </cell>
          <cell r="C166" t="str">
            <v xml:space="preserve"> BISGLICINATO FERROSO 300 MG COM REV (CD) </v>
          </cell>
          <cell r="D166" t="str">
            <v xml:space="preserve"> 400.000,00 UN </v>
          </cell>
          <cell r="E166" t="str">
            <v xml:space="preserve"> Etapa atual: EM PESAGEM</v>
          </cell>
          <cell r="I166">
            <v>5</v>
          </cell>
        </row>
        <row r="167">
          <cell r="A167" t="str">
            <v>22 de fevereiro de 2023quarta-feira</v>
          </cell>
          <cell r="I167" t="str">
            <v/>
          </cell>
        </row>
        <row r="168">
          <cell r="A168" t="str">
            <v xml:space="preserve">S3I4851 </v>
          </cell>
          <cell r="B168" t="str">
            <v xml:space="preserve"> 701166I </v>
          </cell>
          <cell r="C168" t="str">
            <v xml:space="preserve"> ALENDRONATO DE SODIO 70MG COMP </v>
          </cell>
          <cell r="D168" t="str">
            <v xml:space="preserve"> 600.000,00 UN </v>
          </cell>
          <cell r="E168" t="str">
            <v xml:space="preserve"> Etapa atual: Aguardando DU</v>
          </cell>
          <cell r="I168">
            <v>0</v>
          </cell>
        </row>
        <row r="169">
          <cell r="A169" t="str">
            <v>23 de fevereiro de 2023quinta-feira</v>
          </cell>
          <cell r="I169" t="str">
            <v/>
          </cell>
        </row>
        <row r="170">
          <cell r="A170" t="str">
            <v xml:space="preserve">S3I2091 </v>
          </cell>
          <cell r="B170" t="str">
            <v xml:space="preserve"> 703040I </v>
          </cell>
          <cell r="C170" t="str">
            <v xml:space="preserve"> CLOR. NARATRIPTANA 2,5MG COM REV </v>
          </cell>
          <cell r="D170" t="str">
            <v xml:space="preserve"> 250.000,00 UN </v>
          </cell>
          <cell r="E170" t="str">
            <v xml:space="preserve"> Etapa atual: Aguardando DU</v>
          </cell>
          <cell r="I170">
            <v>0</v>
          </cell>
        </row>
        <row r="171">
          <cell r="A171" t="str">
            <v xml:space="preserve">S3I3265 </v>
          </cell>
          <cell r="B171" t="str">
            <v xml:space="preserve"> 703099I </v>
          </cell>
          <cell r="C171" t="str">
            <v xml:space="preserve"> HEMIFUMARATO DE BISOPROLOL 2,5MG COM REV </v>
          </cell>
          <cell r="D171" t="str">
            <v xml:space="preserve"> 470.588,00 UN </v>
          </cell>
          <cell r="E171" t="str">
            <v xml:space="preserve"> Etapa atual: Aguardando DU</v>
          </cell>
          <cell r="I171">
            <v>0</v>
          </cell>
        </row>
        <row r="172">
          <cell r="A172" t="str">
            <v xml:space="preserve">S3I3266 </v>
          </cell>
          <cell r="B172" t="str">
            <v xml:space="preserve"> 703099I </v>
          </cell>
          <cell r="C172" t="str">
            <v xml:space="preserve"> HEMIFUMARATO DE BISOPROLOL 2,5MG COM REV </v>
          </cell>
          <cell r="D172" t="str">
            <v xml:space="preserve"> 470.588,00 UN </v>
          </cell>
          <cell r="E172" t="str">
            <v xml:space="preserve"> Etapa atual: Aguardando DU</v>
          </cell>
          <cell r="I172">
            <v>0</v>
          </cell>
        </row>
        <row r="173">
          <cell r="A173" t="str">
            <v>24 de fevereiro de 2023sexta-feira</v>
          </cell>
          <cell r="I173" t="str">
            <v/>
          </cell>
        </row>
        <row r="174">
          <cell r="A174" t="str">
            <v xml:space="preserve">--- </v>
          </cell>
          <cell r="B174" t="str">
            <v xml:space="preserve"> 703131I </v>
          </cell>
          <cell r="C174" t="str">
            <v xml:space="preserve"> VALSARTANA+HIDROCLOR 320/12,5MG COM REV </v>
          </cell>
          <cell r="D174" t="str">
            <v xml:space="preserve"> 500.000,00 UN </v>
          </cell>
          <cell r="E174" t="str">
            <v xml:space="preserve"> Etapa atual: EM PESAGEM</v>
          </cell>
          <cell r="I174">
            <v>5</v>
          </cell>
        </row>
        <row r="175">
          <cell r="A175" t="str">
            <v xml:space="preserve">--- </v>
          </cell>
          <cell r="B175" t="str">
            <v xml:space="preserve"> 703131I </v>
          </cell>
          <cell r="C175" t="str">
            <v xml:space="preserve"> VALSARTANA+HIDROCLOR 320/12,5MG COM REV </v>
          </cell>
          <cell r="D175" t="str">
            <v xml:space="preserve"> 500.000,00 UN </v>
          </cell>
          <cell r="E175" t="str">
            <v xml:space="preserve"> Etapa atual: EM PESAGEM</v>
          </cell>
          <cell r="I175">
            <v>5</v>
          </cell>
        </row>
        <row r="176">
          <cell r="A176" t="str">
            <v>27 de fevereiro de 2023segunda-feira</v>
          </cell>
          <cell r="I176" t="str">
            <v/>
          </cell>
        </row>
        <row r="177">
          <cell r="A177" t="str">
            <v xml:space="preserve">--- </v>
          </cell>
          <cell r="B177" t="str">
            <v xml:space="preserve"> 702132I </v>
          </cell>
          <cell r="C177" t="str">
            <v xml:space="preserve"> CARI+PARA+CAF+DICL.S.125+300+30+50MG COM </v>
          </cell>
          <cell r="D177" t="str">
            <v xml:space="preserve"> 900.000,00 UN </v>
          </cell>
          <cell r="E177" t="str">
            <v xml:space="preserve"> Etapa atual: EM PESAGEM</v>
          </cell>
          <cell r="I177">
            <v>5</v>
          </cell>
        </row>
        <row r="178">
          <cell r="A178" t="str">
            <v xml:space="preserve">--- </v>
          </cell>
          <cell r="B178" t="str">
            <v xml:space="preserve"> 702132I </v>
          </cell>
          <cell r="C178" t="str">
            <v xml:space="preserve"> CARI+PARA+CAF+DICL.S.125+300+30+50MG COM </v>
          </cell>
          <cell r="D178" t="str">
            <v xml:space="preserve"> 900.000,00 UN </v>
          </cell>
          <cell r="E178" t="str">
            <v xml:space="preserve"> Etapa atual: EM PESAGEM</v>
          </cell>
          <cell r="I178">
            <v>5</v>
          </cell>
        </row>
        <row r="179">
          <cell r="A179" t="str">
            <v xml:space="preserve">--- </v>
          </cell>
          <cell r="B179" t="str">
            <v xml:space="preserve"> 702132I </v>
          </cell>
          <cell r="C179" t="str">
            <v xml:space="preserve"> CARI+PARA+CAF+DICL.S.125+300+30+50MG COM </v>
          </cell>
          <cell r="D179" t="str">
            <v xml:space="preserve"> 900.000,00 UN </v>
          </cell>
          <cell r="E179" t="str">
            <v xml:space="preserve"> Etapa atual: EM PESAGEM</v>
          </cell>
          <cell r="I179">
            <v>5</v>
          </cell>
        </row>
        <row r="180">
          <cell r="A180" t="str">
            <v>28 de fevereiro de 2023terÃ§a-feira</v>
          </cell>
          <cell r="I180" t="str">
            <v/>
          </cell>
        </row>
        <row r="181">
          <cell r="A181" t="str">
            <v xml:space="preserve">--- </v>
          </cell>
          <cell r="B181" t="str">
            <v xml:space="preserve"> 702132I </v>
          </cell>
          <cell r="C181" t="str">
            <v xml:space="preserve"> CARI+PARA+CAF+DICL.S.125+300+30+50MG COM </v>
          </cell>
          <cell r="D181" t="str">
            <v xml:space="preserve"> 900.000,00 UN </v>
          </cell>
          <cell r="E181" t="str">
            <v xml:space="preserve"> Etapa atual: EM PESAGEM</v>
          </cell>
          <cell r="I181">
            <v>5</v>
          </cell>
        </row>
        <row r="182">
          <cell r="A182" t="str">
            <v xml:space="preserve">--- </v>
          </cell>
          <cell r="B182" t="str">
            <v xml:space="preserve"> 702132I </v>
          </cell>
          <cell r="C182" t="str">
            <v xml:space="preserve"> CARI+PARA+CAF+DICL.S.125+300+30+50MG COM </v>
          </cell>
          <cell r="D182" t="str">
            <v xml:space="preserve"> 900.000,00 UN </v>
          </cell>
          <cell r="E182" t="str">
            <v xml:space="preserve"> Etapa atual: EM PESAGEM</v>
          </cell>
          <cell r="I182">
            <v>5</v>
          </cell>
        </row>
        <row r="183">
          <cell r="A183" t="str">
            <v xml:space="preserve">S3I2373 </v>
          </cell>
          <cell r="B183" t="str">
            <v xml:space="preserve"> 702077I </v>
          </cell>
          <cell r="C183" t="str">
            <v xml:space="preserve"> ALPRAZOLAM (B1) 2MG COMP </v>
          </cell>
          <cell r="D183" t="str">
            <v xml:space="preserve"> 769.230,00 UN </v>
          </cell>
          <cell r="E183" t="str">
            <v xml:space="preserve"> Etapa atual: Aguardando DU</v>
          </cell>
          <cell r="I183">
            <v>0</v>
          </cell>
        </row>
        <row r="184">
          <cell r="A184" t="str">
            <v>EBR Manaus</v>
          </cell>
          <cell r="I184" t="str">
            <v/>
          </cell>
        </row>
        <row r="185">
          <cell r="A185" t="str">
            <v>Toggle navigation</v>
          </cell>
          <cell r="I185" t="str">
            <v/>
          </cell>
        </row>
        <row r="186">
          <cell r="A186">
            <v>0.45069444444444445</v>
          </cell>
          <cell r="I186" t="str">
            <v/>
          </cell>
        </row>
        <row r="187">
          <cell r="A187" t="str">
            <v xml:space="preserve"> Darlensom Marques</v>
          </cell>
          <cell r="I187" t="str">
            <v/>
          </cell>
        </row>
        <row r="188">
          <cell r="A188" t="str">
            <v xml:space="preserve"> Sair</v>
          </cell>
          <cell r="I188" t="str">
            <v/>
          </cell>
        </row>
        <row r="189">
          <cell r="A189" t="str">
            <v>MENU PRINCIPAL</v>
          </cell>
          <cell r="I189" t="str">
            <v/>
          </cell>
        </row>
        <row r="190">
          <cell r="A190" t="str">
            <v xml:space="preserve"> Administrator</v>
          </cell>
          <cell r="I190" t="str">
            <v/>
          </cell>
        </row>
        <row r="191">
          <cell r="A191" t="str">
            <v xml:space="preserve"> Ajuda</v>
          </cell>
          <cell r="I191" t="str">
            <v/>
          </cell>
        </row>
        <row r="192">
          <cell r="A192" t="str">
            <v xml:space="preserve"> Consulta</v>
          </cell>
          <cell r="I192" t="str">
            <v/>
          </cell>
        </row>
        <row r="193">
          <cell r="A193" t="str">
            <v xml:space="preserve"> CustomizaÃ§Ã£o</v>
          </cell>
          <cell r="I193" t="str">
            <v/>
          </cell>
        </row>
        <row r="194">
          <cell r="A194" t="str">
            <v xml:space="preserve"> ExecuÃ§Ã£o</v>
          </cell>
          <cell r="I194" t="str">
            <v/>
          </cell>
        </row>
        <row r="195">
          <cell r="A195" t="str">
            <v xml:space="preserve"> Outros</v>
          </cell>
          <cell r="I195" t="str">
            <v/>
          </cell>
        </row>
        <row r="196">
          <cell r="A196" t="str">
            <v xml:space="preserve"> Recebimento</v>
          </cell>
          <cell r="I196" t="str">
            <v/>
          </cell>
        </row>
        <row r="197">
          <cell r="A197" t="str">
            <v xml:space="preserve"> RelatÃ³rio</v>
          </cell>
          <cell r="I197" t="str">
            <v/>
          </cell>
        </row>
        <row r="198">
          <cell r="A198" t="str">
            <v xml:space="preserve"> Rpp</v>
          </cell>
          <cell r="I198" t="str">
            <v/>
          </cell>
        </row>
        <row r="199">
          <cell r="A199" t="str">
            <v xml:space="preserve"> RPP</v>
          </cell>
          <cell r="I199" t="str">
            <v/>
          </cell>
        </row>
        <row r="200">
          <cell r="A200" t="str">
            <v>SEMIELABORADO: PrevisÃ£o de entrega  perÃ­odo: 26/02/2020 Ã  03/05/2023   foram selecionados 1000 lotes   Filtro: EP   Tempo: fixo</v>
          </cell>
          <cell r="I200" t="str">
            <v/>
          </cell>
        </row>
        <row r="201">
          <cell r="A201" t="str">
            <v xml:space="preserve">                               </v>
          </cell>
          <cell r="I201" t="str">
            <v/>
          </cell>
        </row>
        <row r="202">
          <cell r="A202" t="str">
            <v>marÃ§o de 2023</v>
          </cell>
          <cell r="I202" t="str">
            <v/>
          </cell>
        </row>
        <row r="203">
          <cell r="A203" t="str">
            <v>2 de marÃ§o de 2023quinta-feira</v>
          </cell>
          <cell r="I203" t="str">
            <v/>
          </cell>
        </row>
        <row r="204">
          <cell r="A204" t="str">
            <v xml:space="preserve">--- </v>
          </cell>
          <cell r="B204" t="str">
            <v xml:space="preserve"> 703002I </v>
          </cell>
          <cell r="C204" t="str">
            <v xml:space="preserve"> CARVEDILOL 25MG COMPRIMIDO </v>
          </cell>
          <cell r="D204" t="str">
            <v xml:space="preserve"> 2.300.000,00 UN </v>
          </cell>
          <cell r="E204" t="str">
            <v xml:space="preserve"> Etapa atual: EM PESAGEM</v>
          </cell>
          <cell r="I204">
            <v>5</v>
          </cell>
        </row>
        <row r="205">
          <cell r="A205" t="str">
            <v xml:space="preserve">--- </v>
          </cell>
          <cell r="B205" t="str">
            <v xml:space="preserve"> 703002I </v>
          </cell>
          <cell r="C205" t="str">
            <v xml:space="preserve"> CARVEDILOL 25MG COMPRIMIDO </v>
          </cell>
          <cell r="D205" t="str">
            <v xml:space="preserve"> 2.300.000,00 UN </v>
          </cell>
          <cell r="E205" t="str">
            <v xml:space="preserve"> Etapa atual: EM PESAGEM</v>
          </cell>
          <cell r="I205">
            <v>5</v>
          </cell>
        </row>
        <row r="206">
          <cell r="A206" t="str">
            <v>4 de marÃ§o de 2023sÃ¡bado</v>
          </cell>
          <cell r="I206" t="str">
            <v/>
          </cell>
        </row>
        <row r="207">
          <cell r="A207" t="str">
            <v xml:space="preserve">--- </v>
          </cell>
          <cell r="B207" t="str">
            <v xml:space="preserve"> 700723I </v>
          </cell>
          <cell r="C207" t="str">
            <v xml:space="preserve"> CLOR.SERTRALINA (C1) 50MG COM REV </v>
          </cell>
          <cell r="D207" t="str">
            <v xml:space="preserve"> 1.500.000,00 UN </v>
          </cell>
          <cell r="E207" t="str">
            <v xml:space="preserve"> Etapa atual: EM PESAGEM</v>
          </cell>
          <cell r="I207">
            <v>5</v>
          </cell>
        </row>
        <row r="208">
          <cell r="A208" t="str">
            <v xml:space="preserve">--- </v>
          </cell>
          <cell r="B208" t="str">
            <v xml:space="preserve"> 700723I </v>
          </cell>
          <cell r="C208" t="str">
            <v xml:space="preserve"> CLOR.SERTRALINA (C1) 50MG COM REV </v>
          </cell>
          <cell r="D208" t="str">
            <v xml:space="preserve"> 1.500.000,00 UN </v>
          </cell>
          <cell r="E208" t="str">
            <v xml:space="preserve"> Etapa atual: EM PESAGEM</v>
          </cell>
          <cell r="I208">
            <v>5</v>
          </cell>
        </row>
        <row r="209">
          <cell r="A209" t="str">
            <v xml:space="preserve">--- </v>
          </cell>
          <cell r="B209" t="str">
            <v xml:space="preserve"> 700723I </v>
          </cell>
          <cell r="C209" t="str">
            <v xml:space="preserve"> CLOR.SERTRALINA (C1) 50MG COM REV </v>
          </cell>
          <cell r="D209" t="str">
            <v xml:space="preserve"> 1.500.000,00 UN </v>
          </cell>
          <cell r="E209" t="str">
            <v xml:space="preserve"> Etapa atual: EM PESAGEM</v>
          </cell>
          <cell r="I209">
            <v>5</v>
          </cell>
        </row>
        <row r="210">
          <cell r="A210" t="str">
            <v>6 de marÃ§o de 2023segunda-feira</v>
          </cell>
          <cell r="I210" t="str">
            <v/>
          </cell>
        </row>
        <row r="211">
          <cell r="A211" t="str">
            <v xml:space="preserve">--- </v>
          </cell>
          <cell r="B211" t="str">
            <v xml:space="preserve"> 700981I </v>
          </cell>
          <cell r="C211" t="str">
            <v xml:space="preserve"> METILDOPA 250MG COMP REV </v>
          </cell>
          <cell r="D211" t="str">
            <v xml:space="preserve"> 800.000,00 UN </v>
          </cell>
          <cell r="E211" t="str">
            <v xml:space="preserve"> Etapa atual: EM PESAGEM</v>
          </cell>
          <cell r="I211">
            <v>5</v>
          </cell>
        </row>
        <row r="212">
          <cell r="A212" t="str">
            <v xml:space="preserve">S3I5463 </v>
          </cell>
          <cell r="B212" t="str">
            <v xml:space="preserve"> 702903I </v>
          </cell>
          <cell r="C212" t="str">
            <v xml:space="preserve"> FENOFIBRATO 200 MG CAPS </v>
          </cell>
          <cell r="D212" t="str">
            <v xml:space="preserve"> 1.000.000,00 UN </v>
          </cell>
          <cell r="E212" t="str">
            <v xml:space="preserve"> Etapa atual: ENCAPSULAMENTO</v>
          </cell>
          <cell r="I212">
            <v>2</v>
          </cell>
        </row>
        <row r="213">
          <cell r="A213" t="str">
            <v xml:space="preserve">S3I5464 </v>
          </cell>
          <cell r="B213" t="str">
            <v xml:space="preserve"> 702903I </v>
          </cell>
          <cell r="C213" t="str">
            <v xml:space="preserve"> FENOFIBRATO 200 MG CAPS </v>
          </cell>
          <cell r="D213" t="str">
            <v xml:space="preserve"> 1.000.000,00 UN </v>
          </cell>
          <cell r="E213" t="str">
            <v xml:space="preserve"> Etapa atual: ENCAPSULAMENTO</v>
          </cell>
          <cell r="I213">
            <v>2</v>
          </cell>
        </row>
        <row r="214">
          <cell r="A214" t="str">
            <v xml:space="preserve">S3I8519 </v>
          </cell>
          <cell r="B214" t="str">
            <v xml:space="preserve"> 703131I </v>
          </cell>
          <cell r="C214" t="str">
            <v xml:space="preserve"> VALSARTANA+HIDROCLOR 320/12,5MG COM REV </v>
          </cell>
          <cell r="D214" t="str">
            <v xml:space="preserve"> 500.000,00 UN </v>
          </cell>
          <cell r="E214" t="str">
            <v xml:space="preserve"> Etapa atual: REVESTIMENTO</v>
          </cell>
          <cell r="I214">
            <v>1</v>
          </cell>
        </row>
        <row r="215">
          <cell r="A215" t="str">
            <v>7 de marÃ§o de 2023terÃ§a-feira</v>
          </cell>
          <cell r="I215" t="str">
            <v/>
          </cell>
        </row>
        <row r="216">
          <cell r="A216" t="str">
            <v xml:space="preserve">--- </v>
          </cell>
          <cell r="B216" t="str">
            <v xml:space="preserve"> 700981I </v>
          </cell>
          <cell r="C216" t="str">
            <v xml:space="preserve"> METILDOPA 250MG COMP REV </v>
          </cell>
          <cell r="D216" t="str">
            <v xml:space="preserve"> 800.000,00 UN </v>
          </cell>
          <cell r="E216" t="str">
            <v xml:space="preserve"> Etapa atual: EM PESAGEM</v>
          </cell>
          <cell r="I216">
            <v>5</v>
          </cell>
        </row>
        <row r="217">
          <cell r="A217" t="str">
            <v xml:space="preserve">--- </v>
          </cell>
          <cell r="B217" t="str">
            <v xml:space="preserve"> 702988I </v>
          </cell>
          <cell r="C217" t="str">
            <v xml:space="preserve"> VALSARTANA + HIDROCLOR.320/25MG COMP.REV </v>
          </cell>
          <cell r="D217" t="str">
            <v xml:space="preserve"> 500.000,00 UN </v>
          </cell>
          <cell r="E217" t="str">
            <v xml:space="preserve"> Etapa atual: EM PESAGEM</v>
          </cell>
          <cell r="I217">
            <v>5</v>
          </cell>
        </row>
        <row r="218">
          <cell r="A218" t="str">
            <v xml:space="preserve">--- </v>
          </cell>
          <cell r="B218" t="str">
            <v xml:space="preserve"> 702988I </v>
          </cell>
          <cell r="C218" t="str">
            <v xml:space="preserve"> VALSARTANA + HIDROCLOR.320/25MG COMP.REV </v>
          </cell>
          <cell r="D218" t="str">
            <v xml:space="preserve"> 500.000,00 UN </v>
          </cell>
          <cell r="E218" t="str">
            <v xml:space="preserve"> Etapa atual: EM PESAGEM</v>
          </cell>
          <cell r="I218">
            <v>5</v>
          </cell>
        </row>
        <row r="219">
          <cell r="A219" t="str">
            <v xml:space="preserve">--- </v>
          </cell>
          <cell r="B219" t="str">
            <v xml:space="preserve"> 703161I </v>
          </cell>
          <cell r="C219" t="str">
            <v xml:space="preserve"> CLOR.DULOXETINA(C1)60MG CAPDURALIBRETARD </v>
          </cell>
          <cell r="D219" t="str">
            <v xml:space="preserve"> 437.840,00 UN </v>
          </cell>
          <cell r="E219" t="str">
            <v xml:space="preserve"> Etapa atual: EM PESAGEM</v>
          </cell>
          <cell r="I219">
            <v>5</v>
          </cell>
        </row>
        <row r="220">
          <cell r="A220" t="str">
            <v xml:space="preserve">--- </v>
          </cell>
          <cell r="B220" t="str">
            <v xml:space="preserve"> 703161I </v>
          </cell>
          <cell r="C220" t="str">
            <v xml:space="preserve"> CLOR.DULOXETINA(C1)60MG CAPDURALIBRETARD </v>
          </cell>
          <cell r="D220" t="str">
            <v xml:space="preserve"> 437.840,00 UN </v>
          </cell>
          <cell r="E220" t="str">
            <v xml:space="preserve"> Etapa atual: EM PESAGEM</v>
          </cell>
          <cell r="I220">
            <v>5</v>
          </cell>
        </row>
        <row r="221">
          <cell r="A221" t="str">
            <v xml:space="preserve">--- </v>
          </cell>
          <cell r="B221" t="str">
            <v xml:space="preserve"> 703161I </v>
          </cell>
          <cell r="C221" t="str">
            <v xml:space="preserve"> CLOR.DULOXETINA(C1)60MG CAPDURALIBRETARD </v>
          </cell>
          <cell r="D221" t="str">
            <v xml:space="preserve"> 437.840,00 UN </v>
          </cell>
          <cell r="E221" t="str">
            <v xml:space="preserve"> Etapa atual: EM PESAGEM</v>
          </cell>
          <cell r="I221">
            <v>5</v>
          </cell>
        </row>
        <row r="222">
          <cell r="A222" t="str">
            <v xml:space="preserve">--- </v>
          </cell>
          <cell r="B222" t="str">
            <v xml:space="preserve"> 703161I </v>
          </cell>
          <cell r="C222" t="str">
            <v xml:space="preserve"> CLOR.DULOXETINA(C1)60MG CAPDURALIBRETARD </v>
          </cell>
          <cell r="D222" t="str">
            <v xml:space="preserve"> 437.840,00 UN </v>
          </cell>
          <cell r="E222" t="str">
            <v xml:space="preserve"> Etapa atual: EM PESAGEM</v>
          </cell>
          <cell r="I222">
            <v>5</v>
          </cell>
        </row>
        <row r="223">
          <cell r="A223" t="str">
            <v xml:space="preserve">--- </v>
          </cell>
          <cell r="B223" t="str">
            <v xml:space="preserve"> 703161I </v>
          </cell>
          <cell r="C223" t="str">
            <v xml:space="preserve"> CLOR.DULOXETINA(C1)60MG CAPDURALIBRETARD </v>
          </cell>
          <cell r="D223" t="str">
            <v xml:space="preserve"> 437.840,00 UN </v>
          </cell>
          <cell r="E223" t="str">
            <v xml:space="preserve"> Etapa atual: EM PESAGEM</v>
          </cell>
          <cell r="I223">
            <v>5</v>
          </cell>
        </row>
        <row r="224">
          <cell r="A224" t="str">
            <v>9 de marÃ§o de 2023quinta-feira</v>
          </cell>
          <cell r="I224" t="str">
            <v/>
          </cell>
        </row>
        <row r="225">
          <cell r="A225" t="str">
            <v xml:space="preserve">--- </v>
          </cell>
          <cell r="B225">
            <v>703702</v>
          </cell>
          <cell r="C225" t="str">
            <v xml:space="preserve"> COL.40MG+VITD5MCG+MG130MG CAP DURA(ALIM) </v>
          </cell>
          <cell r="D225" t="str">
            <v xml:space="preserve"> 1.136.363,00 UN </v>
          </cell>
          <cell r="E225" t="str">
            <v xml:space="preserve"> Etapa atual: EM PESAGEM</v>
          </cell>
          <cell r="I225">
            <v>5</v>
          </cell>
        </row>
        <row r="226">
          <cell r="A226" t="str">
            <v xml:space="preserve">--- </v>
          </cell>
          <cell r="B226">
            <v>703702</v>
          </cell>
          <cell r="C226" t="str">
            <v xml:space="preserve"> COL.40MG+VITD5MCG+MG130MG CAP DURA(ALIM) </v>
          </cell>
          <cell r="D226" t="str">
            <v xml:space="preserve"> 1.136.363,00 UN </v>
          </cell>
          <cell r="E226" t="str">
            <v xml:space="preserve"> Etapa atual: EM PESAGEM</v>
          </cell>
          <cell r="I226">
            <v>5</v>
          </cell>
        </row>
        <row r="227">
          <cell r="A227" t="str">
            <v xml:space="preserve">S3I0429 </v>
          </cell>
          <cell r="B227" t="str">
            <v xml:space="preserve"> 700685I </v>
          </cell>
          <cell r="C227" t="str">
            <v xml:space="preserve"> LANSOPRAZOL 30MG CAP </v>
          </cell>
          <cell r="D227" t="str">
            <v xml:space="preserve"> 1.050.000,00 UN </v>
          </cell>
          <cell r="E227" t="str">
            <v xml:space="preserve"> Etapa atual: Aguardando DU</v>
          </cell>
          <cell r="I227">
            <v>0</v>
          </cell>
        </row>
        <row r="228">
          <cell r="A228" t="str">
            <v>10 de marÃ§o de 2023sexta-feira</v>
          </cell>
          <cell r="I228" t="str">
            <v/>
          </cell>
        </row>
        <row r="229">
          <cell r="A229" t="str">
            <v xml:space="preserve">--- </v>
          </cell>
          <cell r="B229" t="str">
            <v xml:space="preserve"> 702075I </v>
          </cell>
          <cell r="C229" t="str">
            <v xml:space="preserve"> ALPRAZOLAM (B1) 0,50MG COMP </v>
          </cell>
          <cell r="D229" t="str">
            <v xml:space="preserve"> 1.333.333,00 UN </v>
          </cell>
          <cell r="E229" t="str">
            <v xml:space="preserve"> Etapa atual: EM PESAGEM</v>
          </cell>
          <cell r="I229">
            <v>5</v>
          </cell>
        </row>
        <row r="230">
          <cell r="A230" t="str">
            <v xml:space="preserve">--- </v>
          </cell>
          <cell r="B230" t="str">
            <v xml:space="preserve"> 702075I </v>
          </cell>
          <cell r="C230" t="str">
            <v xml:space="preserve"> ALPRAZOLAM (B1) 0,50MG COMP </v>
          </cell>
          <cell r="D230" t="str">
            <v xml:space="preserve"> 1.333.333,00 UN </v>
          </cell>
          <cell r="E230" t="str">
            <v xml:space="preserve"> Etapa atual: EM PESAGEM</v>
          </cell>
          <cell r="I230">
            <v>5</v>
          </cell>
        </row>
        <row r="231">
          <cell r="A231" t="str">
            <v xml:space="preserve">S3I8755 </v>
          </cell>
          <cell r="B231" t="str">
            <v xml:space="preserve"> 703154I </v>
          </cell>
          <cell r="C231" t="str">
            <v xml:space="preserve"> VALSARTANA+ANLODIPINO 320/5MG COM REV </v>
          </cell>
          <cell r="D231" t="str">
            <v xml:space="preserve"> 850.000,00 UN </v>
          </cell>
          <cell r="E231" t="str">
            <v xml:space="preserve"> Etapa atual: Aguardando DU</v>
          </cell>
          <cell r="I231">
            <v>0</v>
          </cell>
        </row>
        <row r="232">
          <cell r="A232" t="str">
            <v>11 de marÃ§o de 2023sÃ¡bado</v>
          </cell>
          <cell r="I232" t="str">
            <v/>
          </cell>
        </row>
        <row r="233">
          <cell r="A233" t="str">
            <v xml:space="preserve">--- </v>
          </cell>
          <cell r="B233" t="str">
            <v xml:space="preserve"> 702914I </v>
          </cell>
          <cell r="C233" t="str">
            <v xml:space="preserve"> ATORVASTATINA CALCICA 20MG COMP.REV. </v>
          </cell>
          <cell r="D233" t="str">
            <v xml:space="preserve"> 1.000.000,00 UN </v>
          </cell>
          <cell r="E233" t="str">
            <v xml:space="preserve"> Etapa atual: EM PESAGEM</v>
          </cell>
          <cell r="I233">
            <v>5</v>
          </cell>
        </row>
        <row r="234">
          <cell r="A234" t="str">
            <v xml:space="preserve">S3I6647 </v>
          </cell>
          <cell r="B234" t="str">
            <v xml:space="preserve"> 702132I </v>
          </cell>
          <cell r="C234" t="str">
            <v xml:space="preserve"> CARI+PARA+CAF+DICL.S.125+300+30+50MG COM </v>
          </cell>
          <cell r="D234" t="str">
            <v xml:space="preserve"> 900.000,00 UN </v>
          </cell>
          <cell r="E234" t="str">
            <v xml:space="preserve"> Etapa atual: Aguardando DU</v>
          </cell>
          <cell r="I234">
            <v>0</v>
          </cell>
        </row>
        <row r="235">
          <cell r="A235" t="str">
            <v xml:space="preserve">S3I8353 </v>
          </cell>
          <cell r="B235" t="str">
            <v xml:space="preserve"> 750005I </v>
          </cell>
          <cell r="C235" t="str">
            <v xml:space="preserve"> BISGLICINATO FERROSO 500MG COM REV </v>
          </cell>
          <cell r="D235" t="str">
            <v xml:space="preserve"> 300.000,00 UN </v>
          </cell>
          <cell r="E235" t="str">
            <v xml:space="preserve"> Etapa atual: Aguardando DU</v>
          </cell>
          <cell r="I235">
            <v>0</v>
          </cell>
        </row>
        <row r="236">
          <cell r="A236" t="str">
            <v xml:space="preserve">S3I8354 </v>
          </cell>
          <cell r="B236" t="str">
            <v xml:space="preserve"> 750005I </v>
          </cell>
          <cell r="C236" t="str">
            <v xml:space="preserve"> BISGLICINATO FERROSO 500MG COM REV </v>
          </cell>
          <cell r="D236" t="str">
            <v xml:space="preserve"> 300.000,00 UN </v>
          </cell>
          <cell r="E236" t="str">
            <v xml:space="preserve"> Etapa atual: Aguardando DU</v>
          </cell>
          <cell r="I236">
            <v>0</v>
          </cell>
        </row>
        <row r="237">
          <cell r="A237" t="str">
            <v>18 de marÃ§o de 2023sÃ¡bado</v>
          </cell>
          <cell r="I237" t="str">
            <v/>
          </cell>
        </row>
        <row r="238">
          <cell r="A238" t="str">
            <v xml:space="preserve">S3J5226 </v>
          </cell>
          <cell r="B238" t="str">
            <v xml:space="preserve"> 702072I </v>
          </cell>
          <cell r="C238" t="str">
            <v xml:space="preserve"> DEXAMETASONA COMP 4MG </v>
          </cell>
          <cell r="D238" t="str">
            <v xml:space="preserve"> 1.000.000,00 UN </v>
          </cell>
          <cell r="E238" t="str">
            <v xml:space="preserve"> Etapa atual: COMPRESSÃƒO</v>
          </cell>
          <cell r="I238">
            <v>3</v>
          </cell>
        </row>
        <row r="239">
          <cell r="A239" t="str">
            <v>19 de marÃ§o de 2023domingo</v>
          </cell>
          <cell r="I239" t="str">
            <v/>
          </cell>
        </row>
        <row r="240">
          <cell r="A240" t="str">
            <v xml:space="preserve">S3J2364 </v>
          </cell>
          <cell r="B240" t="str">
            <v xml:space="preserve"> 702850I </v>
          </cell>
          <cell r="C240" t="str">
            <v xml:space="preserve"> CLOR.AMITRIPTILINA(C1) 25MG COMP REV </v>
          </cell>
          <cell r="D240" t="str">
            <v xml:space="preserve"> 3.000.000,00 UN </v>
          </cell>
          <cell r="E240" t="str">
            <v xml:space="preserve"> Etapa atual: Aguardando DU</v>
          </cell>
          <cell r="I240">
            <v>0</v>
          </cell>
        </row>
        <row r="241">
          <cell r="A241" t="str">
            <v>21 de marÃ§o de 2023terÃ§a-feira</v>
          </cell>
          <cell r="I241" t="str">
            <v/>
          </cell>
        </row>
        <row r="242">
          <cell r="A242" t="str">
            <v xml:space="preserve">--- </v>
          </cell>
          <cell r="B242" t="str">
            <v xml:space="preserve"> 702080I </v>
          </cell>
          <cell r="C242" t="str">
            <v xml:space="preserve"> BEZAFIBRATO 200MG COMP REV </v>
          </cell>
          <cell r="D242" t="str">
            <v xml:space="preserve"> 666.666,00 UN </v>
          </cell>
          <cell r="E242" t="str">
            <v xml:space="preserve"> Etapa atual: EM PESAGEM</v>
          </cell>
          <cell r="I242">
            <v>5</v>
          </cell>
        </row>
        <row r="243">
          <cell r="A243" t="str">
            <v xml:space="preserve">--- </v>
          </cell>
          <cell r="B243" t="str">
            <v xml:space="preserve"> 702080I </v>
          </cell>
          <cell r="C243" t="str">
            <v xml:space="preserve"> BEZAFIBRATO 200MG COMP REV </v>
          </cell>
          <cell r="D243" t="str">
            <v xml:space="preserve"> 666.666,00 UN </v>
          </cell>
          <cell r="E243" t="str">
            <v xml:space="preserve"> Etapa atual: EM PESAGEM</v>
          </cell>
          <cell r="I243">
            <v>5</v>
          </cell>
        </row>
        <row r="244">
          <cell r="A244" t="str">
            <v>25 de marÃ§o de 2023sÃ¡bado</v>
          </cell>
          <cell r="I244" t="str">
            <v/>
          </cell>
        </row>
        <row r="245">
          <cell r="A245" t="str">
            <v xml:space="preserve">--- </v>
          </cell>
          <cell r="B245" t="str">
            <v xml:space="preserve"> 702002I </v>
          </cell>
          <cell r="C245" t="str">
            <v xml:space="preserve"> OMEPRAZOL 40MG CAP </v>
          </cell>
          <cell r="D245" t="str">
            <v xml:space="preserve"> 1.000.000,00 UN </v>
          </cell>
          <cell r="E245" t="str">
            <v xml:space="preserve"> Etapa atual: EM PESAGEM</v>
          </cell>
          <cell r="I245">
            <v>5</v>
          </cell>
        </row>
        <row r="246">
          <cell r="A246" t="str">
            <v xml:space="preserve">--- </v>
          </cell>
          <cell r="B246" t="str">
            <v xml:space="preserve"> 702002I </v>
          </cell>
          <cell r="C246" t="str">
            <v xml:space="preserve"> OMEPRAZOL 40MG CAP </v>
          </cell>
          <cell r="D246" t="str">
            <v xml:space="preserve"> 1.000.000,00 UN </v>
          </cell>
          <cell r="E246" t="str">
            <v xml:space="preserve"> Etapa atual: EM PESAGEM</v>
          </cell>
          <cell r="I246">
            <v>5</v>
          </cell>
        </row>
        <row r="247">
          <cell r="A247" t="str">
            <v xml:space="preserve">--- </v>
          </cell>
          <cell r="B247" t="str">
            <v xml:space="preserve"> 702002I </v>
          </cell>
          <cell r="C247" t="str">
            <v xml:space="preserve"> OMEPRAZOL 40MG CAP </v>
          </cell>
          <cell r="D247" t="str">
            <v xml:space="preserve"> 1.000.000,00 UN </v>
          </cell>
          <cell r="E247" t="str">
            <v xml:space="preserve"> Etapa atual: EM PESAGEM</v>
          </cell>
          <cell r="I247">
            <v>5</v>
          </cell>
        </row>
        <row r="248">
          <cell r="A248" t="str">
            <v>29 de marÃ§o de 2023quarta-feira</v>
          </cell>
          <cell r="I248" t="str">
            <v/>
          </cell>
        </row>
        <row r="249">
          <cell r="A249" t="str">
            <v xml:space="preserve">S3J8463 </v>
          </cell>
          <cell r="B249" t="str">
            <v xml:space="preserve"> 700951I </v>
          </cell>
          <cell r="C249" t="str">
            <v xml:space="preserve"> OMEPRAZOL 20MG CAP </v>
          </cell>
          <cell r="D249" t="str">
            <v xml:space="preserve"> Qtde: 1.000.332,00 de 1.000.000,00 UN </v>
          </cell>
          <cell r="E249">
            <v>1.0003</v>
          </cell>
          <cell r="F249" t="str">
            <v xml:space="preserve"> Etapa atual: ENCAPSULAMENTO</v>
          </cell>
          <cell r="I249" t="e">
            <v>#N/A</v>
          </cell>
        </row>
        <row r="250">
          <cell r="A250" t="str">
            <v>31 de marÃ§o de 2023sexta-feira</v>
          </cell>
          <cell r="I250" t="str">
            <v/>
          </cell>
        </row>
        <row r="251">
          <cell r="A251" t="str">
            <v xml:space="preserve">--- </v>
          </cell>
          <cell r="B251" t="str">
            <v xml:space="preserve"> 701164I </v>
          </cell>
          <cell r="C251" t="str">
            <v xml:space="preserve"> PANTOPRAZOL 40MG COM REV LIB RETARD </v>
          </cell>
          <cell r="D251" t="str">
            <v xml:space="preserve"> 1.600.000,00 UN </v>
          </cell>
          <cell r="E251" t="str">
            <v xml:space="preserve"> Etapa atual: EM PESAGEM</v>
          </cell>
          <cell r="I251">
            <v>5</v>
          </cell>
        </row>
        <row r="252">
          <cell r="A252" t="str">
            <v xml:space="preserve">--- </v>
          </cell>
          <cell r="B252" t="str">
            <v xml:space="preserve"> 701164I </v>
          </cell>
          <cell r="C252" t="str">
            <v xml:space="preserve"> PANTOPRAZOL 40MG COM REV LIB RETARD </v>
          </cell>
          <cell r="D252" t="str">
            <v xml:space="preserve"> 1.600.000,00 UN </v>
          </cell>
          <cell r="E252" t="str">
            <v xml:space="preserve"> Etapa atual: EM PESAGEM</v>
          </cell>
          <cell r="I252">
            <v>5</v>
          </cell>
        </row>
        <row r="253">
          <cell r="A253" t="str">
            <v xml:space="preserve">--- </v>
          </cell>
          <cell r="B253" t="str">
            <v xml:space="preserve"> 750005I </v>
          </cell>
          <cell r="C253" t="str">
            <v xml:space="preserve"> BISGLICINATO FERROSO 500MG COM REV </v>
          </cell>
          <cell r="D253" t="str">
            <v xml:space="preserve"> 300.000,00 UN </v>
          </cell>
          <cell r="E253" t="str">
            <v xml:space="preserve"> Etapa atual: EM PESAGEM</v>
          </cell>
          <cell r="I253">
            <v>5</v>
          </cell>
        </row>
        <row r="254">
          <cell r="A254" t="str">
            <v>EBR Manaus</v>
          </cell>
          <cell r="I254" t="str">
            <v/>
          </cell>
        </row>
        <row r="255">
          <cell r="A255" t="str">
            <v>Toggle navigation</v>
          </cell>
          <cell r="I255" t="str">
            <v/>
          </cell>
        </row>
        <row r="256">
          <cell r="A256">
            <v>0.45069444444444445</v>
          </cell>
          <cell r="I256" t="str">
            <v/>
          </cell>
        </row>
        <row r="257">
          <cell r="A257" t="str">
            <v xml:space="preserve"> Darlensom Marques</v>
          </cell>
          <cell r="I257" t="str">
            <v/>
          </cell>
        </row>
        <row r="258">
          <cell r="A258" t="str">
            <v xml:space="preserve"> Sair</v>
          </cell>
          <cell r="I258" t="str">
            <v/>
          </cell>
        </row>
        <row r="259">
          <cell r="A259" t="str">
            <v>MENU PRINCIPAL</v>
          </cell>
          <cell r="I259" t="str">
            <v/>
          </cell>
        </row>
        <row r="260">
          <cell r="A260" t="str">
            <v xml:space="preserve"> Administrator</v>
          </cell>
          <cell r="I260" t="str">
            <v/>
          </cell>
        </row>
        <row r="261">
          <cell r="A261" t="str">
            <v xml:space="preserve"> Ajuda</v>
          </cell>
          <cell r="I261" t="str">
            <v/>
          </cell>
        </row>
        <row r="262">
          <cell r="A262" t="str">
            <v xml:space="preserve"> Consulta</v>
          </cell>
          <cell r="I262" t="str">
            <v/>
          </cell>
        </row>
        <row r="263">
          <cell r="A263" t="str">
            <v xml:space="preserve"> CustomizaÃ§Ã£o</v>
          </cell>
          <cell r="I263" t="str">
            <v/>
          </cell>
        </row>
        <row r="264">
          <cell r="A264" t="str">
            <v xml:space="preserve"> ExecuÃ§Ã£o</v>
          </cell>
          <cell r="I264" t="str">
            <v/>
          </cell>
        </row>
        <row r="265">
          <cell r="A265" t="str">
            <v xml:space="preserve"> Outros</v>
          </cell>
          <cell r="I265" t="str">
            <v/>
          </cell>
        </row>
        <row r="266">
          <cell r="A266" t="str">
            <v xml:space="preserve"> Recebimento</v>
          </cell>
          <cell r="I266" t="str">
            <v/>
          </cell>
        </row>
        <row r="267">
          <cell r="A267" t="str">
            <v xml:space="preserve"> RelatÃ³rio</v>
          </cell>
          <cell r="I267" t="str">
            <v/>
          </cell>
        </row>
        <row r="268">
          <cell r="A268" t="str">
            <v xml:space="preserve"> Rpp</v>
          </cell>
          <cell r="I268" t="str">
            <v/>
          </cell>
        </row>
        <row r="269">
          <cell r="A269" t="str">
            <v xml:space="preserve"> RPP</v>
          </cell>
          <cell r="I269" t="str">
            <v/>
          </cell>
        </row>
        <row r="270">
          <cell r="A270" t="str">
            <v>SEMIELABORADO: PrevisÃ£o de entrega  perÃ­odo: 26/02/2020 Ã  03/05/2023   foram selecionados 1000 lotes   Filtro: EP   Tempo: fixo</v>
          </cell>
          <cell r="I270" t="str">
            <v/>
          </cell>
        </row>
        <row r="271">
          <cell r="A271" t="str">
            <v xml:space="preserve">                               </v>
          </cell>
          <cell r="I271" t="str">
            <v/>
          </cell>
        </row>
        <row r="272">
          <cell r="A272" t="str">
            <v>abril de 2023</v>
          </cell>
          <cell r="I272" t="str">
            <v/>
          </cell>
        </row>
        <row r="273">
          <cell r="A273" t="str">
            <v>2 de abril de 2023domingo</v>
          </cell>
          <cell r="I273" t="str">
            <v/>
          </cell>
        </row>
        <row r="274">
          <cell r="A274" t="str">
            <v xml:space="preserve">--- </v>
          </cell>
          <cell r="B274" t="str">
            <v xml:space="preserve"> 701201I </v>
          </cell>
          <cell r="C274" t="str">
            <v xml:space="preserve"> BROMAZEPAM (B1) 3MG COMP </v>
          </cell>
          <cell r="D274" t="str">
            <v xml:space="preserve"> 1.428.571,00 UN </v>
          </cell>
          <cell r="E274" t="str">
            <v xml:space="preserve"> Etapa atual: EM PESAGEM</v>
          </cell>
          <cell r="I274">
            <v>5</v>
          </cell>
        </row>
        <row r="275">
          <cell r="A275" t="str">
            <v xml:space="preserve">--- </v>
          </cell>
          <cell r="B275" t="str">
            <v xml:space="preserve"> 701201I </v>
          </cell>
          <cell r="C275" t="str">
            <v xml:space="preserve"> BROMAZEPAM (B1) 3MG COMP </v>
          </cell>
          <cell r="D275" t="str">
            <v xml:space="preserve"> 1.428.571,00 UN </v>
          </cell>
          <cell r="E275" t="str">
            <v xml:space="preserve"> Etapa atual: EM PESAGEM</v>
          </cell>
          <cell r="I275">
            <v>5</v>
          </cell>
        </row>
        <row r="276">
          <cell r="A276" t="str">
            <v xml:space="preserve">--- </v>
          </cell>
          <cell r="B276" t="str">
            <v xml:space="preserve"> 701201I </v>
          </cell>
          <cell r="C276" t="str">
            <v xml:space="preserve"> BROMAZEPAM (B1) 3MG COMP </v>
          </cell>
          <cell r="D276" t="str">
            <v xml:space="preserve"> 1.428.571,00 UN </v>
          </cell>
          <cell r="E276" t="str">
            <v xml:space="preserve"> Etapa atual: EM PESAGEM</v>
          </cell>
          <cell r="I276">
            <v>5</v>
          </cell>
        </row>
        <row r="277">
          <cell r="A277" t="str">
            <v>3 de abril de 2023segunda-feira</v>
          </cell>
          <cell r="I277" t="str">
            <v/>
          </cell>
        </row>
        <row r="278">
          <cell r="A278" t="str">
            <v xml:space="preserve">--- </v>
          </cell>
          <cell r="B278" t="str">
            <v xml:space="preserve"> 702987I </v>
          </cell>
          <cell r="C278" t="str">
            <v xml:space="preserve"> VALSARTANA 320 MG COMP. REV. </v>
          </cell>
          <cell r="D278" t="str">
            <v xml:space="preserve"> 500.000,00 UN </v>
          </cell>
          <cell r="E278" t="str">
            <v xml:space="preserve"> Etapa atual: EM PESAGEM</v>
          </cell>
          <cell r="I278">
            <v>5</v>
          </cell>
        </row>
        <row r="279">
          <cell r="A279" t="str">
            <v xml:space="preserve">--- </v>
          </cell>
          <cell r="B279" t="str">
            <v xml:space="preserve"> 702987I </v>
          </cell>
          <cell r="C279" t="str">
            <v xml:space="preserve"> VALSARTANA 320 MG COMP. REV. </v>
          </cell>
          <cell r="D279" t="str">
            <v xml:space="preserve"> 500.000,00 UN </v>
          </cell>
          <cell r="E279" t="str">
            <v xml:space="preserve"> Etapa atual: EM PESAGEM</v>
          </cell>
          <cell r="I279">
            <v>5</v>
          </cell>
        </row>
        <row r="280">
          <cell r="A280" t="str">
            <v xml:space="preserve">--- </v>
          </cell>
          <cell r="B280" t="str">
            <v xml:space="preserve"> 702987I </v>
          </cell>
          <cell r="C280" t="str">
            <v xml:space="preserve"> VALSARTANA 320 MG COMP. REV. </v>
          </cell>
          <cell r="D280" t="str">
            <v xml:space="preserve"> 500.000,00 UN </v>
          </cell>
          <cell r="E280" t="str">
            <v xml:space="preserve"> Etapa atual: EM PESAGEM</v>
          </cell>
          <cell r="I280">
            <v>5</v>
          </cell>
        </row>
        <row r="281">
          <cell r="A281" t="str">
            <v xml:space="preserve">--- </v>
          </cell>
          <cell r="B281" t="str">
            <v xml:space="preserve"> 702987I </v>
          </cell>
          <cell r="C281" t="str">
            <v xml:space="preserve"> VALSARTANA 320 MG COMP. REV. </v>
          </cell>
          <cell r="D281" t="str">
            <v xml:space="preserve"> 500.000,00 UN </v>
          </cell>
          <cell r="E281" t="str">
            <v xml:space="preserve"> Etapa atual: EM PESAGEM</v>
          </cell>
          <cell r="I281">
            <v>5</v>
          </cell>
        </row>
        <row r="282">
          <cell r="A282" t="str">
            <v>4 de abril de 2023terÃ§a-feira</v>
          </cell>
          <cell r="I282" t="str">
            <v/>
          </cell>
        </row>
        <row r="283">
          <cell r="A283" t="str">
            <v xml:space="preserve">--- </v>
          </cell>
          <cell r="B283" t="str">
            <v xml:space="preserve"> 702033I </v>
          </cell>
          <cell r="C283" t="str">
            <v xml:space="preserve"> DEFLAZACORTE 30MG COMP </v>
          </cell>
          <cell r="D283" t="str">
            <v xml:space="preserve"> 550.000,00 UN </v>
          </cell>
          <cell r="E283" t="str">
            <v xml:space="preserve"> Etapa atual: EM PESAGEM</v>
          </cell>
          <cell r="I283">
            <v>5</v>
          </cell>
        </row>
        <row r="284">
          <cell r="A284" t="str">
            <v xml:space="preserve">S3J4562 </v>
          </cell>
          <cell r="B284" t="str">
            <v xml:space="preserve"> 702484I </v>
          </cell>
          <cell r="C284" t="str">
            <v xml:space="preserve"> CLORIDRATO FEXOFENADINA 180MG COM REV </v>
          </cell>
          <cell r="D284" t="str">
            <v xml:space="preserve"> 500.000,00 UN </v>
          </cell>
          <cell r="E284" t="str">
            <v xml:space="preserve"> Etapa atual: REVESTIMENTO</v>
          </cell>
          <cell r="I284">
            <v>1</v>
          </cell>
        </row>
        <row r="285">
          <cell r="A285" t="str">
            <v xml:space="preserve">S3J5860 </v>
          </cell>
          <cell r="B285" t="str">
            <v xml:space="preserve"> 702987I </v>
          </cell>
          <cell r="C285" t="str">
            <v xml:space="preserve"> VALSARTANA 320 MG COMP. REV. </v>
          </cell>
          <cell r="D285" t="str">
            <v xml:space="preserve"> Qtde: 500.912,00 de 500.000,00 UN </v>
          </cell>
          <cell r="E285">
            <v>1.0018</v>
          </cell>
          <cell r="F285" t="str">
            <v xml:space="preserve"> Etapa atual: REVESTIMENTO</v>
          </cell>
          <cell r="I285" t="e">
            <v>#N/A</v>
          </cell>
        </row>
        <row r="286">
          <cell r="A286" t="str">
            <v>5 de abril de 2023quarta-feira</v>
          </cell>
          <cell r="I286" t="str">
            <v/>
          </cell>
        </row>
        <row r="287">
          <cell r="A287" t="str">
            <v xml:space="preserve">--- </v>
          </cell>
          <cell r="B287" t="str">
            <v xml:space="preserve"> 703131I </v>
          </cell>
          <cell r="C287" t="str">
            <v xml:space="preserve"> VALSARTANA+HIDROCLOR 320/12,5MG COM REV </v>
          </cell>
          <cell r="D287" t="str">
            <v xml:space="preserve"> 500.000,00 UN </v>
          </cell>
          <cell r="E287" t="str">
            <v xml:space="preserve"> Etapa atual: EM PESAGEM</v>
          </cell>
          <cell r="I287">
            <v>5</v>
          </cell>
        </row>
        <row r="288">
          <cell r="A288" t="str">
            <v xml:space="preserve">--- </v>
          </cell>
          <cell r="B288" t="str">
            <v xml:space="preserve"> 703131I </v>
          </cell>
          <cell r="C288" t="str">
            <v xml:space="preserve"> VALSARTANA+HIDROCLOR 320/12,5MG COM REV </v>
          </cell>
          <cell r="D288" t="str">
            <v xml:space="preserve"> 500.000,00 UN </v>
          </cell>
          <cell r="E288" t="str">
            <v xml:space="preserve"> Etapa atual: EM PESAGEM</v>
          </cell>
          <cell r="I288">
            <v>5</v>
          </cell>
        </row>
        <row r="289">
          <cell r="A289" t="str">
            <v>6 de abril de 2023quinta-feira</v>
          </cell>
          <cell r="I289" t="str">
            <v/>
          </cell>
        </row>
        <row r="290">
          <cell r="A290" t="str">
            <v xml:space="preserve">--- </v>
          </cell>
          <cell r="B290" t="str">
            <v xml:space="preserve"> 703156I </v>
          </cell>
          <cell r="C290" t="str">
            <v xml:space="preserve"> VALSARTANA+ANLODIPINO 160/5MG COM REV </v>
          </cell>
          <cell r="D290" t="str">
            <v xml:space="preserve"> 1.700.000,00 UN </v>
          </cell>
          <cell r="E290" t="str">
            <v xml:space="preserve"> Etapa atual: EM PESAGEM</v>
          </cell>
          <cell r="I290">
            <v>5</v>
          </cell>
        </row>
        <row r="291">
          <cell r="A291" t="str">
            <v xml:space="preserve">S3J4566 </v>
          </cell>
          <cell r="B291" t="str">
            <v xml:space="preserve"> 702484I </v>
          </cell>
          <cell r="C291" t="str">
            <v xml:space="preserve"> CLORIDRATO FEXOFENADINA 180MG COM REV </v>
          </cell>
          <cell r="D291" t="str">
            <v xml:space="preserve"> 500.000,00 UN </v>
          </cell>
          <cell r="E291" t="str">
            <v xml:space="preserve"> Etapa atual: REVESTIMENTO</v>
          </cell>
          <cell r="I291">
            <v>1</v>
          </cell>
        </row>
        <row r="292">
          <cell r="A292" t="str">
            <v xml:space="preserve">S3K4290 </v>
          </cell>
          <cell r="B292" t="str">
            <v xml:space="preserve"> 702363I </v>
          </cell>
          <cell r="C292" t="str">
            <v xml:space="preserve"> PARACETAMOL COMP REV 750MG (CD) </v>
          </cell>
          <cell r="D292" t="str">
            <v xml:space="preserve"> 895.704,00 UN </v>
          </cell>
          <cell r="E292" t="str">
            <v xml:space="preserve"> Etapa atual: REVESTIMENTO</v>
          </cell>
          <cell r="I292">
            <v>1</v>
          </cell>
        </row>
        <row r="293">
          <cell r="A293" t="str">
            <v>7 de abril de 2023sexta-feira</v>
          </cell>
          <cell r="I293" t="str">
            <v/>
          </cell>
        </row>
        <row r="294">
          <cell r="A294" t="str">
            <v xml:space="preserve">S3J7302 </v>
          </cell>
          <cell r="B294" t="str">
            <v xml:space="preserve"> 702132I </v>
          </cell>
          <cell r="C294" t="str">
            <v xml:space="preserve"> CARI+PARA+CAF+DICL.S.125+300+30+50MG COM </v>
          </cell>
          <cell r="D294" t="str">
            <v xml:space="preserve"> 900.000,00 UN </v>
          </cell>
          <cell r="E294" t="str">
            <v xml:space="preserve"> Etapa atual: COMPRESSÃƒO</v>
          </cell>
          <cell r="I294">
            <v>3</v>
          </cell>
        </row>
        <row r="295">
          <cell r="A295" t="str">
            <v>8 de abril de 2023sÃ¡bado</v>
          </cell>
          <cell r="I295" t="str">
            <v/>
          </cell>
        </row>
        <row r="296">
          <cell r="A296" t="str">
            <v xml:space="preserve">--- </v>
          </cell>
          <cell r="B296" t="str">
            <v xml:space="preserve"> 702486I </v>
          </cell>
          <cell r="C296" t="str">
            <v xml:space="preserve"> CLOR.FEXO + CLOR.PSEUDO 60 + 120MG COM </v>
          </cell>
          <cell r="D296" t="str">
            <v xml:space="preserve"> 1.000.000,00 UN </v>
          </cell>
          <cell r="E296" t="str">
            <v xml:space="preserve"> Etapa atual: EM PESAGEM</v>
          </cell>
          <cell r="I296">
            <v>5</v>
          </cell>
        </row>
        <row r="297">
          <cell r="A297" t="str">
            <v xml:space="preserve">S3K3279 </v>
          </cell>
          <cell r="B297" t="str">
            <v xml:space="preserve"> 702914I </v>
          </cell>
          <cell r="C297" t="str">
            <v xml:space="preserve"> ATORVASTATINA CALCICA 20MG COMP.REV. </v>
          </cell>
          <cell r="D297" t="str">
            <v xml:space="preserve"> Qtde: 941.951,00 de 1.000.000,00 UN </v>
          </cell>
          <cell r="E297">
            <v>0.94199999999999995</v>
          </cell>
          <cell r="F297" t="str">
            <v xml:space="preserve"> Etapa atual: REVESTIMENTO</v>
          </cell>
          <cell r="I297" t="e">
            <v>#N/A</v>
          </cell>
        </row>
        <row r="298">
          <cell r="A298" t="str">
            <v xml:space="preserve">S3K4291 </v>
          </cell>
          <cell r="B298" t="str">
            <v xml:space="preserve"> 702363I </v>
          </cell>
          <cell r="C298" t="str">
            <v xml:space="preserve"> PARACETAMOL COMP REV 750MG (CD) </v>
          </cell>
          <cell r="D298" t="str">
            <v xml:space="preserve"> 895.704,00 UN </v>
          </cell>
          <cell r="E298" t="str">
            <v xml:space="preserve"> Etapa atual: REVESTIMENTO</v>
          </cell>
          <cell r="I298">
            <v>1</v>
          </cell>
        </row>
        <row r="299">
          <cell r="A299" t="str">
            <v>9 de abril de 2023domingo</v>
          </cell>
          <cell r="I299" t="str">
            <v/>
          </cell>
        </row>
        <row r="300">
          <cell r="A300" t="str">
            <v xml:space="preserve">--- </v>
          </cell>
          <cell r="B300" t="str">
            <v xml:space="preserve"> 702577I </v>
          </cell>
          <cell r="C300" t="str">
            <v xml:space="preserve"> IVERMECTINA 6MG COMPRIMIDO </v>
          </cell>
          <cell r="D300" t="str">
            <v xml:space="preserve"> 200.000,00 UN </v>
          </cell>
          <cell r="E300" t="str">
            <v xml:space="preserve"> Etapa atual: EM PESAGEM</v>
          </cell>
          <cell r="I300">
            <v>5</v>
          </cell>
        </row>
        <row r="301">
          <cell r="A301" t="str">
            <v xml:space="preserve">--- </v>
          </cell>
          <cell r="B301" t="str">
            <v xml:space="preserve"> 702577I </v>
          </cell>
          <cell r="C301" t="str">
            <v xml:space="preserve"> IVERMECTINA 6MG COMPRIMIDO </v>
          </cell>
          <cell r="D301" t="str">
            <v xml:space="preserve"> 200.000,00 UN </v>
          </cell>
          <cell r="E301" t="str">
            <v xml:space="preserve"> Etapa atual: EM PESAGEM</v>
          </cell>
          <cell r="I301">
            <v>5</v>
          </cell>
        </row>
        <row r="302">
          <cell r="A302" t="str">
            <v xml:space="preserve">--- </v>
          </cell>
          <cell r="B302" t="str">
            <v xml:space="preserve"> 702577I </v>
          </cell>
          <cell r="C302" t="str">
            <v xml:space="preserve"> IVERMECTINA 6MG COMPRIMIDO </v>
          </cell>
          <cell r="D302" t="str">
            <v xml:space="preserve"> 200.000,00 UN </v>
          </cell>
          <cell r="E302" t="str">
            <v xml:space="preserve"> Etapa atual: EM PESAGEM</v>
          </cell>
          <cell r="I302">
            <v>5</v>
          </cell>
        </row>
        <row r="303">
          <cell r="A303" t="str">
            <v xml:space="preserve">--- </v>
          </cell>
          <cell r="B303" t="str">
            <v xml:space="preserve"> 702577I </v>
          </cell>
          <cell r="C303" t="str">
            <v xml:space="preserve"> IVERMECTINA 6MG COMPRIMIDO </v>
          </cell>
          <cell r="D303" t="str">
            <v xml:space="preserve"> 200.000,00 UN </v>
          </cell>
          <cell r="E303" t="str">
            <v xml:space="preserve"> Etapa atual: EM PESAGEM</v>
          </cell>
          <cell r="I303">
            <v>5</v>
          </cell>
        </row>
        <row r="304">
          <cell r="A304" t="str">
            <v>10 de abril de 2023segunda-feira</v>
          </cell>
          <cell r="I304" t="str">
            <v/>
          </cell>
        </row>
        <row r="305">
          <cell r="A305" t="str">
            <v xml:space="preserve">--- </v>
          </cell>
          <cell r="B305" t="str">
            <v xml:space="preserve"> 700951I </v>
          </cell>
          <cell r="C305" t="str">
            <v xml:space="preserve"> OMEPRAZOL 20MG CAP </v>
          </cell>
          <cell r="D305" t="str">
            <v xml:space="preserve"> 1.000.000,00 UN </v>
          </cell>
          <cell r="E305" t="str">
            <v xml:space="preserve"> Etapa atual: EM PESAGEM</v>
          </cell>
          <cell r="I305">
            <v>5</v>
          </cell>
        </row>
        <row r="306">
          <cell r="A306" t="str">
            <v xml:space="preserve">--- </v>
          </cell>
          <cell r="B306" t="str">
            <v xml:space="preserve"> 702755I </v>
          </cell>
          <cell r="C306" t="str">
            <v xml:space="preserve"> PARACETAMOL+CLOR.DE PSEUDOEF.COMP REV </v>
          </cell>
          <cell r="D306" t="str">
            <v xml:space="preserve"> 450.000,00 UN </v>
          </cell>
          <cell r="E306" t="str">
            <v xml:space="preserve"> Etapa atual: EM PESAGEM</v>
          </cell>
          <cell r="I306">
            <v>5</v>
          </cell>
        </row>
        <row r="307">
          <cell r="A307" t="str">
            <v>11 de abril de 2023terÃ§a-feira</v>
          </cell>
          <cell r="I307" t="str">
            <v/>
          </cell>
        </row>
        <row r="308">
          <cell r="A308" t="str">
            <v xml:space="preserve">S3J2410 </v>
          </cell>
          <cell r="B308" t="str">
            <v xml:space="preserve"> 700981I </v>
          </cell>
          <cell r="C308" t="str">
            <v xml:space="preserve"> METILDOPA 250MG COMP REV </v>
          </cell>
          <cell r="D308" t="str">
            <v xml:space="preserve"> 800.000,00 UN </v>
          </cell>
          <cell r="E308" t="str">
            <v xml:space="preserve"> Etapa atual: PESAGEM FINALIZADA, aguardando inÃ­cio</v>
          </cell>
          <cell r="I308">
            <v>5</v>
          </cell>
        </row>
        <row r="309">
          <cell r="A309" t="str">
            <v xml:space="preserve">S3K6035 </v>
          </cell>
          <cell r="B309" t="str">
            <v xml:space="preserve"> 700951I </v>
          </cell>
          <cell r="C309" t="str">
            <v xml:space="preserve"> OMEPRAZOL 20MG CAP </v>
          </cell>
          <cell r="D309" t="str">
            <v xml:space="preserve"> 1.000.000,00 UN </v>
          </cell>
          <cell r="E309" t="str">
            <v xml:space="preserve"> Etapa atual: EM PESAGEM</v>
          </cell>
          <cell r="I309">
            <v>5</v>
          </cell>
        </row>
        <row r="310">
          <cell r="A310" t="str">
            <v xml:space="preserve">S3K6036 </v>
          </cell>
          <cell r="B310" t="str">
            <v xml:space="preserve"> 700951I </v>
          </cell>
          <cell r="C310" t="str">
            <v xml:space="preserve"> OMEPRAZOL 20MG CAP </v>
          </cell>
          <cell r="D310" t="str">
            <v xml:space="preserve"> 1.000.000,00 UN </v>
          </cell>
          <cell r="E310" t="str">
            <v xml:space="preserve"> Etapa atual: EM PESAGEM</v>
          </cell>
          <cell r="I310">
            <v>5</v>
          </cell>
        </row>
        <row r="311">
          <cell r="A311" t="str">
            <v>14 de abril de 2023sexta-feira</v>
          </cell>
          <cell r="I311" t="str">
            <v/>
          </cell>
        </row>
        <row r="312">
          <cell r="A312" t="str">
            <v xml:space="preserve">--- </v>
          </cell>
          <cell r="B312" t="str">
            <v xml:space="preserve"> 700673I </v>
          </cell>
          <cell r="C312" t="str">
            <v xml:space="preserve"> METRONIDAZOL 400MG COMP REV </v>
          </cell>
          <cell r="D312" t="str">
            <v xml:space="preserve"> 500.000,00 UN </v>
          </cell>
          <cell r="E312" t="str">
            <v xml:space="preserve"> Etapa atual: EM PESAGEM</v>
          </cell>
          <cell r="I312">
            <v>5</v>
          </cell>
        </row>
        <row r="313">
          <cell r="A313" t="str">
            <v xml:space="preserve">--- </v>
          </cell>
          <cell r="B313" t="str">
            <v xml:space="preserve"> 700749I </v>
          </cell>
          <cell r="C313" t="str">
            <v xml:space="preserve"> PREDNISONA 5MG COMP </v>
          </cell>
          <cell r="D313" t="str">
            <v xml:space="preserve"> 900.000,00 UN </v>
          </cell>
          <cell r="E313" t="str">
            <v xml:space="preserve"> Etapa atual: EM PESAGEM</v>
          </cell>
          <cell r="I313">
            <v>5</v>
          </cell>
        </row>
        <row r="314">
          <cell r="A314" t="str">
            <v xml:space="preserve">--- </v>
          </cell>
          <cell r="B314" t="str">
            <v xml:space="preserve"> 700749I </v>
          </cell>
          <cell r="C314" t="str">
            <v xml:space="preserve"> PREDNISONA 5MG COMP </v>
          </cell>
          <cell r="D314" t="str">
            <v xml:space="preserve"> 900.000,00 UN </v>
          </cell>
          <cell r="E314" t="str">
            <v xml:space="preserve"> Etapa atual: EM PESAGEM</v>
          </cell>
          <cell r="I314">
            <v>5</v>
          </cell>
        </row>
        <row r="315">
          <cell r="A315" t="str">
            <v xml:space="preserve">--- </v>
          </cell>
          <cell r="B315" t="str">
            <v xml:space="preserve"> 700749I </v>
          </cell>
          <cell r="C315" t="str">
            <v xml:space="preserve"> PREDNISONA 5MG COMP </v>
          </cell>
          <cell r="D315" t="str">
            <v xml:space="preserve"> 900.000,00 UN </v>
          </cell>
          <cell r="E315" t="str">
            <v xml:space="preserve"> Etapa atual: EM PESAGEM</v>
          </cell>
          <cell r="I315">
            <v>5</v>
          </cell>
        </row>
        <row r="316">
          <cell r="A316" t="str">
            <v xml:space="preserve">--- </v>
          </cell>
          <cell r="B316" t="str">
            <v xml:space="preserve"> 700749I </v>
          </cell>
          <cell r="C316" t="str">
            <v xml:space="preserve"> PREDNISONA 5MG COMP </v>
          </cell>
          <cell r="D316" t="str">
            <v xml:space="preserve"> 900.000,00 UN </v>
          </cell>
          <cell r="E316" t="str">
            <v xml:space="preserve"> Etapa atual: EM PESAGEM</v>
          </cell>
          <cell r="I316">
            <v>5</v>
          </cell>
        </row>
        <row r="317">
          <cell r="A317" t="str">
            <v xml:space="preserve">--- </v>
          </cell>
          <cell r="B317" t="str">
            <v xml:space="preserve"> 700749I </v>
          </cell>
          <cell r="C317" t="str">
            <v xml:space="preserve"> PREDNISONA 5MG COMP </v>
          </cell>
          <cell r="D317" t="str">
            <v xml:space="preserve"> 900.000,00 UN </v>
          </cell>
          <cell r="E317" t="str">
            <v xml:space="preserve"> Etapa atual: EM PESAGEM</v>
          </cell>
          <cell r="I317">
            <v>5</v>
          </cell>
        </row>
        <row r="318">
          <cell r="A318" t="str">
            <v xml:space="preserve">--- </v>
          </cell>
          <cell r="B318" t="str">
            <v xml:space="preserve"> 700749I </v>
          </cell>
          <cell r="C318" t="str">
            <v xml:space="preserve"> PREDNISONA 5MG COMP </v>
          </cell>
          <cell r="D318" t="str">
            <v xml:space="preserve"> 900.000,00 UN </v>
          </cell>
          <cell r="E318" t="str">
            <v xml:space="preserve"> Etapa atual: EM PESAGEM</v>
          </cell>
          <cell r="I318">
            <v>5</v>
          </cell>
        </row>
        <row r="319">
          <cell r="A319" t="str">
            <v xml:space="preserve">S3K0023 </v>
          </cell>
          <cell r="B319" t="str">
            <v xml:space="preserve"> 702493I </v>
          </cell>
          <cell r="C319" t="str">
            <v xml:space="preserve"> LOSARTANA POTASSICA 50MG COM REV </v>
          </cell>
          <cell r="D319" t="str">
            <v xml:space="preserve"> 3.000.000,00 UN </v>
          </cell>
          <cell r="E319" t="str">
            <v xml:space="preserve"> Etapa atual: REVESTIMENTO</v>
          </cell>
          <cell r="I319">
            <v>1</v>
          </cell>
        </row>
        <row r="320">
          <cell r="A320" t="str">
            <v xml:space="preserve">S3K8727 </v>
          </cell>
          <cell r="B320" t="str">
            <v xml:space="preserve"> 700749I </v>
          </cell>
          <cell r="C320" t="str">
            <v xml:space="preserve"> PREDNISONA 5MG COMP </v>
          </cell>
          <cell r="D320" t="str">
            <v xml:space="preserve"> 900.000,00 UN </v>
          </cell>
          <cell r="E320" t="str">
            <v xml:space="preserve"> Etapa atual: GRANULAÃ‡ÃƒO</v>
          </cell>
          <cell r="I320">
            <v>4</v>
          </cell>
        </row>
        <row r="321">
          <cell r="A321" t="str">
            <v>16 de abril de 2023domingo</v>
          </cell>
          <cell r="I321" t="str">
            <v/>
          </cell>
        </row>
        <row r="322">
          <cell r="A322" t="str">
            <v xml:space="preserve">S3K8880 </v>
          </cell>
          <cell r="B322" t="str">
            <v xml:space="preserve"> 702017I </v>
          </cell>
          <cell r="C322" t="str">
            <v xml:space="preserve"> MALEATO DEXCLORFEN.+BETAMETASONA COMP </v>
          </cell>
          <cell r="D322" t="str">
            <v xml:space="preserve"> 1.000.000,00 UN </v>
          </cell>
          <cell r="E322" t="str">
            <v xml:space="preserve"> Etapa atual: Aguardando DU</v>
          </cell>
          <cell r="I322">
            <v>0</v>
          </cell>
        </row>
        <row r="323">
          <cell r="A323" t="str">
            <v xml:space="preserve">S3K8987 </v>
          </cell>
          <cell r="B323" t="str">
            <v xml:space="preserve"> 702396I </v>
          </cell>
          <cell r="C323" t="str">
            <v xml:space="preserve"> DIPIRONA 500MG COM </v>
          </cell>
          <cell r="D323" t="str">
            <v xml:space="preserve"> 900.000,00 UN </v>
          </cell>
          <cell r="E323" t="str">
            <v xml:space="preserve"> Etapa atual: Aguardando DU</v>
          </cell>
          <cell r="I323">
            <v>0</v>
          </cell>
        </row>
        <row r="324">
          <cell r="A324" t="str">
            <v>17 de abril de 2023segunda-feira</v>
          </cell>
          <cell r="I324" t="str">
            <v/>
          </cell>
        </row>
        <row r="325">
          <cell r="A325" t="str">
            <v xml:space="preserve">--- </v>
          </cell>
          <cell r="B325" t="str">
            <v xml:space="preserve"> 703161I </v>
          </cell>
          <cell r="C325" t="str">
            <v xml:space="preserve"> CLOR.DULOXETINA(C1)60MG CAPDURALIBRETARD </v>
          </cell>
          <cell r="D325" t="str">
            <v xml:space="preserve"> 437.840,00 UN </v>
          </cell>
          <cell r="E325" t="str">
            <v xml:space="preserve"> Etapa atual: EM PESAGEM</v>
          </cell>
          <cell r="I325">
            <v>5</v>
          </cell>
        </row>
        <row r="326">
          <cell r="A326" t="str">
            <v xml:space="preserve">--- </v>
          </cell>
          <cell r="B326" t="str">
            <v xml:space="preserve"> 703161I </v>
          </cell>
          <cell r="C326" t="str">
            <v xml:space="preserve"> CLOR.DULOXETINA(C1)60MG CAPDURALIBRETARD </v>
          </cell>
          <cell r="D326" t="str">
            <v xml:space="preserve"> 437.840,00 UN </v>
          </cell>
          <cell r="E326" t="str">
            <v xml:space="preserve"> Etapa atual: EM PESAGEM</v>
          </cell>
          <cell r="I326">
            <v>5</v>
          </cell>
        </row>
        <row r="327">
          <cell r="A327" t="str">
            <v xml:space="preserve">--- </v>
          </cell>
          <cell r="B327" t="str">
            <v xml:space="preserve"> 703161I </v>
          </cell>
          <cell r="C327" t="str">
            <v xml:space="preserve"> CLOR.DULOXETINA(C1)60MG CAPDURALIBRETARD </v>
          </cell>
          <cell r="D327" t="str">
            <v xml:space="preserve"> 437.840,00 UN </v>
          </cell>
          <cell r="E327" t="str">
            <v xml:space="preserve"> Etapa atual: EM PESAGEM</v>
          </cell>
          <cell r="I327">
            <v>5</v>
          </cell>
        </row>
        <row r="328">
          <cell r="A328" t="str">
            <v xml:space="preserve">--- </v>
          </cell>
          <cell r="B328" t="str">
            <v xml:space="preserve"> 703161I </v>
          </cell>
          <cell r="C328" t="str">
            <v xml:space="preserve"> CLOR.DULOXETINA(C1)60MG CAPDURALIBRETARD </v>
          </cell>
          <cell r="D328" t="str">
            <v xml:space="preserve"> 437.840,00 UN </v>
          </cell>
          <cell r="E328" t="str">
            <v xml:space="preserve"> Etapa atual: EM PESAGEM</v>
          </cell>
          <cell r="I328">
            <v>5</v>
          </cell>
        </row>
        <row r="329">
          <cell r="A329" t="str">
            <v xml:space="preserve">S3L0227 </v>
          </cell>
          <cell r="B329">
            <v>702396</v>
          </cell>
          <cell r="C329" t="str">
            <v xml:space="preserve"> DIPIRONA 500MG COM </v>
          </cell>
          <cell r="D329" t="str">
            <v xml:space="preserve"> 900.000,00 UN </v>
          </cell>
          <cell r="E329" t="str">
            <v xml:space="preserve"> Etapa atual: COMPRESSÃƒO</v>
          </cell>
          <cell r="I329">
            <v>3</v>
          </cell>
        </row>
        <row r="330">
          <cell r="A330" t="str">
            <v>18 de abril de 2023terÃ§a-feira</v>
          </cell>
          <cell r="I330" t="str">
            <v/>
          </cell>
        </row>
        <row r="331">
          <cell r="A331" t="str">
            <v xml:space="preserve">--- </v>
          </cell>
          <cell r="B331" t="str">
            <v xml:space="preserve"> 702934I </v>
          </cell>
          <cell r="C331" t="str">
            <v xml:space="preserve"> MESALAZINA 500MG COMP. LIB. PROLONGADA </v>
          </cell>
          <cell r="D331" t="str">
            <v xml:space="preserve"> 278.164,00 UN </v>
          </cell>
          <cell r="E331" t="str">
            <v xml:space="preserve"> Etapa atual: EM PESAGEM</v>
          </cell>
          <cell r="I331">
            <v>5</v>
          </cell>
        </row>
        <row r="332">
          <cell r="A332" t="str">
            <v xml:space="preserve">S3K4391 </v>
          </cell>
          <cell r="B332" t="str">
            <v xml:space="preserve"> 701045I </v>
          </cell>
          <cell r="C332" t="str">
            <v xml:space="preserve"> CETOPROFENO CAPSULAS 50MG </v>
          </cell>
          <cell r="D332" t="str">
            <v xml:space="preserve"> 500.000,00 UN </v>
          </cell>
          <cell r="E332" t="str">
            <v xml:space="preserve"> Etapa atual: ENCAPSULAMENTO</v>
          </cell>
          <cell r="I332">
            <v>2</v>
          </cell>
        </row>
        <row r="333">
          <cell r="A333" t="str">
            <v>19 de abril de 2023quarta-feira</v>
          </cell>
          <cell r="I333" t="str">
            <v/>
          </cell>
        </row>
        <row r="334">
          <cell r="A334" t="str">
            <v xml:space="preserve">--- </v>
          </cell>
          <cell r="B334" t="str">
            <v xml:space="preserve"> 701164I </v>
          </cell>
          <cell r="C334" t="str">
            <v xml:space="preserve"> PANTOPRAZOL 40MG COM REV LIB RETARD </v>
          </cell>
          <cell r="D334" t="str">
            <v xml:space="preserve"> 1.600.000,00 UN </v>
          </cell>
          <cell r="E334" t="str">
            <v xml:space="preserve"> Etapa atual: EM PESAGEM</v>
          </cell>
          <cell r="I334">
            <v>5</v>
          </cell>
        </row>
        <row r="335">
          <cell r="A335" t="str">
            <v xml:space="preserve">S3L0236 </v>
          </cell>
          <cell r="B335">
            <v>702396</v>
          </cell>
          <cell r="C335" t="str">
            <v xml:space="preserve"> DIPIRONA 500MG COM </v>
          </cell>
          <cell r="D335" t="str">
            <v xml:space="preserve"> 900.000,00 UN </v>
          </cell>
          <cell r="E335" t="str">
            <v xml:space="preserve"> Etapa atual: COMPRESSÃƒO</v>
          </cell>
          <cell r="I335">
            <v>3</v>
          </cell>
        </row>
        <row r="336">
          <cell r="A336" t="str">
            <v xml:space="preserve">S3L2791 </v>
          </cell>
          <cell r="B336" t="str">
            <v xml:space="preserve"> 703161I </v>
          </cell>
          <cell r="C336" t="str">
            <v xml:space="preserve"> CLOR.DULOXETINA(C1)60MG CAPDURALIBRETARD </v>
          </cell>
          <cell r="D336" t="str">
            <v xml:space="preserve"> 437.840,00 UN </v>
          </cell>
          <cell r="E336" t="str">
            <v xml:space="preserve"> Etapa atual: ENCAPSULAMENTO</v>
          </cell>
          <cell r="I336">
            <v>2</v>
          </cell>
        </row>
        <row r="337">
          <cell r="A337" t="str">
            <v>20 de abril de 2023quinta-feira</v>
          </cell>
          <cell r="I337" t="str">
            <v/>
          </cell>
        </row>
        <row r="338">
          <cell r="A338" t="str">
            <v xml:space="preserve">--- </v>
          </cell>
          <cell r="B338" t="str">
            <v xml:space="preserve"> 702072I </v>
          </cell>
          <cell r="C338" t="str">
            <v xml:space="preserve"> DEXAMETASONA COMP 4MG </v>
          </cell>
          <cell r="D338" t="str">
            <v xml:space="preserve"> 1.000.000,00 UN </v>
          </cell>
          <cell r="E338" t="str">
            <v xml:space="preserve"> Etapa atual: EM PESAGEM</v>
          </cell>
          <cell r="I338">
            <v>5</v>
          </cell>
        </row>
        <row r="339">
          <cell r="A339" t="str">
            <v xml:space="preserve">--- </v>
          </cell>
          <cell r="B339" t="str">
            <v xml:space="preserve"> 702072I </v>
          </cell>
          <cell r="C339" t="str">
            <v xml:space="preserve"> DEXAMETASONA COMP 4MG </v>
          </cell>
          <cell r="D339" t="str">
            <v xml:space="preserve"> 1.000.000,00 UN </v>
          </cell>
          <cell r="E339" t="str">
            <v xml:space="preserve"> Etapa atual: EM PESAGEM</v>
          </cell>
          <cell r="I339">
            <v>5</v>
          </cell>
        </row>
        <row r="340">
          <cell r="A340" t="str">
            <v xml:space="preserve">--- </v>
          </cell>
          <cell r="B340" t="str">
            <v xml:space="preserve"> 702072I </v>
          </cell>
          <cell r="C340" t="str">
            <v xml:space="preserve"> DEXAMETASONA COMP 4MG </v>
          </cell>
          <cell r="D340" t="str">
            <v xml:space="preserve"> 1.000.000,00 UN </v>
          </cell>
          <cell r="E340" t="str">
            <v xml:space="preserve"> Etapa atual: EM PESAGEM</v>
          </cell>
          <cell r="I340">
            <v>5</v>
          </cell>
        </row>
        <row r="341">
          <cell r="A341" t="str">
            <v xml:space="preserve">--- </v>
          </cell>
          <cell r="B341" t="str">
            <v xml:space="preserve"> 702073I </v>
          </cell>
          <cell r="C341" t="str">
            <v xml:space="preserve"> MELOXICAM COMP 15MG </v>
          </cell>
          <cell r="D341" t="str">
            <v xml:space="preserve"> 1.176.470,00 UN </v>
          </cell>
          <cell r="E341" t="str">
            <v xml:space="preserve"> Etapa atual: EM PESAGEM</v>
          </cell>
          <cell r="I341">
            <v>5</v>
          </cell>
        </row>
        <row r="342">
          <cell r="A342" t="str">
            <v xml:space="preserve">--- </v>
          </cell>
          <cell r="B342" t="str">
            <v xml:space="preserve"> 702073I </v>
          </cell>
          <cell r="C342" t="str">
            <v xml:space="preserve"> MELOXICAM COMP 15MG </v>
          </cell>
          <cell r="D342" t="str">
            <v xml:space="preserve"> 1.176.470,00 UN </v>
          </cell>
          <cell r="E342" t="str">
            <v xml:space="preserve"> Etapa atual: EM PESAGEM</v>
          </cell>
          <cell r="I342">
            <v>5</v>
          </cell>
        </row>
        <row r="343">
          <cell r="A343" t="str">
            <v xml:space="preserve">S3J9994 </v>
          </cell>
          <cell r="B343" t="str">
            <v xml:space="preserve"> 701146I </v>
          </cell>
          <cell r="C343" t="str">
            <v xml:space="preserve"> CLOR.CLOMIPRAMINA (C1) 25MG COMP REV </v>
          </cell>
          <cell r="D343" t="str">
            <v xml:space="preserve"> 3.333.333,00 UN </v>
          </cell>
          <cell r="E343" t="str">
            <v xml:space="preserve"> Etapa atual: Aguardando DU</v>
          </cell>
          <cell r="I343">
            <v>0</v>
          </cell>
        </row>
        <row r="344">
          <cell r="A344" t="str">
            <v xml:space="preserve">S3K0064 </v>
          </cell>
          <cell r="B344" t="str">
            <v xml:space="preserve"> 702072I </v>
          </cell>
          <cell r="C344" t="str">
            <v xml:space="preserve"> DEXAMETASONA COMP 4MG </v>
          </cell>
          <cell r="D344" t="str">
            <v xml:space="preserve"> 1.000.000,00 UN </v>
          </cell>
          <cell r="E344" t="str">
            <v xml:space="preserve"> Etapa atual: COMPRESSÃƒO</v>
          </cell>
          <cell r="I344">
            <v>3</v>
          </cell>
        </row>
        <row r="345">
          <cell r="A345" t="str">
            <v xml:space="preserve">S3K8980 </v>
          </cell>
          <cell r="B345" t="str">
            <v xml:space="preserve"> 702929I </v>
          </cell>
          <cell r="C345" t="str">
            <v xml:space="preserve"> CLOR.DE CICLOBENZAPRINA 10MG COMP.REV. </v>
          </cell>
          <cell r="D345" t="str">
            <v xml:space="preserve"> 2.000.000,00 UN </v>
          </cell>
          <cell r="E345" t="str">
            <v xml:space="preserve"> Etapa atual: REVESTIMENTO</v>
          </cell>
          <cell r="I345">
            <v>1</v>
          </cell>
        </row>
        <row r="346">
          <cell r="A346" t="str">
            <v xml:space="preserve">S3K8981 </v>
          </cell>
          <cell r="B346" t="str">
            <v xml:space="preserve"> 702929I </v>
          </cell>
          <cell r="C346" t="str">
            <v xml:space="preserve"> CLOR.DE CICLOBENZAPRINA 10MG COMP.REV. </v>
          </cell>
          <cell r="D346" t="str">
            <v xml:space="preserve"> 2.000.000,00 UN </v>
          </cell>
          <cell r="E346" t="str">
            <v xml:space="preserve"> Etapa atual: REVESTIMENTO</v>
          </cell>
          <cell r="I346">
            <v>1</v>
          </cell>
        </row>
        <row r="347">
          <cell r="A347" t="str">
            <v xml:space="preserve">S3K8982 </v>
          </cell>
          <cell r="B347" t="str">
            <v xml:space="preserve"> 702929I </v>
          </cell>
          <cell r="C347" t="str">
            <v xml:space="preserve"> CLOR.DE CICLOBENZAPRINA 10MG COMP.REV. </v>
          </cell>
          <cell r="D347" t="str">
            <v xml:space="preserve"> 2.000.000,00 UN </v>
          </cell>
          <cell r="E347" t="str">
            <v xml:space="preserve"> Etapa atual: REVESTIMENTO</v>
          </cell>
          <cell r="I347">
            <v>1</v>
          </cell>
        </row>
        <row r="348">
          <cell r="A348" t="str">
            <v xml:space="preserve">S3L0895 </v>
          </cell>
          <cell r="B348" t="str">
            <v xml:space="preserve"> 703038I </v>
          </cell>
          <cell r="C348" t="str">
            <v xml:space="preserve"> HEMITARTARATO ZOLPIDEM (B1) 10MG COM REV </v>
          </cell>
          <cell r="D348" t="str">
            <v xml:space="preserve"> 666.666,00 UN </v>
          </cell>
          <cell r="E348" t="str">
            <v xml:space="preserve"> Etapa atual: Aguardando DU</v>
          </cell>
          <cell r="I348">
            <v>0</v>
          </cell>
        </row>
        <row r="349">
          <cell r="A349" t="str">
            <v xml:space="preserve">S3L1361 </v>
          </cell>
          <cell r="B349" t="str">
            <v xml:space="preserve"> 702072I </v>
          </cell>
          <cell r="C349" t="str">
            <v xml:space="preserve"> DEXAMETASONA COMP 4MG </v>
          </cell>
          <cell r="D349" t="str">
            <v xml:space="preserve"> 1.000.000,00 UN </v>
          </cell>
          <cell r="E349" t="str">
            <v xml:space="preserve"> Etapa atual: COMPRESSÃƒO</v>
          </cell>
          <cell r="I349">
            <v>3</v>
          </cell>
        </row>
        <row r="350">
          <cell r="A350" t="str">
            <v xml:space="preserve">S3L1362 </v>
          </cell>
          <cell r="B350" t="str">
            <v xml:space="preserve"> 702072I </v>
          </cell>
          <cell r="C350" t="str">
            <v xml:space="preserve"> DEXAMETASONA COMP 4MG </v>
          </cell>
          <cell r="D350" t="str">
            <v xml:space="preserve"> 1.000.000,00 UN </v>
          </cell>
          <cell r="E350" t="str">
            <v xml:space="preserve"> Etapa atual: COMPRESSÃƒO</v>
          </cell>
          <cell r="I350">
            <v>3</v>
          </cell>
        </row>
        <row r="351">
          <cell r="A351" t="str">
            <v xml:space="preserve">S3L2270 </v>
          </cell>
          <cell r="B351" t="str">
            <v xml:space="preserve"> 702112I </v>
          </cell>
          <cell r="C351" t="str">
            <v xml:space="preserve"> MELOXICAM COMP 7,5MG </v>
          </cell>
          <cell r="D351" t="str">
            <v xml:space="preserve"> 588.235,00 UN </v>
          </cell>
          <cell r="E351" t="str">
            <v xml:space="preserve"> Etapa atual: COMPRESSÃƒO</v>
          </cell>
          <cell r="I351">
            <v>3</v>
          </cell>
        </row>
        <row r="352">
          <cell r="A352" t="str">
            <v>22 de abril de 2023sÃ¡bado</v>
          </cell>
          <cell r="I352" t="str">
            <v/>
          </cell>
        </row>
        <row r="353">
          <cell r="A353" t="str">
            <v xml:space="preserve">S3K0705 </v>
          </cell>
          <cell r="B353" t="str">
            <v xml:space="preserve"> 700663I </v>
          </cell>
          <cell r="C353" t="str">
            <v xml:space="preserve"> CLARITROMICINA 500MG COMP REV </v>
          </cell>
          <cell r="D353" t="str">
            <v xml:space="preserve"> 260.000,00 UN </v>
          </cell>
          <cell r="E353" t="str">
            <v xml:space="preserve"> Etapa atual: REVESTIMENTO</v>
          </cell>
          <cell r="I353">
            <v>1</v>
          </cell>
        </row>
        <row r="354">
          <cell r="A354" t="str">
            <v>23 de abril de 2023domingo</v>
          </cell>
          <cell r="I354" t="str">
            <v/>
          </cell>
        </row>
        <row r="355">
          <cell r="A355" t="str">
            <v xml:space="preserve">--- </v>
          </cell>
          <cell r="B355" t="str">
            <v xml:space="preserve"> 702755I </v>
          </cell>
          <cell r="C355" t="str">
            <v xml:space="preserve"> PARACETAMOL+CLOR.DE PSEUDOEF.COMP REV </v>
          </cell>
          <cell r="D355" t="str">
            <v xml:space="preserve"> 450.000,00 UN </v>
          </cell>
          <cell r="E355" t="str">
            <v xml:space="preserve"> Etapa atual: EM PESAGEM</v>
          </cell>
          <cell r="I355">
            <v>5</v>
          </cell>
        </row>
        <row r="356">
          <cell r="A356" t="str">
            <v>24 de abril de 2023segunda-feira</v>
          </cell>
          <cell r="I356" t="str">
            <v/>
          </cell>
        </row>
        <row r="357">
          <cell r="A357" t="str">
            <v xml:space="preserve">S3K9235 </v>
          </cell>
          <cell r="B357" t="str">
            <v xml:space="preserve"> 703029I </v>
          </cell>
          <cell r="C357" t="str">
            <v xml:space="preserve"> VALSARTANA 80 MG COM REV </v>
          </cell>
          <cell r="D357" t="str">
            <v xml:space="preserve"> 1.400.000,00 UN </v>
          </cell>
          <cell r="E357" t="str">
            <v xml:space="preserve"> Etapa atual: PESAGEM FINALIZADA, aguardando inÃ­cio</v>
          </cell>
          <cell r="I357">
            <v>5</v>
          </cell>
        </row>
        <row r="358">
          <cell r="A358" t="str">
            <v>25 de abril de 2023terÃ§a-feira</v>
          </cell>
          <cell r="I358" t="str">
            <v/>
          </cell>
        </row>
        <row r="359">
          <cell r="A359" t="str">
            <v xml:space="preserve">S3L0980 </v>
          </cell>
          <cell r="B359" t="str">
            <v xml:space="preserve"> 703127I </v>
          </cell>
          <cell r="C359" t="str">
            <v xml:space="preserve"> TELMISARTANA 80MG COMPRIMIDO </v>
          </cell>
          <cell r="D359" t="str">
            <v xml:space="preserve"> 500.000,00 UN </v>
          </cell>
          <cell r="E359" t="str">
            <v xml:space="preserve"> Etapa atual: COMPRESSÃƒO</v>
          </cell>
          <cell r="I359">
            <v>3</v>
          </cell>
        </row>
        <row r="360">
          <cell r="A360" t="str">
            <v xml:space="preserve">S3L2266 </v>
          </cell>
          <cell r="B360" t="str">
            <v xml:space="preserve"> 700977I </v>
          </cell>
          <cell r="C360" t="str">
            <v xml:space="preserve"> CAPTOPRIL 25MG COMP </v>
          </cell>
          <cell r="D360" t="str">
            <v xml:space="preserve"> 2.000.000,00 UN </v>
          </cell>
          <cell r="E360" t="str">
            <v xml:space="preserve"> Etapa atual: EM PESAGEM</v>
          </cell>
          <cell r="I360">
            <v>5</v>
          </cell>
        </row>
        <row r="361">
          <cell r="A361" t="str">
            <v>26 de abril de 2023quarta-feira</v>
          </cell>
          <cell r="I361" t="str">
            <v/>
          </cell>
        </row>
        <row r="362">
          <cell r="A362" t="str">
            <v xml:space="preserve">S3L2267 </v>
          </cell>
          <cell r="B362" t="str">
            <v xml:space="preserve"> 700977I </v>
          </cell>
          <cell r="C362" t="str">
            <v xml:space="preserve"> CAPTOPRIL 25MG COMP </v>
          </cell>
          <cell r="D362" t="str">
            <v xml:space="preserve"> 2.000.000,00 UN </v>
          </cell>
          <cell r="E362" t="str">
            <v xml:space="preserve"> Etapa atual: EM PESAGEM</v>
          </cell>
          <cell r="I362">
            <v>5</v>
          </cell>
        </row>
        <row r="363">
          <cell r="A363" t="str">
            <v>27 de abril de 2023quinta-feira</v>
          </cell>
          <cell r="I363" t="str">
            <v/>
          </cell>
        </row>
        <row r="364">
          <cell r="A364" t="str">
            <v xml:space="preserve">S3J9997 </v>
          </cell>
          <cell r="B364" t="str">
            <v xml:space="preserve"> 702849I </v>
          </cell>
          <cell r="C364" t="str">
            <v xml:space="preserve"> CLOR.AMITRIPTILINA(C1) 75MG COMP REV </v>
          </cell>
          <cell r="D364" t="str">
            <v xml:space="preserve"> 583.333,00 UN </v>
          </cell>
          <cell r="E364" t="str">
            <v xml:space="preserve"> Etapa atual: Aguardando DU</v>
          </cell>
          <cell r="I364">
            <v>0</v>
          </cell>
        </row>
        <row r="365">
          <cell r="A365" t="str">
            <v xml:space="preserve">S3K9294 </v>
          </cell>
          <cell r="B365" t="str">
            <v xml:space="preserve"> 702132I </v>
          </cell>
          <cell r="C365" t="str">
            <v xml:space="preserve"> CARI+PARA+CAF+DICL.S.125+300+30+50MG COM </v>
          </cell>
          <cell r="D365" t="str">
            <v xml:space="preserve"> 900.000,00 UN </v>
          </cell>
          <cell r="E365" t="str">
            <v xml:space="preserve"> Etapa atual: COMPRESSÃƒO</v>
          </cell>
          <cell r="I365">
            <v>3</v>
          </cell>
        </row>
        <row r="366">
          <cell r="A366" t="str">
            <v>28 de abril de 2023sexta-feira</v>
          </cell>
          <cell r="I366" t="str">
            <v/>
          </cell>
        </row>
        <row r="367">
          <cell r="A367" t="str">
            <v xml:space="preserve">S3L0273 </v>
          </cell>
          <cell r="B367" t="str">
            <v xml:space="preserve"> 702534I </v>
          </cell>
          <cell r="C367" t="str">
            <v xml:space="preserve"> BROMOPRIDA 10MG CAPS </v>
          </cell>
          <cell r="D367" t="str">
            <v xml:space="preserve"> 500.000,00 UN </v>
          </cell>
          <cell r="E367" t="str">
            <v xml:space="preserve"> Etapa atual: ENCAPSULAMENTO</v>
          </cell>
          <cell r="I367">
            <v>2</v>
          </cell>
        </row>
        <row r="368">
          <cell r="A368" t="str">
            <v xml:space="preserve">S3L4073 </v>
          </cell>
          <cell r="B368" t="str">
            <v xml:space="preserve"> 702084I </v>
          </cell>
          <cell r="C368" t="str">
            <v xml:space="preserve"> SULFATO FERROSO 109MG COMP REV </v>
          </cell>
          <cell r="D368" t="str">
            <v xml:space="preserve"> 1.500.000,00 UN </v>
          </cell>
          <cell r="E368" t="str">
            <v xml:space="preserve"> Etapa atual: COMPRESSÃƒO</v>
          </cell>
          <cell r="I368">
            <v>3</v>
          </cell>
        </row>
        <row r="369">
          <cell r="A369" t="str">
            <v xml:space="preserve">S3L4074 </v>
          </cell>
          <cell r="B369" t="str">
            <v xml:space="preserve"> 702084I </v>
          </cell>
          <cell r="C369" t="str">
            <v xml:space="preserve"> SULFATO FERROSO 109MG COMP REV </v>
          </cell>
          <cell r="D369" t="str">
            <v xml:space="preserve"> 1.500.000,00 UN </v>
          </cell>
          <cell r="E369" t="str">
            <v xml:space="preserve"> Etapa atual: COMPRESSÃƒO</v>
          </cell>
          <cell r="I369">
            <v>3</v>
          </cell>
        </row>
        <row r="370">
          <cell r="A370" t="str">
            <v xml:space="preserve">S3L4075 </v>
          </cell>
          <cell r="B370" t="str">
            <v xml:space="preserve"> 702084I </v>
          </cell>
          <cell r="C370" t="str">
            <v xml:space="preserve"> SULFATO FERROSO 109MG COMP REV </v>
          </cell>
          <cell r="D370" t="str">
            <v xml:space="preserve"> 1.500.000,00 UN </v>
          </cell>
          <cell r="E370" t="str">
            <v xml:space="preserve"> Etapa atual: COMPRESSÃƒO</v>
          </cell>
          <cell r="I370">
            <v>3</v>
          </cell>
        </row>
        <row r="371">
          <cell r="A371" t="str">
            <v>29 de abril de 2023sÃ¡bado</v>
          </cell>
          <cell r="I371" t="str">
            <v/>
          </cell>
        </row>
        <row r="372">
          <cell r="A372" t="str">
            <v xml:space="preserve">--- </v>
          </cell>
          <cell r="B372" t="str">
            <v xml:space="preserve"> 750005I </v>
          </cell>
          <cell r="C372" t="str">
            <v xml:space="preserve"> BISGLICINATO FERROSO 500MG COM REV </v>
          </cell>
          <cell r="D372" t="str">
            <v xml:space="preserve"> 300.000,00 UN </v>
          </cell>
          <cell r="E372" t="str">
            <v xml:space="preserve"> Etapa atual: EM PESAGEM</v>
          </cell>
          <cell r="I372">
            <v>5</v>
          </cell>
        </row>
        <row r="373">
          <cell r="A373" t="str">
            <v xml:space="preserve">--- </v>
          </cell>
          <cell r="B373" t="str">
            <v xml:space="preserve"> 750005I </v>
          </cell>
          <cell r="C373" t="str">
            <v xml:space="preserve"> BISGLICINATO FERROSO 500MG COM REV </v>
          </cell>
          <cell r="D373" t="str">
            <v xml:space="preserve"> 300.000,00 UN </v>
          </cell>
          <cell r="E373" t="str">
            <v xml:space="preserve"> Etapa atual: EM PESAGEM</v>
          </cell>
          <cell r="I373">
            <v>5</v>
          </cell>
        </row>
        <row r="374">
          <cell r="A374" t="str">
            <v xml:space="preserve">--- </v>
          </cell>
          <cell r="B374" t="str">
            <v xml:space="preserve"> 750005I </v>
          </cell>
          <cell r="C374" t="str">
            <v xml:space="preserve"> BISGLICINATO FERROSO 500MG COM REV </v>
          </cell>
          <cell r="D374" t="str">
            <v xml:space="preserve"> 300.000,00 UN </v>
          </cell>
          <cell r="E374" t="str">
            <v xml:space="preserve"> Etapa atual: EM PESAGEM</v>
          </cell>
          <cell r="I374">
            <v>5</v>
          </cell>
        </row>
        <row r="375">
          <cell r="A375" t="str">
            <v xml:space="preserve">S3J3932 </v>
          </cell>
          <cell r="B375" t="str">
            <v xml:space="preserve"> 703003I </v>
          </cell>
          <cell r="C375" t="str">
            <v xml:space="preserve"> CARVEDILOL 12,5MG COMPRIMIDO </v>
          </cell>
          <cell r="D375" t="str">
            <v xml:space="preserve"> 3.000.000,00 UN </v>
          </cell>
          <cell r="E375" t="str">
            <v xml:space="preserve"> Etapa atual: COMPRESSÃƒO</v>
          </cell>
          <cell r="I375">
            <v>3</v>
          </cell>
        </row>
        <row r="376">
          <cell r="A376" t="str">
            <v xml:space="preserve">S3J3935 </v>
          </cell>
          <cell r="B376" t="str">
            <v xml:space="preserve"> 703003I </v>
          </cell>
          <cell r="C376" t="str">
            <v xml:space="preserve"> CARVEDILOL 12,5MG COMPRIMIDO </v>
          </cell>
          <cell r="D376" t="str">
            <v xml:space="preserve"> 3.000.000,00 UN </v>
          </cell>
          <cell r="E376" t="str">
            <v xml:space="preserve"> Etapa atual: COMPRESSÃƒO</v>
          </cell>
          <cell r="I376">
            <v>3</v>
          </cell>
        </row>
        <row r="377">
          <cell r="A377" t="str">
            <v xml:space="preserve">S3K9295 </v>
          </cell>
          <cell r="B377" t="str">
            <v xml:space="preserve"> 702132I </v>
          </cell>
          <cell r="C377" t="str">
            <v xml:space="preserve"> CARI+PARA+CAF+DICL.S.125+300+30+50MG COM </v>
          </cell>
          <cell r="D377" t="str">
            <v xml:space="preserve"> 900.000,00 UN </v>
          </cell>
          <cell r="E377" t="str">
            <v xml:space="preserve"> Etapa atual: COMPRESSÃƒO</v>
          </cell>
          <cell r="I377">
            <v>3</v>
          </cell>
        </row>
        <row r="378">
          <cell r="A378" t="str">
            <v xml:space="preserve">S3K9296 </v>
          </cell>
          <cell r="B378" t="str">
            <v xml:space="preserve"> 702132I </v>
          </cell>
          <cell r="C378" t="str">
            <v xml:space="preserve"> CARI+PARA+CAF+DICL.S.125+300+30+50MG COM </v>
          </cell>
          <cell r="D378" t="str">
            <v xml:space="preserve"> 900.000,00 UN </v>
          </cell>
          <cell r="E378" t="str">
            <v xml:space="preserve"> Etapa atual: MISTURA</v>
          </cell>
          <cell r="I378">
            <v>4</v>
          </cell>
        </row>
        <row r="379">
          <cell r="A379" t="str">
            <v xml:space="preserve">S3K9297 </v>
          </cell>
          <cell r="B379" t="str">
            <v xml:space="preserve"> 702132I </v>
          </cell>
          <cell r="C379" t="str">
            <v xml:space="preserve"> CARI+PARA+CAF+DICL.S.125+300+30+50MG COM </v>
          </cell>
          <cell r="D379" t="str">
            <v xml:space="preserve"> 900.000,00 UN </v>
          </cell>
          <cell r="E379" t="str">
            <v xml:space="preserve"> Etapa atual: PESAGEM FINALIZADA, aguardando inÃ­cio</v>
          </cell>
          <cell r="I379">
            <v>5</v>
          </cell>
        </row>
        <row r="380">
          <cell r="A380" t="str">
            <v xml:space="preserve">S3L2295 </v>
          </cell>
          <cell r="B380" t="str">
            <v xml:space="preserve"> 703019I </v>
          </cell>
          <cell r="C380" t="str">
            <v xml:space="preserve"> ACIDO TRANEXAMICO 250MG COMPRIMIDOS </v>
          </cell>
          <cell r="D380" t="str">
            <v xml:space="preserve"> 200.000,00 UN </v>
          </cell>
          <cell r="E380" t="str">
            <v xml:space="preserve"> Etapa atual: EM PESAGEM</v>
          </cell>
          <cell r="I380">
            <v>5</v>
          </cell>
        </row>
        <row r="381">
          <cell r="A381" t="str">
            <v xml:space="preserve">S3L3311 </v>
          </cell>
          <cell r="B381" t="str">
            <v xml:space="preserve"> 703003I </v>
          </cell>
          <cell r="C381" t="str">
            <v xml:space="preserve"> CARVEDILOL 12,5MG COMPRIMIDO </v>
          </cell>
          <cell r="D381" t="str">
            <v xml:space="preserve"> 3.000.000,00 UN </v>
          </cell>
          <cell r="E381" t="str">
            <v xml:space="preserve"> Etapa atual: MISTURA</v>
          </cell>
          <cell r="I381">
            <v>4</v>
          </cell>
        </row>
        <row r="382">
          <cell r="A382" t="str">
            <v xml:space="preserve">S3L3608 </v>
          </cell>
          <cell r="B382">
            <v>703682</v>
          </cell>
          <cell r="C382" t="str">
            <v xml:space="preserve"> COLAGENO 50MG +VIT.+MIN. COM REV (ALIM) </v>
          </cell>
          <cell r="D382" t="str">
            <v xml:space="preserve"> 437.500,00 UN </v>
          </cell>
          <cell r="E382" t="str">
            <v xml:space="preserve"> Etapa atual: REVESTIMENTO</v>
          </cell>
          <cell r="I382">
            <v>1</v>
          </cell>
        </row>
        <row r="383">
          <cell r="A383" t="str">
            <v>30 de abril de 2023domingo</v>
          </cell>
          <cell r="I383" t="str">
            <v/>
          </cell>
        </row>
        <row r="384">
          <cell r="A384" t="str">
            <v xml:space="preserve">--- </v>
          </cell>
          <cell r="B384" t="str">
            <v xml:space="preserve"> 703003I </v>
          </cell>
          <cell r="C384" t="str">
            <v xml:space="preserve"> CARVEDILOL 12,5MG COMPRIMIDO </v>
          </cell>
          <cell r="D384" t="str">
            <v xml:space="preserve"> 1.500.000,00 UN </v>
          </cell>
          <cell r="E384" t="str">
            <v xml:space="preserve"> Etapa atual: EM PESAGEM</v>
          </cell>
          <cell r="I384">
            <v>5</v>
          </cell>
        </row>
        <row r="385">
          <cell r="A385" t="str">
            <v xml:space="preserve">S3K9298 </v>
          </cell>
          <cell r="B385" t="str">
            <v xml:space="preserve"> 702132I </v>
          </cell>
          <cell r="C385" t="str">
            <v xml:space="preserve"> CARI+PARA+CAF+DICL.S.125+300+30+50MG COM </v>
          </cell>
          <cell r="D385" t="str">
            <v xml:space="preserve"> 900.000,00 UN </v>
          </cell>
          <cell r="E385" t="str">
            <v xml:space="preserve"> Etapa atual: EM PESAGEM</v>
          </cell>
          <cell r="I385">
            <v>5</v>
          </cell>
        </row>
        <row r="386">
          <cell r="A386" t="str">
            <v xml:space="preserve">S3K9299 </v>
          </cell>
          <cell r="B386" t="str">
            <v xml:space="preserve"> 702132I </v>
          </cell>
          <cell r="C386" t="str">
            <v xml:space="preserve"> CARI+PARA+CAF+DICL.S.125+300+30+50MG COM </v>
          </cell>
          <cell r="D386" t="str">
            <v xml:space="preserve"> 900.000,00 UN </v>
          </cell>
          <cell r="E386" t="str">
            <v xml:space="preserve"> Etapa atual: EM PESAGEM</v>
          </cell>
          <cell r="I386">
            <v>5</v>
          </cell>
        </row>
        <row r="387">
          <cell r="A387" t="str">
            <v xml:space="preserve">S3K9300 </v>
          </cell>
          <cell r="B387" t="str">
            <v xml:space="preserve"> 702132I </v>
          </cell>
          <cell r="C387" t="str">
            <v xml:space="preserve"> CARI+PARA+CAF+DICL.S.125+300+30+50MG COM </v>
          </cell>
          <cell r="D387" t="str">
            <v xml:space="preserve"> 900.000,00 UN </v>
          </cell>
          <cell r="E387" t="str">
            <v xml:space="preserve"> Etapa atual: EM PESAGEM</v>
          </cell>
          <cell r="I387">
            <v>5</v>
          </cell>
        </row>
        <row r="388">
          <cell r="A388" t="str">
            <v xml:space="preserve">S3L3313 </v>
          </cell>
          <cell r="B388" t="str">
            <v xml:space="preserve"> 703003I </v>
          </cell>
          <cell r="C388" t="str">
            <v xml:space="preserve"> CARVEDILOL 12,5MG COMPRIMIDO </v>
          </cell>
          <cell r="D388" t="str">
            <v xml:space="preserve"> 3.000.000,00 UN </v>
          </cell>
          <cell r="E388" t="str">
            <v xml:space="preserve"> Etapa atual: MISTURA</v>
          </cell>
          <cell r="I388">
            <v>4</v>
          </cell>
        </row>
        <row r="389">
          <cell r="A389" t="str">
            <v xml:space="preserve">S3L3315 </v>
          </cell>
          <cell r="B389" t="str">
            <v xml:space="preserve"> 703003I </v>
          </cell>
          <cell r="C389" t="str">
            <v xml:space="preserve"> CARVEDILOL 12,5MG COMPRIMIDO </v>
          </cell>
          <cell r="D389" t="str">
            <v xml:space="preserve"> 3.000.000,00 UN </v>
          </cell>
          <cell r="E389" t="str">
            <v xml:space="preserve"> Etapa atual: MISTURA</v>
          </cell>
          <cell r="I389">
            <v>4</v>
          </cell>
        </row>
        <row r="390">
          <cell r="A390" t="str">
            <v xml:space="preserve">S3L3321 </v>
          </cell>
          <cell r="B390" t="str">
            <v xml:space="preserve"> 702965I </v>
          </cell>
          <cell r="C390" t="str">
            <v xml:space="preserve"> HEMIFUM. QUETIAPINA 25MG COM REV(C1) </v>
          </cell>
          <cell r="D390" t="str">
            <v xml:space="preserve"> 4.000.000,00 UN </v>
          </cell>
          <cell r="E390" t="str">
            <v xml:space="preserve"> Etapa atual: REVESTIMENTO</v>
          </cell>
          <cell r="I390">
            <v>1</v>
          </cell>
        </row>
        <row r="391">
          <cell r="A391" t="str">
            <v xml:space="preserve">S3L3609 </v>
          </cell>
          <cell r="B391">
            <v>703682</v>
          </cell>
          <cell r="C391" t="str">
            <v xml:space="preserve"> COLAGENO 50MG +VIT.+MIN. COM REV (ALIM) </v>
          </cell>
          <cell r="D391" t="str">
            <v xml:space="preserve"> 437.500,00 UN </v>
          </cell>
          <cell r="E391" t="str">
            <v xml:space="preserve"> Etapa atual: REVESTIMENTO</v>
          </cell>
          <cell r="I391">
            <v>1</v>
          </cell>
        </row>
        <row r="392">
          <cell r="A392" t="str">
            <v xml:space="preserve">S3L3610 </v>
          </cell>
          <cell r="B392">
            <v>703682</v>
          </cell>
          <cell r="C392" t="str">
            <v xml:space="preserve"> COLAGENO 50MG +VIT.+MIN. COM REV (ALIM) </v>
          </cell>
          <cell r="D392" t="str">
            <v xml:space="preserve"> 437.500,00 UN </v>
          </cell>
          <cell r="E392" t="str">
            <v xml:space="preserve"> Etapa atual: REVESTIMENTO</v>
          </cell>
          <cell r="I392">
            <v>1</v>
          </cell>
        </row>
        <row r="393">
          <cell r="A393" t="str">
            <v>EBR Manaus</v>
          </cell>
          <cell r="I393" t="str">
            <v/>
          </cell>
        </row>
        <row r="394">
          <cell r="A394" t="str">
            <v>Toggle navigation</v>
          </cell>
          <cell r="I394" t="str">
            <v/>
          </cell>
        </row>
        <row r="395">
          <cell r="A395">
            <v>0.45069444444444445</v>
          </cell>
          <cell r="I395" t="str">
            <v/>
          </cell>
        </row>
        <row r="396">
          <cell r="A396" t="str">
            <v xml:space="preserve"> Darlensom Marques</v>
          </cell>
          <cell r="I396" t="str">
            <v/>
          </cell>
        </row>
        <row r="397">
          <cell r="A397" t="str">
            <v xml:space="preserve"> Sair</v>
          </cell>
          <cell r="I397" t="str">
            <v/>
          </cell>
        </row>
        <row r="398">
          <cell r="A398" t="str">
            <v>MENU PRINCIPAL</v>
          </cell>
          <cell r="I398" t="str">
            <v/>
          </cell>
        </row>
        <row r="399">
          <cell r="A399" t="str">
            <v xml:space="preserve"> Administrator</v>
          </cell>
          <cell r="I399" t="str">
            <v/>
          </cell>
        </row>
        <row r="400">
          <cell r="A400" t="str">
            <v xml:space="preserve"> Ajuda</v>
          </cell>
          <cell r="I400" t="str">
            <v/>
          </cell>
        </row>
        <row r="401">
          <cell r="A401" t="str">
            <v xml:space="preserve"> Consulta</v>
          </cell>
          <cell r="I401" t="str">
            <v/>
          </cell>
        </row>
        <row r="402">
          <cell r="A402" t="str">
            <v xml:space="preserve"> CustomizaÃ§Ã£o</v>
          </cell>
          <cell r="I402" t="str">
            <v/>
          </cell>
        </row>
        <row r="403">
          <cell r="A403" t="str">
            <v xml:space="preserve"> ExecuÃ§Ã£o</v>
          </cell>
          <cell r="I403" t="str">
            <v/>
          </cell>
        </row>
        <row r="404">
          <cell r="A404" t="str">
            <v xml:space="preserve"> Outros</v>
          </cell>
          <cell r="I404" t="str">
            <v/>
          </cell>
        </row>
        <row r="405">
          <cell r="A405" t="str">
            <v xml:space="preserve"> Recebimento</v>
          </cell>
          <cell r="I405" t="str">
            <v/>
          </cell>
        </row>
        <row r="406">
          <cell r="A406" t="str">
            <v xml:space="preserve"> RelatÃ³rio</v>
          </cell>
          <cell r="I406" t="str">
            <v/>
          </cell>
        </row>
        <row r="407">
          <cell r="A407" t="str">
            <v xml:space="preserve"> Rpp</v>
          </cell>
          <cell r="I407" t="str">
            <v/>
          </cell>
        </row>
        <row r="408">
          <cell r="A408" t="str">
            <v xml:space="preserve"> RPP</v>
          </cell>
          <cell r="I408" t="str">
            <v/>
          </cell>
        </row>
        <row r="409">
          <cell r="A409" t="str">
            <v>SEMIELABORADO: PrevisÃ£o de entrega  perÃ­odo: 26/02/2020 Ã  03/05/2023   foram selecionados 1000 lotes   Filtro: EP   Tempo: fixo</v>
          </cell>
          <cell r="I409" t="str">
            <v/>
          </cell>
        </row>
        <row r="410">
          <cell r="A410" t="str">
            <v xml:space="preserve">                               </v>
          </cell>
          <cell r="I410" t="str">
            <v/>
          </cell>
        </row>
        <row r="411">
          <cell r="A411" t="str">
            <v>maio de 2023</v>
          </cell>
          <cell r="I411" t="str">
            <v/>
          </cell>
        </row>
        <row r="412">
          <cell r="A412" t="str">
            <v>1 de maio de 2023segunda-feira</v>
          </cell>
          <cell r="I412" t="str">
            <v/>
          </cell>
        </row>
        <row r="413">
          <cell r="A413" t="str">
            <v xml:space="preserve">S3L4086 </v>
          </cell>
          <cell r="B413" t="str">
            <v xml:space="preserve"> 702661I </v>
          </cell>
          <cell r="C413" t="str">
            <v xml:space="preserve"> CLOR.SIBUTRAMINA (B2) 15MG CAPS </v>
          </cell>
          <cell r="D413" t="str">
            <v xml:space="preserve"> 900.000,00 UN </v>
          </cell>
          <cell r="E413" t="str">
            <v xml:space="preserve"> Etapa atual: ENCAPSULAMENTO</v>
          </cell>
          <cell r="I413">
            <v>2</v>
          </cell>
        </row>
        <row r="414">
          <cell r="A414" t="str">
            <v>2 de maio de 2023terÃ§a-feira</v>
          </cell>
          <cell r="I414" t="str">
            <v/>
          </cell>
        </row>
        <row r="415">
          <cell r="A415" t="str">
            <v xml:space="preserve">--- </v>
          </cell>
          <cell r="B415" t="str">
            <v xml:space="preserve"> 703002I </v>
          </cell>
          <cell r="C415" t="str">
            <v xml:space="preserve"> CARVEDILOL 25MG COMPRIMIDO </v>
          </cell>
          <cell r="D415" t="str">
            <v xml:space="preserve"> 2.300.000,00 UN </v>
          </cell>
          <cell r="E415" t="str">
            <v xml:space="preserve"> Etapa atual: EM PESAGEM</v>
          </cell>
          <cell r="I415">
            <v>5</v>
          </cell>
        </row>
        <row r="416">
          <cell r="A416" t="str">
            <v xml:space="preserve">--- </v>
          </cell>
          <cell r="B416" t="str">
            <v xml:space="preserve"> 703002I </v>
          </cell>
          <cell r="C416" t="str">
            <v xml:space="preserve"> CARVEDILOL 25MG COMPRIMIDO </v>
          </cell>
          <cell r="D416" t="str">
            <v xml:space="preserve"> 2.300.000,00 UN </v>
          </cell>
          <cell r="E416" t="str">
            <v xml:space="preserve"> Etapa atual: EM PESAGEM</v>
          </cell>
          <cell r="I416">
            <v>5</v>
          </cell>
        </row>
        <row r="417">
          <cell r="A417" t="str">
            <v xml:space="preserve">--- </v>
          </cell>
          <cell r="B417" t="str">
            <v xml:space="preserve"> 703002I </v>
          </cell>
          <cell r="C417" t="str">
            <v xml:space="preserve"> CARVEDILOL 25MG COMPRIMIDO </v>
          </cell>
          <cell r="D417" t="str">
            <v xml:space="preserve"> 2.300.000,00 UN </v>
          </cell>
          <cell r="E417" t="str">
            <v xml:space="preserve"> Etapa atual: EM PESAGEM</v>
          </cell>
          <cell r="I417">
            <v>5</v>
          </cell>
        </row>
        <row r="418">
          <cell r="A418" t="str">
            <v xml:space="preserve">--- </v>
          </cell>
          <cell r="B418" t="str">
            <v xml:space="preserve"> 703002I </v>
          </cell>
          <cell r="C418" t="str">
            <v xml:space="preserve"> CARVEDILOL 25MG COMPRIMIDO </v>
          </cell>
          <cell r="D418" t="str">
            <v xml:space="preserve"> 2.300.000,00 UN </v>
          </cell>
          <cell r="E418" t="str">
            <v xml:space="preserve"> Etapa atual: EM PESAGEM</v>
          </cell>
          <cell r="I418">
            <v>5</v>
          </cell>
        </row>
        <row r="419">
          <cell r="A419" t="str">
            <v xml:space="preserve">S3L2031 </v>
          </cell>
          <cell r="B419" t="str">
            <v xml:space="preserve"> 702755I </v>
          </cell>
          <cell r="C419" t="str">
            <v xml:space="preserve"> PARACETAMOL+CLOR.DE PSEUDOEF.COMP REV </v>
          </cell>
          <cell r="D419" t="str">
            <v xml:space="preserve"> 450.000,00 UN </v>
          </cell>
          <cell r="E419" t="str">
            <v xml:space="preserve"> Etapa atual: MISTURA</v>
          </cell>
          <cell r="I419">
            <v>4</v>
          </cell>
        </row>
        <row r="420">
          <cell r="A420" t="str">
            <v xml:space="preserve">S3L4087 </v>
          </cell>
          <cell r="B420" t="str">
            <v xml:space="preserve"> 702361I </v>
          </cell>
          <cell r="C420" t="str">
            <v xml:space="preserve"> GLIMEPIRIDA 1MG COMPRIMIDO </v>
          </cell>
          <cell r="D420" t="str">
            <v xml:space="preserve"> 705.882,00 UN </v>
          </cell>
          <cell r="E420" t="str">
            <v xml:space="preserve"> Etapa atual: COMPRESSÃƒO</v>
          </cell>
          <cell r="I420">
            <v>3</v>
          </cell>
        </row>
        <row r="421">
          <cell r="A421" t="str">
            <v xml:space="preserve">S3L4088 </v>
          </cell>
          <cell r="B421" t="str">
            <v xml:space="preserve"> 702360I </v>
          </cell>
          <cell r="C421" t="str">
            <v xml:space="preserve"> GLIMEPIRIDA 2MG COMPRIMIDO </v>
          </cell>
          <cell r="D421" t="str">
            <v xml:space="preserve"> 1.176.470,00 UN </v>
          </cell>
          <cell r="E421" t="str">
            <v xml:space="preserve"> Etapa atual: COMPRESSÃƒO</v>
          </cell>
          <cell r="I421">
            <v>3</v>
          </cell>
        </row>
        <row r="422">
          <cell r="A422" t="str">
            <v xml:space="preserve">S3L4089 </v>
          </cell>
          <cell r="B422" t="str">
            <v xml:space="preserve"> 702986I </v>
          </cell>
          <cell r="C422" t="str">
            <v xml:space="preserve"> GLIMEPIRIDA 4MG COMPRIMIDOS </v>
          </cell>
          <cell r="D422" t="str">
            <v xml:space="preserve"> 890.000,00 UN </v>
          </cell>
          <cell r="E422" t="str">
            <v xml:space="preserve"> Etapa atual: COMPRESSÃƒO</v>
          </cell>
          <cell r="I422">
            <v>3</v>
          </cell>
        </row>
        <row r="423">
          <cell r="A423" t="str">
            <v xml:space="preserve">S3L4133 </v>
          </cell>
          <cell r="B423" t="str">
            <v xml:space="preserve"> 700709I </v>
          </cell>
          <cell r="C423" t="str">
            <v xml:space="preserve"> SUCRALFATO 1G COMP-S </v>
          </cell>
          <cell r="D423" t="str">
            <v xml:space="preserve"> 200.000,00 UN </v>
          </cell>
          <cell r="E423" t="str">
            <v xml:space="preserve"> Etapa atual: COMPRESSÃƒO</v>
          </cell>
          <cell r="I423">
            <v>3</v>
          </cell>
        </row>
        <row r="424">
          <cell r="A424" t="str">
            <v xml:space="preserve">S3L4134 </v>
          </cell>
          <cell r="B424" t="str">
            <v xml:space="preserve"> 700709I </v>
          </cell>
          <cell r="C424" t="str">
            <v xml:space="preserve"> SUCRALFATO 1G COMP-S </v>
          </cell>
          <cell r="D424" t="str">
            <v xml:space="preserve"> 200.000,00 UN </v>
          </cell>
          <cell r="E424" t="str">
            <v xml:space="preserve"> Etapa atual: COMPRESSÃƒO</v>
          </cell>
          <cell r="I424">
            <v>3</v>
          </cell>
        </row>
        <row r="425">
          <cell r="A425" t="str">
            <v xml:space="preserve">S3L4135 </v>
          </cell>
          <cell r="B425" t="str">
            <v xml:space="preserve"> 700709I </v>
          </cell>
          <cell r="C425" t="str">
            <v xml:space="preserve"> SUCRALFATO 1G COMP-S </v>
          </cell>
          <cell r="D425" t="str">
            <v xml:space="preserve"> 200.000,00 UN </v>
          </cell>
          <cell r="E425" t="str">
            <v xml:space="preserve"> Etapa atual: MISTURA</v>
          </cell>
          <cell r="I425">
            <v>4</v>
          </cell>
        </row>
        <row r="426">
          <cell r="A426" t="str">
            <v xml:space="preserve">S3L4136 </v>
          </cell>
          <cell r="B426" t="str">
            <v xml:space="preserve"> 700709I </v>
          </cell>
          <cell r="C426" t="str">
            <v xml:space="preserve"> SUCRALFATO 1G COMP-S </v>
          </cell>
          <cell r="D426" t="str">
            <v xml:space="preserve"> 200.000,00 UN </v>
          </cell>
          <cell r="E426" t="str">
            <v xml:space="preserve"> Etapa atual: PESAGEM FINALIZADA, aguardando inÃ­cio</v>
          </cell>
          <cell r="I426">
            <v>5</v>
          </cell>
        </row>
        <row r="427">
          <cell r="A427" t="str">
            <v>3 de maio de 2023quarta-feira</v>
          </cell>
          <cell r="I427" t="str">
            <v/>
          </cell>
        </row>
        <row r="428">
          <cell r="A428" t="str">
            <v xml:space="preserve">--- </v>
          </cell>
          <cell r="B428" t="str">
            <v xml:space="preserve"> 703153I </v>
          </cell>
          <cell r="C428" t="str">
            <v xml:space="preserve"> VALSARTANA+ANLODIPINO 320/10MG COM REV </v>
          </cell>
          <cell r="D428" t="str">
            <v xml:space="preserve"> 850.000,00 UN </v>
          </cell>
          <cell r="E428" t="str">
            <v xml:space="preserve"> Etapa atual: EM PESAGEM</v>
          </cell>
          <cell r="I428">
            <v>5</v>
          </cell>
        </row>
        <row r="429">
          <cell r="A429" t="str">
            <v xml:space="preserve">--- </v>
          </cell>
          <cell r="B429" t="str">
            <v xml:space="preserve"> 703369I </v>
          </cell>
          <cell r="C429" t="str">
            <v xml:space="preserve"> PREGABALINA (C1) 75MG CAPSULAS </v>
          </cell>
          <cell r="D429" t="str">
            <v xml:space="preserve"> 2.000.000,00 UN </v>
          </cell>
          <cell r="E429" t="str">
            <v xml:space="preserve"> Etapa atual: EM PESAGEM </v>
          </cell>
          <cell r="I429">
            <v>5</v>
          </cell>
        </row>
        <row r="430">
          <cell r="A430" t="str">
            <v xml:space="preserve">--- </v>
          </cell>
          <cell r="B430" t="str">
            <v xml:space="preserve"> 703369I </v>
          </cell>
          <cell r="C430" t="str">
            <v xml:space="preserve"> PREGABALINA (C1) 75MG CAPSULAS </v>
          </cell>
          <cell r="D430" t="str">
            <v xml:space="preserve"> 2.000.000,00 UN </v>
          </cell>
          <cell r="E430" t="str">
            <v xml:space="preserve"> Etapa atual: EM PESAGEM </v>
          </cell>
          <cell r="I430">
            <v>5</v>
          </cell>
        </row>
        <row r="431">
          <cell r="A431" t="str">
            <v xml:space="preserve">--- </v>
          </cell>
          <cell r="B431" t="str">
            <v xml:space="preserve"> 703369I </v>
          </cell>
          <cell r="C431" t="str">
            <v xml:space="preserve"> PREGABALINA (C1) 75MG CAPSULAS </v>
          </cell>
          <cell r="D431" t="str">
            <v xml:space="preserve"> 2.000.000,00 UN </v>
          </cell>
          <cell r="E431" t="str">
            <v xml:space="preserve"> Etapa atual: EM PESAGEM </v>
          </cell>
          <cell r="I431">
            <v>5</v>
          </cell>
        </row>
        <row r="432">
          <cell r="A432" t="str">
            <v xml:space="preserve">--- </v>
          </cell>
          <cell r="B432" t="str">
            <v xml:space="preserve"> 703369I </v>
          </cell>
          <cell r="C432" t="str">
            <v xml:space="preserve"> PREGABALINA (C1) 75MG CAPSULAS </v>
          </cell>
          <cell r="D432" t="str">
            <v xml:space="preserve"> 2.000.000,00 UN </v>
          </cell>
          <cell r="E432" t="str">
            <v xml:space="preserve"> Etapa atual: EM PESAGEM </v>
          </cell>
          <cell r="I432">
            <v>5</v>
          </cell>
        </row>
        <row r="433">
          <cell r="A433" t="str">
            <v xml:space="preserve">--- </v>
          </cell>
          <cell r="B433" t="str">
            <v xml:space="preserve"> 703369I </v>
          </cell>
          <cell r="C433" t="str">
            <v xml:space="preserve"> PREGABALINA (C1) 75MG CAPSULAS </v>
          </cell>
          <cell r="D433" t="str">
            <v xml:space="preserve"> 2.000.000,00 UN </v>
          </cell>
          <cell r="E433" t="str">
            <v xml:space="preserve"> Etapa atual: EM PESAGEM </v>
          </cell>
          <cell r="I433">
            <v>5</v>
          </cell>
        </row>
        <row r="434">
          <cell r="A434" t="str">
            <v xml:space="preserve">--- </v>
          </cell>
          <cell r="B434" t="str">
            <v xml:space="preserve"> 703369I </v>
          </cell>
          <cell r="C434" t="str">
            <v xml:space="preserve"> PREGABALINA (C1) 75MG CAPSULAS </v>
          </cell>
          <cell r="D434" t="str">
            <v xml:space="preserve"> 2.000.000,00 UN </v>
          </cell>
          <cell r="E434" t="str">
            <v xml:space="preserve"> Etapa atual: EM PESAGEM </v>
          </cell>
          <cell r="I434">
            <v>5</v>
          </cell>
        </row>
        <row r="435">
          <cell r="A435" t="str">
            <v xml:space="preserve">--- </v>
          </cell>
          <cell r="B435" t="str">
            <v xml:space="preserve"> 703369I </v>
          </cell>
          <cell r="C435" t="str">
            <v xml:space="preserve"> PREGABALINA (C1) 75MG CAPSULAS </v>
          </cell>
          <cell r="D435" t="str">
            <v xml:space="preserve"> 2.000.000,00 UN </v>
          </cell>
          <cell r="E435" t="str">
            <v xml:space="preserve"> Etapa atual: EM PESAGEM </v>
          </cell>
          <cell r="I435">
            <v>5</v>
          </cell>
        </row>
        <row r="436">
          <cell r="A436" t="str">
            <v xml:space="preserve">--- </v>
          </cell>
          <cell r="B436" t="str">
            <v xml:space="preserve"> 703369I </v>
          </cell>
          <cell r="C436" t="str">
            <v xml:space="preserve"> PREGABALINA (C1) 75MG CAPSULAS </v>
          </cell>
          <cell r="D436" t="str">
            <v xml:space="preserve"> 2.000.000,00 UN </v>
          </cell>
          <cell r="E436" t="str">
            <v xml:space="preserve"> Etapa atual: EM PESAGEM </v>
          </cell>
          <cell r="I436">
            <v>5</v>
          </cell>
        </row>
        <row r="437">
          <cell r="A437" t="str">
            <v xml:space="preserve">--- </v>
          </cell>
          <cell r="B437" t="str">
            <v xml:space="preserve"> 703369I </v>
          </cell>
          <cell r="C437" t="str">
            <v xml:space="preserve"> PREGABALINA (C1) 75MG CAPSULAS </v>
          </cell>
          <cell r="D437" t="str">
            <v xml:space="preserve"> 2.000.000,00 UN </v>
          </cell>
          <cell r="E437" t="str">
            <v xml:space="preserve"> Etapa atual: EM PESAGEM </v>
          </cell>
          <cell r="I437">
            <v>5</v>
          </cell>
        </row>
        <row r="438">
          <cell r="A438" t="str">
            <v xml:space="preserve">--- </v>
          </cell>
          <cell r="B438" t="str">
            <v xml:space="preserve"> 703369I </v>
          </cell>
          <cell r="C438" t="str">
            <v xml:space="preserve"> PREGABALINA (C1) 75MG CAPSULAS </v>
          </cell>
          <cell r="D438" t="str">
            <v xml:space="preserve"> 2.000.000,00 UN </v>
          </cell>
          <cell r="E438" t="str">
            <v xml:space="preserve"> Etapa atual: EM PESAGEM </v>
          </cell>
          <cell r="I438">
            <v>5</v>
          </cell>
        </row>
        <row r="439">
          <cell r="A439" t="str">
            <v xml:space="preserve">--- </v>
          </cell>
          <cell r="B439" t="str">
            <v xml:space="preserve"> 703369I </v>
          </cell>
          <cell r="C439" t="str">
            <v xml:space="preserve"> PREGABALINA (C1) 75MG CAPSULAS </v>
          </cell>
          <cell r="D439" t="str">
            <v xml:space="preserve"> 2.000.000,00 UN </v>
          </cell>
          <cell r="E439" t="str">
            <v xml:space="preserve"> Etapa atual: EM PESAGEM </v>
          </cell>
          <cell r="I439">
            <v>5</v>
          </cell>
        </row>
        <row r="440">
          <cell r="A440" t="str">
            <v xml:space="preserve">--- </v>
          </cell>
          <cell r="B440" t="str">
            <v xml:space="preserve"> 703369I </v>
          </cell>
          <cell r="C440" t="str">
            <v xml:space="preserve"> PREGABALINA (C1) 75MG CAPSULAS </v>
          </cell>
          <cell r="D440" t="str">
            <v xml:space="preserve"> 2.000.000,00 UN </v>
          </cell>
          <cell r="E440" t="str">
            <v xml:space="preserve"> Etapa atual: EM PESAGEM </v>
          </cell>
          <cell r="I440">
            <v>5</v>
          </cell>
        </row>
        <row r="441">
          <cell r="A441" t="str">
            <v xml:space="preserve">--- </v>
          </cell>
          <cell r="B441" t="str">
            <v xml:space="preserve"> 703369I </v>
          </cell>
          <cell r="C441" t="str">
            <v xml:space="preserve"> PREGABALINA (C1) 75MG CAPSULAS </v>
          </cell>
          <cell r="D441" t="str">
            <v xml:space="preserve"> 2.000.000,00 UN </v>
          </cell>
          <cell r="E441" t="str">
            <v xml:space="preserve"> Etapa atual: EM PESAGEM </v>
          </cell>
          <cell r="I441">
            <v>5</v>
          </cell>
        </row>
        <row r="442">
          <cell r="A442" t="str">
            <v xml:space="preserve">--- </v>
          </cell>
          <cell r="B442" t="str">
            <v xml:space="preserve"> 703369I </v>
          </cell>
          <cell r="C442" t="str">
            <v xml:space="preserve"> PREGABALINA (C1) 75MG CAPSULAS </v>
          </cell>
          <cell r="D442" t="str">
            <v xml:space="preserve"> 2.000.000,00 UN </v>
          </cell>
          <cell r="E442" t="str">
            <v xml:space="preserve"> Etapa atual: EM PESAGEM </v>
          </cell>
          <cell r="I442">
            <v>5</v>
          </cell>
        </row>
        <row r="443">
          <cell r="A443" t="str">
            <v xml:space="preserve">--- </v>
          </cell>
          <cell r="B443" t="str">
            <v xml:space="preserve"> 703370I </v>
          </cell>
          <cell r="C443" t="str">
            <v xml:space="preserve"> PREGABALINA (C1) 150MG CAPSULAS </v>
          </cell>
          <cell r="D443" t="str">
            <v xml:space="preserve"> 1.500.000,00 UN </v>
          </cell>
          <cell r="E443" t="str">
            <v xml:space="preserve"> Etapa atual: EM PESAGEM </v>
          </cell>
          <cell r="I443">
            <v>5</v>
          </cell>
        </row>
        <row r="444">
          <cell r="A444" t="str">
            <v xml:space="preserve">--- </v>
          </cell>
          <cell r="B444" t="str">
            <v xml:space="preserve"> 703370I </v>
          </cell>
          <cell r="C444" t="str">
            <v xml:space="preserve"> PREGABALINA (C1) 150MG CAPSULAS </v>
          </cell>
          <cell r="D444" t="str">
            <v xml:space="preserve"> 1.500.000,00 UN </v>
          </cell>
          <cell r="E444" t="str">
            <v xml:space="preserve"> Etapa atual: EM PESAGEM </v>
          </cell>
          <cell r="I444">
            <v>5</v>
          </cell>
        </row>
        <row r="445">
          <cell r="A445" t="str">
            <v xml:space="preserve">--- </v>
          </cell>
          <cell r="B445" t="str">
            <v xml:space="preserve"> 703370I </v>
          </cell>
          <cell r="C445" t="str">
            <v xml:space="preserve"> PREGABALINA (C1) 150MG CAPSULAS </v>
          </cell>
          <cell r="D445" t="str">
            <v xml:space="preserve"> 1.500.000,00 UN </v>
          </cell>
          <cell r="E445" t="str">
            <v xml:space="preserve"> Etapa atual: EM PESAGEM </v>
          </cell>
          <cell r="I445">
            <v>5</v>
          </cell>
        </row>
        <row r="446">
          <cell r="A446" t="str">
            <v xml:space="preserve">--- </v>
          </cell>
          <cell r="B446" t="str">
            <v xml:space="preserve"> 703556I </v>
          </cell>
          <cell r="C446" t="str">
            <v xml:space="preserve"> DIOSMINA 900MG+HESPERIDINA 100MG COM REV </v>
          </cell>
          <cell r="D446" t="str">
            <v xml:space="preserve"> 250.000,00 UN </v>
          </cell>
          <cell r="E446" t="str">
            <v xml:space="preserve"> Etapa atual: EM PESAGEM </v>
          </cell>
          <cell r="I446">
            <v>5</v>
          </cell>
        </row>
        <row r="447">
          <cell r="A447" t="str">
            <v xml:space="preserve">--- </v>
          </cell>
          <cell r="B447" t="str">
            <v xml:space="preserve"> 703657I </v>
          </cell>
          <cell r="C447" t="str">
            <v xml:space="preserve"> MIRTAZAPINA (C1) 30 MG COM ORODISP </v>
          </cell>
          <cell r="D447" t="str">
            <v xml:space="preserve"> 375.000,00 UN </v>
          </cell>
          <cell r="E447" t="str">
            <v xml:space="preserve"> Etapa atual: EM PESAGEM </v>
          </cell>
          <cell r="I447">
            <v>5</v>
          </cell>
        </row>
        <row r="448">
          <cell r="A448" t="str">
            <v xml:space="preserve">--- </v>
          </cell>
          <cell r="B448" t="str">
            <v xml:space="preserve"> 703657I </v>
          </cell>
          <cell r="C448" t="str">
            <v xml:space="preserve"> MIRTAZAPINA (C1) 30 MG COM ORODISP </v>
          </cell>
          <cell r="D448" t="str">
            <v xml:space="preserve"> 375.000,00 UN </v>
          </cell>
          <cell r="E448" t="str">
            <v xml:space="preserve"> Etapa atual: EM PESAGEM </v>
          </cell>
          <cell r="I448">
            <v>5</v>
          </cell>
        </row>
        <row r="449">
          <cell r="A449" t="str">
            <v xml:space="preserve">--- </v>
          </cell>
          <cell r="B449" t="str">
            <v xml:space="preserve"> 703678I </v>
          </cell>
          <cell r="C449" t="str">
            <v xml:space="preserve"> DIPIRONA SODICA 1G COM </v>
          </cell>
          <cell r="D449" t="str">
            <v xml:space="preserve"> 700.000,00 UN </v>
          </cell>
          <cell r="E449" t="str">
            <v xml:space="preserve"> Etapa atual: EM PESAGEM </v>
          </cell>
          <cell r="I449">
            <v>5</v>
          </cell>
        </row>
        <row r="450">
          <cell r="A450" t="str">
            <v xml:space="preserve">S2V1139 </v>
          </cell>
          <cell r="B450" t="str">
            <v xml:space="preserve"> 703172I </v>
          </cell>
          <cell r="C450" t="str">
            <v xml:space="preserve"> EZETIMIBA+SINVASTATINA 10/10MG COM </v>
          </cell>
          <cell r="D450" t="str">
            <v xml:space="preserve"> 600.000,00 UN </v>
          </cell>
          <cell r="E450" t="str">
            <v xml:space="preserve"> Etapa atual: Aguardando DU </v>
          </cell>
          <cell r="I450">
            <v>0</v>
          </cell>
        </row>
        <row r="451">
          <cell r="A451" t="str">
            <v xml:space="preserve">S2V1140 </v>
          </cell>
          <cell r="B451" t="str">
            <v xml:space="preserve"> 703172I </v>
          </cell>
          <cell r="C451" t="str">
            <v xml:space="preserve"> EZETIMIBA+SINVASTATINA 10/10MG COM </v>
          </cell>
          <cell r="D451" t="str">
            <v xml:space="preserve"> 600.000,00 UN </v>
          </cell>
          <cell r="E451" t="str">
            <v xml:space="preserve"> Etapa atual: Aguardando DU </v>
          </cell>
          <cell r="I451">
            <v>0</v>
          </cell>
        </row>
        <row r="452">
          <cell r="A452" t="str">
            <v xml:space="preserve">S2W3666 </v>
          </cell>
          <cell r="B452" t="str">
            <v xml:space="preserve"> 703556I </v>
          </cell>
          <cell r="C452" t="str">
            <v xml:space="preserve"> DIOSMINA 900MG+HESPERIDINA 100MG COM REV </v>
          </cell>
          <cell r="D452" t="str">
            <v xml:space="preserve"> 250.000,00 UN </v>
          </cell>
          <cell r="E452" t="str">
            <v xml:space="preserve"> Etapa atual: EM PESAGEM </v>
          </cell>
          <cell r="I452">
            <v>5</v>
          </cell>
        </row>
        <row r="453">
          <cell r="A453" t="str">
            <v xml:space="preserve">S2X4702 </v>
          </cell>
          <cell r="B453" t="str">
            <v xml:space="preserve"> 703107I </v>
          </cell>
          <cell r="C453" t="str">
            <v xml:space="preserve"> DICL. DE PRAMIPEXOL (C1) 1,0MG COM </v>
          </cell>
          <cell r="D453" t="str">
            <v xml:space="preserve"> 200.000,00 UN </v>
          </cell>
          <cell r="E453" t="str">
            <v xml:space="preserve"> Etapa atual: Aguardando DU </v>
          </cell>
          <cell r="I453">
            <v>0</v>
          </cell>
        </row>
        <row r="454">
          <cell r="A454" t="str">
            <v xml:space="preserve">S3C4745 </v>
          </cell>
          <cell r="B454" t="str">
            <v xml:space="preserve"> 703555I </v>
          </cell>
          <cell r="C454" t="str">
            <v xml:space="preserve"> DIOSMINA 450MG+HESPERIDINA 50MG COM REV </v>
          </cell>
          <cell r="D454" t="str">
            <v xml:space="preserve"> 500.000,00 UN </v>
          </cell>
          <cell r="E454" t="str">
            <v xml:space="preserve"> Etapa atual: Aguardando DU </v>
          </cell>
          <cell r="I454">
            <v>0</v>
          </cell>
        </row>
        <row r="455">
          <cell r="A455" t="str">
            <v xml:space="preserve">S3H0522 </v>
          </cell>
          <cell r="B455" t="str">
            <v xml:space="preserve"> 701202I </v>
          </cell>
          <cell r="C455" t="str">
            <v xml:space="preserve"> ACICLOVIR 400MG COM </v>
          </cell>
          <cell r="D455" t="str">
            <v xml:space="preserve"> 500.000,00 UN </v>
          </cell>
          <cell r="E455" t="str">
            <v xml:space="preserve"> Etapa atual: Aguardando DU </v>
          </cell>
          <cell r="I455">
            <v>0</v>
          </cell>
        </row>
        <row r="456">
          <cell r="A456" t="str">
            <v xml:space="preserve">S3J4590 </v>
          </cell>
          <cell r="B456">
            <v>704076</v>
          </cell>
          <cell r="C456" t="str">
            <v xml:space="preserve"> COL+CA+MG+VITD+VITK2 COM REV (ALIM) </v>
          </cell>
          <cell r="D456" t="str">
            <v xml:space="preserve"> 375.000,00 UN </v>
          </cell>
          <cell r="E456" t="str">
            <v xml:space="preserve"> Etapa atual: EM PESAGEM </v>
          </cell>
          <cell r="I456">
            <v>5</v>
          </cell>
        </row>
        <row r="457">
          <cell r="A457" t="str">
            <v xml:space="preserve">S3J4591 </v>
          </cell>
          <cell r="B457">
            <v>704076</v>
          </cell>
          <cell r="C457" t="str">
            <v xml:space="preserve"> COL+CA+MG+VITD+VITK2 COM REV (ALIM) </v>
          </cell>
          <cell r="D457" t="str">
            <v xml:space="preserve"> 375.000,00 UN </v>
          </cell>
          <cell r="E457" t="str">
            <v xml:space="preserve"> Etapa atual: EM PESAGEM </v>
          </cell>
          <cell r="I457">
            <v>5</v>
          </cell>
        </row>
        <row r="458">
          <cell r="A458" t="str">
            <v xml:space="preserve">S3K8248 </v>
          </cell>
          <cell r="B458" t="str">
            <v xml:space="preserve"> 700825I </v>
          </cell>
          <cell r="C458" t="str">
            <v xml:space="preserve"> SECNIDAZOL 1000MG COM REV </v>
          </cell>
          <cell r="D458" t="str">
            <v xml:space="preserve"> Qtde: 47.296,00 de 50.000,00 UN </v>
          </cell>
          <cell r="E458">
            <v>0.94589999999999996</v>
          </cell>
          <cell r="F458" t="str">
            <v xml:space="preserve"> Etapa atual: REVESTIMENTO</v>
          </cell>
          <cell r="I458" t="e">
            <v>#N/A</v>
          </cell>
        </row>
        <row r="459">
          <cell r="A459" t="str">
            <v xml:space="preserve">S3K9345 </v>
          </cell>
          <cell r="B459" t="str">
            <v xml:space="preserve"> 702493I </v>
          </cell>
          <cell r="C459" t="str">
            <v xml:space="preserve"> LOSARTANA POTASSICA 50MG COM REV </v>
          </cell>
          <cell r="D459" t="str">
            <v xml:space="preserve"> 3.000.000,00 UN </v>
          </cell>
          <cell r="E459" t="str">
            <v xml:space="preserve"> Etapa atual: REVESTIMENTO</v>
          </cell>
          <cell r="I459">
            <v>1</v>
          </cell>
        </row>
        <row r="460">
          <cell r="A460" t="str">
            <v xml:space="preserve">S3L6427 </v>
          </cell>
          <cell r="B460" t="str">
            <v xml:space="preserve"> 703002I </v>
          </cell>
          <cell r="C460" t="str">
            <v xml:space="preserve"> CARVEDILOL 25MG COMPRIMIDO </v>
          </cell>
          <cell r="D460" t="str">
            <v xml:space="preserve"> 2.300.000,00 UN </v>
          </cell>
          <cell r="E460" t="str">
            <v xml:space="preserve"> Etapa atual: COMPRESSÃƒO</v>
          </cell>
          <cell r="I460">
            <v>3</v>
          </cell>
        </row>
        <row r="461">
          <cell r="I461" t="str">
            <v/>
          </cell>
        </row>
        <row r="462">
          <cell r="I462" t="str">
            <v/>
          </cell>
        </row>
        <row r="463">
          <cell r="I463" t="str">
            <v/>
          </cell>
        </row>
        <row r="464">
          <cell r="I464" t="str">
            <v/>
          </cell>
        </row>
        <row r="465">
          <cell r="I465" t="str">
            <v/>
          </cell>
        </row>
        <row r="466">
          <cell r="I466" t="str">
            <v/>
          </cell>
        </row>
        <row r="467">
          <cell r="I467" t="str">
            <v/>
          </cell>
        </row>
        <row r="468">
          <cell r="I468" t="str">
            <v/>
          </cell>
        </row>
        <row r="469">
          <cell r="I469" t="str">
            <v/>
          </cell>
        </row>
        <row r="470">
          <cell r="I470" t="str">
            <v/>
          </cell>
        </row>
        <row r="471">
          <cell r="I471" t="str">
            <v/>
          </cell>
        </row>
        <row r="472">
          <cell r="I472" t="str">
            <v/>
          </cell>
        </row>
        <row r="473">
          <cell r="I473" t="str">
            <v/>
          </cell>
        </row>
        <row r="474">
          <cell r="I474" t="str">
            <v/>
          </cell>
        </row>
        <row r="475">
          <cell r="I475" t="str">
            <v/>
          </cell>
        </row>
        <row r="476">
          <cell r="I476" t="str">
            <v/>
          </cell>
        </row>
        <row r="477">
          <cell r="I477" t="str">
            <v/>
          </cell>
        </row>
        <row r="478">
          <cell r="I478" t="str">
            <v/>
          </cell>
        </row>
        <row r="479">
          <cell r="I479" t="str">
            <v/>
          </cell>
        </row>
        <row r="480">
          <cell r="I480" t="str">
            <v/>
          </cell>
        </row>
        <row r="481">
          <cell r="I481" t="str">
            <v/>
          </cell>
        </row>
        <row r="482">
          <cell r="I482" t="str">
            <v/>
          </cell>
        </row>
        <row r="483">
          <cell r="I483" t="str">
            <v/>
          </cell>
        </row>
        <row r="484">
          <cell r="I484" t="str">
            <v/>
          </cell>
        </row>
        <row r="485">
          <cell r="I485" t="str">
            <v/>
          </cell>
        </row>
        <row r="486">
          <cell r="I486" t="str">
            <v/>
          </cell>
        </row>
        <row r="487">
          <cell r="I487" t="str">
            <v/>
          </cell>
        </row>
        <row r="488">
          <cell r="I488" t="str">
            <v/>
          </cell>
        </row>
        <row r="489">
          <cell r="I489" t="str">
            <v/>
          </cell>
        </row>
        <row r="490">
          <cell r="I490" t="str">
            <v/>
          </cell>
        </row>
        <row r="491">
          <cell r="I491" t="str">
            <v/>
          </cell>
        </row>
        <row r="492">
          <cell r="I492" t="str">
            <v/>
          </cell>
        </row>
        <row r="493">
          <cell r="I493" t="str">
            <v/>
          </cell>
        </row>
        <row r="494">
          <cell r="I494" t="str">
            <v/>
          </cell>
        </row>
        <row r="495">
          <cell r="I495" t="str">
            <v/>
          </cell>
        </row>
        <row r="496">
          <cell r="I496" t="str">
            <v/>
          </cell>
        </row>
        <row r="497">
          <cell r="I497" t="str">
            <v/>
          </cell>
        </row>
        <row r="498">
          <cell r="I498" t="str">
            <v/>
          </cell>
        </row>
        <row r="499">
          <cell r="I499" t="str">
            <v/>
          </cell>
        </row>
        <row r="500">
          <cell r="I500" t="str">
            <v/>
          </cell>
        </row>
        <row r="501">
          <cell r="I501" t="str">
            <v/>
          </cell>
        </row>
        <row r="502">
          <cell r="I502" t="str">
            <v/>
          </cell>
        </row>
        <row r="503">
          <cell r="I503" t="str">
            <v/>
          </cell>
        </row>
        <row r="504">
          <cell r="I504" t="str">
            <v/>
          </cell>
        </row>
        <row r="505">
          <cell r="I505" t="str">
            <v/>
          </cell>
        </row>
        <row r="506">
          <cell r="I506" t="str">
            <v/>
          </cell>
        </row>
        <row r="507">
          <cell r="I507" t="str">
            <v/>
          </cell>
        </row>
        <row r="508">
          <cell r="I508" t="str">
            <v/>
          </cell>
        </row>
        <row r="509">
          <cell r="I509" t="str">
            <v/>
          </cell>
        </row>
        <row r="510">
          <cell r="I510" t="str">
            <v/>
          </cell>
        </row>
        <row r="511">
          <cell r="I511" t="str">
            <v/>
          </cell>
        </row>
        <row r="512">
          <cell r="I512" t="str">
            <v/>
          </cell>
        </row>
        <row r="513">
          <cell r="I513" t="str">
            <v/>
          </cell>
        </row>
        <row r="514">
          <cell r="I514" t="str">
            <v/>
          </cell>
        </row>
        <row r="515">
          <cell r="I515" t="str">
            <v/>
          </cell>
        </row>
        <row r="516">
          <cell r="I516" t="str">
            <v/>
          </cell>
        </row>
        <row r="517">
          <cell r="I517" t="str">
            <v/>
          </cell>
        </row>
        <row r="518">
          <cell r="I518" t="str">
            <v/>
          </cell>
        </row>
        <row r="519">
          <cell r="I519" t="str">
            <v/>
          </cell>
        </row>
        <row r="520">
          <cell r="I520" t="str">
            <v/>
          </cell>
        </row>
        <row r="521">
          <cell r="I521" t="str">
            <v/>
          </cell>
        </row>
        <row r="522">
          <cell r="I522" t="str">
            <v/>
          </cell>
        </row>
        <row r="523">
          <cell r="I523" t="str">
            <v/>
          </cell>
        </row>
        <row r="524">
          <cell r="I524" t="str">
            <v/>
          </cell>
        </row>
        <row r="525">
          <cell r="I525" t="str">
            <v/>
          </cell>
        </row>
        <row r="526">
          <cell r="I526" t="str">
            <v/>
          </cell>
        </row>
        <row r="527">
          <cell r="I527" t="str">
            <v/>
          </cell>
        </row>
        <row r="528">
          <cell r="I528" t="str">
            <v/>
          </cell>
        </row>
        <row r="529">
          <cell r="I529" t="str">
            <v/>
          </cell>
        </row>
        <row r="530">
          <cell r="I530" t="str">
            <v/>
          </cell>
        </row>
        <row r="531">
          <cell r="I531" t="str">
            <v/>
          </cell>
        </row>
        <row r="532">
          <cell r="I532" t="str">
            <v/>
          </cell>
        </row>
        <row r="533">
          <cell r="I533" t="str">
            <v/>
          </cell>
        </row>
        <row r="534">
          <cell r="I534" t="str">
            <v/>
          </cell>
        </row>
        <row r="535">
          <cell r="I535" t="str">
            <v/>
          </cell>
        </row>
        <row r="536">
          <cell r="I536" t="str">
            <v/>
          </cell>
        </row>
        <row r="537">
          <cell r="I537" t="str">
            <v/>
          </cell>
        </row>
        <row r="538">
          <cell r="I538" t="str">
            <v/>
          </cell>
        </row>
        <row r="539">
          <cell r="I539" t="str">
            <v/>
          </cell>
        </row>
        <row r="540">
          <cell r="I540" t="str">
            <v/>
          </cell>
        </row>
        <row r="541">
          <cell r="I541" t="str">
            <v/>
          </cell>
        </row>
        <row r="542">
          <cell r="I542" t="str">
            <v/>
          </cell>
        </row>
        <row r="543">
          <cell r="I543" t="str">
            <v/>
          </cell>
        </row>
        <row r="544">
          <cell r="I544" t="str">
            <v/>
          </cell>
        </row>
        <row r="545">
          <cell r="I545" t="str">
            <v/>
          </cell>
        </row>
        <row r="546">
          <cell r="I546" t="str">
            <v/>
          </cell>
        </row>
        <row r="547">
          <cell r="I547" t="str">
            <v/>
          </cell>
        </row>
        <row r="548">
          <cell r="I548" t="str">
            <v/>
          </cell>
        </row>
        <row r="549">
          <cell r="I549" t="str">
            <v/>
          </cell>
        </row>
        <row r="550">
          <cell r="I550" t="str">
            <v/>
          </cell>
        </row>
        <row r="551">
          <cell r="I551" t="str">
            <v/>
          </cell>
        </row>
        <row r="552">
          <cell r="I552" t="str">
            <v/>
          </cell>
        </row>
        <row r="553">
          <cell r="I553" t="str">
            <v/>
          </cell>
        </row>
        <row r="554">
          <cell r="I554" t="str">
            <v/>
          </cell>
        </row>
        <row r="555">
          <cell r="I555" t="str">
            <v/>
          </cell>
        </row>
        <row r="556">
          <cell r="I556" t="str">
            <v/>
          </cell>
        </row>
        <row r="557">
          <cell r="I557" t="str">
            <v/>
          </cell>
        </row>
        <row r="558">
          <cell r="I558" t="str">
            <v/>
          </cell>
        </row>
        <row r="559">
          <cell r="I559" t="str">
            <v/>
          </cell>
        </row>
        <row r="560">
          <cell r="I560" t="str">
            <v/>
          </cell>
        </row>
        <row r="561">
          <cell r="I561" t="str">
            <v/>
          </cell>
        </row>
        <row r="562">
          <cell r="I562" t="str">
            <v/>
          </cell>
        </row>
        <row r="563">
          <cell r="I563" t="str">
            <v/>
          </cell>
        </row>
        <row r="564">
          <cell r="I564" t="str">
            <v/>
          </cell>
        </row>
        <row r="565">
          <cell r="I565" t="str">
            <v/>
          </cell>
        </row>
        <row r="566">
          <cell r="I566" t="str">
            <v/>
          </cell>
        </row>
        <row r="567">
          <cell r="I567" t="str">
            <v/>
          </cell>
        </row>
        <row r="568">
          <cell r="I568" t="str">
            <v/>
          </cell>
        </row>
        <row r="569">
          <cell r="I569" t="str">
            <v/>
          </cell>
        </row>
        <row r="570">
          <cell r="I570" t="str">
            <v/>
          </cell>
        </row>
        <row r="571">
          <cell r="I571" t="str">
            <v/>
          </cell>
        </row>
        <row r="572">
          <cell r="I572" t="str">
            <v/>
          </cell>
        </row>
        <row r="573">
          <cell r="I573" t="str">
            <v/>
          </cell>
        </row>
        <row r="574">
          <cell r="I574" t="str">
            <v/>
          </cell>
        </row>
        <row r="575">
          <cell r="I575" t="str">
            <v/>
          </cell>
        </row>
        <row r="576">
          <cell r="I576" t="str">
            <v/>
          </cell>
        </row>
        <row r="577">
          <cell r="I577" t="str">
            <v/>
          </cell>
        </row>
        <row r="578">
          <cell r="I578" t="str">
            <v/>
          </cell>
        </row>
        <row r="579">
          <cell r="I579" t="str">
            <v/>
          </cell>
        </row>
        <row r="580">
          <cell r="I580" t="str">
            <v/>
          </cell>
        </row>
        <row r="581">
          <cell r="I581" t="str">
            <v/>
          </cell>
        </row>
        <row r="582">
          <cell r="I582" t="str">
            <v/>
          </cell>
        </row>
        <row r="583">
          <cell r="I583" t="str">
            <v/>
          </cell>
        </row>
        <row r="584">
          <cell r="I584" t="str">
            <v/>
          </cell>
        </row>
        <row r="585">
          <cell r="I585" t="str">
            <v/>
          </cell>
        </row>
        <row r="586">
          <cell r="I586" t="str">
            <v/>
          </cell>
        </row>
        <row r="587">
          <cell r="I587" t="str">
            <v/>
          </cell>
        </row>
        <row r="588">
          <cell r="I588" t="str">
            <v/>
          </cell>
        </row>
        <row r="589">
          <cell r="I589" t="str">
            <v/>
          </cell>
        </row>
        <row r="590">
          <cell r="I590" t="str">
            <v/>
          </cell>
        </row>
        <row r="591">
          <cell r="I591" t="str">
            <v/>
          </cell>
        </row>
        <row r="592">
          <cell r="I592" t="str">
            <v/>
          </cell>
        </row>
        <row r="593">
          <cell r="I593" t="str">
            <v/>
          </cell>
        </row>
        <row r="594">
          <cell r="I594" t="str">
            <v/>
          </cell>
        </row>
        <row r="595">
          <cell r="I595" t="str">
            <v/>
          </cell>
        </row>
        <row r="596">
          <cell r="I596" t="str">
            <v/>
          </cell>
        </row>
        <row r="597">
          <cell r="I597" t="str">
            <v/>
          </cell>
        </row>
        <row r="598">
          <cell r="I598" t="str">
            <v/>
          </cell>
        </row>
        <row r="599">
          <cell r="I599" t="str">
            <v/>
          </cell>
        </row>
        <row r="600">
          <cell r="I600" t="str">
            <v/>
          </cell>
        </row>
        <row r="601">
          <cell r="I601" t="str">
            <v/>
          </cell>
        </row>
        <row r="602">
          <cell r="I602" t="str">
            <v/>
          </cell>
        </row>
        <row r="603">
          <cell r="I603" t="str">
            <v/>
          </cell>
        </row>
        <row r="604">
          <cell r="I604" t="str">
            <v/>
          </cell>
        </row>
        <row r="605">
          <cell r="I605" t="str">
            <v/>
          </cell>
        </row>
        <row r="606">
          <cell r="I606" t="str">
            <v/>
          </cell>
        </row>
        <row r="607">
          <cell r="I607" t="str">
            <v/>
          </cell>
        </row>
        <row r="608">
          <cell r="I608" t="str">
            <v/>
          </cell>
        </row>
        <row r="609">
          <cell r="I609" t="str">
            <v/>
          </cell>
        </row>
        <row r="610">
          <cell r="I610" t="str">
            <v/>
          </cell>
        </row>
        <row r="611">
          <cell r="I611" t="str">
            <v/>
          </cell>
        </row>
        <row r="612">
          <cell r="I612" t="str">
            <v/>
          </cell>
        </row>
        <row r="613">
          <cell r="I613" t="str">
            <v/>
          </cell>
        </row>
        <row r="614">
          <cell r="I614" t="str">
            <v/>
          </cell>
        </row>
        <row r="615">
          <cell r="I615" t="str">
            <v/>
          </cell>
        </row>
        <row r="616">
          <cell r="I616" t="str">
            <v/>
          </cell>
        </row>
        <row r="617">
          <cell r="I617" t="str">
            <v/>
          </cell>
        </row>
        <row r="618">
          <cell r="I618" t="str">
            <v/>
          </cell>
        </row>
        <row r="619">
          <cell r="I619" t="str">
            <v/>
          </cell>
        </row>
        <row r="620">
          <cell r="I620" t="str">
            <v/>
          </cell>
        </row>
        <row r="621">
          <cell r="I621" t="str">
            <v/>
          </cell>
        </row>
        <row r="622">
          <cell r="I622" t="str">
            <v/>
          </cell>
        </row>
        <row r="623">
          <cell r="I623" t="str">
            <v/>
          </cell>
        </row>
        <row r="624">
          <cell r="I624" t="str">
            <v/>
          </cell>
        </row>
        <row r="625">
          <cell r="I625" t="str">
            <v/>
          </cell>
        </row>
        <row r="626">
          <cell r="I626" t="str">
            <v/>
          </cell>
        </row>
        <row r="627">
          <cell r="I627" t="str">
            <v/>
          </cell>
        </row>
        <row r="628">
          <cell r="I628" t="str">
            <v/>
          </cell>
        </row>
        <row r="629">
          <cell r="I629" t="str">
            <v/>
          </cell>
        </row>
        <row r="630">
          <cell r="I630" t="str">
            <v/>
          </cell>
        </row>
        <row r="631">
          <cell r="I631" t="str">
            <v/>
          </cell>
        </row>
        <row r="632">
          <cell r="I632" t="str">
            <v/>
          </cell>
        </row>
        <row r="633">
          <cell r="I633" t="str">
            <v/>
          </cell>
        </row>
        <row r="634">
          <cell r="I634" t="str">
            <v/>
          </cell>
        </row>
        <row r="635">
          <cell r="I635" t="str">
            <v/>
          </cell>
        </row>
        <row r="636">
          <cell r="I636" t="str">
            <v/>
          </cell>
        </row>
        <row r="637">
          <cell r="I637" t="str">
            <v/>
          </cell>
        </row>
        <row r="638">
          <cell r="I638" t="str">
            <v/>
          </cell>
        </row>
        <row r="639">
          <cell r="I639" t="str">
            <v/>
          </cell>
        </row>
        <row r="640">
          <cell r="I640" t="str">
            <v/>
          </cell>
        </row>
        <row r="641">
          <cell r="I641" t="str">
            <v/>
          </cell>
        </row>
        <row r="642">
          <cell r="I642" t="str">
            <v/>
          </cell>
        </row>
        <row r="643">
          <cell r="I643" t="str">
            <v/>
          </cell>
        </row>
        <row r="644">
          <cell r="I644" t="str">
            <v/>
          </cell>
        </row>
        <row r="645">
          <cell r="I645" t="str">
            <v/>
          </cell>
        </row>
        <row r="646">
          <cell r="I646" t="str">
            <v/>
          </cell>
        </row>
        <row r="647">
          <cell r="I647" t="str">
            <v/>
          </cell>
        </row>
        <row r="648">
          <cell r="I648" t="str">
            <v/>
          </cell>
        </row>
        <row r="649">
          <cell r="I649" t="str">
            <v/>
          </cell>
        </row>
        <row r="650">
          <cell r="I650" t="str">
            <v/>
          </cell>
        </row>
        <row r="651">
          <cell r="I651" t="str">
            <v/>
          </cell>
        </row>
        <row r="652">
          <cell r="I652" t="str">
            <v/>
          </cell>
        </row>
        <row r="653">
          <cell r="I653" t="str">
            <v/>
          </cell>
        </row>
        <row r="654">
          <cell r="I654" t="str">
            <v/>
          </cell>
        </row>
        <row r="655">
          <cell r="I655" t="str">
            <v/>
          </cell>
        </row>
        <row r="656">
          <cell r="I656" t="str">
            <v/>
          </cell>
        </row>
        <row r="657">
          <cell r="I657" t="str">
            <v/>
          </cell>
        </row>
        <row r="658">
          <cell r="I658" t="str">
            <v/>
          </cell>
        </row>
        <row r="659">
          <cell r="I659" t="str">
            <v/>
          </cell>
        </row>
        <row r="660">
          <cell r="I660" t="str">
            <v/>
          </cell>
        </row>
        <row r="661">
          <cell r="I661" t="str">
            <v/>
          </cell>
        </row>
        <row r="662">
          <cell r="I662" t="str">
            <v/>
          </cell>
        </row>
        <row r="663">
          <cell r="I663" t="str">
            <v/>
          </cell>
        </row>
        <row r="664">
          <cell r="I664" t="str">
            <v/>
          </cell>
        </row>
        <row r="665">
          <cell r="I665" t="str">
            <v/>
          </cell>
        </row>
        <row r="666">
          <cell r="I666" t="str">
            <v/>
          </cell>
        </row>
        <row r="667">
          <cell r="I667" t="str">
            <v/>
          </cell>
        </row>
        <row r="668">
          <cell r="I668" t="str">
            <v/>
          </cell>
        </row>
        <row r="669">
          <cell r="I669" t="str">
            <v/>
          </cell>
        </row>
        <row r="670">
          <cell r="I670" t="str">
            <v/>
          </cell>
        </row>
        <row r="671">
          <cell r="I671" t="str">
            <v/>
          </cell>
        </row>
        <row r="672">
          <cell r="I672" t="str">
            <v/>
          </cell>
        </row>
        <row r="673">
          <cell r="I673" t="str">
            <v/>
          </cell>
        </row>
        <row r="674">
          <cell r="I674" t="str">
            <v/>
          </cell>
        </row>
        <row r="675">
          <cell r="I675" t="str">
            <v/>
          </cell>
        </row>
        <row r="676">
          <cell r="I676" t="str">
            <v/>
          </cell>
        </row>
        <row r="677">
          <cell r="I677" t="str">
            <v/>
          </cell>
        </row>
        <row r="678">
          <cell r="I678" t="str">
            <v/>
          </cell>
        </row>
        <row r="679">
          <cell r="I679" t="str">
            <v/>
          </cell>
        </row>
        <row r="680">
          <cell r="I680" t="str">
            <v/>
          </cell>
        </row>
        <row r="681">
          <cell r="I681" t="str">
            <v/>
          </cell>
        </row>
        <row r="682">
          <cell r="I682" t="str">
            <v/>
          </cell>
        </row>
        <row r="683">
          <cell r="I683" t="str">
            <v/>
          </cell>
        </row>
        <row r="684">
          <cell r="I684" t="str">
            <v/>
          </cell>
        </row>
        <row r="685">
          <cell r="I685" t="str">
            <v/>
          </cell>
        </row>
        <row r="686">
          <cell r="I686" t="str">
            <v/>
          </cell>
        </row>
        <row r="687">
          <cell r="I687" t="str">
            <v/>
          </cell>
        </row>
        <row r="688">
          <cell r="I688" t="str">
            <v/>
          </cell>
        </row>
        <row r="689">
          <cell r="I689" t="str">
            <v/>
          </cell>
        </row>
        <row r="690">
          <cell r="I690" t="str">
            <v/>
          </cell>
        </row>
        <row r="691">
          <cell r="I691" t="str">
            <v/>
          </cell>
        </row>
        <row r="692">
          <cell r="I692" t="str">
            <v/>
          </cell>
        </row>
        <row r="693">
          <cell r="I693" t="str">
            <v/>
          </cell>
        </row>
        <row r="694">
          <cell r="I694" t="str">
            <v/>
          </cell>
        </row>
        <row r="695">
          <cell r="I695" t="str">
            <v/>
          </cell>
        </row>
        <row r="696">
          <cell r="I696" t="str">
            <v/>
          </cell>
        </row>
        <row r="697">
          <cell r="I697" t="str">
            <v/>
          </cell>
        </row>
        <row r="698">
          <cell r="I698" t="str">
            <v/>
          </cell>
        </row>
        <row r="699">
          <cell r="I699" t="str">
            <v/>
          </cell>
        </row>
        <row r="700">
          <cell r="I700" t="str">
            <v/>
          </cell>
        </row>
        <row r="701">
          <cell r="I701" t="str">
            <v/>
          </cell>
        </row>
        <row r="702">
          <cell r="I702" t="str">
            <v/>
          </cell>
        </row>
        <row r="703">
          <cell r="I703" t="str">
            <v/>
          </cell>
        </row>
        <row r="704">
          <cell r="I704" t="str">
            <v/>
          </cell>
        </row>
        <row r="705">
          <cell r="I705" t="str">
            <v/>
          </cell>
        </row>
        <row r="706">
          <cell r="I706" t="str">
            <v/>
          </cell>
        </row>
        <row r="707">
          <cell r="I707" t="str">
            <v/>
          </cell>
        </row>
        <row r="708">
          <cell r="I708" t="str">
            <v/>
          </cell>
        </row>
        <row r="709">
          <cell r="I709" t="str">
            <v/>
          </cell>
        </row>
        <row r="710">
          <cell r="I710" t="str">
            <v/>
          </cell>
        </row>
        <row r="711">
          <cell r="I711" t="str">
            <v/>
          </cell>
        </row>
        <row r="712">
          <cell r="I712" t="str">
            <v/>
          </cell>
        </row>
        <row r="713">
          <cell r="I713" t="str">
            <v/>
          </cell>
        </row>
        <row r="714">
          <cell r="I714" t="str">
            <v/>
          </cell>
        </row>
        <row r="715">
          <cell r="I715" t="str">
            <v/>
          </cell>
        </row>
        <row r="716">
          <cell r="I716" t="str">
            <v/>
          </cell>
        </row>
        <row r="717">
          <cell r="I717" t="str">
            <v/>
          </cell>
        </row>
        <row r="718">
          <cell r="I718" t="str">
            <v/>
          </cell>
        </row>
        <row r="719">
          <cell r="I719" t="str">
            <v/>
          </cell>
        </row>
        <row r="720">
          <cell r="I720" t="str">
            <v/>
          </cell>
        </row>
        <row r="721">
          <cell r="I721" t="str">
            <v/>
          </cell>
        </row>
        <row r="722">
          <cell r="I722" t="str">
            <v/>
          </cell>
        </row>
        <row r="723">
          <cell r="I723" t="str">
            <v/>
          </cell>
        </row>
        <row r="724">
          <cell r="I724" t="str">
            <v/>
          </cell>
        </row>
        <row r="725">
          <cell r="I725" t="str">
            <v/>
          </cell>
        </row>
        <row r="726">
          <cell r="I726" t="str">
            <v/>
          </cell>
        </row>
        <row r="727">
          <cell r="I727" t="str">
            <v/>
          </cell>
        </row>
        <row r="728">
          <cell r="I728" t="str">
            <v/>
          </cell>
        </row>
        <row r="729">
          <cell r="I729" t="str">
            <v/>
          </cell>
        </row>
        <row r="730">
          <cell r="I730" t="str">
            <v/>
          </cell>
        </row>
        <row r="731">
          <cell r="I731" t="str">
            <v/>
          </cell>
        </row>
        <row r="732">
          <cell r="I732" t="str">
            <v/>
          </cell>
        </row>
        <row r="733">
          <cell r="I733" t="str">
            <v/>
          </cell>
        </row>
        <row r="734">
          <cell r="I734" t="str">
            <v/>
          </cell>
        </row>
        <row r="735">
          <cell r="I735" t="str">
            <v/>
          </cell>
        </row>
        <row r="736">
          <cell r="I736" t="str">
            <v/>
          </cell>
        </row>
        <row r="737">
          <cell r="I737" t="str">
            <v/>
          </cell>
        </row>
        <row r="738">
          <cell r="I738" t="str">
            <v/>
          </cell>
        </row>
        <row r="739">
          <cell r="I739" t="str">
            <v/>
          </cell>
        </row>
        <row r="740">
          <cell r="I740" t="str">
            <v/>
          </cell>
        </row>
        <row r="741">
          <cell r="I741" t="str">
            <v/>
          </cell>
        </row>
        <row r="742">
          <cell r="I742" t="str">
            <v/>
          </cell>
        </row>
        <row r="743">
          <cell r="I743" t="str">
            <v/>
          </cell>
        </row>
        <row r="744">
          <cell r="I744" t="str">
            <v/>
          </cell>
        </row>
        <row r="745">
          <cell r="I745" t="str">
            <v/>
          </cell>
        </row>
        <row r="746">
          <cell r="I746" t="str">
            <v/>
          </cell>
        </row>
        <row r="747">
          <cell r="I747" t="str">
            <v/>
          </cell>
        </row>
        <row r="748">
          <cell r="I748" t="str">
            <v/>
          </cell>
        </row>
        <row r="749">
          <cell r="I749" t="str">
            <v/>
          </cell>
        </row>
        <row r="750">
          <cell r="I750" t="str">
            <v/>
          </cell>
        </row>
        <row r="751">
          <cell r="I751" t="str">
            <v/>
          </cell>
        </row>
        <row r="752">
          <cell r="I752" t="str">
            <v/>
          </cell>
        </row>
        <row r="753">
          <cell r="I753" t="str">
            <v/>
          </cell>
        </row>
        <row r="754">
          <cell r="I754" t="str">
            <v/>
          </cell>
        </row>
        <row r="755">
          <cell r="I755" t="str">
            <v/>
          </cell>
        </row>
        <row r="756">
          <cell r="I756" t="str">
            <v/>
          </cell>
        </row>
        <row r="757">
          <cell r="I757" t="str">
            <v/>
          </cell>
        </row>
        <row r="758">
          <cell r="I758" t="str">
            <v/>
          </cell>
        </row>
        <row r="759">
          <cell r="I759" t="str">
            <v/>
          </cell>
        </row>
        <row r="760">
          <cell r="I760" t="str">
            <v/>
          </cell>
        </row>
        <row r="761">
          <cell r="I761" t="str">
            <v/>
          </cell>
        </row>
        <row r="762">
          <cell r="I762" t="str">
            <v/>
          </cell>
        </row>
        <row r="763">
          <cell r="I763" t="str">
            <v/>
          </cell>
        </row>
        <row r="764">
          <cell r="I764" t="str">
            <v/>
          </cell>
        </row>
        <row r="765">
          <cell r="I765" t="str">
            <v/>
          </cell>
        </row>
        <row r="766">
          <cell r="I766" t="str">
            <v/>
          </cell>
        </row>
        <row r="767">
          <cell r="I767" t="str">
            <v/>
          </cell>
        </row>
        <row r="768">
          <cell r="I768" t="str">
            <v/>
          </cell>
        </row>
        <row r="769">
          <cell r="I769" t="str">
            <v/>
          </cell>
        </row>
        <row r="770">
          <cell r="I770" t="str">
            <v/>
          </cell>
        </row>
        <row r="771">
          <cell r="I771" t="str">
            <v/>
          </cell>
        </row>
        <row r="772">
          <cell r="I772" t="str">
            <v/>
          </cell>
        </row>
        <row r="773">
          <cell r="I773" t="str">
            <v/>
          </cell>
        </row>
        <row r="774">
          <cell r="I774" t="str">
            <v/>
          </cell>
        </row>
        <row r="775">
          <cell r="I775" t="str">
            <v/>
          </cell>
        </row>
        <row r="776">
          <cell r="I776" t="str">
            <v/>
          </cell>
        </row>
        <row r="777">
          <cell r="I777" t="str">
            <v/>
          </cell>
        </row>
        <row r="778">
          <cell r="I778" t="str">
            <v/>
          </cell>
        </row>
        <row r="779">
          <cell r="I779" t="str">
            <v/>
          </cell>
        </row>
        <row r="780">
          <cell r="I780" t="str">
            <v/>
          </cell>
        </row>
        <row r="781">
          <cell r="I781" t="str">
            <v/>
          </cell>
        </row>
        <row r="782">
          <cell r="I782" t="str">
            <v/>
          </cell>
        </row>
        <row r="783">
          <cell r="I783" t="str">
            <v/>
          </cell>
        </row>
        <row r="784">
          <cell r="I784" t="str">
            <v/>
          </cell>
        </row>
        <row r="785">
          <cell r="I785" t="str">
            <v/>
          </cell>
        </row>
        <row r="786">
          <cell r="I786" t="str">
            <v/>
          </cell>
        </row>
        <row r="787">
          <cell r="I787" t="str">
            <v/>
          </cell>
        </row>
        <row r="788">
          <cell r="I788" t="str">
            <v/>
          </cell>
        </row>
        <row r="789">
          <cell r="I789" t="str">
            <v/>
          </cell>
        </row>
        <row r="790">
          <cell r="I790" t="str">
            <v/>
          </cell>
        </row>
        <row r="791">
          <cell r="I791" t="str">
            <v/>
          </cell>
        </row>
        <row r="792">
          <cell r="I792" t="str">
            <v/>
          </cell>
        </row>
        <row r="793">
          <cell r="I793" t="str">
            <v/>
          </cell>
        </row>
        <row r="794">
          <cell r="I794" t="str">
            <v/>
          </cell>
        </row>
        <row r="795">
          <cell r="I795" t="str">
            <v/>
          </cell>
        </row>
        <row r="796">
          <cell r="I796" t="str">
            <v/>
          </cell>
        </row>
        <row r="797">
          <cell r="I797" t="str">
            <v/>
          </cell>
        </row>
        <row r="798">
          <cell r="I798" t="str">
            <v/>
          </cell>
        </row>
        <row r="799">
          <cell r="I799" t="str">
            <v/>
          </cell>
        </row>
        <row r="800">
          <cell r="I800" t="str">
            <v/>
          </cell>
        </row>
        <row r="801">
          <cell r="I801" t="str">
            <v/>
          </cell>
        </row>
        <row r="802">
          <cell r="I802" t="str">
            <v/>
          </cell>
        </row>
        <row r="803">
          <cell r="I803" t="str">
            <v/>
          </cell>
        </row>
        <row r="804">
          <cell r="I804" t="str">
            <v/>
          </cell>
        </row>
        <row r="805">
          <cell r="I805" t="str">
            <v/>
          </cell>
        </row>
        <row r="806">
          <cell r="I806" t="str">
            <v/>
          </cell>
        </row>
        <row r="807">
          <cell r="I807" t="str">
            <v/>
          </cell>
        </row>
        <row r="808">
          <cell r="I808" t="str">
            <v/>
          </cell>
        </row>
        <row r="809">
          <cell r="I809" t="str">
            <v/>
          </cell>
        </row>
        <row r="810">
          <cell r="I810" t="str">
            <v/>
          </cell>
        </row>
        <row r="811">
          <cell r="I811" t="str">
            <v/>
          </cell>
        </row>
        <row r="812">
          <cell r="I812" t="str">
            <v/>
          </cell>
        </row>
        <row r="813">
          <cell r="I813" t="str">
            <v/>
          </cell>
        </row>
        <row r="814">
          <cell r="I814" t="str">
            <v/>
          </cell>
        </row>
        <row r="815">
          <cell r="I815" t="str">
            <v/>
          </cell>
        </row>
        <row r="816">
          <cell r="I816" t="str">
            <v/>
          </cell>
        </row>
        <row r="817">
          <cell r="I817" t="str">
            <v/>
          </cell>
        </row>
        <row r="818">
          <cell r="I818" t="str">
            <v/>
          </cell>
        </row>
        <row r="819">
          <cell r="I819" t="str">
            <v/>
          </cell>
        </row>
        <row r="820">
          <cell r="I820" t="str">
            <v/>
          </cell>
        </row>
        <row r="821">
          <cell r="I821" t="str">
            <v/>
          </cell>
        </row>
        <row r="822">
          <cell r="I822" t="str">
            <v/>
          </cell>
        </row>
        <row r="823">
          <cell r="I823" t="str">
            <v/>
          </cell>
        </row>
        <row r="824">
          <cell r="I824" t="str">
            <v/>
          </cell>
        </row>
        <row r="825">
          <cell r="I825" t="str">
            <v/>
          </cell>
        </row>
        <row r="826">
          <cell r="I826" t="str">
            <v/>
          </cell>
        </row>
        <row r="827">
          <cell r="I827" t="str">
            <v/>
          </cell>
        </row>
        <row r="828">
          <cell r="I828" t="str">
            <v/>
          </cell>
        </row>
        <row r="829">
          <cell r="I829" t="str">
            <v/>
          </cell>
        </row>
        <row r="830">
          <cell r="I830" t="str">
            <v/>
          </cell>
        </row>
        <row r="831">
          <cell r="I831" t="str">
            <v/>
          </cell>
        </row>
        <row r="832">
          <cell r="I832" t="str">
            <v/>
          </cell>
        </row>
        <row r="833">
          <cell r="I833" t="str">
            <v/>
          </cell>
        </row>
        <row r="834">
          <cell r="I834" t="str">
            <v/>
          </cell>
        </row>
        <row r="835">
          <cell r="I835" t="str">
            <v/>
          </cell>
        </row>
        <row r="836">
          <cell r="I836" t="str">
            <v/>
          </cell>
        </row>
        <row r="837">
          <cell r="I837" t="str">
            <v/>
          </cell>
        </row>
        <row r="838">
          <cell r="I838" t="str">
            <v/>
          </cell>
        </row>
        <row r="839">
          <cell r="I839" t="str">
            <v/>
          </cell>
        </row>
        <row r="840">
          <cell r="I840" t="str">
            <v/>
          </cell>
        </row>
        <row r="841">
          <cell r="I841" t="str">
            <v/>
          </cell>
        </row>
        <row r="842">
          <cell r="I842" t="str">
            <v/>
          </cell>
        </row>
        <row r="843">
          <cell r="I843" t="str">
            <v/>
          </cell>
        </row>
        <row r="844">
          <cell r="I844" t="str">
            <v/>
          </cell>
        </row>
        <row r="845">
          <cell r="I845" t="str">
            <v/>
          </cell>
        </row>
        <row r="846">
          <cell r="I846" t="str">
            <v/>
          </cell>
        </row>
        <row r="847">
          <cell r="I847" t="str">
            <v/>
          </cell>
        </row>
        <row r="848">
          <cell r="I848" t="str">
            <v/>
          </cell>
        </row>
        <row r="849">
          <cell r="I849" t="str">
            <v/>
          </cell>
        </row>
        <row r="850">
          <cell r="I850" t="str">
            <v/>
          </cell>
        </row>
        <row r="851">
          <cell r="I851" t="str">
            <v/>
          </cell>
        </row>
        <row r="852">
          <cell r="I852" t="str">
            <v/>
          </cell>
        </row>
        <row r="853">
          <cell r="I853" t="str">
            <v/>
          </cell>
        </row>
        <row r="854">
          <cell r="I854" t="str">
            <v/>
          </cell>
        </row>
        <row r="855">
          <cell r="I855" t="str">
            <v/>
          </cell>
        </row>
        <row r="856">
          <cell r="I856" t="str">
            <v/>
          </cell>
        </row>
        <row r="857">
          <cell r="I857" t="str">
            <v/>
          </cell>
        </row>
        <row r="858">
          <cell r="I858" t="str">
            <v/>
          </cell>
        </row>
        <row r="859">
          <cell r="I859" t="str">
            <v/>
          </cell>
        </row>
        <row r="860">
          <cell r="I860" t="str">
            <v/>
          </cell>
        </row>
        <row r="861">
          <cell r="I861" t="str">
            <v/>
          </cell>
        </row>
        <row r="862">
          <cell r="I862" t="str">
            <v/>
          </cell>
        </row>
        <row r="863">
          <cell r="I863" t="str">
            <v/>
          </cell>
        </row>
        <row r="864">
          <cell r="I864" t="str">
            <v/>
          </cell>
        </row>
        <row r="865">
          <cell r="I865" t="str">
            <v/>
          </cell>
        </row>
        <row r="866">
          <cell r="I866" t="str">
            <v/>
          </cell>
        </row>
        <row r="867">
          <cell r="I867" t="str">
            <v/>
          </cell>
        </row>
        <row r="868">
          <cell r="I868" t="str">
            <v/>
          </cell>
        </row>
        <row r="869">
          <cell r="I869" t="str">
            <v/>
          </cell>
        </row>
        <row r="870">
          <cell r="I870" t="str">
            <v/>
          </cell>
        </row>
        <row r="871">
          <cell r="I871" t="str">
            <v/>
          </cell>
        </row>
        <row r="872">
          <cell r="I872" t="str">
            <v/>
          </cell>
        </row>
        <row r="873">
          <cell r="I873" t="str">
            <v/>
          </cell>
        </row>
        <row r="874">
          <cell r="I874" t="str">
            <v/>
          </cell>
        </row>
        <row r="875">
          <cell r="I875" t="str">
            <v/>
          </cell>
        </row>
        <row r="876">
          <cell r="I876" t="str">
            <v/>
          </cell>
        </row>
        <row r="877">
          <cell r="I877" t="str">
            <v/>
          </cell>
        </row>
        <row r="878">
          <cell r="I878" t="str">
            <v/>
          </cell>
        </row>
        <row r="879">
          <cell r="I879" t="str">
            <v/>
          </cell>
        </row>
        <row r="880">
          <cell r="I880" t="str">
            <v/>
          </cell>
        </row>
        <row r="881">
          <cell r="I881" t="str">
            <v/>
          </cell>
        </row>
        <row r="882">
          <cell r="I882" t="str">
            <v/>
          </cell>
        </row>
        <row r="883">
          <cell r="I883" t="str">
            <v/>
          </cell>
        </row>
        <row r="884">
          <cell r="I884" t="str">
            <v/>
          </cell>
        </row>
        <row r="885">
          <cell r="I885" t="str">
            <v/>
          </cell>
        </row>
        <row r="886">
          <cell r="I886" t="str">
            <v/>
          </cell>
        </row>
        <row r="887">
          <cell r="I887" t="str">
            <v/>
          </cell>
        </row>
        <row r="888">
          <cell r="I888" t="str">
            <v/>
          </cell>
        </row>
        <row r="889">
          <cell r="I889" t="str">
            <v/>
          </cell>
        </row>
        <row r="890">
          <cell r="I890" t="str">
            <v/>
          </cell>
        </row>
        <row r="891">
          <cell r="I891" t="str">
            <v/>
          </cell>
        </row>
        <row r="892">
          <cell r="I892" t="str">
            <v/>
          </cell>
        </row>
        <row r="893">
          <cell r="I893" t="str">
            <v/>
          </cell>
        </row>
        <row r="894">
          <cell r="I894" t="str">
            <v/>
          </cell>
        </row>
        <row r="895">
          <cell r="I895" t="str">
            <v/>
          </cell>
        </row>
        <row r="896">
          <cell r="I896" t="str">
            <v/>
          </cell>
        </row>
        <row r="897">
          <cell r="I897" t="str">
            <v/>
          </cell>
        </row>
        <row r="898">
          <cell r="I898" t="str">
            <v/>
          </cell>
        </row>
        <row r="899">
          <cell r="I899" t="str">
            <v/>
          </cell>
        </row>
        <row r="900">
          <cell r="I900" t="str">
            <v/>
          </cell>
        </row>
        <row r="901">
          <cell r="I901" t="str">
            <v/>
          </cell>
        </row>
        <row r="902">
          <cell r="I902" t="str">
            <v/>
          </cell>
        </row>
        <row r="903">
          <cell r="I903" t="str">
            <v/>
          </cell>
        </row>
        <row r="904">
          <cell r="I904" t="str">
            <v/>
          </cell>
        </row>
        <row r="905">
          <cell r="I905" t="str">
            <v/>
          </cell>
        </row>
        <row r="906">
          <cell r="I906" t="str">
            <v/>
          </cell>
        </row>
        <row r="907">
          <cell r="I907" t="str">
            <v/>
          </cell>
        </row>
        <row r="908">
          <cell r="I908" t="str">
            <v/>
          </cell>
        </row>
        <row r="909">
          <cell r="I909" t="str">
            <v/>
          </cell>
        </row>
        <row r="910">
          <cell r="I910" t="str">
            <v/>
          </cell>
        </row>
        <row r="911">
          <cell r="I911" t="str">
            <v/>
          </cell>
        </row>
        <row r="912">
          <cell r="I912" t="str">
            <v/>
          </cell>
        </row>
        <row r="913">
          <cell r="I913" t="str">
            <v/>
          </cell>
        </row>
        <row r="914">
          <cell r="I914" t="str">
            <v/>
          </cell>
        </row>
        <row r="915">
          <cell r="I915" t="str">
            <v/>
          </cell>
        </row>
        <row r="916">
          <cell r="I916" t="str">
            <v/>
          </cell>
        </row>
        <row r="917">
          <cell r="I917" t="str">
            <v/>
          </cell>
        </row>
        <row r="918">
          <cell r="I918" t="str">
            <v/>
          </cell>
        </row>
        <row r="919">
          <cell r="I919" t="str">
            <v/>
          </cell>
        </row>
        <row r="920">
          <cell r="I920" t="str">
            <v/>
          </cell>
        </row>
        <row r="921">
          <cell r="I921" t="str">
            <v/>
          </cell>
        </row>
        <row r="922">
          <cell r="I922" t="str">
            <v/>
          </cell>
        </row>
        <row r="923">
          <cell r="I923" t="str">
            <v/>
          </cell>
        </row>
        <row r="924">
          <cell r="I924" t="str">
            <v/>
          </cell>
        </row>
        <row r="925">
          <cell r="I925" t="str">
            <v/>
          </cell>
        </row>
        <row r="926">
          <cell r="I926" t="str">
            <v/>
          </cell>
        </row>
        <row r="927">
          <cell r="I927" t="str">
            <v/>
          </cell>
        </row>
        <row r="928">
          <cell r="I928" t="str">
            <v/>
          </cell>
        </row>
        <row r="929">
          <cell r="I929" t="str">
            <v/>
          </cell>
        </row>
        <row r="930">
          <cell r="I930" t="str">
            <v/>
          </cell>
        </row>
        <row r="931">
          <cell r="I931" t="str">
            <v/>
          </cell>
        </row>
        <row r="932">
          <cell r="I932" t="str">
            <v/>
          </cell>
        </row>
        <row r="933">
          <cell r="I933" t="str">
            <v/>
          </cell>
        </row>
        <row r="934">
          <cell r="I934" t="str">
            <v/>
          </cell>
        </row>
        <row r="935">
          <cell r="I935" t="str">
            <v/>
          </cell>
        </row>
        <row r="936">
          <cell r="I936" t="str">
            <v/>
          </cell>
        </row>
        <row r="937">
          <cell r="I937" t="str">
            <v/>
          </cell>
        </row>
        <row r="938">
          <cell r="I938" t="str">
            <v/>
          </cell>
        </row>
        <row r="939">
          <cell r="I939" t="str">
            <v/>
          </cell>
        </row>
        <row r="940">
          <cell r="I940" t="str">
            <v/>
          </cell>
        </row>
        <row r="941">
          <cell r="I941" t="str">
            <v/>
          </cell>
        </row>
        <row r="942">
          <cell r="I942" t="str">
            <v/>
          </cell>
        </row>
        <row r="943">
          <cell r="I943" t="str">
            <v/>
          </cell>
        </row>
        <row r="944">
          <cell r="I944" t="str">
            <v/>
          </cell>
        </row>
        <row r="945">
          <cell r="I945" t="str">
            <v/>
          </cell>
        </row>
        <row r="946">
          <cell r="I946" t="str">
            <v/>
          </cell>
        </row>
        <row r="947">
          <cell r="I947" t="str">
            <v/>
          </cell>
        </row>
        <row r="948">
          <cell r="I948" t="str">
            <v/>
          </cell>
        </row>
        <row r="949">
          <cell r="I949" t="str">
            <v/>
          </cell>
        </row>
        <row r="950">
          <cell r="I950" t="str">
            <v/>
          </cell>
        </row>
        <row r="951">
          <cell r="I951" t="str">
            <v/>
          </cell>
        </row>
        <row r="952">
          <cell r="I952" t="str">
            <v/>
          </cell>
        </row>
        <row r="953">
          <cell r="I953" t="str">
            <v/>
          </cell>
        </row>
        <row r="954">
          <cell r="I954" t="str">
            <v/>
          </cell>
        </row>
        <row r="955">
          <cell r="I955" t="str">
            <v/>
          </cell>
        </row>
        <row r="956">
          <cell r="I956" t="str">
            <v/>
          </cell>
        </row>
        <row r="957">
          <cell r="I957" t="str">
            <v/>
          </cell>
        </row>
        <row r="958">
          <cell r="I958" t="str">
            <v/>
          </cell>
        </row>
        <row r="959">
          <cell r="I959" t="str">
            <v/>
          </cell>
        </row>
        <row r="960">
          <cell r="I960" t="str">
            <v/>
          </cell>
        </row>
        <row r="961">
          <cell r="I961" t="str">
            <v/>
          </cell>
        </row>
        <row r="962">
          <cell r="I962" t="str">
            <v/>
          </cell>
        </row>
        <row r="963">
          <cell r="I963" t="str">
            <v/>
          </cell>
        </row>
        <row r="964">
          <cell r="I964" t="str">
            <v/>
          </cell>
        </row>
        <row r="965">
          <cell r="I965" t="str">
            <v/>
          </cell>
        </row>
        <row r="966">
          <cell r="I966" t="str">
            <v/>
          </cell>
        </row>
        <row r="967">
          <cell r="I967" t="str">
            <v/>
          </cell>
        </row>
        <row r="968">
          <cell r="I968" t="str">
            <v/>
          </cell>
        </row>
        <row r="969">
          <cell r="I969" t="str">
            <v/>
          </cell>
        </row>
        <row r="970">
          <cell r="I970" t="str">
            <v/>
          </cell>
        </row>
        <row r="971">
          <cell r="I971" t="str">
            <v/>
          </cell>
        </row>
        <row r="972">
          <cell r="I972" t="str">
            <v/>
          </cell>
        </row>
        <row r="973">
          <cell r="I973" t="str">
            <v/>
          </cell>
        </row>
        <row r="974">
          <cell r="I974" t="str">
            <v/>
          </cell>
        </row>
        <row r="975">
          <cell r="I975" t="str">
            <v/>
          </cell>
        </row>
        <row r="976">
          <cell r="I976" t="str">
            <v/>
          </cell>
        </row>
        <row r="977">
          <cell r="I977" t="str">
            <v/>
          </cell>
        </row>
        <row r="978">
          <cell r="I978" t="str">
            <v/>
          </cell>
        </row>
        <row r="979">
          <cell r="I979" t="str">
            <v/>
          </cell>
        </row>
        <row r="980">
          <cell r="I980" t="str">
            <v/>
          </cell>
        </row>
        <row r="981">
          <cell r="I981" t="str">
            <v/>
          </cell>
        </row>
        <row r="982">
          <cell r="I982" t="str">
            <v/>
          </cell>
        </row>
        <row r="983">
          <cell r="I983" t="str">
            <v/>
          </cell>
        </row>
        <row r="984">
          <cell r="I984" t="str">
            <v/>
          </cell>
        </row>
        <row r="985">
          <cell r="I985" t="str">
            <v/>
          </cell>
        </row>
        <row r="986">
          <cell r="I986" t="str">
            <v/>
          </cell>
        </row>
        <row r="987">
          <cell r="I987" t="str">
            <v/>
          </cell>
        </row>
        <row r="988">
          <cell r="I988" t="str">
            <v/>
          </cell>
        </row>
        <row r="989">
          <cell r="I989" t="str">
            <v/>
          </cell>
        </row>
        <row r="990">
          <cell r="I990" t="str">
            <v/>
          </cell>
        </row>
        <row r="991">
          <cell r="I991" t="str">
            <v/>
          </cell>
        </row>
        <row r="992">
          <cell r="I992" t="str">
            <v/>
          </cell>
        </row>
        <row r="993">
          <cell r="I993" t="str">
            <v/>
          </cell>
        </row>
        <row r="994">
          <cell r="I994" t="str">
            <v/>
          </cell>
        </row>
        <row r="995">
          <cell r="I995" t="str">
            <v/>
          </cell>
        </row>
        <row r="996">
          <cell r="I996" t="str">
            <v/>
          </cell>
        </row>
        <row r="997">
          <cell r="I997" t="str">
            <v/>
          </cell>
        </row>
        <row r="998">
          <cell r="I998" t="str">
            <v/>
          </cell>
        </row>
        <row r="999">
          <cell r="I999" t="str">
            <v/>
          </cell>
        </row>
        <row r="1000">
          <cell r="I1000" t="str">
            <v/>
          </cell>
        </row>
        <row r="1001">
          <cell r="I1001" t="str">
            <v/>
          </cell>
        </row>
        <row r="1002">
          <cell r="I1002" t="str">
            <v/>
          </cell>
        </row>
        <row r="1003">
          <cell r="I1003" t="str">
            <v/>
          </cell>
        </row>
        <row r="1004">
          <cell r="I1004" t="str">
            <v/>
          </cell>
        </row>
        <row r="1005">
          <cell r="I1005" t="str">
            <v/>
          </cell>
        </row>
        <row r="1006">
          <cell r="I1006" t="str">
            <v/>
          </cell>
        </row>
        <row r="1007">
          <cell r="I1007" t="str">
            <v/>
          </cell>
        </row>
        <row r="1008">
          <cell r="I1008" t="str">
            <v/>
          </cell>
        </row>
        <row r="1009">
          <cell r="I1009" t="str">
            <v/>
          </cell>
        </row>
        <row r="1010">
          <cell r="I1010" t="str">
            <v/>
          </cell>
        </row>
        <row r="1011">
          <cell r="I1011" t="str">
            <v/>
          </cell>
        </row>
        <row r="1012">
          <cell r="I1012" t="str">
            <v/>
          </cell>
        </row>
        <row r="1013">
          <cell r="I1013" t="str">
            <v/>
          </cell>
        </row>
        <row r="1014">
          <cell r="I1014" t="str">
            <v/>
          </cell>
        </row>
        <row r="1015">
          <cell r="I1015" t="str">
            <v/>
          </cell>
        </row>
        <row r="1016">
          <cell r="I1016" t="str">
            <v/>
          </cell>
        </row>
        <row r="1017">
          <cell r="I1017" t="str">
            <v/>
          </cell>
        </row>
        <row r="1018">
          <cell r="I1018" t="str">
            <v/>
          </cell>
        </row>
        <row r="1019">
          <cell r="I1019" t="str">
            <v/>
          </cell>
        </row>
        <row r="1020">
          <cell r="I1020" t="str">
            <v/>
          </cell>
        </row>
        <row r="1021">
          <cell r="I1021" t="str">
            <v/>
          </cell>
        </row>
        <row r="1022">
          <cell r="I1022" t="str">
            <v/>
          </cell>
        </row>
        <row r="1023">
          <cell r="I1023" t="str">
            <v/>
          </cell>
        </row>
        <row r="1024">
          <cell r="I1024" t="str">
            <v/>
          </cell>
        </row>
        <row r="1025">
          <cell r="I1025" t="str">
            <v/>
          </cell>
        </row>
        <row r="1026">
          <cell r="I1026" t="str">
            <v/>
          </cell>
        </row>
        <row r="1027">
          <cell r="I1027" t="str">
            <v/>
          </cell>
        </row>
        <row r="1028">
          <cell r="I1028" t="str">
            <v/>
          </cell>
        </row>
        <row r="1029">
          <cell r="I1029" t="str">
            <v/>
          </cell>
        </row>
        <row r="1030">
          <cell r="I1030" t="str">
            <v/>
          </cell>
        </row>
        <row r="1031">
          <cell r="I1031" t="str">
            <v/>
          </cell>
        </row>
        <row r="1032">
          <cell r="I1032" t="str">
            <v/>
          </cell>
        </row>
        <row r="1033">
          <cell r="I1033" t="str">
            <v/>
          </cell>
        </row>
        <row r="1034">
          <cell r="I1034" t="str">
            <v/>
          </cell>
        </row>
        <row r="1035">
          <cell r="I1035" t="str">
            <v/>
          </cell>
        </row>
        <row r="1036">
          <cell r="I1036" t="str">
            <v/>
          </cell>
        </row>
        <row r="1037">
          <cell r="I1037" t="str">
            <v/>
          </cell>
        </row>
        <row r="1038">
          <cell r="I1038" t="str">
            <v/>
          </cell>
        </row>
        <row r="1039">
          <cell r="I1039" t="str">
            <v/>
          </cell>
        </row>
        <row r="1040">
          <cell r="I1040" t="str">
            <v/>
          </cell>
        </row>
        <row r="1041">
          <cell r="I1041" t="str">
            <v/>
          </cell>
        </row>
        <row r="1042">
          <cell r="I1042" t="str">
            <v/>
          </cell>
        </row>
        <row r="1043">
          <cell r="I1043" t="str">
            <v/>
          </cell>
        </row>
        <row r="1044">
          <cell r="I1044" t="str">
            <v/>
          </cell>
        </row>
        <row r="1045">
          <cell r="I1045" t="str">
            <v/>
          </cell>
        </row>
        <row r="1046">
          <cell r="I1046" t="str">
            <v/>
          </cell>
        </row>
        <row r="1047">
          <cell r="I1047" t="str">
            <v/>
          </cell>
        </row>
        <row r="1048">
          <cell r="I1048" t="str">
            <v/>
          </cell>
        </row>
        <row r="1049">
          <cell r="I1049" t="str">
            <v/>
          </cell>
        </row>
        <row r="1050">
          <cell r="I1050" t="str">
            <v/>
          </cell>
        </row>
        <row r="1051">
          <cell r="I1051" t="str">
            <v/>
          </cell>
        </row>
        <row r="1052">
          <cell r="I1052" t="str">
            <v/>
          </cell>
        </row>
        <row r="1053">
          <cell r="I1053" t="str">
            <v/>
          </cell>
        </row>
        <row r="1054">
          <cell r="I1054" t="str">
            <v/>
          </cell>
        </row>
        <row r="1055">
          <cell r="I1055" t="str">
            <v/>
          </cell>
        </row>
        <row r="1056">
          <cell r="I1056" t="str">
            <v/>
          </cell>
        </row>
        <row r="1057">
          <cell r="I1057" t="str">
            <v/>
          </cell>
        </row>
        <row r="1058">
          <cell r="I1058" t="str">
            <v/>
          </cell>
        </row>
        <row r="1059">
          <cell r="I1059" t="str">
            <v/>
          </cell>
        </row>
        <row r="1060">
          <cell r="I1060" t="str">
            <v/>
          </cell>
        </row>
        <row r="1061">
          <cell r="I1061" t="str">
            <v/>
          </cell>
        </row>
        <row r="1062">
          <cell r="I1062" t="str">
            <v/>
          </cell>
        </row>
        <row r="1063">
          <cell r="I1063" t="str">
            <v/>
          </cell>
        </row>
        <row r="1064">
          <cell r="I1064" t="str">
            <v/>
          </cell>
        </row>
        <row r="1065">
          <cell r="I1065" t="str">
            <v/>
          </cell>
        </row>
        <row r="1066">
          <cell r="I1066" t="str">
            <v/>
          </cell>
        </row>
        <row r="1067">
          <cell r="I1067" t="str">
            <v/>
          </cell>
        </row>
        <row r="1068">
          <cell r="I1068" t="str">
            <v/>
          </cell>
        </row>
        <row r="1069">
          <cell r="I1069" t="str">
            <v/>
          </cell>
        </row>
        <row r="1070">
          <cell r="I1070" t="str">
            <v/>
          </cell>
        </row>
        <row r="1071">
          <cell r="I1071" t="str">
            <v/>
          </cell>
        </row>
        <row r="1072">
          <cell r="I1072" t="str">
            <v/>
          </cell>
        </row>
        <row r="1073">
          <cell r="I1073" t="str">
            <v/>
          </cell>
        </row>
        <row r="1074">
          <cell r="I1074" t="str">
            <v/>
          </cell>
        </row>
        <row r="1075">
          <cell r="I1075" t="str">
            <v/>
          </cell>
        </row>
        <row r="1076">
          <cell r="I1076" t="str">
            <v/>
          </cell>
        </row>
        <row r="1077">
          <cell r="I1077" t="str">
            <v/>
          </cell>
        </row>
        <row r="1078">
          <cell r="I1078" t="str">
            <v/>
          </cell>
        </row>
        <row r="1079">
          <cell r="I1079" t="str">
            <v/>
          </cell>
        </row>
        <row r="1080">
          <cell r="I1080" t="str">
            <v/>
          </cell>
        </row>
        <row r="1081">
          <cell r="I1081" t="str">
            <v/>
          </cell>
        </row>
        <row r="1082">
          <cell r="I1082" t="str">
            <v/>
          </cell>
        </row>
        <row r="1083">
          <cell r="I1083" t="str">
            <v/>
          </cell>
        </row>
        <row r="1084">
          <cell r="I1084" t="str">
            <v/>
          </cell>
        </row>
        <row r="1085">
          <cell r="I1085" t="str">
            <v/>
          </cell>
        </row>
        <row r="1086">
          <cell r="I1086" t="str">
            <v/>
          </cell>
        </row>
        <row r="1087">
          <cell r="I1087" t="str">
            <v/>
          </cell>
        </row>
        <row r="1088">
          <cell r="I1088" t="str">
            <v/>
          </cell>
        </row>
        <row r="1089">
          <cell r="I1089" t="str">
            <v/>
          </cell>
        </row>
        <row r="1090">
          <cell r="I1090" t="str">
            <v/>
          </cell>
        </row>
        <row r="1091">
          <cell r="I1091" t="str">
            <v/>
          </cell>
        </row>
        <row r="1092">
          <cell r="I1092" t="str">
            <v/>
          </cell>
        </row>
        <row r="1093">
          <cell r="I1093" t="str">
            <v/>
          </cell>
        </row>
        <row r="1094">
          <cell r="I1094" t="str">
            <v/>
          </cell>
        </row>
        <row r="1095">
          <cell r="I1095" t="str">
            <v/>
          </cell>
        </row>
        <row r="1096">
          <cell r="I1096" t="str">
            <v/>
          </cell>
        </row>
        <row r="1097">
          <cell r="I1097" t="str">
            <v/>
          </cell>
        </row>
        <row r="1098">
          <cell r="I1098" t="str">
            <v/>
          </cell>
        </row>
        <row r="1099">
          <cell r="I1099" t="str">
            <v/>
          </cell>
        </row>
        <row r="1100">
          <cell r="I1100" t="str">
            <v/>
          </cell>
        </row>
        <row r="1101">
          <cell r="I1101" t="str">
            <v/>
          </cell>
        </row>
        <row r="1102">
          <cell r="I1102" t="str">
            <v/>
          </cell>
        </row>
        <row r="1103">
          <cell r="I1103" t="str">
            <v/>
          </cell>
        </row>
        <row r="1104">
          <cell r="I1104" t="str">
            <v/>
          </cell>
        </row>
        <row r="1105">
          <cell r="I1105" t="str">
            <v/>
          </cell>
        </row>
        <row r="1106">
          <cell r="I1106" t="str">
            <v/>
          </cell>
        </row>
        <row r="1107">
          <cell r="I1107" t="str">
            <v/>
          </cell>
        </row>
        <row r="1108">
          <cell r="I1108" t="str">
            <v/>
          </cell>
        </row>
        <row r="1109">
          <cell r="I1109" t="str">
            <v/>
          </cell>
        </row>
        <row r="1110">
          <cell r="I1110" t="str">
            <v/>
          </cell>
        </row>
        <row r="1111">
          <cell r="I1111" t="str">
            <v/>
          </cell>
        </row>
        <row r="1112">
          <cell r="I1112" t="str">
            <v/>
          </cell>
        </row>
        <row r="1113">
          <cell r="I1113" t="str">
            <v/>
          </cell>
        </row>
        <row r="1114">
          <cell r="I1114" t="str">
            <v/>
          </cell>
        </row>
        <row r="1115">
          <cell r="I1115" t="str">
            <v/>
          </cell>
        </row>
        <row r="1116">
          <cell r="I1116" t="str">
            <v/>
          </cell>
        </row>
        <row r="1117">
          <cell r="I1117" t="str">
            <v/>
          </cell>
        </row>
        <row r="1118">
          <cell r="I1118" t="str">
            <v/>
          </cell>
        </row>
        <row r="1119">
          <cell r="I1119" t="str">
            <v/>
          </cell>
        </row>
        <row r="1120">
          <cell r="I1120" t="str">
            <v/>
          </cell>
        </row>
        <row r="1121">
          <cell r="I1121" t="str">
            <v/>
          </cell>
        </row>
        <row r="1122">
          <cell r="I1122" t="str">
            <v/>
          </cell>
        </row>
        <row r="1123">
          <cell r="I1123" t="str">
            <v/>
          </cell>
        </row>
        <row r="1124">
          <cell r="I1124" t="str">
            <v/>
          </cell>
        </row>
        <row r="1125">
          <cell r="I1125" t="str">
            <v/>
          </cell>
        </row>
        <row r="1126">
          <cell r="I1126" t="str">
            <v/>
          </cell>
        </row>
        <row r="1127">
          <cell r="I1127" t="str">
            <v/>
          </cell>
        </row>
        <row r="1128">
          <cell r="I1128" t="str">
            <v/>
          </cell>
        </row>
        <row r="1129">
          <cell r="I1129" t="str">
            <v/>
          </cell>
        </row>
        <row r="1130">
          <cell r="I1130" t="str">
            <v/>
          </cell>
        </row>
        <row r="1131">
          <cell r="I1131" t="str">
            <v/>
          </cell>
        </row>
        <row r="1132">
          <cell r="I1132" t="str">
            <v/>
          </cell>
        </row>
        <row r="1133">
          <cell r="I1133" t="str">
            <v/>
          </cell>
        </row>
        <row r="1134">
          <cell r="I1134" t="str">
            <v/>
          </cell>
        </row>
        <row r="1135">
          <cell r="I1135" t="str">
            <v/>
          </cell>
        </row>
        <row r="1136">
          <cell r="I1136" t="str">
            <v/>
          </cell>
        </row>
        <row r="1137">
          <cell r="I1137" t="str">
            <v/>
          </cell>
        </row>
        <row r="1138">
          <cell r="I1138" t="str">
            <v/>
          </cell>
        </row>
        <row r="1139">
          <cell r="I1139" t="str">
            <v/>
          </cell>
        </row>
        <row r="1140">
          <cell r="I1140" t="str">
            <v/>
          </cell>
        </row>
        <row r="1141">
          <cell r="I1141" t="str">
            <v/>
          </cell>
        </row>
        <row r="1142">
          <cell r="I1142" t="str">
            <v/>
          </cell>
        </row>
        <row r="1143">
          <cell r="I1143" t="str">
            <v/>
          </cell>
        </row>
        <row r="1144">
          <cell r="I1144" t="str">
            <v/>
          </cell>
        </row>
        <row r="1145">
          <cell r="I1145" t="str">
            <v/>
          </cell>
        </row>
        <row r="1146">
          <cell r="I1146" t="str">
            <v/>
          </cell>
        </row>
        <row r="1147">
          <cell r="I1147" t="str">
            <v/>
          </cell>
        </row>
        <row r="1148">
          <cell r="I1148" t="str">
            <v/>
          </cell>
        </row>
        <row r="1149">
          <cell r="I1149" t="str">
            <v/>
          </cell>
        </row>
        <row r="1150">
          <cell r="I1150" t="str">
            <v/>
          </cell>
        </row>
        <row r="1151">
          <cell r="I1151" t="str">
            <v/>
          </cell>
        </row>
        <row r="1152">
          <cell r="I1152" t="str">
            <v/>
          </cell>
        </row>
        <row r="1153">
          <cell r="I1153" t="str">
            <v/>
          </cell>
        </row>
        <row r="1154">
          <cell r="I1154" t="str">
            <v/>
          </cell>
        </row>
        <row r="1155">
          <cell r="I1155" t="str">
            <v/>
          </cell>
        </row>
        <row r="1156">
          <cell r="I1156" t="str">
            <v/>
          </cell>
        </row>
        <row r="1157">
          <cell r="I1157" t="str">
            <v/>
          </cell>
        </row>
        <row r="1158">
          <cell r="I1158" t="str">
            <v/>
          </cell>
        </row>
        <row r="1159">
          <cell r="I1159" t="str">
            <v/>
          </cell>
        </row>
        <row r="1160">
          <cell r="I1160" t="str">
            <v/>
          </cell>
        </row>
        <row r="1161">
          <cell r="I1161" t="str">
            <v/>
          </cell>
        </row>
        <row r="1162">
          <cell r="I1162" t="str">
            <v/>
          </cell>
        </row>
        <row r="1163">
          <cell r="I1163" t="str">
            <v/>
          </cell>
        </row>
        <row r="1164">
          <cell r="I1164" t="str">
            <v/>
          </cell>
        </row>
        <row r="1165">
          <cell r="I1165" t="str">
            <v/>
          </cell>
        </row>
        <row r="1166">
          <cell r="I1166" t="str">
            <v/>
          </cell>
        </row>
        <row r="1167">
          <cell r="I1167" t="str">
            <v/>
          </cell>
        </row>
        <row r="1168">
          <cell r="I1168" t="str">
            <v/>
          </cell>
        </row>
        <row r="1169">
          <cell r="I1169" t="str">
            <v/>
          </cell>
        </row>
        <row r="1170">
          <cell r="I1170" t="str">
            <v/>
          </cell>
        </row>
        <row r="1171">
          <cell r="I1171" t="str">
            <v/>
          </cell>
        </row>
        <row r="1172">
          <cell r="I1172" t="str">
            <v/>
          </cell>
        </row>
        <row r="1173">
          <cell r="I1173" t="str">
            <v/>
          </cell>
        </row>
        <row r="1174">
          <cell r="I1174" t="str">
            <v/>
          </cell>
        </row>
        <row r="1175">
          <cell r="I1175" t="str">
            <v/>
          </cell>
        </row>
        <row r="1176">
          <cell r="I1176" t="str">
            <v/>
          </cell>
        </row>
        <row r="1177">
          <cell r="I1177" t="str">
            <v/>
          </cell>
        </row>
        <row r="1178">
          <cell r="I1178" t="str">
            <v/>
          </cell>
        </row>
        <row r="1179">
          <cell r="I1179" t="str">
            <v/>
          </cell>
        </row>
        <row r="1180">
          <cell r="I1180" t="str">
            <v/>
          </cell>
        </row>
        <row r="1181">
          <cell r="I1181" t="str">
            <v/>
          </cell>
        </row>
        <row r="1182">
          <cell r="I1182" t="str">
            <v/>
          </cell>
        </row>
        <row r="1183">
          <cell r="I1183" t="str">
            <v/>
          </cell>
        </row>
        <row r="1184">
          <cell r="I1184" t="str">
            <v/>
          </cell>
        </row>
        <row r="1185">
          <cell r="I1185" t="str">
            <v/>
          </cell>
        </row>
        <row r="1186">
          <cell r="I1186" t="str">
            <v/>
          </cell>
        </row>
        <row r="1187">
          <cell r="I1187" t="str">
            <v/>
          </cell>
        </row>
        <row r="1188">
          <cell r="I1188" t="str">
            <v/>
          </cell>
        </row>
        <row r="1189">
          <cell r="I1189" t="str">
            <v/>
          </cell>
        </row>
        <row r="1190">
          <cell r="I1190" t="str">
            <v/>
          </cell>
        </row>
        <row r="1191">
          <cell r="I1191" t="str">
            <v/>
          </cell>
        </row>
        <row r="1192">
          <cell r="I1192" t="str">
            <v/>
          </cell>
        </row>
        <row r="1193">
          <cell r="I1193" t="str">
            <v/>
          </cell>
        </row>
        <row r="1194">
          <cell r="I1194" t="str">
            <v/>
          </cell>
        </row>
        <row r="1195">
          <cell r="I1195" t="str">
            <v/>
          </cell>
        </row>
        <row r="1196">
          <cell r="I1196" t="str">
            <v/>
          </cell>
        </row>
        <row r="1197">
          <cell r="I1197" t="str">
            <v/>
          </cell>
        </row>
        <row r="1198">
          <cell r="I1198" t="str">
            <v/>
          </cell>
        </row>
        <row r="1199">
          <cell r="I1199" t="str">
            <v/>
          </cell>
        </row>
        <row r="1200">
          <cell r="I1200" t="str">
            <v/>
          </cell>
        </row>
        <row r="1201">
          <cell r="I1201" t="str">
            <v/>
          </cell>
        </row>
        <row r="1202">
          <cell r="I1202" t="str">
            <v/>
          </cell>
        </row>
        <row r="1203">
          <cell r="I1203" t="str">
            <v/>
          </cell>
        </row>
        <row r="1204">
          <cell r="I1204" t="str">
            <v/>
          </cell>
        </row>
        <row r="1205">
          <cell r="I1205" t="str">
            <v/>
          </cell>
        </row>
        <row r="1206">
          <cell r="I1206" t="str">
            <v/>
          </cell>
        </row>
        <row r="1207">
          <cell r="I1207" t="str">
            <v/>
          </cell>
        </row>
        <row r="1208">
          <cell r="I1208" t="str">
            <v/>
          </cell>
        </row>
        <row r="1209">
          <cell r="I1209" t="str">
            <v/>
          </cell>
        </row>
        <row r="1210">
          <cell r="I1210" t="str">
            <v/>
          </cell>
        </row>
        <row r="1211">
          <cell r="I1211" t="str">
            <v/>
          </cell>
        </row>
        <row r="1212">
          <cell r="I1212" t="str">
            <v/>
          </cell>
        </row>
        <row r="1213">
          <cell r="I1213" t="str">
            <v/>
          </cell>
        </row>
        <row r="1214">
          <cell r="I1214" t="str">
            <v/>
          </cell>
        </row>
        <row r="1215">
          <cell r="I1215" t="str">
            <v/>
          </cell>
        </row>
        <row r="1216">
          <cell r="I1216" t="str">
            <v/>
          </cell>
        </row>
        <row r="1217">
          <cell r="I1217" t="str">
            <v/>
          </cell>
        </row>
        <row r="1218">
          <cell r="I1218" t="str">
            <v/>
          </cell>
        </row>
        <row r="1219">
          <cell r="I1219" t="str">
            <v/>
          </cell>
        </row>
        <row r="1220">
          <cell r="I1220" t="str">
            <v/>
          </cell>
        </row>
        <row r="1221">
          <cell r="I1221" t="str">
            <v/>
          </cell>
        </row>
        <row r="1222">
          <cell r="I1222" t="str">
            <v/>
          </cell>
        </row>
        <row r="1223">
          <cell r="I1223" t="str">
            <v/>
          </cell>
        </row>
        <row r="1224">
          <cell r="I1224" t="str">
            <v/>
          </cell>
        </row>
        <row r="1225">
          <cell r="I1225" t="str">
            <v/>
          </cell>
        </row>
        <row r="1226">
          <cell r="I1226" t="str">
            <v/>
          </cell>
        </row>
        <row r="1227">
          <cell r="I1227" t="str">
            <v/>
          </cell>
        </row>
        <row r="1228">
          <cell r="I1228" t="str">
            <v/>
          </cell>
        </row>
        <row r="1229">
          <cell r="I1229" t="str">
            <v/>
          </cell>
        </row>
        <row r="1230">
          <cell r="I1230" t="str">
            <v/>
          </cell>
        </row>
        <row r="1231">
          <cell r="I1231" t="str">
            <v/>
          </cell>
        </row>
        <row r="1232">
          <cell r="I1232" t="str">
            <v/>
          </cell>
        </row>
        <row r="1233">
          <cell r="I1233" t="str">
            <v/>
          </cell>
        </row>
        <row r="1234">
          <cell r="I1234" t="str">
            <v/>
          </cell>
        </row>
        <row r="1235">
          <cell r="I1235" t="str">
            <v/>
          </cell>
        </row>
        <row r="1236">
          <cell r="I1236" t="str">
            <v/>
          </cell>
        </row>
        <row r="1237">
          <cell r="I1237" t="str">
            <v/>
          </cell>
        </row>
        <row r="1238">
          <cell r="I1238" t="str">
            <v/>
          </cell>
        </row>
        <row r="1239">
          <cell r="I1239" t="str">
            <v/>
          </cell>
        </row>
        <row r="1240">
          <cell r="I1240" t="str">
            <v/>
          </cell>
        </row>
        <row r="1241">
          <cell r="I1241" t="str">
            <v/>
          </cell>
        </row>
        <row r="1242">
          <cell r="I1242" t="str">
            <v/>
          </cell>
        </row>
        <row r="1243">
          <cell r="I1243" t="str">
            <v/>
          </cell>
        </row>
        <row r="1244">
          <cell r="I1244" t="str">
            <v/>
          </cell>
        </row>
        <row r="1245">
          <cell r="I1245" t="str">
            <v/>
          </cell>
        </row>
        <row r="1246">
          <cell r="I1246" t="str">
            <v/>
          </cell>
        </row>
        <row r="1247">
          <cell r="I1247" t="str">
            <v/>
          </cell>
        </row>
        <row r="1248">
          <cell r="I1248" t="str">
            <v/>
          </cell>
        </row>
        <row r="1249">
          <cell r="I1249" t="str">
            <v/>
          </cell>
        </row>
        <row r="1250">
          <cell r="I1250" t="str">
            <v/>
          </cell>
        </row>
        <row r="1251">
          <cell r="I1251" t="str">
            <v/>
          </cell>
        </row>
        <row r="1252">
          <cell r="I1252" t="str">
            <v/>
          </cell>
        </row>
        <row r="1253">
          <cell r="I1253" t="str">
            <v/>
          </cell>
        </row>
        <row r="1254">
          <cell r="I1254" t="str">
            <v/>
          </cell>
        </row>
        <row r="1255">
          <cell r="I1255" t="str">
            <v/>
          </cell>
        </row>
        <row r="1256">
          <cell r="I1256" t="str">
            <v/>
          </cell>
        </row>
        <row r="1257">
          <cell r="I1257" t="str">
            <v/>
          </cell>
        </row>
        <row r="1258">
          <cell r="I1258" t="str">
            <v/>
          </cell>
        </row>
        <row r="1259">
          <cell r="I1259" t="str">
            <v/>
          </cell>
        </row>
        <row r="1260">
          <cell r="I1260" t="str">
            <v/>
          </cell>
        </row>
        <row r="1261">
          <cell r="I1261" t="str">
            <v/>
          </cell>
        </row>
        <row r="1262">
          <cell r="I1262" t="str">
            <v/>
          </cell>
        </row>
        <row r="1263">
          <cell r="I1263" t="str">
            <v/>
          </cell>
        </row>
        <row r="1264">
          <cell r="I1264" t="str">
            <v/>
          </cell>
        </row>
        <row r="1265">
          <cell r="I1265" t="str">
            <v/>
          </cell>
        </row>
        <row r="1266">
          <cell r="I1266" t="str">
            <v/>
          </cell>
        </row>
        <row r="1267">
          <cell r="I1267" t="str">
            <v/>
          </cell>
        </row>
        <row r="1268">
          <cell r="I1268" t="str">
            <v/>
          </cell>
        </row>
        <row r="1269">
          <cell r="I1269" t="str">
            <v/>
          </cell>
        </row>
        <row r="1270">
          <cell r="I1270" t="str">
            <v/>
          </cell>
        </row>
        <row r="1271">
          <cell r="I1271" t="str">
            <v/>
          </cell>
        </row>
        <row r="1272">
          <cell r="I1272" t="str">
            <v/>
          </cell>
        </row>
        <row r="1273">
          <cell r="I1273" t="str">
            <v/>
          </cell>
        </row>
        <row r="1274">
          <cell r="I1274" t="str">
            <v/>
          </cell>
        </row>
        <row r="1275">
          <cell r="I1275" t="str">
            <v/>
          </cell>
        </row>
        <row r="1276">
          <cell r="I1276" t="str">
            <v/>
          </cell>
        </row>
        <row r="1277">
          <cell r="I1277" t="str">
            <v/>
          </cell>
        </row>
        <row r="1278">
          <cell r="I1278" t="str">
            <v/>
          </cell>
        </row>
        <row r="1279">
          <cell r="I1279" t="str">
            <v/>
          </cell>
        </row>
        <row r="1280">
          <cell r="I1280" t="str">
            <v/>
          </cell>
        </row>
        <row r="1281">
          <cell r="I1281" t="str">
            <v/>
          </cell>
        </row>
        <row r="1282">
          <cell r="I1282" t="str">
            <v/>
          </cell>
        </row>
        <row r="1283">
          <cell r="I1283" t="str">
            <v/>
          </cell>
        </row>
        <row r="1284">
          <cell r="I1284" t="str">
            <v/>
          </cell>
        </row>
        <row r="1285">
          <cell r="I1285" t="str">
            <v/>
          </cell>
        </row>
        <row r="1286">
          <cell r="I1286" t="str">
            <v/>
          </cell>
        </row>
        <row r="1287">
          <cell r="I1287" t="str">
            <v/>
          </cell>
        </row>
        <row r="1288">
          <cell r="I1288" t="str">
            <v/>
          </cell>
        </row>
        <row r="1289">
          <cell r="I1289" t="str">
            <v/>
          </cell>
        </row>
        <row r="1290">
          <cell r="I1290" t="str">
            <v/>
          </cell>
        </row>
        <row r="1291">
          <cell r="I1291" t="str">
            <v/>
          </cell>
        </row>
        <row r="1292">
          <cell r="I1292" t="str">
            <v/>
          </cell>
        </row>
        <row r="1293">
          <cell r="I1293" t="str">
            <v/>
          </cell>
        </row>
        <row r="1294">
          <cell r="I1294" t="str">
            <v/>
          </cell>
        </row>
        <row r="1295">
          <cell r="I1295" t="str">
            <v/>
          </cell>
        </row>
        <row r="1296">
          <cell r="I1296" t="str">
            <v/>
          </cell>
        </row>
        <row r="1297">
          <cell r="I1297" t="str">
            <v/>
          </cell>
        </row>
        <row r="1298">
          <cell r="I1298" t="str">
            <v/>
          </cell>
        </row>
        <row r="1299">
          <cell r="I1299" t="str">
            <v/>
          </cell>
        </row>
        <row r="1300">
          <cell r="I1300" t="str">
            <v/>
          </cell>
        </row>
        <row r="1301">
          <cell r="I1301" t="str">
            <v/>
          </cell>
        </row>
        <row r="1302">
          <cell r="I1302" t="str">
            <v/>
          </cell>
        </row>
        <row r="1303">
          <cell r="I1303" t="str">
            <v/>
          </cell>
        </row>
        <row r="1304">
          <cell r="I1304" t="str">
            <v/>
          </cell>
        </row>
        <row r="1305">
          <cell r="I1305" t="str">
            <v/>
          </cell>
        </row>
        <row r="1306">
          <cell r="I1306" t="str">
            <v/>
          </cell>
        </row>
        <row r="1307">
          <cell r="I1307" t="str">
            <v/>
          </cell>
        </row>
        <row r="1308">
          <cell r="I1308" t="str">
            <v/>
          </cell>
        </row>
        <row r="1309">
          <cell r="I1309" t="str">
            <v/>
          </cell>
        </row>
        <row r="1310">
          <cell r="I1310" t="str">
            <v/>
          </cell>
        </row>
        <row r="1311">
          <cell r="I1311" t="str">
            <v/>
          </cell>
        </row>
        <row r="1312">
          <cell r="I1312" t="str">
            <v/>
          </cell>
        </row>
        <row r="1313">
          <cell r="I1313" t="str">
            <v/>
          </cell>
        </row>
        <row r="1314">
          <cell r="I1314" t="str">
            <v/>
          </cell>
        </row>
        <row r="1315">
          <cell r="I1315" t="str">
            <v/>
          </cell>
        </row>
        <row r="1316">
          <cell r="I1316" t="str">
            <v/>
          </cell>
        </row>
        <row r="1317">
          <cell r="I1317" t="str">
            <v/>
          </cell>
        </row>
        <row r="1318">
          <cell r="I1318" t="str">
            <v/>
          </cell>
        </row>
        <row r="1319">
          <cell r="I1319" t="str">
            <v/>
          </cell>
        </row>
        <row r="1320">
          <cell r="I1320" t="str">
            <v/>
          </cell>
        </row>
        <row r="1321">
          <cell r="I1321" t="str">
            <v/>
          </cell>
        </row>
        <row r="1322">
          <cell r="I1322" t="str">
            <v/>
          </cell>
        </row>
        <row r="1323">
          <cell r="I1323" t="str">
            <v/>
          </cell>
        </row>
        <row r="1324">
          <cell r="I1324" t="str">
            <v/>
          </cell>
        </row>
        <row r="1325">
          <cell r="I1325" t="str">
            <v/>
          </cell>
        </row>
        <row r="1326">
          <cell r="I1326" t="str">
            <v/>
          </cell>
        </row>
        <row r="1327">
          <cell r="I1327" t="str">
            <v/>
          </cell>
        </row>
        <row r="1328">
          <cell r="I1328" t="str">
            <v/>
          </cell>
        </row>
        <row r="1329">
          <cell r="I1329" t="str">
            <v/>
          </cell>
        </row>
        <row r="1330">
          <cell r="I1330" t="str">
            <v/>
          </cell>
        </row>
        <row r="1331">
          <cell r="I1331" t="str">
            <v/>
          </cell>
        </row>
        <row r="1332">
          <cell r="I1332" t="str">
            <v/>
          </cell>
        </row>
        <row r="1333">
          <cell r="I1333" t="str">
            <v/>
          </cell>
        </row>
        <row r="1334">
          <cell r="I1334" t="str">
            <v/>
          </cell>
        </row>
        <row r="1335">
          <cell r="I1335" t="str">
            <v/>
          </cell>
        </row>
        <row r="1336">
          <cell r="I1336" t="str">
            <v/>
          </cell>
        </row>
        <row r="1337">
          <cell r="I1337" t="str">
            <v/>
          </cell>
        </row>
        <row r="1338">
          <cell r="I1338" t="str">
            <v/>
          </cell>
        </row>
        <row r="1339">
          <cell r="I1339" t="str">
            <v/>
          </cell>
        </row>
        <row r="1340">
          <cell r="I1340" t="str">
            <v/>
          </cell>
        </row>
        <row r="1341">
          <cell r="I1341" t="str">
            <v/>
          </cell>
        </row>
        <row r="1342">
          <cell r="I1342" t="str">
            <v/>
          </cell>
        </row>
        <row r="1343">
          <cell r="I1343" t="str">
            <v/>
          </cell>
        </row>
        <row r="1344">
          <cell r="I1344" t="str">
            <v/>
          </cell>
        </row>
        <row r="1345">
          <cell r="I1345" t="str">
            <v/>
          </cell>
        </row>
        <row r="1346">
          <cell r="I1346" t="str">
            <v/>
          </cell>
        </row>
        <row r="1347">
          <cell r="I1347" t="str">
            <v/>
          </cell>
        </row>
        <row r="1348">
          <cell r="I1348" t="str">
            <v/>
          </cell>
        </row>
        <row r="1349">
          <cell r="I1349" t="str">
            <v/>
          </cell>
        </row>
        <row r="1350">
          <cell r="I1350" t="str">
            <v/>
          </cell>
        </row>
        <row r="1351">
          <cell r="I1351" t="str">
            <v/>
          </cell>
        </row>
        <row r="1352">
          <cell r="I1352" t="str">
            <v/>
          </cell>
        </row>
        <row r="1353">
          <cell r="I1353" t="str">
            <v/>
          </cell>
        </row>
        <row r="1354">
          <cell r="I1354" t="str">
            <v/>
          </cell>
        </row>
        <row r="1355">
          <cell r="I1355" t="str">
            <v/>
          </cell>
        </row>
        <row r="1356">
          <cell r="I1356" t="str">
            <v/>
          </cell>
        </row>
        <row r="1357">
          <cell r="I1357" t="str">
            <v/>
          </cell>
        </row>
        <row r="1358">
          <cell r="I1358" t="str">
            <v/>
          </cell>
        </row>
        <row r="1359">
          <cell r="I1359" t="str">
            <v/>
          </cell>
        </row>
        <row r="1360">
          <cell r="I1360" t="str">
            <v/>
          </cell>
        </row>
        <row r="1361">
          <cell r="I1361" t="str">
            <v/>
          </cell>
        </row>
        <row r="1362">
          <cell r="I1362" t="str">
            <v/>
          </cell>
        </row>
        <row r="1363">
          <cell r="I1363" t="str">
            <v/>
          </cell>
        </row>
        <row r="1364">
          <cell r="I1364" t="str">
            <v/>
          </cell>
        </row>
        <row r="1365">
          <cell r="I1365" t="str">
            <v/>
          </cell>
        </row>
        <row r="1366">
          <cell r="I1366" t="str">
            <v/>
          </cell>
        </row>
        <row r="1367">
          <cell r="I1367" t="str">
            <v/>
          </cell>
        </row>
        <row r="1368">
          <cell r="I1368" t="str">
            <v/>
          </cell>
        </row>
        <row r="1369">
          <cell r="I1369" t="str">
            <v/>
          </cell>
        </row>
        <row r="1370">
          <cell r="I1370" t="str">
            <v/>
          </cell>
        </row>
        <row r="1371">
          <cell r="I1371" t="str">
            <v/>
          </cell>
        </row>
        <row r="1372">
          <cell r="I1372" t="str">
            <v/>
          </cell>
        </row>
        <row r="1373">
          <cell r="I1373" t="str">
            <v/>
          </cell>
        </row>
        <row r="1374">
          <cell r="I1374" t="str">
            <v/>
          </cell>
        </row>
        <row r="1375">
          <cell r="I1375" t="str">
            <v/>
          </cell>
        </row>
        <row r="1376">
          <cell r="I1376" t="str">
            <v/>
          </cell>
        </row>
        <row r="1377">
          <cell r="I1377" t="str">
            <v/>
          </cell>
        </row>
        <row r="1378">
          <cell r="I1378" t="str">
            <v/>
          </cell>
        </row>
        <row r="1379">
          <cell r="I1379" t="str">
            <v/>
          </cell>
        </row>
        <row r="1380">
          <cell r="I1380" t="str">
            <v/>
          </cell>
        </row>
        <row r="1381">
          <cell r="I1381" t="str">
            <v/>
          </cell>
        </row>
        <row r="1382">
          <cell r="I1382" t="str">
            <v/>
          </cell>
        </row>
        <row r="1383">
          <cell r="I1383" t="str">
            <v/>
          </cell>
        </row>
        <row r="1384">
          <cell r="I1384" t="str">
            <v/>
          </cell>
        </row>
        <row r="1385">
          <cell r="I1385" t="str">
            <v/>
          </cell>
        </row>
        <row r="1386">
          <cell r="I1386" t="str">
            <v/>
          </cell>
        </row>
        <row r="1387">
          <cell r="I1387" t="str">
            <v/>
          </cell>
        </row>
        <row r="1388">
          <cell r="I1388" t="str">
            <v/>
          </cell>
        </row>
        <row r="1389">
          <cell r="I1389" t="str">
            <v/>
          </cell>
        </row>
        <row r="1390">
          <cell r="I1390" t="str">
            <v/>
          </cell>
        </row>
        <row r="1391">
          <cell r="I1391" t="str">
            <v/>
          </cell>
        </row>
        <row r="1392">
          <cell r="I1392" t="str">
            <v/>
          </cell>
        </row>
        <row r="1393">
          <cell r="I1393" t="str">
            <v/>
          </cell>
        </row>
        <row r="1394">
          <cell r="I1394" t="str">
            <v/>
          </cell>
        </row>
        <row r="1395">
          <cell r="I1395" t="str">
            <v/>
          </cell>
        </row>
        <row r="1396">
          <cell r="I1396" t="str">
            <v/>
          </cell>
        </row>
        <row r="1397">
          <cell r="I1397" t="str">
            <v/>
          </cell>
        </row>
        <row r="1398">
          <cell r="I1398" t="str">
            <v/>
          </cell>
        </row>
        <row r="1399">
          <cell r="I1399" t="str">
            <v/>
          </cell>
        </row>
        <row r="1400">
          <cell r="I1400" t="str">
            <v/>
          </cell>
        </row>
        <row r="1401">
          <cell r="I1401" t="str">
            <v/>
          </cell>
        </row>
        <row r="1402">
          <cell r="I1402" t="str">
            <v/>
          </cell>
        </row>
        <row r="1403">
          <cell r="I1403" t="str">
            <v/>
          </cell>
        </row>
        <row r="1404">
          <cell r="I1404" t="str">
            <v/>
          </cell>
        </row>
        <row r="1405">
          <cell r="I1405" t="str">
            <v/>
          </cell>
        </row>
        <row r="1406">
          <cell r="I1406" t="str">
            <v/>
          </cell>
        </row>
        <row r="1407">
          <cell r="I1407" t="str">
            <v/>
          </cell>
        </row>
        <row r="1408">
          <cell r="I1408" t="str">
            <v/>
          </cell>
        </row>
        <row r="1409">
          <cell r="I1409" t="str">
            <v/>
          </cell>
        </row>
        <row r="1410">
          <cell r="I1410" t="str">
            <v/>
          </cell>
        </row>
        <row r="1411">
          <cell r="I1411" t="str">
            <v/>
          </cell>
        </row>
        <row r="1412">
          <cell r="I1412" t="str">
            <v/>
          </cell>
        </row>
        <row r="1413">
          <cell r="I1413" t="str">
            <v/>
          </cell>
        </row>
        <row r="1414">
          <cell r="I1414" t="str">
            <v/>
          </cell>
        </row>
        <row r="1415">
          <cell r="I1415" t="str">
            <v/>
          </cell>
        </row>
        <row r="1416">
          <cell r="I1416" t="str">
            <v/>
          </cell>
        </row>
        <row r="1417">
          <cell r="I1417" t="str">
            <v/>
          </cell>
        </row>
        <row r="1418">
          <cell r="I1418" t="str">
            <v/>
          </cell>
        </row>
        <row r="1419">
          <cell r="I1419" t="str">
            <v/>
          </cell>
        </row>
        <row r="1420">
          <cell r="I1420" t="str">
            <v/>
          </cell>
        </row>
        <row r="1421">
          <cell r="I1421" t="str">
            <v/>
          </cell>
        </row>
        <row r="1422">
          <cell r="I1422" t="str">
            <v/>
          </cell>
        </row>
        <row r="1423">
          <cell r="I1423" t="str">
            <v/>
          </cell>
        </row>
        <row r="1424">
          <cell r="I1424" t="str">
            <v/>
          </cell>
        </row>
        <row r="1425">
          <cell r="I1425" t="str">
            <v/>
          </cell>
        </row>
        <row r="1426">
          <cell r="I1426" t="str">
            <v/>
          </cell>
        </row>
        <row r="1427">
          <cell r="I1427" t="str">
            <v/>
          </cell>
        </row>
        <row r="1428">
          <cell r="I1428" t="str">
            <v/>
          </cell>
        </row>
        <row r="1429">
          <cell r="I1429" t="str">
            <v/>
          </cell>
        </row>
        <row r="1430">
          <cell r="I1430" t="str">
            <v/>
          </cell>
        </row>
        <row r="1431">
          <cell r="I1431" t="str">
            <v/>
          </cell>
        </row>
        <row r="1432">
          <cell r="I1432" t="str">
            <v/>
          </cell>
        </row>
        <row r="1433">
          <cell r="I1433" t="str">
            <v/>
          </cell>
        </row>
        <row r="1434">
          <cell r="I1434" t="str">
            <v/>
          </cell>
        </row>
        <row r="1435">
          <cell r="I1435" t="str">
            <v/>
          </cell>
        </row>
        <row r="1436">
          <cell r="I1436" t="str">
            <v/>
          </cell>
        </row>
        <row r="1437">
          <cell r="I1437" t="str">
            <v/>
          </cell>
        </row>
        <row r="1438">
          <cell r="I1438" t="str">
            <v/>
          </cell>
        </row>
        <row r="1439">
          <cell r="I1439" t="str">
            <v/>
          </cell>
        </row>
        <row r="1440">
          <cell r="I1440" t="str">
            <v/>
          </cell>
        </row>
        <row r="1441">
          <cell r="I1441" t="str">
            <v/>
          </cell>
        </row>
        <row r="1442">
          <cell r="I1442" t="str">
            <v/>
          </cell>
        </row>
        <row r="1443">
          <cell r="I1443" t="str">
            <v/>
          </cell>
        </row>
        <row r="1444">
          <cell r="I1444" t="str">
            <v/>
          </cell>
        </row>
        <row r="1445">
          <cell r="I1445" t="str">
            <v/>
          </cell>
        </row>
        <row r="1446">
          <cell r="I1446" t="str">
            <v/>
          </cell>
        </row>
        <row r="1447">
          <cell r="I1447" t="str">
            <v/>
          </cell>
        </row>
        <row r="1448">
          <cell r="I1448" t="str">
            <v/>
          </cell>
        </row>
        <row r="1449">
          <cell r="I1449" t="str">
            <v/>
          </cell>
        </row>
        <row r="1450">
          <cell r="I1450" t="str">
            <v/>
          </cell>
        </row>
        <row r="1451">
          <cell r="I1451" t="str">
            <v/>
          </cell>
        </row>
        <row r="1452">
          <cell r="I1452" t="str">
            <v/>
          </cell>
        </row>
        <row r="1453">
          <cell r="I1453" t="str">
            <v/>
          </cell>
        </row>
        <row r="1454">
          <cell r="I1454" t="str">
            <v/>
          </cell>
        </row>
        <row r="1455">
          <cell r="I1455" t="str">
            <v/>
          </cell>
        </row>
        <row r="1456">
          <cell r="I1456" t="str">
            <v/>
          </cell>
        </row>
        <row r="1457">
          <cell r="I1457" t="str">
            <v/>
          </cell>
        </row>
        <row r="1458">
          <cell r="I1458" t="str">
            <v/>
          </cell>
        </row>
        <row r="1459">
          <cell r="I1459" t="str">
            <v/>
          </cell>
        </row>
        <row r="1460">
          <cell r="I1460" t="str">
            <v/>
          </cell>
        </row>
        <row r="1461">
          <cell r="I1461" t="str">
            <v/>
          </cell>
        </row>
        <row r="1462">
          <cell r="I1462" t="str">
            <v/>
          </cell>
        </row>
        <row r="1463">
          <cell r="I1463" t="str">
            <v/>
          </cell>
        </row>
        <row r="1464">
          <cell r="I1464" t="str">
            <v/>
          </cell>
        </row>
        <row r="1465">
          <cell r="I1465" t="str">
            <v/>
          </cell>
        </row>
        <row r="1466">
          <cell r="I1466" t="str">
            <v/>
          </cell>
        </row>
        <row r="1467">
          <cell r="I1467" t="str">
            <v/>
          </cell>
        </row>
        <row r="1468">
          <cell r="I1468" t="str">
            <v/>
          </cell>
        </row>
        <row r="1469">
          <cell r="I1469" t="str">
            <v/>
          </cell>
        </row>
        <row r="1470">
          <cell r="I1470" t="str">
            <v/>
          </cell>
        </row>
        <row r="1471">
          <cell r="I1471" t="str">
            <v/>
          </cell>
        </row>
        <row r="1472">
          <cell r="I1472" t="str">
            <v/>
          </cell>
        </row>
        <row r="1473">
          <cell r="I1473" t="str">
            <v/>
          </cell>
        </row>
        <row r="1474">
          <cell r="I1474" t="str">
            <v/>
          </cell>
        </row>
        <row r="1475">
          <cell r="I1475" t="str">
            <v/>
          </cell>
        </row>
        <row r="1476">
          <cell r="I1476" t="str">
            <v/>
          </cell>
        </row>
        <row r="1477">
          <cell r="I1477" t="str">
            <v/>
          </cell>
        </row>
        <row r="1478">
          <cell r="I1478" t="str">
            <v/>
          </cell>
        </row>
        <row r="1479">
          <cell r="I1479" t="str">
            <v/>
          </cell>
        </row>
        <row r="1480">
          <cell r="I1480" t="str">
            <v/>
          </cell>
        </row>
        <row r="1481">
          <cell r="I1481" t="str">
            <v/>
          </cell>
        </row>
        <row r="1482">
          <cell r="I1482" t="str">
            <v/>
          </cell>
        </row>
        <row r="1483">
          <cell r="I1483" t="str">
            <v/>
          </cell>
        </row>
        <row r="1484">
          <cell r="I1484" t="str">
            <v/>
          </cell>
        </row>
        <row r="1485">
          <cell r="I1485" t="str">
            <v/>
          </cell>
        </row>
        <row r="1486">
          <cell r="I1486" t="str">
            <v/>
          </cell>
        </row>
        <row r="1487">
          <cell r="I1487" t="str">
            <v/>
          </cell>
        </row>
        <row r="1488">
          <cell r="I1488" t="str">
            <v/>
          </cell>
        </row>
        <row r="1489">
          <cell r="I1489" t="str">
            <v/>
          </cell>
        </row>
        <row r="1490">
          <cell r="I1490" t="str">
            <v/>
          </cell>
        </row>
        <row r="1491">
          <cell r="I1491" t="str">
            <v/>
          </cell>
        </row>
        <row r="1492">
          <cell r="I1492" t="str">
            <v/>
          </cell>
        </row>
        <row r="1493">
          <cell r="I1493" t="str">
            <v/>
          </cell>
        </row>
        <row r="1494">
          <cell r="I1494" t="str">
            <v/>
          </cell>
        </row>
        <row r="1495">
          <cell r="I1495" t="str">
            <v/>
          </cell>
        </row>
        <row r="1496">
          <cell r="I1496" t="str">
            <v/>
          </cell>
        </row>
        <row r="1497">
          <cell r="I1497" t="str">
            <v/>
          </cell>
        </row>
        <row r="1498">
          <cell r="I1498" t="str">
            <v/>
          </cell>
        </row>
        <row r="1499">
          <cell r="I1499" t="str">
            <v/>
          </cell>
        </row>
        <row r="1500">
          <cell r="I1500" t="str">
            <v/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Supermercado_Novamed\1%20Supermercado%20Semi%20Acabado\1.%20Supermercado\2025\02%20-%20Fevereiro\Simulador%20Spmc%20Semiacabado%20Modelo.IBP%20_%2026.02.202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Silva" refreshedDate="45713.380782870372" createdVersion="8" refreshedVersion="8" minRefreshableVersion="3" recordCount="373" xr:uid="{FCEEE16A-7BC9-43E3-8E49-7EB7CB1C7C0F}">
  <cacheSource type="worksheet">
    <worksheetSource ref="B2:AK375" sheet="WIP NOVAMED" r:id="rId2"/>
  </cacheSource>
  <cacheFields count="36">
    <cacheField name="Ordem" numFmtId="0">
      <sharedItems containsSemiMixedTypes="0" containsString="0" containsNumber="1" containsInteger="1" minValue="2173415" maxValue="2275510"/>
    </cacheField>
    <cacheField name="Lote" numFmtId="0">
      <sharedItems/>
    </cacheField>
    <cacheField name="Material" numFmtId="0">
      <sharedItems containsMixedTypes="1" containsNumber="1" containsInteger="1" minValue="700663" maxValue="704317" count="105">
        <s v="703676I"/>
        <s v="702913I"/>
        <s v="702543I"/>
        <n v="703808"/>
        <s v="703043I"/>
        <s v="703226I"/>
        <s v="702939I"/>
        <s v="702988I"/>
        <s v="702385I"/>
        <s v="703220I"/>
        <s v="703606I"/>
        <s v="703161I"/>
        <s v="700465I"/>
        <s v="703648I"/>
        <s v="760009I"/>
        <s v="703228I"/>
        <n v="703839"/>
        <n v="704302"/>
        <s v="701045I"/>
        <s v="703153I"/>
        <s v="702345I"/>
        <s v="702535I"/>
        <s v="700981I"/>
        <s v="702363I"/>
        <s v="702959I"/>
        <s v="702484I"/>
        <s v="700228I"/>
        <s v="700935I"/>
        <s v="703236I"/>
        <s v="702033I"/>
        <s v="703652I"/>
        <s v="702486I"/>
        <s v="700360I"/>
        <s v="700574I"/>
        <s v="703015I"/>
        <s v="702391I"/>
        <s v="702390I"/>
        <s v="703235I"/>
        <n v="704307"/>
        <s v="702993I"/>
        <s v="701165I"/>
        <s v="702493I"/>
        <s v="702987I"/>
        <s v="703014I"/>
        <s v="702960I"/>
        <s v="703607I"/>
        <s v="703608I"/>
        <s v="704304I"/>
        <s v="700984I"/>
        <s v="702849I"/>
        <s v="701247I"/>
        <s v="704224I"/>
        <s v="750063I"/>
        <s v="750066I"/>
        <s v="700672I"/>
        <s v="704065I"/>
        <s v="702503I"/>
        <s v="703131I"/>
        <s v="702788I"/>
        <s v="703029I"/>
        <s v="703186I"/>
        <s v="704096I"/>
        <s v="703678I"/>
        <s v="702468I"/>
        <n v="702554"/>
        <s v="702755I"/>
        <s v="704069I"/>
        <s v="702047I"/>
        <s v="703154I"/>
        <s v="703515I"/>
        <s v="750064I"/>
        <s v="703806I"/>
        <s v="703609I"/>
        <s v="703068I"/>
        <s v="702667I"/>
        <s v="704068I"/>
        <s v="702563I"/>
        <s v="704424I"/>
        <n v="700663"/>
        <s v="702076I"/>
        <s v="702964I"/>
        <s v="703529I"/>
        <s v="701164I"/>
        <s v="702327I"/>
        <s v="702539I"/>
        <s v="702928I"/>
        <s v="702963I"/>
        <s v="703011I"/>
        <s v="702408I"/>
        <s v="702914I"/>
        <s v="704411I"/>
        <s v="704066I"/>
        <s v="702072I"/>
        <s v="704317I"/>
        <s v="702726I"/>
        <s v="701202I"/>
        <s v="702962I"/>
        <n v="704076"/>
        <s v="704284I"/>
        <s v="704425I"/>
        <s v="700977I"/>
        <s v="702084I"/>
        <s v="702929I"/>
        <n v="703909" u="1"/>
        <n v="704317" u="1"/>
      </sharedItems>
    </cacheField>
    <cacheField name="Tp." numFmtId="0">
      <sharedItems/>
    </cacheField>
    <cacheField name="MRP" numFmtId="0">
      <sharedItems containsSemiMixedTypes="0" containsString="0" containsNumber="1" containsInteger="1" minValue="400" maxValue="409"/>
    </cacheField>
    <cacheField name="CP" numFmtId="0">
      <sharedItems/>
    </cacheField>
    <cacheField name="Cen." numFmtId="0">
      <sharedItems containsSemiMixedTypes="0" containsString="0" containsNumber="1" containsInteger="1" minValue="600" maxValue="600"/>
    </cacheField>
    <cacheField name="Status do sistema" numFmtId="0">
      <sharedItems/>
    </cacheField>
    <cacheField name="Texto breve de material" numFmtId="0">
      <sharedItems/>
    </cacheField>
    <cacheField name="Criado por" numFmtId="0">
      <sharedItems/>
    </cacheField>
    <cacheField name="Qtd.teórica" numFmtId="3">
      <sharedItems containsSemiMixedTypes="0" containsString="0" containsNumber="1" containsInteger="1" minValue="50000" maxValue="4200000"/>
    </cacheField>
    <cacheField name="Qtd.fornecda" numFmtId="3">
      <sharedItems containsSemiMixedTypes="0" containsString="0" containsNumber="1" containsInteger="1" minValue="0" maxValue="0"/>
    </cacheField>
    <cacheField name="UM" numFmtId="0">
      <sharedItems/>
    </cacheField>
    <cacheField name="nícoBase" numFmtId="14">
      <sharedItems containsSemiMixedTypes="0" containsNonDate="0" containsDate="1" containsString="0" minDate="2024-04-23T00:00:00" maxDate="2025-03-13T00:00:00"/>
    </cacheField>
    <cacheField name="Fm-base" numFmtId="14">
      <sharedItems containsSemiMixedTypes="0" containsNonDate="0" containsDate="1" containsString="0" minDate="2024-08-25T00:00:00" maxDate="2025-03-15T00:00:00"/>
    </cacheField>
    <cacheField name="Created on" numFmtId="14">
      <sharedItems containsSemiMixedTypes="0" containsNonDate="0" containsDate="1" containsString="0" minDate="2024-04-16T00:00:00" maxDate="2025-02-25T00:00:00"/>
    </cacheField>
    <cacheField name="Lberação" numFmtId="14">
      <sharedItems containsSemiMixedTypes="0" containsNonDate="0" containsDate="1" containsString="0" minDate="2024-04-23T00:00:00" maxDate="2025-03-13T00:00:00"/>
    </cacheField>
    <cacheField name="Liberação" numFmtId="14">
      <sharedItems containsSemiMixedTypes="0" containsNonDate="0" containsDate="1" containsString="0" minDate="2024-04-19T00:00:00" maxDate="2025-02-25T00:00:00"/>
    </cacheField>
    <cacheField name="PESAGEM" numFmtId="14">
      <sharedItems containsDate="1" containsMixedTypes="1" minDate="2024-05-09T00:00:00" maxDate="2025-02-26T00:00:00"/>
    </cacheField>
    <cacheField name="Lead tme" numFmtId="164">
      <sharedItems containsSemiMixedTypes="0" containsString="0" containsNumber="1" containsInteger="1" minValue="6" maxValue="35"/>
    </cacheField>
    <cacheField name="Prevsão chegada SNELLOG" numFmtId="0">
      <sharedItems containsNonDate="0" containsString="0" containsBlank="1"/>
    </cacheField>
    <cacheField name="Peneira , Status de Classificação" numFmtId="0">
      <sharedItems/>
    </cacheField>
    <cacheField name="FAMÍLIA" numFmtId="0">
      <sharedItems/>
    </cacheField>
    <cacheField name="Revestimento" numFmtId="0">
      <sharedItems/>
    </cacheField>
    <cacheField name="ZQM" numFmtId="0">
      <sharedItems/>
    </cacheField>
    <cacheField name="LT" numFmtId="164">
      <sharedItems containsSemiMixedTypes="0" containsString="0" containsNumber="1" containsInteger="1" minValue="6" maxValue="35"/>
    </cacheField>
    <cacheField name="PESADO" numFmtId="0">
      <sharedItems/>
    </cacheField>
    <cacheField name="TPO" numFmtId="14">
      <sharedItems/>
    </cacheField>
    <cacheField name="Status Depósito" numFmtId="14">
      <sharedItems/>
    </cacheField>
    <cacheField name="VU" numFmtId="14">
      <sharedItems/>
    </cacheField>
    <cacheField name="Valorzação dos Produtos" numFmtId="166">
      <sharedItems containsSemiMixedTypes="0" containsString="0" containsNumber="1" minValue="0" maxValue="905352"/>
    </cacheField>
    <cacheField name="Key" numFmtId="0">
      <sharedItems containsSemiMixedTypes="0" containsString="0" containsNumber="1" containsInteger="1" minValue="5" maxValue="5" count="1">
        <n v="5"/>
      </sharedItems>
    </cacheField>
    <cacheField name="POSIÇÃO ATUAL" numFmtId="0">
      <sharedItems count="1">
        <s v="PESAGEM"/>
      </sharedItems>
    </cacheField>
    <cacheField name="Classificação dos Críticos" numFmtId="0">
      <sharedItems/>
    </cacheField>
    <cacheField name="Dias em Processo" numFmtId="0">
      <sharedItems containsSemiMixedTypes="0" containsString="0" containsNumber="1" containsInteger="1" minValue="1" maxValue="312"/>
    </cacheField>
    <cacheField name="Status - Vencimento" numFmtId="1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n v="2173415"/>
    <s v="S4B1883"/>
    <x v="0"/>
    <s v="Z007"/>
    <n v="402"/>
    <s v=""/>
    <n v="600"/>
    <s v="LIB  PRCO CONF CAPC ACON AUAN CANC LOAT*"/>
    <s v="SULF. HIDROXICLOROQUINA 400MG COM REV"/>
    <s v="L0038394"/>
    <n v="700000"/>
    <n v="0"/>
    <s v="UN"/>
    <d v="2024-04-23T00:00:00"/>
    <d v="2024-11-07T00:00:00"/>
    <d v="2024-04-16T00:00:00"/>
    <d v="2024-04-23T00:00:00"/>
    <d v="2024-04-19T00:00:00"/>
    <d v="2024-05-09T00:00:00"/>
    <n v="21"/>
    <m/>
    <s v="VERMELHO"/>
    <s v="COP LEG.3"/>
    <s v="REV. 800 3"/>
    <s v=""/>
    <n v="21"/>
    <s v=""/>
    <s v="Via Úmida"/>
    <s v="Ótimo"/>
    <s v="LTO 800 2  VG 800 2"/>
    <n v="430073"/>
    <x v="0"/>
    <x v="0"/>
    <s v="VERMELHO"/>
    <n v="312"/>
    <s v="1 - Alto Risco de Vencimento +120 em WIP"/>
  </r>
  <r>
    <n v="2217647"/>
    <s v="S4H5783"/>
    <x v="1"/>
    <s v="Z007"/>
    <n v="400"/>
    <s v=""/>
    <n v="600"/>
    <s v="LIB  PRCO CNPA CAPC ACON CANC LOAT MOME*"/>
    <s v="ATORVASTATINA CALCICA 10MG COMP.REV"/>
    <s v="D0016431"/>
    <n v="2120000"/>
    <n v="0"/>
    <s v="UN"/>
    <d v="2024-08-22T00:00:00"/>
    <d v="2024-08-25T00:00:00"/>
    <d v="2024-08-20T00:00:00"/>
    <d v="2024-08-22T00:00:00"/>
    <d v="2024-08-22T00:00:00"/>
    <d v="2024-08-23T00:00:00"/>
    <n v="13"/>
    <m/>
    <s v="VERMELHO"/>
    <s v="COP LEG.6"/>
    <s v="REV. 500 1"/>
    <s v=""/>
    <n v="13"/>
    <s v=""/>
    <s v="Via Úmida"/>
    <s v="Crítico"/>
    <s v="-"/>
    <n v="70786.8"/>
    <x v="0"/>
    <x v="0"/>
    <s v="VERMELHO"/>
    <n v="187"/>
    <s v="1 - Alto Risco de Vencimento +120 em WIP"/>
  </r>
  <r>
    <n v="2244335"/>
    <s v="S4L5856"/>
    <x v="2"/>
    <s v="Z007"/>
    <n v="402"/>
    <s v=""/>
    <n v="600"/>
    <s v="LIB  PRCO CNPA CAPC ACON CANC LOAT MOME*"/>
    <s v="MICOFENOLATO DE MOFETILA 500MG C.REV"/>
    <s v="R0040019"/>
    <n v="684000"/>
    <n v="0"/>
    <s v="UN"/>
    <d v="2024-11-14T00:00:00"/>
    <d v="2024-11-17T00:00:00"/>
    <d v="2024-11-07T00:00:00"/>
    <d v="2024-11-14T00:00:00"/>
    <d v="2024-11-14T00:00:00"/>
    <d v="2024-11-17T00:00:00"/>
    <n v="22"/>
    <m/>
    <s v="AMARELO"/>
    <s v="COP LEG.8"/>
    <s v="REV. 800 2"/>
    <s v=""/>
    <n v="22"/>
    <s v=""/>
    <s v="Via Úmida"/>
    <s v="Crítico"/>
    <s v="LTO 2000 1  VG 2000 1"/>
    <n v="394312.32"/>
    <x v="0"/>
    <x v="0"/>
    <s v="AMARELO"/>
    <n v="103"/>
    <s v="2 - OP em WIP +90 a 120 dias"/>
  </r>
  <r>
    <n v="2245922"/>
    <s v="S4L7977"/>
    <x v="3"/>
    <s v="Z007"/>
    <n v="409"/>
    <s v=""/>
    <n v="600"/>
    <s v="LIB  PRCO CNPA CAPC ACON CANC LOAT MOME*"/>
    <s v="SI+B12,C,E,B9,H+FE,MG,ZN COM REV(ALIM)"/>
    <s v="J0013751"/>
    <n v="437500"/>
    <n v="0"/>
    <s v="UN"/>
    <d v="2024-11-13T00:00:00"/>
    <d v="2024-11-16T00:00:00"/>
    <d v="2024-11-12T00:00:00"/>
    <d v="2024-11-13T00:00:00"/>
    <d v="2024-11-13T00:00:00"/>
    <d v="2024-12-04T00:00:00"/>
    <n v="17"/>
    <m/>
    <s v="VERMELHO"/>
    <s v="COP LEG.6"/>
    <s v="REV. 500 1"/>
    <s v=""/>
    <n v="17"/>
    <s v=""/>
    <s v="Via Úmida"/>
    <s v="Ótimo"/>
    <s v="-"/>
    <n v="303143.75"/>
    <x v="0"/>
    <x v="0"/>
    <s v="VERMELHO"/>
    <n v="104"/>
    <s v="2 - OP em WIP +90 a 120 dias"/>
  </r>
  <r>
    <n v="2246650"/>
    <s v="S4L9187"/>
    <x v="4"/>
    <s v="Z007"/>
    <n v="400"/>
    <s v=""/>
    <n v="600"/>
    <s v="LIB  PRCO CNPA CAPC ACON CANC LOAT MOME*"/>
    <s v="VALSARTANA+HIDROCL.160/12,5MG COM REV"/>
    <s v="D0016431"/>
    <n v="2000000"/>
    <n v="0"/>
    <s v="UN"/>
    <d v="2024-11-13T00:00:00"/>
    <d v="2024-11-16T00:00:00"/>
    <d v="2024-11-13T00:00:00"/>
    <d v="2024-11-13T00:00:00"/>
    <d v="2024-11-13T00:00:00"/>
    <d v="2024-11-14T00:00:00"/>
    <n v="18"/>
    <m/>
    <s v="VERMELHO"/>
    <s v="COP LEG.7"/>
    <s v="REV. 800 1"/>
    <s v=""/>
    <n v="18"/>
    <s v=""/>
    <s v="Via Úmida"/>
    <s v="Ótimo"/>
    <s v="-"/>
    <n v="210480"/>
    <x v="0"/>
    <x v="0"/>
    <s v="VERMELHO"/>
    <n v="104"/>
    <s v="2 - OP em WIP +90 a 120 dias"/>
  </r>
  <r>
    <n v="2250497"/>
    <s v="S4M4854"/>
    <x v="5"/>
    <s v="Z007"/>
    <n v="402"/>
    <s v=""/>
    <n v="600"/>
    <s v="LIB  PRCO CNPA CAPC ACON CANC LOAT MOME*"/>
    <s v="OLMESARTANA+HCTZ 20/12,5 MG COM REV"/>
    <s v="J0013751"/>
    <n v="1000000"/>
    <n v="0"/>
    <s v="UN"/>
    <d v="2024-11-29T00:00:00"/>
    <d v="2024-12-02T00:00:00"/>
    <d v="2024-11-26T00:00:00"/>
    <d v="2024-11-29T00:00:00"/>
    <d v="2024-11-29T00:00:00"/>
    <d v="2024-11-29T00:00:00"/>
    <n v="17"/>
    <m/>
    <s v="AMARELO"/>
    <s v="COP LEG.1"/>
    <s v="REV. 500 2"/>
    <s v=""/>
    <n v="17"/>
    <s v=""/>
    <s v="Via Úmida"/>
    <s v="Baixo"/>
    <s v="LTO 800 1  VG 800 1"/>
    <n v="112780"/>
    <x v="0"/>
    <x v="0"/>
    <s v="AMARELO"/>
    <n v="88"/>
    <s v="3 - OP em WIP +75 a 90 dias"/>
  </r>
  <r>
    <n v="2250498"/>
    <s v="S4M4855"/>
    <x v="5"/>
    <s v="Z007"/>
    <n v="402"/>
    <s v=""/>
    <n v="600"/>
    <s v="LIB  PRCO CNPA CAPC ACON CANC LOAT MOME*"/>
    <s v="OLMESARTANA+HCTZ 20/12,5 MG COM REV"/>
    <s v="J0013751"/>
    <n v="1000000"/>
    <n v="0"/>
    <s v="UN"/>
    <d v="2024-11-29T00:00:00"/>
    <d v="2024-12-02T00:00:00"/>
    <d v="2024-11-26T00:00:00"/>
    <d v="2024-11-29T00:00:00"/>
    <d v="2024-11-29T00:00:00"/>
    <d v="2024-11-29T00:00:00"/>
    <n v="17"/>
    <m/>
    <s v="AMARELO"/>
    <s v="COP LEG.1"/>
    <s v="REV. 500 2"/>
    <s v=""/>
    <n v="17"/>
    <s v=""/>
    <s v="Via Úmida"/>
    <s v="Baixo"/>
    <s v="LTO 800 1  VG 800 1"/>
    <n v="112780"/>
    <x v="0"/>
    <x v="0"/>
    <s v="AMARELO"/>
    <n v="88"/>
    <s v="3 - OP em WIP +75 a 90 dias"/>
  </r>
  <r>
    <n v="2255539"/>
    <s v="S4N2095"/>
    <x v="6"/>
    <s v="Z007"/>
    <n v="400"/>
    <s v=""/>
    <n v="600"/>
    <s v="LIB  PRCO CNPA CAPC ACON CANC LOAT MOME*"/>
    <s v="SINVASTATINA 40MG COMPRIMIDOS REVESTIDOS"/>
    <s v="J0013751"/>
    <n v="750000"/>
    <n v="0"/>
    <s v="UN"/>
    <d v="2024-12-13T00:00:00"/>
    <d v="2024-12-15T00:00:00"/>
    <d v="2024-12-10T00:00:00"/>
    <d v="2024-12-13T00:00:00"/>
    <d v="2024-12-13T00:00:00"/>
    <d v="2024-12-20T00:00:00"/>
    <n v="13"/>
    <m/>
    <s v="AMARELO"/>
    <s v="COP LEG.5"/>
    <s v="REV. 500 3"/>
    <s v=""/>
    <n v="13"/>
    <s v=""/>
    <s v="Via Úmida"/>
    <s v="Baixo"/>
    <s v="-"/>
    <n v="76672.5"/>
    <x v="0"/>
    <x v="0"/>
    <s v="AMARELO"/>
    <n v="74"/>
    <s v="4 - OP em WIP +60 a 75 dias"/>
  </r>
  <r>
    <n v="2255542"/>
    <s v="S4N2098"/>
    <x v="6"/>
    <s v="Z007"/>
    <n v="400"/>
    <s v=""/>
    <n v="600"/>
    <s v="LIB  PRCO CNPA CAPC ACON CANC LOAT MOME*"/>
    <s v="SINVASTATINA 40MG COMPRIMIDOS REVESTIDOS"/>
    <s v="J0013751"/>
    <n v="750000"/>
    <n v="0"/>
    <s v="UN"/>
    <d v="2024-12-13T00:00:00"/>
    <d v="2024-12-15T00:00:00"/>
    <d v="2024-12-10T00:00:00"/>
    <d v="2024-12-13T00:00:00"/>
    <d v="2024-12-13T00:00:00"/>
    <d v="2024-12-20T00:00:00"/>
    <n v="13"/>
    <m/>
    <s v="AMARELO"/>
    <s v="COP LEG.5"/>
    <s v="REV. 500 3"/>
    <s v=""/>
    <n v="13"/>
    <s v=""/>
    <s v="Via Úmida"/>
    <s v="Baixo"/>
    <s v="-"/>
    <n v="76672.5"/>
    <x v="0"/>
    <x v="0"/>
    <s v="AMARELO"/>
    <n v="74"/>
    <s v="4 - OP em WIP +60 a 75 dias"/>
  </r>
  <r>
    <n v="2258882"/>
    <s v="S4N7036"/>
    <x v="7"/>
    <s v="Z007"/>
    <n v="400"/>
    <s v=""/>
    <n v="600"/>
    <s v="LIB  PRCO CNPA CAPC ACON CANC LOAT MOME*"/>
    <s v="VALSARTANA + HIDROCLOR.320/25MG COMP.REV"/>
    <s v="D0016431"/>
    <n v="500000"/>
    <n v="0"/>
    <s v="UN"/>
    <d v="2025-01-28T00:00:00"/>
    <d v="2025-01-30T00:00:00"/>
    <d v="2024-12-23T00:00:00"/>
    <d v="2025-01-28T00:00:00"/>
    <d v="2024-12-23T00:00:00"/>
    <d v="2025-01-28T00:00:00"/>
    <n v="16"/>
    <m/>
    <s v="AMARELO"/>
    <s v="COP LEG.5"/>
    <s v="REV. 500 1"/>
    <s v=""/>
    <n v="16"/>
    <s v=""/>
    <s v="Via Úmida"/>
    <s v="Cheio"/>
    <s v="-"/>
    <n v="105805"/>
    <x v="0"/>
    <x v="0"/>
    <s v="AMARELO"/>
    <n v="64"/>
    <s v="4 - OP em WIP +60 a 75 dias"/>
  </r>
  <r>
    <n v="2258934"/>
    <s v="S4N7089"/>
    <x v="8"/>
    <s v="Z007"/>
    <n v="402"/>
    <s v=""/>
    <n v="600"/>
    <s v="LIB  PRCO CNPA CAPC ACON AUAN AUIN LOAT*"/>
    <s v="ACARBOSE 100MG COMPRIMIDOS"/>
    <s v="J0013751"/>
    <n v="500000"/>
    <n v="0"/>
    <s v="UN"/>
    <d v="2025-01-09T00:00:00"/>
    <d v="2025-01-13T00:00:00"/>
    <d v="2024-12-23T00:00:00"/>
    <d v="2025-01-09T00:00:00"/>
    <d v="2024-12-23T00:00:00"/>
    <d v="2025-02-07T00:00:00"/>
    <n v="15"/>
    <m/>
    <s v="VERDE"/>
    <s v="COP FET.2"/>
    <s v="(None)"/>
    <s v=""/>
    <n v="15"/>
    <s v=""/>
    <s v="Via Úmida"/>
    <s v="Estoque Sem Demanda"/>
    <s v="ESTUFA 3  VG 800 3"/>
    <n v="209240"/>
    <x v="0"/>
    <x v="0"/>
    <s v="VERDE"/>
    <n v="64"/>
    <s v="4 - OP em WIP +60 a 75 dias"/>
  </r>
  <r>
    <n v="2259170"/>
    <s v="S4N7326"/>
    <x v="9"/>
    <s v="Z007"/>
    <n v="402"/>
    <s v=""/>
    <n v="600"/>
    <s v="LIB  PRCO CNPA CAPC ACON AUAN AUIN CANC*"/>
    <s v="OLMESARTANA+ANLODIPINO 20/5MG COM REV"/>
    <s v="D0016431"/>
    <n v="1500000"/>
    <n v="0"/>
    <s v="UN"/>
    <d v="2025-01-21T00:00:00"/>
    <d v="2025-01-26T00:00:00"/>
    <d v="2024-12-23T00:00:00"/>
    <d v="2025-01-21T00:00:00"/>
    <d v="2024-12-23T00:00:00"/>
    <d v="2025-01-21T00:00:00"/>
    <n v="20"/>
    <m/>
    <s v="VERMELHO"/>
    <s v="COP LEG.1"/>
    <s v="REV. 150 3"/>
    <s v=""/>
    <n v="20"/>
    <s v=""/>
    <s v="Via Úmida"/>
    <s v="Cheio"/>
    <s v="LTO 400  VG 400"/>
    <n v="156705"/>
    <x v="0"/>
    <x v="0"/>
    <s v="VERMELHO"/>
    <n v="64"/>
    <s v="4 - OP em WIP +60 a 75 dias"/>
  </r>
  <r>
    <n v="2259267"/>
    <s v="S4N8094"/>
    <x v="10"/>
    <s v="Z007"/>
    <n v="400"/>
    <s v=""/>
    <n v="600"/>
    <s v="LIB  PRCO CNPA CAPC ACON AUAN AUIN CANC*"/>
    <s v="BESILATO DE LEVANLODIPINO 2,5MG COM"/>
    <s v="J0013751"/>
    <n v="1500000"/>
    <n v="0"/>
    <s v="UN"/>
    <d v="2025-01-12T00:00:00"/>
    <d v="2025-02-15T00:00:00"/>
    <d v="2025-01-09T00:00:00"/>
    <d v="2025-01-12T00:00:00"/>
    <d v="2025-01-09T00:00:00"/>
    <d v="2025-01-11T00:00:00"/>
    <n v="12"/>
    <m/>
    <s v="VERMELHO"/>
    <s v="COP LEG.6"/>
    <s v="(None)"/>
    <s v=""/>
    <n v="12"/>
    <s v=""/>
    <s v="Via Úmida"/>
    <s v="Crítico"/>
    <s v="(None)"/>
    <n v="63344.999999999993"/>
    <x v="0"/>
    <x v="0"/>
    <s v="VERMELHO"/>
    <n v="47"/>
    <s v="5 - OP em WIP +45 a 60 dias"/>
  </r>
  <r>
    <n v="2259268"/>
    <s v="S4N8095"/>
    <x v="10"/>
    <s v="Z007"/>
    <n v="400"/>
    <s v=""/>
    <n v="600"/>
    <s v="LIB  PRCO CNPA CAPC ACON AUAN AUIN CANC*"/>
    <s v="BESILATO DE LEVANLODIPINO 2,5MG COM"/>
    <s v="J0013751"/>
    <n v="1500000"/>
    <n v="0"/>
    <s v="UN"/>
    <d v="2025-01-13T00:00:00"/>
    <d v="2025-02-15T00:00:00"/>
    <d v="2025-01-09T00:00:00"/>
    <d v="2025-01-13T00:00:00"/>
    <d v="2025-01-09T00:00:00"/>
    <d v="2025-01-11T00:00:00"/>
    <n v="12"/>
    <m/>
    <s v="VERMELHO"/>
    <s v="COP LEG.6"/>
    <s v="(None)"/>
    <s v=""/>
    <n v="12"/>
    <s v=""/>
    <s v="Via Úmida"/>
    <s v="Crítico"/>
    <s v="(None)"/>
    <n v="63344.999999999993"/>
    <x v="0"/>
    <x v="0"/>
    <s v="VERMELHO"/>
    <n v="47"/>
    <s v="5 - OP em WIP +45 a 60 dias"/>
  </r>
  <r>
    <n v="2259278"/>
    <s v="S4N7419"/>
    <x v="11"/>
    <s v="Z007"/>
    <n v="408"/>
    <s v=""/>
    <n v="600"/>
    <s v="LIB  PRCO CNPA CAPC ACON AUAN AUIN LOAT*"/>
    <s v="CLOR.DULOXETINA(C1)60MG CAPDURALIBRETARD"/>
    <s v="J0013751"/>
    <n v="437840"/>
    <n v="0"/>
    <s v="UN"/>
    <d v="2025-02-05T00:00:00"/>
    <d v="2025-02-06T00:00:00"/>
    <d v="2025-01-08T00:00:00"/>
    <d v="2025-02-05T00:00:00"/>
    <d v="2025-02-05T00:00:00"/>
    <d v="2025-02-07T00:00:00"/>
    <n v="11"/>
    <m/>
    <s v="VERMELHO"/>
    <s v="PAM 1"/>
    <s v="(None)"/>
    <s v=""/>
    <n v="11"/>
    <s v=""/>
    <s v="Via Úmida"/>
    <s v="Excesso"/>
    <s v="(None)"/>
    <n v="184680.91200000001"/>
    <x v="0"/>
    <x v="0"/>
    <s v="VERMELHO"/>
    <n v="20"/>
    <s v="7 - OP em WIP +20 a 30 dias"/>
  </r>
  <r>
    <n v="2259355"/>
    <s v="S4N7512"/>
    <x v="12"/>
    <s v="Z007"/>
    <n v="408"/>
    <s v=""/>
    <n v="600"/>
    <s v="LIB  PRCO CNPA CAPC ACON AUAN AUIN CANC*"/>
    <s v="ITRACONAZOL 100 MG CAPSULA DURA"/>
    <s v="J0013751"/>
    <n v="416570"/>
    <n v="0"/>
    <s v="UN"/>
    <d v="2025-01-18T00:00:00"/>
    <d v="2025-01-20T00:00:00"/>
    <d v="2025-01-08T00:00:00"/>
    <d v="2025-01-18T00:00:00"/>
    <d v="2025-01-18T00:00:00"/>
    <d v="2025-01-19T00:00:00"/>
    <n v="10"/>
    <m/>
    <s v="VERMELHO"/>
    <s v="PAM 1"/>
    <s v="(None)"/>
    <s v=""/>
    <n v="10"/>
    <s v=""/>
    <s v="Via Úmida"/>
    <s v="Excesso"/>
    <s v="(None)"/>
    <n v="176675.6684"/>
    <x v="0"/>
    <x v="0"/>
    <s v="VERMELHO"/>
    <n v="38"/>
    <s v="6 - OP em WIP +30 a 45 dias"/>
  </r>
  <r>
    <n v="2259388"/>
    <s v="S4N7560"/>
    <x v="13"/>
    <s v="Z007"/>
    <n v="400"/>
    <s v=""/>
    <n v="600"/>
    <s v="LIB  PRCO CNPA CAPC ACON CANC LOAT MOME*"/>
    <s v="LINAGLIPTINA 5MG COM REV"/>
    <s v="J0013751"/>
    <n v="600000"/>
    <n v="0"/>
    <s v="UN"/>
    <d v="2025-01-13T00:00:00"/>
    <d v="2025-01-16T00:00:00"/>
    <d v="2025-01-08T00:00:00"/>
    <d v="2025-01-13T00:00:00"/>
    <d v="2025-01-13T00:00:00"/>
    <d v="2025-01-14T00:00:00"/>
    <n v="17"/>
    <m/>
    <s v="VERMELHO"/>
    <s v="COP FET.7"/>
    <s v="REV. 150 1"/>
    <s v=""/>
    <n v="17"/>
    <s v=""/>
    <s v="Via Úmida"/>
    <s v="Baixo"/>
    <s v="-"/>
    <n v="282126"/>
    <x v="0"/>
    <x v="0"/>
    <s v="VERMELHO"/>
    <n v="43"/>
    <s v="6 - OP em WIP +30 a 45 dias"/>
  </r>
  <r>
    <n v="2259390"/>
    <s v="S4N7562"/>
    <x v="13"/>
    <s v="Z007"/>
    <n v="400"/>
    <s v=""/>
    <n v="600"/>
    <s v="LIB  PRCO CAPC ACON CANC LOAT MOME MatC*"/>
    <s v="LINAGLIPTINA 5MG COM REV"/>
    <s v="J0013751"/>
    <n v="600000"/>
    <n v="0"/>
    <s v="UN"/>
    <d v="2025-01-13T00:00:00"/>
    <d v="2025-01-16T00:00:00"/>
    <d v="2025-01-08T00:00:00"/>
    <d v="2025-01-13T00:00:00"/>
    <d v="2025-01-13T00:00:00"/>
    <d v="2025-01-15T00:00:00"/>
    <n v="17"/>
    <m/>
    <s v="VERMELHO"/>
    <s v="COP FET.7"/>
    <s v="REV. 150 1"/>
    <s v=""/>
    <n v="17"/>
    <s v=""/>
    <s v="Via Úmida"/>
    <s v="Baixo"/>
    <s v="-"/>
    <n v="282126"/>
    <x v="0"/>
    <x v="0"/>
    <s v="VERMELHO"/>
    <n v="43"/>
    <s v="6 - OP em WIP +30 a 45 dias"/>
  </r>
  <r>
    <n v="2259391"/>
    <s v="S4N7564"/>
    <x v="13"/>
    <s v="Z007"/>
    <n v="400"/>
    <s v=""/>
    <n v="600"/>
    <s v="LIB  PRCO CAPC ACON CANC LOAT MOME MatC*"/>
    <s v="LINAGLIPTINA 5MG COM REV"/>
    <s v="J0013751"/>
    <n v="600000"/>
    <n v="0"/>
    <s v="UN"/>
    <d v="2025-01-13T00:00:00"/>
    <d v="2025-01-16T00:00:00"/>
    <d v="2025-01-08T00:00:00"/>
    <d v="2025-01-13T00:00:00"/>
    <d v="2025-01-13T00:00:00"/>
    <d v="2025-01-15T00:00:00"/>
    <n v="17"/>
    <m/>
    <s v="VERMELHO"/>
    <s v="COP FET.7"/>
    <s v="REV. 150 1"/>
    <s v=""/>
    <n v="17"/>
    <s v=""/>
    <s v="Via Úmida"/>
    <s v="Baixo"/>
    <s v="-"/>
    <n v="282126"/>
    <x v="0"/>
    <x v="0"/>
    <s v="VERMELHO"/>
    <n v="43"/>
    <s v="6 - OP em WIP +30 a 45 dias"/>
  </r>
  <r>
    <n v="2259392"/>
    <s v="S4N7565"/>
    <x v="13"/>
    <s v="Z007"/>
    <n v="400"/>
    <s v=""/>
    <n v="600"/>
    <s v="LIB  PRCO CAPC ACON CANC LOAT MOME MatC*"/>
    <s v="LINAGLIPTINA 5MG COM REV"/>
    <s v="J0013751"/>
    <n v="600000"/>
    <n v="0"/>
    <s v="UN"/>
    <d v="2025-01-13T00:00:00"/>
    <d v="2025-01-16T00:00:00"/>
    <d v="2025-01-08T00:00:00"/>
    <d v="2025-01-13T00:00:00"/>
    <d v="2025-01-13T00:00:00"/>
    <d v="2025-01-15T00:00:00"/>
    <n v="17"/>
    <m/>
    <s v="VERMELHO"/>
    <s v="COP FET.7"/>
    <s v="REV. 150 1"/>
    <s v=""/>
    <n v="17"/>
    <s v=""/>
    <s v="Via Úmida"/>
    <s v="Baixo"/>
    <s v="-"/>
    <n v="282126"/>
    <x v="0"/>
    <x v="0"/>
    <s v="VERMELHO"/>
    <n v="43"/>
    <s v="6 - OP em WIP +30 a 45 dias"/>
  </r>
  <r>
    <n v="2259855"/>
    <s v="S4N8232"/>
    <x v="14"/>
    <s v="Z007"/>
    <n v="400"/>
    <s v=""/>
    <n v="600"/>
    <s v="LIB  PRCO CNPA CAPC ACON LOAT MOME MatC*"/>
    <s v="CLOR.PROPRANOLOL 40MG COMP"/>
    <s v="J0013751"/>
    <n v="3000000"/>
    <n v="0"/>
    <s v="UN"/>
    <d v="2025-02-20T00:00:00"/>
    <d v="2025-02-22T00:00:00"/>
    <d v="2025-01-09T00:00:00"/>
    <d v="2025-02-20T00:00:00"/>
    <d v="2025-02-14T00:00:00"/>
    <d v="2025-02-20T00:00:00"/>
    <n v="13"/>
    <m/>
    <s v="VERMELHO"/>
    <s v="COP LEG.6"/>
    <s v="(None)"/>
    <s v=""/>
    <n v="13"/>
    <s v=""/>
    <s v="Via Úmida"/>
    <s v="Crítico"/>
    <s v="(None)"/>
    <n v="99180"/>
    <x v="0"/>
    <x v="0"/>
    <s v="VERMELHO"/>
    <n v="11"/>
    <s v="8 - OP com menos de 20 dias"/>
  </r>
  <r>
    <n v="2259880"/>
    <s v="S4N8264"/>
    <x v="15"/>
    <s v="Z007"/>
    <n v="402"/>
    <s v=""/>
    <n v="600"/>
    <s v="LIB  PRCO CNPA CAPC ACON CANC LOAT MOME*"/>
    <s v="OLMESARTANA+HCTZ 40/25 MG COM REV"/>
    <s v="J0013751"/>
    <n v="600000"/>
    <n v="0"/>
    <s v="UN"/>
    <d v="2025-01-22T00:00:00"/>
    <d v="2025-01-25T00:00:00"/>
    <d v="2025-01-09T00:00:00"/>
    <d v="2025-01-22T00:00:00"/>
    <d v="2025-01-22T00:00:00"/>
    <d v="2025-01-24T00:00:00"/>
    <n v="18"/>
    <m/>
    <s v="AMARELO"/>
    <s v="COP LEG.2"/>
    <s v="REV. 500 2"/>
    <s v=""/>
    <n v="18"/>
    <s v=""/>
    <s v="Via Úmida"/>
    <s v="Baixo"/>
    <s v="LTO 800 1  VG 800 1"/>
    <n v="117900"/>
    <x v="0"/>
    <x v="0"/>
    <s v="AMARELO"/>
    <n v="34"/>
    <s v="6 - OP em WIP +30 a 45 dias"/>
  </r>
  <r>
    <n v="2259979"/>
    <s v="S4N8410"/>
    <x v="16"/>
    <s v="Z007"/>
    <n v="409"/>
    <s v=""/>
    <n v="600"/>
    <s v="LIB  MATF PRCO CNPA CAPC ACON CANC LOAT*"/>
    <s v="CA+MG+VITD+VITK2 COM REV (ALIM)"/>
    <s v="J0013751"/>
    <n v="416666"/>
    <n v="0"/>
    <s v="UN"/>
    <d v="2025-01-23T00:00:00"/>
    <d v="2025-01-26T00:00:00"/>
    <d v="2025-01-09T00:00:00"/>
    <d v="2025-01-23T00:00:00"/>
    <d v="2025-01-23T00:00:00"/>
    <d v="2025-01-30T00:00:00"/>
    <n v="20"/>
    <m/>
    <s v="ROXO"/>
    <s v="COP. STIN"/>
    <s v="REV. 800 1"/>
    <s v=""/>
    <n v="20"/>
    <s v=""/>
    <s v="Via Úmida"/>
    <s v="Crítico"/>
    <s v="-"/>
    <n v="179837.21226"/>
    <x v="0"/>
    <x v="0"/>
    <s v="ROXO"/>
    <n v="33"/>
    <s v="6 - OP em WIP +30 a 45 dias"/>
  </r>
  <r>
    <n v="2260061"/>
    <s v="S4N8496"/>
    <x v="17"/>
    <s v="Z007"/>
    <n v="409"/>
    <s v=""/>
    <n v="600"/>
    <s v="LIB  PRCO CNPA CAPC ACON LOAT MOME MatC*"/>
    <s v="LUT+ZEA+A+B2+C+E+CU+SE+ZN COM REV (ALIM)"/>
    <s v="J0013751"/>
    <n v="285714"/>
    <n v="0"/>
    <s v="UN"/>
    <d v="2025-02-09T00:00:00"/>
    <d v="2025-02-11T00:00:00"/>
    <d v="2025-01-09T00:00:00"/>
    <d v="2025-02-09T00:00:00"/>
    <d v="2025-02-09T00:00:00"/>
    <d v="2025-02-18T00:00:00"/>
    <n v="17"/>
    <m/>
    <s v="VERMELHO"/>
    <s v="COP LEG.5"/>
    <s v="REV. 400 1"/>
    <s v=""/>
    <n v="17"/>
    <s v=""/>
    <s v="Via Úmida"/>
    <s v="Crítico"/>
    <s v="-"/>
    <n v="101799.8982"/>
    <x v="0"/>
    <x v="0"/>
    <s v="VERMELHO"/>
    <n v="16"/>
    <s v="8 - OP com menos de 20 dias"/>
  </r>
  <r>
    <n v="2260064"/>
    <s v="S4N8499"/>
    <x v="17"/>
    <s v="Z007"/>
    <n v="409"/>
    <s v=""/>
    <n v="600"/>
    <s v="LIB  PRCO CNPA CAPC ACON LOAT MOME MatC*"/>
    <s v="LUT+ZEA+A+B2+C+E+CU+SE+ZN COM REV (ALIM)"/>
    <s v="J0013751"/>
    <n v="285714"/>
    <n v="0"/>
    <s v="UN"/>
    <d v="2025-02-09T00:00:00"/>
    <d v="2025-02-11T00:00:00"/>
    <d v="2025-01-09T00:00:00"/>
    <d v="2025-02-09T00:00:00"/>
    <d v="2025-02-09T00:00:00"/>
    <d v="2025-02-19T00:00:00"/>
    <n v="17"/>
    <m/>
    <s v="VERMELHO"/>
    <s v="COP LEG.5"/>
    <s v="REV. 400 1"/>
    <s v=""/>
    <n v="17"/>
    <s v=""/>
    <s v="Via Úmida"/>
    <s v="Crítico"/>
    <s v="-"/>
    <n v="101799.8982"/>
    <x v="0"/>
    <x v="0"/>
    <s v="VERMELHO"/>
    <n v="16"/>
    <s v="8 - OP com menos de 20 dias"/>
  </r>
  <r>
    <n v="2260144"/>
    <s v="S4N8604"/>
    <x v="18"/>
    <s v="Z007"/>
    <n v="404"/>
    <s v=""/>
    <n v="600"/>
    <s v="LIB  PRCO CNPA CAPC ACON CANC LOAT MOME*"/>
    <s v="CETOPROFENO CAPSULAS 50MG"/>
    <s v="J0013751"/>
    <n v="500000"/>
    <n v="0"/>
    <s v="UN"/>
    <d v="2025-01-28T00:00:00"/>
    <d v="2025-01-30T00:00:00"/>
    <d v="2025-01-09T00:00:00"/>
    <d v="2025-01-28T00:00:00"/>
    <d v="2025-01-28T00:00:00"/>
    <d v="2025-01-28T00:00:00"/>
    <n v="13"/>
    <m/>
    <s v="VERMELHO"/>
    <s v="PAM 2"/>
    <s v="(None)"/>
    <s v=""/>
    <n v="13"/>
    <s v=""/>
    <s v="Via Úmida"/>
    <s v="Excesso"/>
    <s v="(None)"/>
    <n v="41575"/>
    <x v="0"/>
    <x v="0"/>
    <s v="VERMELHO"/>
    <n v="28"/>
    <s v="7 - OP em WIP +20 a 30 dias"/>
  </r>
  <r>
    <n v="2260203"/>
    <s v="S4N8845"/>
    <x v="19"/>
    <s v="Z007"/>
    <n v="400"/>
    <s v=""/>
    <n v="600"/>
    <s v="LIB  PRCO CNPA CAPC ACON AUAN AUIN LOAT*"/>
    <s v="VALSARTANA+ANLODIPINO 320/10MG COM REV"/>
    <s v="J0013751"/>
    <n v="850000"/>
    <n v="0"/>
    <s v="UN"/>
    <d v="2025-01-24T00:00:00"/>
    <d v="2025-01-27T00:00:00"/>
    <d v="2025-01-09T00:00:00"/>
    <d v="2025-01-24T00:00:00"/>
    <d v="2025-01-24T00:00:00"/>
    <d v="2025-02-02T00:00:00"/>
    <n v="14"/>
    <m/>
    <s v="VERDE"/>
    <s v="COP LEG.3"/>
    <s v="REV. 800 1"/>
    <s v=""/>
    <n v="14"/>
    <s v=""/>
    <s v="Via Úmida"/>
    <s v="Crítico"/>
    <s v="-"/>
    <n v="163897"/>
    <x v="0"/>
    <x v="0"/>
    <s v="VERDE"/>
    <n v="32"/>
    <s v="6 - OP em WIP +30 a 45 dias"/>
  </r>
  <r>
    <n v="2260334"/>
    <s v="S4N8868"/>
    <x v="20"/>
    <s v="Z007"/>
    <n v="400"/>
    <s v=""/>
    <n v="600"/>
    <s v="LIB  PRCO CAPC ACON AUAN AUIN CANC LOAT*"/>
    <s v="DEFLAZACORTE 7,5MGCOMP"/>
    <s v="J0013751"/>
    <n v="650000"/>
    <n v="0"/>
    <s v="UN"/>
    <d v="2025-01-24T00:00:00"/>
    <d v="2025-01-25T00:00:00"/>
    <d v="2025-01-09T00:00:00"/>
    <d v="2025-01-24T00:00:00"/>
    <d v="2025-01-24T00:00:00"/>
    <d v="2025-01-29T00:00:00"/>
    <n v="13"/>
    <m/>
    <s v="VERDE"/>
    <s v="COP FET.3"/>
    <s v="(None)"/>
    <s v=""/>
    <n v="13"/>
    <s v=""/>
    <s v="Via Úmida"/>
    <s v="Ótimo"/>
    <s v="(None)"/>
    <n v="83115.500000000015"/>
    <x v="0"/>
    <x v="0"/>
    <s v="VERDE"/>
    <n v="32"/>
    <s v="6 - OP em WIP +30 a 45 dias"/>
  </r>
  <r>
    <n v="2260826"/>
    <s v="S4N9654"/>
    <x v="21"/>
    <s v="Z007"/>
    <n v="406"/>
    <s v=""/>
    <n v="600"/>
    <s v="LIB  PRCO CNPA CAPC ACON AUAN AUIN LOAT*"/>
    <s v="GABAPENTINA (C1) 400MG CAPS"/>
    <s v="D0016431"/>
    <n v="490000"/>
    <n v="0"/>
    <s v="UN"/>
    <d v="2025-01-27T00:00:00"/>
    <d v="2025-01-30T00:00:00"/>
    <d v="2025-01-10T00:00:00"/>
    <d v="2025-01-27T00:00:00"/>
    <d v="2025-01-27T00:00:00"/>
    <d v="2025-02-16T00:00:00"/>
    <n v="17"/>
    <m/>
    <s v="VERMELHO"/>
    <s v="PAM 2"/>
    <s v="(None)"/>
    <s v=""/>
    <n v="17"/>
    <s v=""/>
    <s v="Via Úmida"/>
    <s v="Crítico"/>
    <s v="ESTUFA 2  VG 800 3"/>
    <n v="128517.20000000001"/>
    <x v="0"/>
    <x v="0"/>
    <s v="VERMELHO"/>
    <n v="29"/>
    <s v="7 - OP em WIP +20 a 30 dias"/>
  </r>
  <r>
    <n v="2260827"/>
    <s v="S4N9655"/>
    <x v="21"/>
    <s v="Z007"/>
    <n v="406"/>
    <s v=""/>
    <n v="600"/>
    <s v="LIB  PRCO CAPC ACON AUAN AUIN LOAT MatC*"/>
    <s v="GABAPENTINA (C1) 400MG CAPS"/>
    <s v="D0016431"/>
    <n v="490000"/>
    <n v="0"/>
    <s v="UN"/>
    <d v="2025-01-27T00:00:00"/>
    <d v="2025-01-30T00:00:00"/>
    <d v="2025-01-10T00:00:00"/>
    <d v="2025-01-27T00:00:00"/>
    <d v="2025-01-27T00:00:00"/>
    <s v="Não Pesado"/>
    <n v="17"/>
    <m/>
    <s v="VERMELHO"/>
    <s v="PAM 2"/>
    <s v="(None)"/>
    <s v=""/>
    <n v="17"/>
    <s v="NÃO"/>
    <s v="Via Úmida"/>
    <s v="Crítico"/>
    <s v="ESTUFA 2  VG 800 3"/>
    <n v="128517.20000000001"/>
    <x v="0"/>
    <x v="0"/>
    <s v="VERMELHO"/>
    <n v="29"/>
    <s v="7 - OP em WIP +20 a 30 dias"/>
  </r>
  <r>
    <n v="2260828"/>
    <s v="S4N9656"/>
    <x v="21"/>
    <s v="Z007"/>
    <n v="406"/>
    <s v=""/>
    <n v="600"/>
    <s v="LIB  PRCO CAPC ACON AUAN AUIN LOAT MatC*"/>
    <s v="GABAPENTINA (C1) 400MG CAPS"/>
    <s v="D0016431"/>
    <n v="490000"/>
    <n v="0"/>
    <s v="UN"/>
    <d v="2025-01-27T00:00:00"/>
    <d v="2025-01-30T00:00:00"/>
    <d v="2025-01-10T00:00:00"/>
    <d v="2025-01-27T00:00:00"/>
    <d v="2025-01-27T00:00:00"/>
    <s v="Não Pesado"/>
    <n v="17"/>
    <m/>
    <s v="VERMELHO"/>
    <s v="PAM 2"/>
    <s v="(None)"/>
    <s v=""/>
    <n v="17"/>
    <s v="NÃO"/>
    <s v="Via Úmida"/>
    <s v="Crítico"/>
    <s v="ESTUFA 2  VG 800 3"/>
    <n v="128517.20000000001"/>
    <x v="0"/>
    <x v="0"/>
    <s v="VERMELHO"/>
    <n v="29"/>
    <s v="7 - OP em WIP +20 a 30 dias"/>
  </r>
  <r>
    <n v="2262944"/>
    <s v="S4O2998"/>
    <x v="22"/>
    <s v="Z007"/>
    <n v="402"/>
    <s v=""/>
    <n v="600"/>
    <s v="LIB  PRCO CNPA CAPC ACON LOAT MOME MatC*"/>
    <s v="METILDOPA 250MG COMP REV"/>
    <s v="C0040343"/>
    <n v="800000"/>
    <n v="0"/>
    <s v="UN"/>
    <d v="2025-01-24T00:00:00"/>
    <d v="2025-01-27T00:00:00"/>
    <d v="2025-01-16T00:00:00"/>
    <d v="2025-01-24T00:00:00"/>
    <d v="2025-01-24T00:00:00"/>
    <d v="2025-02-23T00:00:00"/>
    <n v="18"/>
    <m/>
    <s v="VERMELHO"/>
    <s v="COP FET.2"/>
    <s v="REV. 800 1"/>
    <s v=""/>
    <n v="18"/>
    <s v=""/>
    <s v="Via Úmida"/>
    <s v="Crítico"/>
    <s v="LTO 800 2  VG 800 2"/>
    <n v="154680"/>
    <x v="0"/>
    <x v="0"/>
    <s v="VERMELHO"/>
    <n v="32"/>
    <s v="6 - OP em WIP +30 a 45 dias"/>
  </r>
  <r>
    <n v="2262945"/>
    <s v="S4O2999"/>
    <x v="22"/>
    <s v="Z007"/>
    <n v="402"/>
    <s v=""/>
    <n v="600"/>
    <s v="LIB  PRCO CNPA CAPC ACON LOAT MOME MatC*"/>
    <s v="METILDOPA 250MG COMP REV"/>
    <s v="C0040343"/>
    <n v="800000"/>
    <n v="0"/>
    <s v="UN"/>
    <d v="2025-01-24T00:00:00"/>
    <d v="2025-01-27T00:00:00"/>
    <d v="2025-01-16T00:00:00"/>
    <d v="2025-01-24T00:00:00"/>
    <d v="2025-01-24T00:00:00"/>
    <d v="2025-02-23T00:00:00"/>
    <n v="18"/>
    <m/>
    <s v="VERMELHO"/>
    <s v="COP FET.2"/>
    <s v="REV. 800 1"/>
    <s v=""/>
    <n v="18"/>
    <s v=""/>
    <s v="Via Úmida"/>
    <s v="Crítico"/>
    <s v="LTO 800 2  VG 800 2"/>
    <n v="154680"/>
    <x v="0"/>
    <x v="0"/>
    <s v="VERMELHO"/>
    <n v="32"/>
    <s v="6 - OP em WIP +30 a 45 dias"/>
  </r>
  <r>
    <n v="2263061"/>
    <s v="S4O3116"/>
    <x v="23"/>
    <s v="Z007"/>
    <n v="400"/>
    <s v=""/>
    <n v="600"/>
    <s v="LIB  PRCO CAPC ACON LOAT MatC NDDP NOAP*"/>
    <s v="PARACETAMOL COMP REV 750MG  (CD)"/>
    <s v="C0040343"/>
    <n v="895704"/>
    <n v="0"/>
    <s v="UN"/>
    <d v="2025-02-04T00:00:00"/>
    <d v="2025-02-06T00:00:00"/>
    <d v="2025-01-16T00:00:00"/>
    <d v="2025-02-04T00:00:00"/>
    <d v="2025-02-04T00:00:00"/>
    <s v="Não Pesado"/>
    <n v="21"/>
    <m/>
    <s v="VERMELHO"/>
    <s v="COP LEG.8"/>
    <s v="REV. 800 3"/>
    <s v=""/>
    <n v="21"/>
    <s v="NÃO"/>
    <s v="Via Úmida"/>
    <s v="Crítico"/>
    <s v="-"/>
    <n v="103910.62104"/>
    <x v="0"/>
    <x v="0"/>
    <s v="VERMELHO"/>
    <n v="21"/>
    <s v="7 - OP em WIP +20 a 30 dias"/>
  </r>
  <r>
    <n v="2263062"/>
    <s v="S4O3117"/>
    <x v="23"/>
    <s v="Z007"/>
    <n v="400"/>
    <s v=""/>
    <n v="600"/>
    <s v="LIB  PRCO CAPC ACON LOAT MatC NDDP NOAP*"/>
    <s v="PARACETAMOL COMP REV 750MG  (CD)"/>
    <s v="C0040343"/>
    <n v="895704"/>
    <n v="0"/>
    <s v="UN"/>
    <d v="2025-02-04T00:00:00"/>
    <d v="2025-02-06T00:00:00"/>
    <d v="2025-01-16T00:00:00"/>
    <d v="2025-02-04T00:00:00"/>
    <d v="2025-02-04T00:00:00"/>
    <s v="Não Pesado"/>
    <n v="21"/>
    <m/>
    <s v="VERMELHO"/>
    <s v="COP LEG.8"/>
    <s v="REV. 800 3"/>
    <s v=""/>
    <n v="21"/>
    <s v="NÃO"/>
    <s v="Via Úmida"/>
    <s v="Crítico"/>
    <s v="-"/>
    <n v="103910.62104"/>
    <x v="0"/>
    <x v="0"/>
    <s v="VERMELHO"/>
    <n v="21"/>
    <s v="7 - OP em WIP +20 a 30 dias"/>
  </r>
  <r>
    <n v="2263063"/>
    <s v="S4O3118"/>
    <x v="23"/>
    <s v="Z007"/>
    <n v="400"/>
    <s v=""/>
    <n v="600"/>
    <s v="LIB  PRCO CAPC ACON LOAT MatC NDDP NOAP*"/>
    <s v="PARACETAMOL COMP REV 750MG  (CD)"/>
    <s v="C0040343"/>
    <n v="895704"/>
    <n v="0"/>
    <s v="UN"/>
    <d v="2025-02-04T00:00:00"/>
    <d v="2025-02-06T00:00:00"/>
    <d v="2025-01-16T00:00:00"/>
    <d v="2025-02-04T00:00:00"/>
    <d v="2025-02-04T00:00:00"/>
    <s v="Não Pesado"/>
    <n v="21"/>
    <m/>
    <s v="VERMELHO"/>
    <s v="COP LEG.8"/>
    <s v="REV. 800 3"/>
    <s v=""/>
    <n v="21"/>
    <s v="NÃO"/>
    <s v="Via Úmida"/>
    <s v="Crítico"/>
    <s v="-"/>
    <n v="103910.62104"/>
    <x v="0"/>
    <x v="0"/>
    <s v="VERMELHO"/>
    <n v="21"/>
    <s v="7 - OP em WIP +20 a 30 dias"/>
  </r>
  <r>
    <n v="2263064"/>
    <s v="S4O3119"/>
    <x v="23"/>
    <s v="Z007"/>
    <n v="400"/>
    <s v=""/>
    <n v="600"/>
    <s v="LIB  PRCO CAPC ACON LOAT MatC NDDP NOAP*"/>
    <s v="PARACETAMOL COMP REV 750MG  (CD)"/>
    <s v="C0040343"/>
    <n v="895704"/>
    <n v="0"/>
    <s v="UN"/>
    <d v="2025-02-04T00:00:00"/>
    <d v="2025-02-06T00:00:00"/>
    <d v="2025-01-16T00:00:00"/>
    <d v="2025-02-04T00:00:00"/>
    <d v="2025-02-04T00:00:00"/>
    <s v="Não Pesado"/>
    <n v="21"/>
    <m/>
    <s v="VERMELHO"/>
    <s v="COP LEG.8"/>
    <s v="REV. 800 3"/>
    <s v=""/>
    <n v="21"/>
    <s v="NÃO"/>
    <s v="Via Úmida"/>
    <s v="Crítico"/>
    <s v="-"/>
    <n v="103910.62104"/>
    <x v="0"/>
    <x v="0"/>
    <s v="VERMELHO"/>
    <n v="21"/>
    <s v="7 - OP em WIP +20 a 30 dias"/>
  </r>
  <r>
    <n v="2263065"/>
    <s v="S4O3120"/>
    <x v="23"/>
    <s v="Z007"/>
    <n v="400"/>
    <s v=""/>
    <n v="600"/>
    <s v="LIB  PRCO CAPC ACON LOAT MatC NDDP NOAP*"/>
    <s v="PARACETAMOL COMP REV 750MG  (CD)"/>
    <s v="C0040343"/>
    <n v="895704"/>
    <n v="0"/>
    <s v="UN"/>
    <d v="2025-02-04T00:00:00"/>
    <d v="2025-02-06T00:00:00"/>
    <d v="2025-01-16T00:00:00"/>
    <d v="2025-02-04T00:00:00"/>
    <d v="2025-02-04T00:00:00"/>
    <s v="Não Pesado"/>
    <n v="21"/>
    <m/>
    <s v="VERMELHO"/>
    <s v="COP LEG.8"/>
    <s v="REV. 800 3"/>
    <s v=""/>
    <n v="21"/>
    <s v="NÃO"/>
    <s v="Via Úmida"/>
    <s v="Crítico"/>
    <s v="-"/>
    <n v="103910.62104"/>
    <x v="0"/>
    <x v="0"/>
    <s v="VERMELHO"/>
    <n v="21"/>
    <s v="7 - OP em WIP +20 a 30 dias"/>
  </r>
  <r>
    <n v="2263066"/>
    <s v="S4O3121"/>
    <x v="23"/>
    <s v="Z007"/>
    <n v="400"/>
    <s v=""/>
    <n v="600"/>
    <s v="LIB  PRCO CAPC ACON LOAT MatC NDDP NOAP*"/>
    <s v="PARACETAMOL COMP REV 750MG  (CD)"/>
    <s v="C0040343"/>
    <n v="895704"/>
    <n v="0"/>
    <s v="UN"/>
    <d v="2025-02-07T00:00:00"/>
    <d v="2025-02-09T00:00:00"/>
    <d v="2025-01-16T00:00:00"/>
    <d v="2025-02-07T00:00:00"/>
    <d v="2025-02-07T00:00:00"/>
    <s v="Não Pesado"/>
    <n v="21"/>
    <m/>
    <s v="VERMELHO"/>
    <s v="COP LEG.8"/>
    <s v="REV. 800 3"/>
    <s v=""/>
    <n v="21"/>
    <s v="NÃO"/>
    <s v="Via Úmida"/>
    <s v="Crítico"/>
    <s v="-"/>
    <n v="103910.62104"/>
    <x v="0"/>
    <x v="0"/>
    <s v="VERMELHO"/>
    <n v="18"/>
    <s v="8 - OP com menos de 20 dias"/>
  </r>
  <r>
    <n v="2263067"/>
    <s v="S4O3122"/>
    <x v="23"/>
    <s v="Z007"/>
    <n v="400"/>
    <s v=""/>
    <n v="600"/>
    <s v="LIB  PRCO CAPC ACON LOAT MatC NDDP NOAP*"/>
    <s v="PARACETAMOL COMP REV 750MG  (CD)"/>
    <s v="C0040343"/>
    <n v="895704"/>
    <n v="0"/>
    <s v="UN"/>
    <d v="2025-02-07T00:00:00"/>
    <d v="2025-02-09T00:00:00"/>
    <d v="2025-01-16T00:00:00"/>
    <d v="2025-02-07T00:00:00"/>
    <d v="2025-02-07T00:00:00"/>
    <s v="Não Pesado"/>
    <n v="21"/>
    <m/>
    <s v="VERMELHO"/>
    <s v="COP LEG.8"/>
    <s v="REV. 800 3"/>
    <s v=""/>
    <n v="21"/>
    <s v="NÃO"/>
    <s v="Via Úmida"/>
    <s v="Crítico"/>
    <s v="-"/>
    <n v="103910.62104"/>
    <x v="0"/>
    <x v="0"/>
    <s v="VERMELHO"/>
    <n v="18"/>
    <s v="8 - OP com menos de 20 dias"/>
  </r>
  <r>
    <n v="2263068"/>
    <s v="S4O3123"/>
    <x v="23"/>
    <s v="Z007"/>
    <n v="400"/>
    <s v=""/>
    <n v="600"/>
    <s v="LIB  PRCO CAPC ACON LOAT MatC NDDP NOAP*"/>
    <s v="PARACETAMOL COMP REV 750MG  (CD)"/>
    <s v="C0040343"/>
    <n v="895704"/>
    <n v="0"/>
    <s v="UN"/>
    <d v="2025-02-07T00:00:00"/>
    <d v="2025-02-09T00:00:00"/>
    <d v="2025-01-16T00:00:00"/>
    <d v="2025-02-07T00:00:00"/>
    <d v="2025-02-07T00:00:00"/>
    <s v="Não Pesado"/>
    <n v="21"/>
    <m/>
    <s v="VERMELHO"/>
    <s v="COP LEG.8"/>
    <s v="REV. 800 3"/>
    <s v=""/>
    <n v="21"/>
    <s v="NÃO"/>
    <s v="Via Úmida"/>
    <s v="Crítico"/>
    <s v="-"/>
    <n v="103910.62104"/>
    <x v="0"/>
    <x v="0"/>
    <s v="VERMELHO"/>
    <n v="18"/>
    <s v="8 - OP com menos de 20 dias"/>
  </r>
  <r>
    <n v="2263074"/>
    <s v="S4O3134"/>
    <x v="24"/>
    <s v="Z007"/>
    <n v="400"/>
    <s v=""/>
    <n v="600"/>
    <s v="LIB  PRCO CAPC ACON LOAT MOME MatC NDDP*"/>
    <s v="CITRATO DE SILDENAFILA 100MG COMP. REV."/>
    <s v="C0040343"/>
    <n v="115000"/>
    <n v="0"/>
    <s v="UN"/>
    <d v="2025-02-04T00:00:00"/>
    <d v="2025-02-06T00:00:00"/>
    <d v="2025-01-16T00:00:00"/>
    <d v="2025-02-04T00:00:00"/>
    <d v="2025-02-04T00:00:00"/>
    <d v="2025-02-20T00:00:00"/>
    <n v="14"/>
    <m/>
    <s v="VERMELHO"/>
    <s v="COP LEG.7"/>
    <s v="REV. 150 1"/>
    <s v=""/>
    <n v="14"/>
    <s v=""/>
    <s v="Via Úmida"/>
    <s v="Crítico"/>
    <s v="-"/>
    <n v="36766.65"/>
    <x v="0"/>
    <x v="0"/>
    <s v="VERMELHO"/>
    <n v="21"/>
    <s v="7 - OP em WIP +20 a 30 dias"/>
  </r>
  <r>
    <n v="2263135"/>
    <s v="S4O3208"/>
    <x v="25"/>
    <s v="Z007"/>
    <n v="402"/>
    <s v=""/>
    <n v="600"/>
    <s v="LIB  PRCO CNPA CAPC ACON LOAT MOME MatC*"/>
    <s v="CLORIDRATO FEXOFENADINA 180MG COM REV"/>
    <s v="C0040343"/>
    <n v="500000"/>
    <n v="0"/>
    <s v="UN"/>
    <d v="2025-01-17T00:00:00"/>
    <d v="2025-01-21T00:00:00"/>
    <d v="2025-01-16T00:00:00"/>
    <d v="2025-01-17T00:00:00"/>
    <d v="2025-01-17T00:00:00"/>
    <d v="2025-02-03T00:00:00"/>
    <n v="18"/>
    <m/>
    <s v="VERMELHO"/>
    <s v="COP LEG.3"/>
    <s v="REV. 400 2"/>
    <s v=""/>
    <n v="18"/>
    <s v=""/>
    <s v="Via Úmida"/>
    <s v="Crítico"/>
    <s v="LTO 800 1  VG 800 1"/>
    <n v="168750"/>
    <x v="0"/>
    <x v="0"/>
    <s v="VERMELHO"/>
    <n v="39"/>
    <s v="6 - OP em WIP +30 a 45 dias"/>
  </r>
  <r>
    <n v="2263136"/>
    <s v="S4O3209"/>
    <x v="25"/>
    <s v="Z007"/>
    <n v="402"/>
    <s v=""/>
    <n v="600"/>
    <s v="LIB  PRCO CNPA CAPC ACON LOAT MOME MatC*"/>
    <s v="CLORIDRATO FEXOFENADINA 180MG COM REV"/>
    <s v="C0040343"/>
    <n v="500000"/>
    <n v="0"/>
    <s v="UN"/>
    <d v="2025-01-17T00:00:00"/>
    <d v="2025-01-21T00:00:00"/>
    <d v="2025-01-16T00:00:00"/>
    <d v="2025-01-17T00:00:00"/>
    <d v="2025-01-17T00:00:00"/>
    <d v="2025-02-03T00:00:00"/>
    <n v="18"/>
    <m/>
    <s v="VERMELHO"/>
    <s v="COP LEG.3"/>
    <s v="REV. 400 2"/>
    <s v=""/>
    <n v="18"/>
    <s v=""/>
    <s v="Via Úmida"/>
    <s v="Crítico"/>
    <s v="LTO 800 1  VG 800 1"/>
    <n v="168750"/>
    <x v="0"/>
    <x v="0"/>
    <s v="VERMELHO"/>
    <n v="39"/>
    <s v="6 - OP em WIP +30 a 45 dias"/>
  </r>
  <r>
    <n v="2263676"/>
    <s v="S4O4073"/>
    <x v="26"/>
    <s v="Z007"/>
    <n v="402"/>
    <s v=""/>
    <n v="600"/>
    <s v="LIB  PRCO CAPC ACON AUAN AUIN LOAT MatC*"/>
    <s v="SIMETICONA COMPRIMIDOS 40MG"/>
    <s v="R0040019"/>
    <n v="1232400"/>
    <n v="0"/>
    <s v="UN"/>
    <d v="2025-01-18T00:00:00"/>
    <d v="2025-01-22T00:00:00"/>
    <d v="2025-01-18T00:00:00"/>
    <d v="2025-01-18T00:00:00"/>
    <d v="2025-01-18T00:00:00"/>
    <s v="Não Pesado"/>
    <n v="35"/>
    <m/>
    <s v="AMARELO"/>
    <s v="COP FET.2"/>
    <s v="(None)"/>
    <s v=""/>
    <n v="35"/>
    <s v="NÃO"/>
    <s v="Via Úmida"/>
    <s v="Crítico"/>
    <s v="ESTUFA 3  VG 2000 1"/>
    <n v="87192.299999999988"/>
    <x v="0"/>
    <x v="0"/>
    <s v="AMARELO"/>
    <n v="38"/>
    <s v="6 - OP em WIP +30 a 45 dias"/>
  </r>
  <r>
    <n v="2263677"/>
    <s v="S4O4074"/>
    <x v="26"/>
    <s v="Z007"/>
    <n v="402"/>
    <s v=""/>
    <n v="600"/>
    <s v="LIB  PRCO CAPC ACON AUAN AUIN LOAT MatC*"/>
    <s v="SIMETICONA COMPRIMIDOS 40MG"/>
    <s v="R0040019"/>
    <n v="1232400"/>
    <n v="0"/>
    <s v="UN"/>
    <d v="2025-01-18T00:00:00"/>
    <d v="2025-01-22T00:00:00"/>
    <d v="2025-01-18T00:00:00"/>
    <d v="2025-01-18T00:00:00"/>
    <d v="2025-01-18T00:00:00"/>
    <s v="Não Pesado"/>
    <n v="35"/>
    <m/>
    <s v="AMARELO"/>
    <s v="COP FET.2"/>
    <s v="(None)"/>
    <s v=""/>
    <n v="35"/>
    <s v="NÃO"/>
    <s v="Via Úmida"/>
    <s v="Crítico"/>
    <s v="ESTUFA 3  VG 2000 1"/>
    <n v="87192.299999999988"/>
    <x v="0"/>
    <x v="0"/>
    <s v="AMARELO"/>
    <n v="38"/>
    <s v="6 - OP em WIP +30 a 45 dias"/>
  </r>
  <r>
    <n v="2263678"/>
    <s v="S4O4075"/>
    <x v="26"/>
    <s v="Z007"/>
    <n v="402"/>
    <s v=""/>
    <n v="600"/>
    <s v="LIB  PRCO CAPC ACON AUAN AUIN LOAT MatC*"/>
    <s v="SIMETICONA COMPRIMIDOS 40MG"/>
    <s v="R0040019"/>
    <n v="1232400"/>
    <n v="0"/>
    <s v="UN"/>
    <d v="2025-01-18T00:00:00"/>
    <d v="2025-01-22T00:00:00"/>
    <d v="2025-01-18T00:00:00"/>
    <d v="2025-01-18T00:00:00"/>
    <d v="2025-01-18T00:00:00"/>
    <s v="Não Pesado"/>
    <n v="35"/>
    <m/>
    <s v="AMARELO"/>
    <s v="COP FET.2"/>
    <s v="(None)"/>
    <s v=""/>
    <n v="35"/>
    <s v="NÃO"/>
    <s v="Via Úmida"/>
    <s v="Crítico"/>
    <s v="ESTUFA 3  VG 2000 1"/>
    <n v="87192.299999999988"/>
    <x v="0"/>
    <x v="0"/>
    <s v="AMARELO"/>
    <n v="38"/>
    <s v="6 - OP em WIP +30 a 45 dias"/>
  </r>
  <r>
    <n v="2263679"/>
    <s v="S4O4076"/>
    <x v="26"/>
    <s v="Z007"/>
    <n v="402"/>
    <s v=""/>
    <n v="600"/>
    <s v="LIB  PRCO CAPC ACON AUAN AUIN LOAT MatC*"/>
    <s v="SIMETICONA COMPRIMIDOS 40MG"/>
    <s v="R0040019"/>
    <n v="1232400"/>
    <n v="0"/>
    <s v="UN"/>
    <d v="2025-01-18T00:00:00"/>
    <d v="2025-01-22T00:00:00"/>
    <d v="2025-01-18T00:00:00"/>
    <d v="2025-01-18T00:00:00"/>
    <d v="2025-01-18T00:00:00"/>
    <s v="Não Pesado"/>
    <n v="35"/>
    <m/>
    <s v="AMARELO"/>
    <s v="COP FET.2"/>
    <s v="(None)"/>
    <s v=""/>
    <n v="35"/>
    <s v="NÃO"/>
    <s v="Via Úmida"/>
    <s v="Crítico"/>
    <s v="ESTUFA 3  VG 2000 1"/>
    <n v="87192.299999999988"/>
    <x v="0"/>
    <x v="0"/>
    <s v="AMARELO"/>
    <n v="38"/>
    <s v="6 - OP em WIP +30 a 45 dias"/>
  </r>
  <r>
    <n v="2264796"/>
    <s v="S4O6220"/>
    <x v="27"/>
    <s v="Z007"/>
    <n v="400"/>
    <s v=""/>
    <n v="600"/>
    <s v="LIB  PRCO CAPC ACON LOAT MatC NDDP NOAP*"/>
    <s v="DICLOFENACO POTASSICO 50MG COMP REV"/>
    <s v="C0040343"/>
    <n v="3000000"/>
    <n v="0"/>
    <s v="UN"/>
    <d v="2025-02-04T00:00:00"/>
    <d v="2025-02-06T00:00:00"/>
    <d v="2025-01-22T00:00:00"/>
    <d v="2025-02-04T00:00:00"/>
    <d v="2025-02-04T00:00:00"/>
    <s v="Não Pesado"/>
    <n v="14"/>
    <m/>
    <s v="VERDE"/>
    <s v="COP FET.7"/>
    <s v="REV. 800 1"/>
    <s v=""/>
    <n v="14"/>
    <s v="NÃO"/>
    <s v="Via Úmida"/>
    <s v="Crítico"/>
    <s v="-"/>
    <n v="69750"/>
    <x v="0"/>
    <x v="0"/>
    <s v="VERDE"/>
    <n v="21"/>
    <s v="7 - OP em WIP +20 a 30 dias"/>
  </r>
  <r>
    <n v="2264882"/>
    <s v="S4O6326"/>
    <x v="28"/>
    <s v="Z007"/>
    <n v="400"/>
    <s v=""/>
    <n v="600"/>
    <s v="LIB  PRCO CNPA CAPC ACON CANC LOAT MOME*"/>
    <s v="TADALAFILA 5 MG COM REV"/>
    <s v="C0040343"/>
    <n v="2100000"/>
    <n v="0"/>
    <s v="UN"/>
    <d v="2025-01-27T00:00:00"/>
    <d v="2025-01-29T00:00:00"/>
    <d v="2025-01-22T00:00:00"/>
    <d v="2025-01-27T00:00:00"/>
    <d v="2025-01-27T00:00:00"/>
    <d v="2025-02-01T00:00:00"/>
    <n v="15"/>
    <m/>
    <s v="VERMELHO"/>
    <s v="COP FET.4"/>
    <s v="REV. 800 3"/>
    <s v=""/>
    <n v="15"/>
    <s v=""/>
    <s v="Via Úmida"/>
    <s v="Crítico"/>
    <s v="-"/>
    <n v="60228"/>
    <x v="0"/>
    <x v="0"/>
    <s v="VERMELHO"/>
    <n v="29"/>
    <s v="7 - OP em WIP +20 a 30 dias"/>
  </r>
  <r>
    <n v="2265034"/>
    <s v="S4O6603"/>
    <x v="29"/>
    <s v="Z007"/>
    <n v="400"/>
    <s v=""/>
    <n v="600"/>
    <s v="LIB  PRCO CAPC ACON LOAT MatC NDDP NOAP*"/>
    <s v="DEFLAZACORTE 30MG COMP"/>
    <s v="C0040343"/>
    <n v="550000"/>
    <n v="0"/>
    <s v="UN"/>
    <d v="2025-01-30T00:00:00"/>
    <d v="2025-01-31T00:00:00"/>
    <d v="2025-01-22T00:00:00"/>
    <d v="2025-01-30T00:00:00"/>
    <d v="2025-01-30T00:00:00"/>
    <s v="Não Pesado"/>
    <n v="13"/>
    <m/>
    <s v="VERMELHO"/>
    <s v="COP LEG.7"/>
    <s v="(None)"/>
    <s v=""/>
    <n v="13"/>
    <s v="NÃO"/>
    <s v="Via Úmida"/>
    <s v="Crítico"/>
    <s v="(None)"/>
    <n v="313593.5"/>
    <x v="0"/>
    <x v="0"/>
    <s v="VERMELHO"/>
    <n v="26"/>
    <s v="7 - OP em WIP +20 a 30 dias"/>
  </r>
  <r>
    <n v="2265035"/>
    <s v="S4O6615"/>
    <x v="30"/>
    <s v="Z007"/>
    <n v="400"/>
    <s v=""/>
    <n v="600"/>
    <s v="LIB  PRCO CNPA CAPC ERRD ACON LOAT MOME*"/>
    <s v="CLOR. TRAZODONA (C1) 100MG COM REV"/>
    <s v="C0040343"/>
    <n v="600000"/>
    <n v="0"/>
    <s v="UN"/>
    <d v="2025-01-31T00:00:00"/>
    <d v="2025-02-02T00:00:00"/>
    <d v="2025-01-22T00:00:00"/>
    <d v="2025-01-31T00:00:00"/>
    <d v="2025-01-31T00:00:00"/>
    <d v="2025-02-21T00:00:00"/>
    <n v="21"/>
    <m/>
    <s v="VERMELHO"/>
    <s v="COP LEG.7"/>
    <s v="REV. 400 1"/>
    <s v=""/>
    <n v="21"/>
    <s v=""/>
    <s v="Via Úmida"/>
    <s v="Baixo"/>
    <s v="-"/>
    <n v="90270"/>
    <x v="0"/>
    <x v="0"/>
    <s v="VERMELHO"/>
    <n v="25"/>
    <s v="7 - OP em WIP +20 a 30 dias"/>
  </r>
  <r>
    <n v="2265036"/>
    <s v="S4O6616"/>
    <x v="30"/>
    <s v="Z007"/>
    <n v="400"/>
    <s v=""/>
    <n v="600"/>
    <s v="LIB  PRCO CNPA CAPC ERRD ACON LOAT MOME*"/>
    <s v="CLOR. TRAZODONA (C1) 100MG COM REV"/>
    <s v="C0040343"/>
    <n v="600000"/>
    <n v="0"/>
    <s v="UN"/>
    <d v="2025-01-31T00:00:00"/>
    <d v="2025-02-02T00:00:00"/>
    <d v="2025-01-22T00:00:00"/>
    <d v="2025-01-31T00:00:00"/>
    <d v="2025-01-31T00:00:00"/>
    <d v="2025-02-21T00:00:00"/>
    <n v="21"/>
    <m/>
    <s v="VERMELHO"/>
    <s v="COP LEG.7"/>
    <s v="REV. 400 1"/>
    <s v=""/>
    <n v="21"/>
    <s v=""/>
    <s v="Via Úmida"/>
    <s v="Baixo"/>
    <s v="-"/>
    <n v="90270"/>
    <x v="0"/>
    <x v="0"/>
    <s v="VERMELHO"/>
    <n v="25"/>
    <s v="7 - OP em WIP +20 a 30 dias"/>
  </r>
  <r>
    <n v="2265037"/>
    <s v="S4O6617"/>
    <x v="30"/>
    <s v="Z007"/>
    <n v="400"/>
    <s v=""/>
    <n v="600"/>
    <s v="LIB  PRCO CAPC ERRD ACON LOAT MOME MatC*"/>
    <s v="CLOR. TRAZODONA (C1) 100MG COM REV"/>
    <s v="C0040343"/>
    <n v="600000"/>
    <n v="0"/>
    <s v="UN"/>
    <d v="2025-01-31T00:00:00"/>
    <d v="2025-02-02T00:00:00"/>
    <d v="2025-01-22T00:00:00"/>
    <d v="2025-01-31T00:00:00"/>
    <d v="2025-01-31T00:00:00"/>
    <d v="2025-02-21T00:00:00"/>
    <n v="21"/>
    <m/>
    <s v="VERMELHO"/>
    <s v="COP LEG.7"/>
    <s v="REV. 400 1"/>
    <s v=""/>
    <n v="21"/>
    <s v=""/>
    <s v="Via Úmida"/>
    <s v="Baixo"/>
    <s v="-"/>
    <n v="90270"/>
    <x v="0"/>
    <x v="0"/>
    <s v="VERMELHO"/>
    <n v="25"/>
    <s v="7 - OP em WIP +20 a 30 dias"/>
  </r>
  <r>
    <n v="2265038"/>
    <s v="S4O6618"/>
    <x v="30"/>
    <s v="Z007"/>
    <n v="400"/>
    <s v=""/>
    <n v="600"/>
    <s v="LIB  PRCO CAPC ERRD ACON LOAT MOME MatC*"/>
    <s v="CLOR. TRAZODONA (C1) 100MG COM REV"/>
    <s v="C0040343"/>
    <n v="600000"/>
    <n v="0"/>
    <s v="UN"/>
    <d v="2025-01-31T00:00:00"/>
    <d v="2025-02-02T00:00:00"/>
    <d v="2025-01-22T00:00:00"/>
    <d v="2025-01-31T00:00:00"/>
    <d v="2025-01-31T00:00:00"/>
    <d v="2025-02-21T00:00:00"/>
    <n v="21"/>
    <m/>
    <s v="VERMELHO"/>
    <s v="COP LEG.7"/>
    <s v="REV. 400 1"/>
    <s v=""/>
    <n v="21"/>
    <s v=""/>
    <s v="Via Úmida"/>
    <s v="Baixo"/>
    <s v="-"/>
    <n v="90270"/>
    <x v="0"/>
    <x v="0"/>
    <s v="VERMELHO"/>
    <n v="25"/>
    <s v="7 - OP em WIP +20 a 30 dias"/>
  </r>
  <r>
    <n v="2265139"/>
    <s v="S4O6728"/>
    <x v="31"/>
    <s v="Z007"/>
    <n v="402"/>
    <s v=""/>
    <n v="600"/>
    <s v="LIB  PRCO CAPC ACON LOAT MatC NDDP NOAP*"/>
    <s v="CLOR.FEXO + CLOR.PSEUDO 60+120MG COM REV"/>
    <s v="C0040343"/>
    <n v="1000000"/>
    <n v="0"/>
    <s v="UN"/>
    <d v="2025-02-13T00:00:00"/>
    <d v="2025-02-19T00:00:00"/>
    <d v="2025-01-22T00:00:00"/>
    <d v="2025-02-13T00:00:00"/>
    <d v="2025-02-13T00:00:00"/>
    <s v="Não Pesado"/>
    <n v="26"/>
    <m/>
    <s v="AMARELO"/>
    <s v="KIL.500 TT"/>
    <s v="REV. 800 2"/>
    <s v=""/>
    <n v="26"/>
    <s v="NÃO"/>
    <s v="Via Úmida"/>
    <s v="Crítico"/>
    <s v="LTO 800 2  VG 800 2"/>
    <n v="327830"/>
    <x v="0"/>
    <x v="0"/>
    <s v="AMARELO"/>
    <n v="12"/>
    <s v="8 - OP com menos de 20 dias"/>
  </r>
  <r>
    <n v="2265140"/>
    <s v="S4O6729"/>
    <x v="31"/>
    <s v="Z007"/>
    <n v="402"/>
    <s v=""/>
    <n v="600"/>
    <s v="LIB  PRCO CAPC ACON LOAT MatC NDDP NOAP*"/>
    <s v="CLOR.FEXO + CLOR.PSEUDO 60+120MG COM REV"/>
    <s v="C0040343"/>
    <n v="1000000"/>
    <n v="0"/>
    <s v="UN"/>
    <d v="2025-02-13T00:00:00"/>
    <d v="2025-02-19T00:00:00"/>
    <d v="2025-01-22T00:00:00"/>
    <d v="2025-02-13T00:00:00"/>
    <d v="2025-02-13T00:00:00"/>
    <s v="Não Pesado"/>
    <n v="26"/>
    <m/>
    <s v="AMARELO"/>
    <s v="KIL.500 TT"/>
    <s v="REV. 800 2"/>
    <s v=""/>
    <n v="26"/>
    <s v="NÃO"/>
    <s v="Via Úmida"/>
    <s v="Crítico"/>
    <s v="LTO 800 2  VG 800 2"/>
    <n v="327830"/>
    <x v="0"/>
    <x v="0"/>
    <s v="AMARELO"/>
    <n v="12"/>
    <s v="8 - OP com menos de 20 dias"/>
  </r>
  <r>
    <n v="2265141"/>
    <s v="S4O6730"/>
    <x v="31"/>
    <s v="Z007"/>
    <n v="402"/>
    <s v=""/>
    <n v="600"/>
    <s v="LIB  PRCO CAPC ACON LOAT MatC NDDP NOAP*"/>
    <s v="CLOR.FEXO + CLOR.PSEUDO 60+120MG COM REV"/>
    <s v="C0040343"/>
    <n v="1000000"/>
    <n v="0"/>
    <s v="UN"/>
    <d v="2025-02-13T00:00:00"/>
    <d v="2025-02-19T00:00:00"/>
    <d v="2025-01-22T00:00:00"/>
    <d v="2025-02-13T00:00:00"/>
    <d v="2025-02-13T00:00:00"/>
    <s v="Não Pesado"/>
    <n v="26"/>
    <m/>
    <s v="AMARELO"/>
    <s v="KIL.500 TT"/>
    <s v="REV. 800 2"/>
    <s v=""/>
    <n v="26"/>
    <s v="NÃO"/>
    <s v="Via Úmida"/>
    <s v="Crítico"/>
    <s v="LTO 800 2  VG 800 2"/>
    <n v="327830"/>
    <x v="0"/>
    <x v="0"/>
    <s v="AMARELO"/>
    <n v="12"/>
    <s v="8 - OP com menos de 20 dias"/>
  </r>
  <r>
    <n v="2265158"/>
    <s v="S4O6754"/>
    <x v="32"/>
    <s v="Z007"/>
    <n v="404"/>
    <s v=""/>
    <n v="600"/>
    <s v="LIB  PRCO CAPC ACON LOAT MatC NDDP NOAP*"/>
    <s v="FLUCONAZOL 150MG CAP"/>
    <s v="C0040343"/>
    <n v="200000"/>
    <n v="0"/>
    <s v="UN"/>
    <d v="2025-02-04T00:00:00"/>
    <d v="2025-02-06T00:00:00"/>
    <d v="2025-01-22T00:00:00"/>
    <d v="2025-02-04T00:00:00"/>
    <d v="2025-02-04T00:00:00"/>
    <s v="Não Pesado"/>
    <n v="22"/>
    <m/>
    <s v="AMARELO"/>
    <s v="MG2"/>
    <s v="(None)"/>
    <s v=""/>
    <n v="22"/>
    <s v="NÃO"/>
    <s v="Via Úmida"/>
    <s v="Ótimo"/>
    <s v="(None)"/>
    <n v="49242"/>
    <x v="0"/>
    <x v="0"/>
    <s v="AMARELO"/>
    <n v="21"/>
    <s v="7 - OP em WIP +20 a 30 dias"/>
  </r>
  <r>
    <n v="2265159"/>
    <s v="S4O6755"/>
    <x v="32"/>
    <s v="Z007"/>
    <n v="404"/>
    <s v=""/>
    <n v="600"/>
    <s v="LIB  PRCO CAPC ACON LOAT MatC NDDP NOAP*"/>
    <s v="FLUCONAZOL 150MG CAP"/>
    <s v="C0040343"/>
    <n v="200000"/>
    <n v="0"/>
    <s v="UN"/>
    <d v="2025-02-04T00:00:00"/>
    <d v="2025-02-06T00:00:00"/>
    <d v="2025-01-22T00:00:00"/>
    <d v="2025-02-04T00:00:00"/>
    <d v="2025-02-04T00:00:00"/>
    <s v="Não Pesado"/>
    <n v="22"/>
    <m/>
    <s v="AMARELO"/>
    <s v="MG2"/>
    <s v="(None)"/>
    <s v=""/>
    <n v="22"/>
    <s v="NÃO"/>
    <s v="Via Úmida"/>
    <s v="Ótimo"/>
    <s v="(None)"/>
    <n v="49242"/>
    <x v="0"/>
    <x v="0"/>
    <s v="AMARELO"/>
    <n v="21"/>
    <s v="7 - OP em WIP +20 a 30 dias"/>
  </r>
  <r>
    <n v="2265452"/>
    <s v="S4O7174"/>
    <x v="33"/>
    <s v="Z007"/>
    <n v="400"/>
    <s v=""/>
    <n v="600"/>
    <s v="LIB  PRCO CAPC ACON AUAN AUIN LOAT MOME*"/>
    <s v="CLOR. FLUOXETINA (C1) 20MG COM REV**"/>
    <s v="D0016431"/>
    <n v="2882353"/>
    <n v="0"/>
    <s v="UN"/>
    <d v="2025-02-03T00:00:00"/>
    <d v="2025-02-05T00:00:00"/>
    <d v="2025-01-23T00:00:00"/>
    <d v="2025-02-03T00:00:00"/>
    <d v="2025-02-03T00:00:00"/>
    <d v="2025-02-15T00:00:00"/>
    <n v="14"/>
    <m/>
    <s v="VERMELHO"/>
    <s v="COP FET.3"/>
    <s v="REV. 400 2"/>
    <s v=""/>
    <n v="14"/>
    <s v=""/>
    <s v="Via Úmida"/>
    <s v="Baixo"/>
    <s v="-"/>
    <n v="85461.766449999996"/>
    <x v="0"/>
    <x v="0"/>
    <s v="VERMELHO"/>
    <n v="22"/>
    <s v="7 - OP em WIP +20 a 30 dias"/>
  </r>
  <r>
    <n v="2266411"/>
    <s v="S4O8595"/>
    <x v="34"/>
    <s v="Z007"/>
    <n v="400"/>
    <s v=""/>
    <n v="600"/>
    <s v="LIB  PRCO CNPA CAPC ACON AUAN AUIN LOAT*"/>
    <s v="OXALATO DE ESCITALOPRAM 10MG(C1)COM REV"/>
    <s v="D0016431"/>
    <n v="3760000"/>
    <n v="0"/>
    <s v="UN"/>
    <d v="2025-02-04T00:00:00"/>
    <d v="2025-02-06T00:00:00"/>
    <d v="2025-01-27T00:00:00"/>
    <d v="2025-02-04T00:00:00"/>
    <d v="2025-01-27T00:00:00"/>
    <d v="2025-02-11T00:00:00"/>
    <n v="18"/>
    <m/>
    <s v="VERMELHO"/>
    <s v="COP FET.6"/>
    <s v="REV. 500 3"/>
    <s v=""/>
    <n v="18"/>
    <s v=""/>
    <s v="Via Úmida"/>
    <s v="Crítico"/>
    <s v="-"/>
    <n v="166793.59999999998"/>
    <x v="0"/>
    <x v="0"/>
    <s v="VERMELHO"/>
    <n v="29"/>
    <s v="7 - OP em WIP +20 a 30 dias"/>
  </r>
  <r>
    <n v="2267902"/>
    <s v="S4P0960"/>
    <x v="35"/>
    <s v="Z007"/>
    <n v="400"/>
    <s v=""/>
    <n v="600"/>
    <s v="LIB  PRCO CAPC ACON AUAN AUIN LOAT MatC*"/>
    <s v="LOSARTAN POT.+HIDROCLO.50/12,5MG C.R"/>
    <s v="J0013751"/>
    <n v="2000000"/>
    <n v="0"/>
    <s v="UN"/>
    <d v="2025-02-04T00:00:00"/>
    <d v="2025-02-06T00:00:00"/>
    <d v="2025-01-31T00:00:00"/>
    <d v="2025-02-04T00:00:00"/>
    <d v="2025-02-04T00:00:00"/>
    <s v="Não Pesado"/>
    <n v="16"/>
    <m/>
    <s v="VERMELHO"/>
    <s v="COP FET.6"/>
    <s v="REV. 800 1"/>
    <s v=""/>
    <n v="16"/>
    <s v="NÃO"/>
    <s v="Via Úmida"/>
    <s v="Crítico"/>
    <s v="-"/>
    <n v="70260"/>
    <x v="0"/>
    <x v="0"/>
    <s v="VERMELHO"/>
    <n v="21"/>
    <s v="7 - OP em WIP +20 a 30 dias"/>
  </r>
  <r>
    <n v="2267907"/>
    <s v="S4P0967"/>
    <x v="36"/>
    <s v="Z007"/>
    <n v="400"/>
    <s v=""/>
    <n v="600"/>
    <s v="LIB  PRCO CAPC ACON AUAN AUIN LOAT MatC*"/>
    <s v="LOSARTAN POT.+HIDROCLOR.100/25MG C.R"/>
    <s v="J0013751"/>
    <n v="1000000"/>
    <n v="0"/>
    <s v="UN"/>
    <d v="2025-02-04T00:00:00"/>
    <d v="2025-02-06T00:00:00"/>
    <d v="2025-01-31T00:00:00"/>
    <d v="2025-02-04T00:00:00"/>
    <d v="2025-02-04T00:00:00"/>
    <s v="Não Pesado"/>
    <n v="15"/>
    <m/>
    <s v="VERMELHO"/>
    <s v="COP LEG.6"/>
    <s v="REV. 800 1"/>
    <s v=""/>
    <n v="15"/>
    <s v="NÃO"/>
    <s v="Via Úmida"/>
    <s v="Crítico"/>
    <s v="-"/>
    <n v="98290"/>
    <x v="0"/>
    <x v="0"/>
    <s v="VERMELHO"/>
    <n v="21"/>
    <s v="7 - OP em WIP +20 a 30 dias"/>
  </r>
  <r>
    <n v="2268032"/>
    <s v="S4P1172"/>
    <x v="37"/>
    <s v="Z007"/>
    <n v="400"/>
    <s v=""/>
    <n v="600"/>
    <s v="LIB  PRCO CAPC ACON AUAN AUIN LOAT MOME*"/>
    <s v="OXALATO DE ESCITALOPRAM 15MG (C1)COM REV"/>
    <s v="J0013751"/>
    <n v="1493333"/>
    <n v="0"/>
    <s v="UN"/>
    <d v="2025-02-04T00:00:00"/>
    <d v="2025-02-06T00:00:00"/>
    <d v="2025-01-31T00:00:00"/>
    <d v="2025-02-04T00:00:00"/>
    <d v="2025-02-04T00:00:00"/>
    <d v="2025-02-11T00:00:00"/>
    <n v="13"/>
    <m/>
    <s v="VERMELHO"/>
    <s v="COP LEG.6"/>
    <s v="REV. 400 1"/>
    <s v=""/>
    <n v="13"/>
    <s v=""/>
    <s v="Via Úmida"/>
    <s v="Baixo"/>
    <s v="-"/>
    <n v="118958.90677999999"/>
    <x v="0"/>
    <x v="0"/>
    <s v="VERMELHO"/>
    <n v="21"/>
    <s v="7 - OP em WIP +20 a 30 dias"/>
  </r>
  <r>
    <n v="2268033"/>
    <s v="S4P1173"/>
    <x v="37"/>
    <s v="Z007"/>
    <n v="400"/>
    <s v=""/>
    <n v="600"/>
    <s v="LIB  PRCO CAPC ACON AUAN AUIN LOAT MOME*"/>
    <s v="OXALATO DE ESCITALOPRAM 15MG (C1)COM REV"/>
    <s v="J0013751"/>
    <n v="1493333"/>
    <n v="0"/>
    <s v="UN"/>
    <d v="2025-02-04T00:00:00"/>
    <d v="2025-02-06T00:00:00"/>
    <d v="2025-01-31T00:00:00"/>
    <d v="2025-02-04T00:00:00"/>
    <d v="2025-02-04T00:00:00"/>
    <d v="2025-02-11T00:00:00"/>
    <n v="13"/>
    <m/>
    <s v="VERMELHO"/>
    <s v="COP LEG.6"/>
    <s v="REV. 400 1"/>
    <s v=""/>
    <n v="13"/>
    <s v=""/>
    <s v="Via Úmida"/>
    <s v="Baixo"/>
    <s v="-"/>
    <n v="118958.90677999999"/>
    <x v="0"/>
    <x v="0"/>
    <s v="VERMELHO"/>
    <n v="21"/>
    <s v="7 - OP em WIP +20 a 30 dias"/>
  </r>
  <r>
    <n v="2268034"/>
    <s v="S4P1174"/>
    <x v="37"/>
    <s v="Z007"/>
    <n v="400"/>
    <s v=""/>
    <n v="600"/>
    <s v="LIB  PRCO CAPC ACON AUAN AUIN LOAT MOME*"/>
    <s v="OXALATO DE ESCITALOPRAM 15MG (C1)COM REV"/>
    <s v="J0013751"/>
    <n v="1493333"/>
    <n v="0"/>
    <s v="UN"/>
    <d v="2025-02-04T00:00:00"/>
    <d v="2025-02-06T00:00:00"/>
    <d v="2025-01-31T00:00:00"/>
    <d v="2025-02-04T00:00:00"/>
    <d v="2025-02-04T00:00:00"/>
    <d v="2025-02-11T00:00:00"/>
    <n v="13"/>
    <m/>
    <s v="VERMELHO"/>
    <s v="COP LEG.6"/>
    <s v="REV. 400 1"/>
    <s v=""/>
    <n v="13"/>
    <s v=""/>
    <s v="Via Úmida"/>
    <s v="Baixo"/>
    <s v="-"/>
    <n v="118958.90677999999"/>
    <x v="0"/>
    <x v="0"/>
    <s v="VERMELHO"/>
    <n v="21"/>
    <s v="7 - OP em WIP +20 a 30 dias"/>
  </r>
  <r>
    <n v="2268555"/>
    <s v="S4P1894"/>
    <x v="38"/>
    <s v="Z007"/>
    <n v="406"/>
    <s v=""/>
    <n v="600"/>
    <s v="LIB  PRCO CNPA CAPC ACON LOAT MOME MatC*"/>
    <s v="ORLISTATE 120MG CAP DURA"/>
    <s v="J0013751"/>
    <n v="1600000"/>
    <n v="0"/>
    <s v="UN"/>
    <d v="2025-02-06T00:00:00"/>
    <d v="2025-02-10T00:00:00"/>
    <d v="2025-02-03T00:00:00"/>
    <d v="2025-02-06T00:00:00"/>
    <d v="2025-02-03T00:00:00"/>
    <d v="2025-02-04T00:00:00"/>
    <n v="22"/>
    <m/>
    <s v="(NONE)"/>
    <s v="MG2"/>
    <s v="(None)"/>
    <s v=""/>
    <n v="22"/>
    <s v=""/>
    <s v="Via Úmida"/>
    <s v="Crítico"/>
    <s v="LTO 2000 2  VG 2000 2"/>
    <n v="752144"/>
    <x v="0"/>
    <x v="0"/>
    <s v="(NONE)"/>
    <n v="22"/>
    <s v="7 - OP em WIP +20 a 30 dias"/>
  </r>
  <r>
    <n v="2268556"/>
    <s v="S4P1895"/>
    <x v="38"/>
    <s v="Z007"/>
    <n v="406"/>
    <s v=""/>
    <n v="600"/>
    <s v="LIB  PRCO CNPA CAPC ACON LOAT MOME MatC*"/>
    <s v="ORLISTATE 120MG CAP DURA"/>
    <s v="J0013751"/>
    <n v="1600000"/>
    <n v="0"/>
    <s v="UN"/>
    <d v="2025-02-06T00:00:00"/>
    <d v="2025-02-10T00:00:00"/>
    <d v="2025-02-03T00:00:00"/>
    <d v="2025-02-06T00:00:00"/>
    <d v="2025-02-03T00:00:00"/>
    <d v="2025-02-04T00:00:00"/>
    <n v="22"/>
    <m/>
    <s v="(NONE)"/>
    <s v="MG2"/>
    <s v="(None)"/>
    <s v=""/>
    <n v="22"/>
    <s v=""/>
    <s v="Via Úmida"/>
    <s v="Crítico"/>
    <s v="LTO 2000 2  VG 2000 2"/>
    <n v="752144"/>
    <x v="0"/>
    <x v="0"/>
    <s v="(NONE)"/>
    <n v="22"/>
    <s v="7 - OP em WIP +20 a 30 dias"/>
  </r>
  <r>
    <n v="2268557"/>
    <s v="S4P1896"/>
    <x v="38"/>
    <s v="Z007"/>
    <n v="406"/>
    <s v=""/>
    <n v="600"/>
    <s v="LIB  PRCO CNPA CAPC ACON LOAT MOME MatC*"/>
    <s v="ORLISTATE 120MG CAP DURA"/>
    <s v="J0013751"/>
    <n v="1600000"/>
    <n v="0"/>
    <s v="UN"/>
    <d v="2025-02-06T00:00:00"/>
    <d v="2025-02-10T00:00:00"/>
    <d v="2025-02-03T00:00:00"/>
    <d v="2025-02-06T00:00:00"/>
    <d v="2025-02-03T00:00:00"/>
    <d v="2025-02-05T00:00:00"/>
    <n v="22"/>
    <m/>
    <s v="(NONE)"/>
    <s v="MG2"/>
    <s v="(None)"/>
    <s v=""/>
    <n v="22"/>
    <s v=""/>
    <s v="Via Úmida"/>
    <s v="Crítico"/>
    <s v="LTO 2000 2  VG 2000 2"/>
    <n v="752144"/>
    <x v="0"/>
    <x v="0"/>
    <s v="(NONE)"/>
    <n v="22"/>
    <s v="7 - OP em WIP +20 a 30 dias"/>
  </r>
  <r>
    <n v="2268558"/>
    <s v="S4P1897"/>
    <x v="38"/>
    <s v="Z007"/>
    <n v="406"/>
    <s v=""/>
    <n v="600"/>
    <s v="LIB  PRCO CNPA CAPC ACON LOAT MOME MatC*"/>
    <s v="ORLISTATE 120MG CAP DURA"/>
    <s v="J0013751"/>
    <n v="1600000"/>
    <n v="0"/>
    <s v="UN"/>
    <d v="2025-02-06T00:00:00"/>
    <d v="2025-02-10T00:00:00"/>
    <d v="2025-02-03T00:00:00"/>
    <d v="2025-02-06T00:00:00"/>
    <d v="2025-02-03T00:00:00"/>
    <d v="2025-02-05T00:00:00"/>
    <n v="22"/>
    <m/>
    <s v="(NONE)"/>
    <s v="MG2"/>
    <s v="(None)"/>
    <s v=""/>
    <n v="22"/>
    <s v=""/>
    <s v="Via Úmida"/>
    <s v="Crítico"/>
    <s v="LTO 2000 2  VG 2000 2"/>
    <n v="752144"/>
    <x v="0"/>
    <x v="0"/>
    <s v="(NONE)"/>
    <n v="22"/>
    <s v="7 - OP em WIP +20 a 30 dias"/>
  </r>
  <r>
    <n v="2268559"/>
    <s v="S4P1898"/>
    <x v="38"/>
    <s v="Z007"/>
    <n v="406"/>
    <s v=""/>
    <n v="600"/>
    <s v="LIB  PRCO CNPA CAPC ACON LOAT MOME MatC*"/>
    <s v="ORLISTATE 120MG CAP DURA"/>
    <s v="J0013751"/>
    <n v="1600000"/>
    <n v="0"/>
    <s v="UN"/>
    <d v="2025-02-06T00:00:00"/>
    <d v="2025-02-10T00:00:00"/>
    <d v="2025-02-03T00:00:00"/>
    <d v="2025-02-06T00:00:00"/>
    <d v="2025-02-04T00:00:00"/>
    <d v="2025-02-08T00:00:00"/>
    <n v="22"/>
    <m/>
    <s v="(NONE)"/>
    <s v="MG2"/>
    <s v="(None)"/>
    <s v=""/>
    <n v="22"/>
    <s v=""/>
    <s v="Via Úmida"/>
    <s v="Crítico"/>
    <s v="LTO 2000 2  VG 2000 2"/>
    <n v="752144"/>
    <x v="0"/>
    <x v="0"/>
    <s v="(NONE)"/>
    <n v="21"/>
    <s v="7 - OP em WIP +20 a 30 dias"/>
  </r>
  <r>
    <n v="2268560"/>
    <s v="S4P1899"/>
    <x v="38"/>
    <s v="Z007"/>
    <n v="406"/>
    <s v=""/>
    <n v="600"/>
    <s v="LIB  PRCO CNPA CAPC ACON LOAT MOME MatC*"/>
    <s v="ORLISTATE 120MG CAP DURA"/>
    <s v="J0013751"/>
    <n v="1600000"/>
    <n v="0"/>
    <s v="UN"/>
    <d v="2025-02-06T00:00:00"/>
    <d v="2025-02-10T00:00:00"/>
    <d v="2025-02-03T00:00:00"/>
    <d v="2025-02-06T00:00:00"/>
    <d v="2025-02-04T00:00:00"/>
    <d v="2025-02-08T00:00:00"/>
    <n v="22"/>
    <m/>
    <s v="(NONE)"/>
    <s v="MG2"/>
    <s v="(None)"/>
    <s v=""/>
    <n v="22"/>
    <s v=""/>
    <s v="Via Úmida"/>
    <s v="Crítico"/>
    <s v="LTO 2000 2  VG 2000 2"/>
    <n v="752144"/>
    <x v="0"/>
    <x v="0"/>
    <s v="(NONE)"/>
    <n v="21"/>
    <s v="7 - OP em WIP +20 a 30 dias"/>
  </r>
  <r>
    <n v="2268561"/>
    <s v="S4P1900"/>
    <x v="38"/>
    <s v="Z007"/>
    <n v="406"/>
    <s v=""/>
    <n v="600"/>
    <s v="LIB  PRCO CNPA CAPC ACON LOAT MOME MatC*"/>
    <s v="ORLISTATE 120MG CAP DURA"/>
    <s v="J0013751"/>
    <n v="1600000"/>
    <n v="0"/>
    <s v="UN"/>
    <d v="2025-02-06T00:00:00"/>
    <d v="2025-02-10T00:00:00"/>
    <d v="2025-02-03T00:00:00"/>
    <d v="2025-02-06T00:00:00"/>
    <d v="2025-02-04T00:00:00"/>
    <d v="2025-02-08T00:00:00"/>
    <n v="22"/>
    <m/>
    <s v="(NONE)"/>
    <s v="MG2"/>
    <s v="(None)"/>
    <s v=""/>
    <n v="22"/>
    <s v=""/>
    <s v="Via Úmida"/>
    <s v="Crítico"/>
    <s v="LTO 2000 2  VG 2000 2"/>
    <n v="752144"/>
    <x v="0"/>
    <x v="0"/>
    <s v="(NONE)"/>
    <n v="21"/>
    <s v="7 - OP em WIP +20 a 30 dias"/>
  </r>
  <r>
    <n v="2268669"/>
    <s v="S4P1974"/>
    <x v="39"/>
    <s v="Z007"/>
    <n v="400"/>
    <s v=""/>
    <n v="600"/>
    <s v="LIB  PRCO CAPC ACON AUAN AUIN LOAT MOME*"/>
    <s v="CLOR. DE MEMANTINA (C1) 10MG COM REV"/>
    <s v="J0013751"/>
    <n v="1000000"/>
    <n v="0"/>
    <s v="UN"/>
    <d v="2025-02-09T00:00:00"/>
    <d v="2025-02-11T00:00:00"/>
    <d v="2025-02-03T00:00:00"/>
    <d v="2025-02-09T00:00:00"/>
    <d v="2025-02-03T00:00:00"/>
    <d v="2025-02-19T00:00:00"/>
    <n v="18"/>
    <m/>
    <s v="VERMELHO"/>
    <s v="COP FET.6"/>
    <s v="REV. 400 1"/>
    <s v=""/>
    <n v="18"/>
    <s v=""/>
    <s v="Via Úmida"/>
    <s v="Excesso"/>
    <s v="-"/>
    <n v="81570"/>
    <x v="0"/>
    <x v="0"/>
    <s v="VERMELHO"/>
    <n v="22"/>
    <s v="7 - OP em WIP +20 a 30 dias"/>
  </r>
  <r>
    <n v="2268670"/>
    <s v="S4P1975"/>
    <x v="39"/>
    <s v="Z007"/>
    <n v="400"/>
    <s v=""/>
    <n v="600"/>
    <s v="LIB  PRCO CAPC ACON AUAN AUIN LOAT MOME*"/>
    <s v="CLOR. DE MEMANTINA (C1) 10MG COM REV"/>
    <s v="J0013751"/>
    <n v="1000000"/>
    <n v="0"/>
    <s v="UN"/>
    <d v="2025-02-09T00:00:00"/>
    <d v="2025-02-11T00:00:00"/>
    <d v="2025-02-03T00:00:00"/>
    <d v="2025-02-09T00:00:00"/>
    <d v="2025-02-03T00:00:00"/>
    <d v="2025-02-19T00:00:00"/>
    <n v="18"/>
    <m/>
    <s v="VERMELHO"/>
    <s v="COP FET.6"/>
    <s v="REV. 400 1"/>
    <s v=""/>
    <n v="18"/>
    <s v=""/>
    <s v="Via Úmida"/>
    <s v="Excesso"/>
    <s v="-"/>
    <n v="81570"/>
    <x v="0"/>
    <x v="0"/>
    <s v="VERMELHO"/>
    <n v="22"/>
    <s v="7 - OP em WIP +20 a 30 dias"/>
  </r>
  <r>
    <n v="2268681"/>
    <s v="S4P1993"/>
    <x v="40"/>
    <s v="Z007"/>
    <n v="400"/>
    <s v=""/>
    <n v="600"/>
    <s v="LIB  PRCO CAPC ACON LOAT MatC NDDP NOAP*"/>
    <s v="PANTOPRAZOL 20MG COM REV LIB RETARD"/>
    <s v="J0013751"/>
    <n v="800000"/>
    <n v="0"/>
    <s v="UN"/>
    <d v="2025-02-03T00:00:00"/>
    <d v="2025-02-06T00:00:00"/>
    <d v="2025-02-03T00:00:00"/>
    <d v="2025-02-03T00:00:00"/>
    <d v="2025-02-03T00:00:00"/>
    <s v="Não Pesado"/>
    <n v="17"/>
    <m/>
    <s v="AMARELO"/>
    <s v="COP FET.3"/>
    <s v="REV. 150 2"/>
    <s v=""/>
    <n v="17"/>
    <s v="NÃO"/>
    <s v="Via Úmida"/>
    <s v="Crítico"/>
    <s v="-"/>
    <n v="43544"/>
    <x v="0"/>
    <x v="0"/>
    <s v="AMARELO"/>
    <n v="22"/>
    <s v="7 - OP em WIP +20 a 30 dias"/>
  </r>
  <r>
    <n v="2268682"/>
    <s v="S4P1994"/>
    <x v="40"/>
    <s v="Z007"/>
    <n v="400"/>
    <s v=""/>
    <n v="600"/>
    <s v="LIB  PRCO CAPC ACON LOAT MatC NDDP NOAP*"/>
    <s v="PANTOPRAZOL 20MG COM REV LIB RETARD"/>
    <s v="J0013751"/>
    <n v="800000"/>
    <n v="0"/>
    <s v="UN"/>
    <d v="2025-02-03T00:00:00"/>
    <d v="2025-02-06T00:00:00"/>
    <d v="2025-02-03T00:00:00"/>
    <d v="2025-02-03T00:00:00"/>
    <d v="2025-02-03T00:00:00"/>
    <s v="Não Pesado"/>
    <n v="17"/>
    <m/>
    <s v="AMARELO"/>
    <s v="COP FET.3"/>
    <s v="REV. 150 2"/>
    <s v=""/>
    <n v="17"/>
    <s v="NÃO"/>
    <s v="Via Úmida"/>
    <s v="Crítico"/>
    <s v="-"/>
    <n v="43544"/>
    <x v="0"/>
    <x v="0"/>
    <s v="AMARELO"/>
    <n v="22"/>
    <s v="7 - OP em WIP +20 a 30 dias"/>
  </r>
  <r>
    <n v="2268683"/>
    <s v="S4P1995"/>
    <x v="40"/>
    <s v="Z007"/>
    <n v="400"/>
    <s v=""/>
    <n v="600"/>
    <s v="LIB  PRCO CAPC ACON LOAT MatC NDDP NOAP*"/>
    <s v="PANTOPRAZOL 20MG COM REV LIB RETARD"/>
    <s v="J0013751"/>
    <n v="800000"/>
    <n v="0"/>
    <s v="UN"/>
    <d v="2025-02-03T00:00:00"/>
    <d v="2025-02-06T00:00:00"/>
    <d v="2025-02-03T00:00:00"/>
    <d v="2025-02-03T00:00:00"/>
    <d v="2025-02-03T00:00:00"/>
    <s v="Não Pesado"/>
    <n v="17"/>
    <m/>
    <s v="AMARELO"/>
    <s v="COP FET.3"/>
    <s v="REV. 150 2"/>
    <s v=""/>
    <n v="17"/>
    <s v="NÃO"/>
    <s v="Via Úmida"/>
    <s v="Crítico"/>
    <s v="-"/>
    <n v="43544"/>
    <x v="0"/>
    <x v="0"/>
    <s v="AMARELO"/>
    <n v="22"/>
    <s v="7 - OP em WIP +20 a 30 dias"/>
  </r>
  <r>
    <n v="2268684"/>
    <s v="S4P1996"/>
    <x v="40"/>
    <s v="Z007"/>
    <n v="400"/>
    <s v=""/>
    <n v="600"/>
    <s v="LIB  PRCO CAPC ACON LOAT MatC NDDP NOAP*"/>
    <s v="PANTOPRAZOL 20MG COM REV LIB RETARD"/>
    <s v="J0013751"/>
    <n v="800000"/>
    <n v="0"/>
    <s v="UN"/>
    <d v="2025-02-03T00:00:00"/>
    <d v="2025-02-06T00:00:00"/>
    <d v="2025-02-03T00:00:00"/>
    <d v="2025-02-03T00:00:00"/>
    <d v="2025-02-03T00:00:00"/>
    <s v="Não Pesado"/>
    <n v="17"/>
    <m/>
    <s v="AMARELO"/>
    <s v="COP FET.3"/>
    <s v="REV. 150 2"/>
    <s v=""/>
    <n v="17"/>
    <s v="NÃO"/>
    <s v="Via Úmida"/>
    <s v="Crítico"/>
    <s v="-"/>
    <n v="43544"/>
    <x v="0"/>
    <x v="0"/>
    <s v="AMARELO"/>
    <n v="22"/>
    <s v="7 - OP em WIP +20 a 30 dias"/>
  </r>
  <r>
    <n v="2268685"/>
    <s v="S4P1997"/>
    <x v="40"/>
    <s v="Z007"/>
    <n v="400"/>
    <s v=""/>
    <n v="600"/>
    <s v="LIB  PRCO CAPC ACON LOAT MatC NDDP NOAP*"/>
    <s v="PANTOPRAZOL 20MG COM REV LIB RETARD"/>
    <s v="J0013751"/>
    <n v="800000"/>
    <n v="0"/>
    <s v="UN"/>
    <d v="2025-02-03T00:00:00"/>
    <d v="2025-02-06T00:00:00"/>
    <d v="2025-02-03T00:00:00"/>
    <d v="2025-02-03T00:00:00"/>
    <d v="2025-02-03T00:00:00"/>
    <s v="Não Pesado"/>
    <n v="17"/>
    <m/>
    <s v="AMARELO"/>
    <s v="COP FET.3"/>
    <s v="REV. 150 2"/>
    <s v=""/>
    <n v="17"/>
    <s v="NÃO"/>
    <s v="Via Úmida"/>
    <s v="Crítico"/>
    <s v="-"/>
    <n v="43544"/>
    <x v="0"/>
    <x v="0"/>
    <s v="AMARELO"/>
    <n v="22"/>
    <s v="7 - OP em WIP +20 a 30 dias"/>
  </r>
  <r>
    <n v="2268686"/>
    <s v="S4P1999"/>
    <x v="40"/>
    <s v="Z007"/>
    <n v="400"/>
    <s v=""/>
    <n v="600"/>
    <s v="LIB  PRCO CAPC ACON LOAT MatC NDDP NOAP*"/>
    <s v="PANTOPRAZOL 20MG COM REV LIB RETARD"/>
    <s v="J0013751"/>
    <n v="800000"/>
    <n v="0"/>
    <s v="UN"/>
    <d v="2025-02-03T00:00:00"/>
    <d v="2025-02-06T00:00:00"/>
    <d v="2025-02-03T00:00:00"/>
    <d v="2025-02-03T00:00:00"/>
    <d v="2025-02-03T00:00:00"/>
    <s v="Não Pesado"/>
    <n v="17"/>
    <m/>
    <s v="AMARELO"/>
    <s v="COP FET.3"/>
    <s v="REV. 150 2"/>
    <s v=""/>
    <n v="17"/>
    <s v="NÃO"/>
    <s v="Via Úmida"/>
    <s v="Crítico"/>
    <s v="-"/>
    <n v="43544"/>
    <x v="0"/>
    <x v="0"/>
    <s v="AMARELO"/>
    <n v="22"/>
    <s v="7 - OP em WIP +20 a 30 dias"/>
  </r>
  <r>
    <n v="2268687"/>
    <s v="S4P2000"/>
    <x v="40"/>
    <s v="Z007"/>
    <n v="400"/>
    <s v=""/>
    <n v="600"/>
    <s v="LIB  PRCO CAPC ACON LOAT MatC NDDP NOAP*"/>
    <s v="PANTOPRAZOL 20MG COM REV LIB RETARD"/>
    <s v="J0013751"/>
    <n v="800000"/>
    <n v="0"/>
    <s v="UN"/>
    <d v="2025-02-04T00:00:00"/>
    <d v="2025-02-07T00:00:00"/>
    <d v="2025-02-03T00:00:00"/>
    <d v="2025-02-04T00:00:00"/>
    <d v="2025-02-04T00:00:00"/>
    <s v="Não Pesado"/>
    <n v="17"/>
    <m/>
    <s v="AMARELO"/>
    <s v="COP FET.3"/>
    <s v="REV. 150 2"/>
    <s v=""/>
    <n v="17"/>
    <s v="NÃO"/>
    <s v="Via Úmida"/>
    <s v="Crítico"/>
    <s v="-"/>
    <n v="43544"/>
    <x v="0"/>
    <x v="0"/>
    <s v="AMARELO"/>
    <n v="21"/>
    <s v="7 - OP em WIP +20 a 30 dias"/>
  </r>
  <r>
    <n v="2268688"/>
    <s v="S4P2001"/>
    <x v="40"/>
    <s v="Z007"/>
    <n v="400"/>
    <s v=""/>
    <n v="600"/>
    <s v="LIB  PRCO CAPC ACON LOAT MatC NDDP NOAP*"/>
    <s v="PANTOPRAZOL 20MG COM REV LIB RETARD"/>
    <s v="J0013751"/>
    <n v="800000"/>
    <n v="0"/>
    <s v="UN"/>
    <d v="2025-02-04T00:00:00"/>
    <d v="2025-02-07T00:00:00"/>
    <d v="2025-02-03T00:00:00"/>
    <d v="2025-02-04T00:00:00"/>
    <d v="2025-02-04T00:00:00"/>
    <s v="Não Pesado"/>
    <n v="17"/>
    <m/>
    <s v="AMARELO"/>
    <s v="COP FET.3"/>
    <s v="REV. 150 2"/>
    <s v=""/>
    <n v="17"/>
    <s v="NÃO"/>
    <s v="Via Úmida"/>
    <s v="Crítico"/>
    <s v="-"/>
    <n v="43544"/>
    <x v="0"/>
    <x v="0"/>
    <s v="AMARELO"/>
    <n v="21"/>
    <s v="7 - OP em WIP +20 a 30 dias"/>
  </r>
  <r>
    <n v="2268689"/>
    <s v="S4P2002"/>
    <x v="40"/>
    <s v="Z007"/>
    <n v="400"/>
    <s v=""/>
    <n v="600"/>
    <s v="LIB  PRCO CAPC ACON LOAT MatC NDDP NOAP*"/>
    <s v="PANTOPRAZOL 20MG COM REV LIB RETARD"/>
    <s v="J0013751"/>
    <n v="800000"/>
    <n v="0"/>
    <s v="UN"/>
    <d v="2025-02-04T00:00:00"/>
    <d v="2025-02-07T00:00:00"/>
    <d v="2025-02-03T00:00:00"/>
    <d v="2025-02-04T00:00:00"/>
    <d v="2025-02-04T00:00:00"/>
    <s v="Não Pesado"/>
    <n v="17"/>
    <m/>
    <s v="AMARELO"/>
    <s v="COP FET.3"/>
    <s v="REV. 150 2"/>
    <s v=""/>
    <n v="17"/>
    <s v="NÃO"/>
    <s v="Via Úmida"/>
    <s v="Crítico"/>
    <s v="-"/>
    <n v="43544"/>
    <x v="0"/>
    <x v="0"/>
    <s v="AMARELO"/>
    <n v="21"/>
    <s v="7 - OP em WIP +20 a 30 dias"/>
  </r>
  <r>
    <n v="2268690"/>
    <s v="S4P2003"/>
    <x v="40"/>
    <s v="Z007"/>
    <n v="400"/>
    <s v=""/>
    <n v="600"/>
    <s v="LIB  PRCO CAPC ACON LOAT MatC NDDP NOAP*"/>
    <s v="PANTOPRAZOL 20MG COM REV LIB RETARD"/>
    <s v="J0013751"/>
    <n v="800000"/>
    <n v="0"/>
    <s v="UN"/>
    <d v="2025-02-04T00:00:00"/>
    <d v="2025-02-07T00:00:00"/>
    <d v="2025-02-03T00:00:00"/>
    <d v="2025-02-04T00:00:00"/>
    <d v="2025-02-04T00:00:00"/>
    <s v="Não Pesado"/>
    <n v="17"/>
    <m/>
    <s v="AMARELO"/>
    <s v="COP FET.3"/>
    <s v="REV. 150 2"/>
    <s v=""/>
    <n v="17"/>
    <s v="NÃO"/>
    <s v="Via Úmida"/>
    <s v="Crítico"/>
    <s v="-"/>
    <n v="43544"/>
    <x v="0"/>
    <x v="0"/>
    <s v="AMARELO"/>
    <n v="21"/>
    <s v="7 - OP em WIP +20 a 30 dias"/>
  </r>
  <r>
    <n v="2268691"/>
    <s v="S4P2004"/>
    <x v="40"/>
    <s v="Z007"/>
    <n v="400"/>
    <s v=""/>
    <n v="600"/>
    <s v="LIB  PRCO CAPC ACON LOAT MatC NDDP NOAP*"/>
    <s v="PANTOPRAZOL 20MG COM REV LIB RETARD"/>
    <s v="J0013751"/>
    <n v="800000"/>
    <n v="0"/>
    <s v="UN"/>
    <d v="2025-02-04T00:00:00"/>
    <d v="2025-02-07T00:00:00"/>
    <d v="2025-02-03T00:00:00"/>
    <d v="2025-02-04T00:00:00"/>
    <d v="2025-02-04T00:00:00"/>
    <s v="Não Pesado"/>
    <n v="17"/>
    <m/>
    <s v="AMARELO"/>
    <s v="COP FET.3"/>
    <s v="REV. 150 2"/>
    <s v=""/>
    <n v="17"/>
    <s v="NÃO"/>
    <s v="Via Úmida"/>
    <s v="Crítico"/>
    <s v="-"/>
    <n v="43544"/>
    <x v="0"/>
    <x v="0"/>
    <s v="AMARELO"/>
    <n v="21"/>
    <s v="7 - OP em WIP +20 a 30 dias"/>
  </r>
  <r>
    <n v="2268692"/>
    <s v="S4P2005"/>
    <x v="40"/>
    <s v="Z007"/>
    <n v="400"/>
    <s v=""/>
    <n v="600"/>
    <s v="LIB  PRCO CAPC ACON LOAT MatC NDDP NOAP*"/>
    <s v="PANTOPRAZOL 20MG COM REV LIB RETARD"/>
    <s v="J0013751"/>
    <n v="800000"/>
    <n v="0"/>
    <s v="UN"/>
    <d v="2025-02-04T00:00:00"/>
    <d v="2025-02-07T00:00:00"/>
    <d v="2025-02-03T00:00:00"/>
    <d v="2025-02-04T00:00:00"/>
    <d v="2025-02-04T00:00:00"/>
    <s v="Não Pesado"/>
    <n v="17"/>
    <m/>
    <s v="AMARELO"/>
    <s v="COP FET.3"/>
    <s v="REV. 150 2"/>
    <s v=""/>
    <n v="17"/>
    <s v="NÃO"/>
    <s v="Via Úmida"/>
    <s v="Crítico"/>
    <s v="-"/>
    <n v="43544"/>
    <x v="0"/>
    <x v="0"/>
    <s v="AMARELO"/>
    <n v="21"/>
    <s v="7 - OP em WIP +20 a 30 dias"/>
  </r>
  <r>
    <n v="2268693"/>
    <s v="S4P2006"/>
    <x v="40"/>
    <s v="Z007"/>
    <n v="400"/>
    <s v=""/>
    <n v="600"/>
    <s v="LIB  PRCO CAPC ACON LOAT MatC NDDP NOAP*"/>
    <s v="PANTOPRAZOL 20MG COM REV LIB RETARD"/>
    <s v="J0013751"/>
    <n v="800000"/>
    <n v="0"/>
    <s v="UN"/>
    <d v="2025-02-04T00:00:00"/>
    <d v="2025-02-07T00:00:00"/>
    <d v="2025-02-03T00:00:00"/>
    <d v="2025-02-04T00:00:00"/>
    <d v="2025-02-04T00:00:00"/>
    <s v="Não Pesado"/>
    <n v="17"/>
    <m/>
    <s v="AMARELO"/>
    <s v="COP FET.3"/>
    <s v="REV. 150 2"/>
    <s v=""/>
    <n v="17"/>
    <s v="NÃO"/>
    <s v="Via Úmida"/>
    <s v="Crítico"/>
    <s v="-"/>
    <n v="43544"/>
    <x v="0"/>
    <x v="0"/>
    <s v="AMARELO"/>
    <n v="21"/>
    <s v="7 - OP em WIP +20 a 30 dias"/>
  </r>
  <r>
    <n v="2268762"/>
    <s v="S4P2076"/>
    <x v="41"/>
    <s v="Z007"/>
    <n v="400"/>
    <s v=""/>
    <n v="600"/>
    <s v="LIB  PRCO CNPA CAPC ACON LOAT MOME MatC*"/>
    <s v="LOSARTANA POTASSICA 50MG COM REV"/>
    <s v="J0013751"/>
    <n v="3000000"/>
    <n v="0"/>
    <s v="UN"/>
    <d v="2025-02-20T00:00:00"/>
    <d v="2025-02-22T00:00:00"/>
    <d v="2025-02-03T00:00:00"/>
    <d v="2025-02-20T00:00:00"/>
    <d v="2025-02-14T00:00:00"/>
    <d v="2025-02-23T00:00:00"/>
    <n v="14"/>
    <m/>
    <s v="AMARELO"/>
    <s v="COP FET.4"/>
    <s v="REV. 800 1"/>
    <s v=""/>
    <n v="14"/>
    <s v=""/>
    <s v="Via Úmida"/>
    <s v="Crítico"/>
    <s v="-"/>
    <n v="81570"/>
    <x v="0"/>
    <x v="0"/>
    <s v="AMARELO"/>
    <n v="11"/>
    <s v="8 - OP com menos de 20 dias"/>
  </r>
  <r>
    <n v="2268763"/>
    <s v="S4P2077"/>
    <x v="41"/>
    <s v="Z007"/>
    <n v="400"/>
    <s v=""/>
    <n v="600"/>
    <s v="LIB  PRCO CNPA CAPC ACON LOAT MOME MatC*"/>
    <s v="LOSARTANA POTASSICA 50MG COM REV"/>
    <s v="J0013751"/>
    <n v="3000000"/>
    <n v="0"/>
    <s v="UN"/>
    <d v="2025-02-20T00:00:00"/>
    <d v="2025-02-22T00:00:00"/>
    <d v="2025-02-03T00:00:00"/>
    <d v="2025-02-20T00:00:00"/>
    <d v="2025-02-14T00:00:00"/>
    <d v="2025-02-23T00:00:00"/>
    <n v="14"/>
    <m/>
    <s v="AMARELO"/>
    <s v="COP FET.4"/>
    <s v="REV. 800 1"/>
    <s v=""/>
    <n v="14"/>
    <s v=""/>
    <s v="Via Úmida"/>
    <s v="Crítico"/>
    <s v="-"/>
    <n v="81570"/>
    <x v="0"/>
    <x v="0"/>
    <s v="AMARELO"/>
    <n v="11"/>
    <s v="8 - OP com menos de 20 dias"/>
  </r>
  <r>
    <n v="2268764"/>
    <s v="S4P2078"/>
    <x v="41"/>
    <s v="Z007"/>
    <n v="400"/>
    <s v=""/>
    <n v="600"/>
    <s v="LIB  PRCO CNPA CAPC ACON LOAT MOME MatC*"/>
    <s v="LOSARTANA POTASSICA 50MG COM REV"/>
    <s v="J0013751"/>
    <n v="3000000"/>
    <n v="0"/>
    <s v="UN"/>
    <d v="2025-02-20T00:00:00"/>
    <d v="2025-02-22T00:00:00"/>
    <d v="2025-02-03T00:00:00"/>
    <d v="2025-02-20T00:00:00"/>
    <d v="2025-02-14T00:00:00"/>
    <d v="2025-02-23T00:00:00"/>
    <n v="14"/>
    <m/>
    <s v="AMARELO"/>
    <s v="COP FET.4"/>
    <s v="REV. 800 1"/>
    <s v=""/>
    <n v="14"/>
    <s v=""/>
    <s v="Via Úmida"/>
    <s v="Crítico"/>
    <s v="-"/>
    <n v="81570"/>
    <x v="0"/>
    <x v="0"/>
    <s v="AMARELO"/>
    <n v="11"/>
    <s v="8 - OP com menos de 20 dias"/>
  </r>
  <r>
    <n v="2268765"/>
    <s v="S4P2079"/>
    <x v="41"/>
    <s v="Z007"/>
    <n v="400"/>
    <s v=""/>
    <n v="600"/>
    <s v="LIB  PRCO CAPC ACON LOAT MOME MatC NDDP*"/>
    <s v="LOSARTANA POTASSICA 50MG COM REV"/>
    <s v="J0013751"/>
    <n v="3000000"/>
    <n v="0"/>
    <s v="UN"/>
    <d v="2025-02-20T00:00:00"/>
    <d v="2025-02-22T00:00:00"/>
    <d v="2025-02-03T00:00:00"/>
    <d v="2025-02-20T00:00:00"/>
    <d v="2025-02-14T00:00:00"/>
    <d v="2025-02-23T00:00:00"/>
    <n v="14"/>
    <m/>
    <s v="AMARELO"/>
    <s v="COP FET.4"/>
    <s v="REV. 800 1"/>
    <s v=""/>
    <n v="14"/>
    <s v=""/>
    <s v="Via Úmida"/>
    <s v="Crítico"/>
    <s v="-"/>
    <n v="81570"/>
    <x v="0"/>
    <x v="0"/>
    <s v="AMARELO"/>
    <n v="11"/>
    <s v="8 - OP com menos de 20 dias"/>
  </r>
  <r>
    <n v="2268766"/>
    <s v="S4P2080"/>
    <x v="41"/>
    <s v="Z007"/>
    <n v="400"/>
    <s v=""/>
    <n v="600"/>
    <s v="LIB  PRCO CAPC ACON LOAT MOME MatC NDDP*"/>
    <s v="LOSARTANA POTASSICA 50MG COM REV"/>
    <s v="J0013751"/>
    <n v="3000000"/>
    <n v="0"/>
    <s v="UN"/>
    <d v="2025-02-20T00:00:00"/>
    <d v="2025-02-22T00:00:00"/>
    <d v="2025-02-03T00:00:00"/>
    <d v="2025-02-20T00:00:00"/>
    <d v="2025-02-14T00:00:00"/>
    <d v="2025-02-24T00:00:00"/>
    <n v="14"/>
    <m/>
    <s v="AMARELO"/>
    <s v="COP FET.4"/>
    <s v="REV. 800 1"/>
    <s v=""/>
    <n v="14"/>
    <s v=""/>
    <s v="Via Úmida"/>
    <s v="Crítico"/>
    <s v="-"/>
    <n v="81570"/>
    <x v="0"/>
    <x v="0"/>
    <s v="AMARELO"/>
    <n v="11"/>
    <s v="8 - OP com menos de 20 dias"/>
  </r>
  <r>
    <n v="2268767"/>
    <s v="S4P2081"/>
    <x v="41"/>
    <s v="Z007"/>
    <n v="400"/>
    <s v=""/>
    <n v="600"/>
    <s v="LIB  PRCO CAPC ACON LOAT MOME MatC NDDP*"/>
    <s v="LOSARTANA POTASSICA 50MG COM REV"/>
    <s v="J0013751"/>
    <n v="3000000"/>
    <n v="0"/>
    <s v="UN"/>
    <d v="2025-02-20T00:00:00"/>
    <d v="2025-02-22T00:00:00"/>
    <d v="2025-02-03T00:00:00"/>
    <d v="2025-02-20T00:00:00"/>
    <d v="2025-02-14T00:00:00"/>
    <d v="2025-02-24T00:00:00"/>
    <n v="14"/>
    <m/>
    <s v="AMARELO"/>
    <s v="COP FET.4"/>
    <s v="REV. 800 1"/>
    <s v=""/>
    <n v="14"/>
    <s v=""/>
    <s v="Via Úmida"/>
    <s v="Crítico"/>
    <s v="-"/>
    <n v="81570"/>
    <x v="0"/>
    <x v="0"/>
    <s v="AMARELO"/>
    <n v="11"/>
    <s v="8 - OP com menos de 20 dias"/>
  </r>
  <r>
    <n v="2268768"/>
    <s v="S4P2082"/>
    <x v="41"/>
    <s v="Z007"/>
    <n v="400"/>
    <s v=""/>
    <n v="600"/>
    <s v="LIB  PRCO CAPC ACON LOAT MOME MatC NDDP*"/>
    <s v="LOSARTANA POTASSICA 50MG COM REV"/>
    <s v="J0013751"/>
    <n v="3000000"/>
    <n v="0"/>
    <s v="UN"/>
    <d v="2025-02-20T00:00:00"/>
    <d v="2025-02-22T00:00:00"/>
    <d v="2025-02-03T00:00:00"/>
    <d v="2025-02-20T00:00:00"/>
    <d v="2025-02-14T00:00:00"/>
    <d v="2025-02-24T00:00:00"/>
    <n v="14"/>
    <m/>
    <s v="AMARELO"/>
    <s v="COP FET.4"/>
    <s v="REV. 800 1"/>
    <s v=""/>
    <n v="14"/>
    <s v=""/>
    <s v="Via Úmida"/>
    <s v="Crítico"/>
    <s v="-"/>
    <n v="81570"/>
    <x v="0"/>
    <x v="0"/>
    <s v="AMARELO"/>
    <n v="11"/>
    <s v="8 - OP com menos de 20 dias"/>
  </r>
  <r>
    <n v="2268844"/>
    <s v="S4P2320"/>
    <x v="33"/>
    <s v="Z007"/>
    <n v="400"/>
    <s v=""/>
    <n v="600"/>
    <s v="LIB  PRCO CAPC ACON AUAN AUIN LOAT MatC*"/>
    <s v="CLOR. FLUOXETINA (C1) 20MG COM REV**"/>
    <s v="D0016431"/>
    <n v="1000000"/>
    <n v="0"/>
    <s v="UN"/>
    <d v="2025-02-04T00:00:00"/>
    <d v="2025-02-06T00:00:00"/>
    <d v="2025-02-03T00:00:00"/>
    <d v="2025-02-04T00:00:00"/>
    <d v="2025-02-04T00:00:00"/>
    <s v="Não Pesado"/>
    <n v="14"/>
    <m/>
    <s v="VERMELHO"/>
    <s v="COP FET.3"/>
    <s v="REV. 400 2"/>
    <s v=""/>
    <n v="14"/>
    <s v="NÃO"/>
    <s v="Via Úmida"/>
    <s v="Baixo"/>
    <s v="-"/>
    <n v="29650"/>
    <x v="0"/>
    <x v="0"/>
    <s v="VERMELHO"/>
    <n v="21"/>
    <s v="7 - OP em WIP +20 a 30 dias"/>
  </r>
  <r>
    <n v="2268863"/>
    <s v="S4P2183"/>
    <x v="42"/>
    <s v="Z007"/>
    <n v="400"/>
    <s v=""/>
    <n v="600"/>
    <s v="LIB  PRCO CNPA CAPC ACON LOAT MOME MatC*"/>
    <s v="VALSARTANA 320 MG COMP. REV."/>
    <s v="J0013751"/>
    <n v="500000"/>
    <n v="0"/>
    <s v="UN"/>
    <d v="2025-02-09T00:00:00"/>
    <d v="2025-02-11T00:00:00"/>
    <d v="2025-02-03T00:00:00"/>
    <d v="2025-02-09T00:00:00"/>
    <d v="2025-02-04T00:00:00"/>
    <d v="2025-02-17T00:00:00"/>
    <n v="17"/>
    <m/>
    <s v="ROXO"/>
    <s v="COP LEG.5"/>
    <s v="REV. 800 3"/>
    <s v=""/>
    <n v="17"/>
    <s v=""/>
    <s v="Via Úmida"/>
    <s v="Baixo"/>
    <s v="-"/>
    <n v="107865"/>
    <x v="0"/>
    <x v="0"/>
    <s v="ROXO"/>
    <n v="21"/>
    <s v="7 - OP em WIP +20 a 30 dias"/>
  </r>
  <r>
    <n v="2268864"/>
    <s v="S4P2184"/>
    <x v="42"/>
    <s v="Z007"/>
    <n v="400"/>
    <s v=""/>
    <n v="600"/>
    <s v="LIB  PRCO CAPC ACON LOAT MOME MatC NDDP*"/>
    <s v="VALSARTANA 320 MG COMP. REV."/>
    <s v="J0013751"/>
    <n v="500000"/>
    <n v="0"/>
    <s v="UN"/>
    <d v="2025-02-09T00:00:00"/>
    <d v="2025-02-11T00:00:00"/>
    <d v="2025-02-03T00:00:00"/>
    <d v="2025-02-09T00:00:00"/>
    <d v="2025-02-04T00:00:00"/>
    <d v="2025-02-17T00:00:00"/>
    <n v="17"/>
    <m/>
    <s v="ROXO"/>
    <s v="COP LEG.5"/>
    <s v="REV. 800 3"/>
    <s v=""/>
    <n v="17"/>
    <s v=""/>
    <s v="Via Úmida"/>
    <s v="Baixo"/>
    <s v="-"/>
    <n v="107865"/>
    <x v="0"/>
    <x v="0"/>
    <s v="ROXO"/>
    <n v="21"/>
    <s v="7 - OP em WIP +20 a 30 dias"/>
  </r>
  <r>
    <n v="2268865"/>
    <s v="S4P2185"/>
    <x v="42"/>
    <s v="Z007"/>
    <n v="400"/>
    <s v=""/>
    <n v="600"/>
    <s v="LIB  PRCO CAPC ACON LOAT MOME MatC NDDP*"/>
    <s v="VALSARTANA 320 MG COMP. REV."/>
    <s v="J0013751"/>
    <n v="500000"/>
    <n v="0"/>
    <s v="UN"/>
    <d v="2025-02-09T00:00:00"/>
    <d v="2025-02-11T00:00:00"/>
    <d v="2025-02-03T00:00:00"/>
    <d v="2025-02-09T00:00:00"/>
    <d v="2025-02-07T00:00:00"/>
    <d v="2025-02-18T00:00:00"/>
    <n v="17"/>
    <m/>
    <s v="ROXO"/>
    <s v="COP LEG.5"/>
    <s v="REV. 800 3"/>
    <s v=""/>
    <n v="17"/>
    <s v=""/>
    <s v="Via Úmida"/>
    <s v="Baixo"/>
    <s v="-"/>
    <n v="107865"/>
    <x v="0"/>
    <x v="0"/>
    <s v="ROXO"/>
    <n v="18"/>
    <s v="8 - OP com menos de 20 dias"/>
  </r>
  <r>
    <n v="2268866"/>
    <s v="S4P2186"/>
    <x v="42"/>
    <s v="Z007"/>
    <n v="400"/>
    <s v=""/>
    <n v="600"/>
    <s v="LIB  PRCO CAPC ACON LOAT MOME MatC NDDP*"/>
    <s v="VALSARTANA 320 MG COMP. REV."/>
    <s v="J0013751"/>
    <n v="500000"/>
    <n v="0"/>
    <s v="UN"/>
    <d v="2025-02-09T00:00:00"/>
    <d v="2025-02-11T00:00:00"/>
    <d v="2025-02-03T00:00:00"/>
    <d v="2025-02-09T00:00:00"/>
    <d v="2025-02-07T00:00:00"/>
    <d v="2025-02-18T00:00:00"/>
    <n v="17"/>
    <m/>
    <s v="ROXO"/>
    <s v="COP LEG.5"/>
    <s v="REV. 800 3"/>
    <s v=""/>
    <n v="17"/>
    <s v=""/>
    <s v="Via Úmida"/>
    <s v="Baixo"/>
    <s v="-"/>
    <n v="107865"/>
    <x v="0"/>
    <x v="0"/>
    <s v="ROXO"/>
    <n v="18"/>
    <s v="8 - OP com menos de 20 dias"/>
  </r>
  <r>
    <n v="2268884"/>
    <s v="S4P2218"/>
    <x v="43"/>
    <s v="Z007"/>
    <n v="400"/>
    <s v=""/>
    <n v="600"/>
    <s v="LIB  PRCO CAPC ACON AUAN AUIN LOAT MOME*"/>
    <s v="OXALATO DE ESCITALOPRAM 20MG(C1)COM REV"/>
    <s v="R0040019"/>
    <n v="1280000"/>
    <n v="0"/>
    <s v="UN"/>
    <d v="2025-02-04T00:00:00"/>
    <d v="2025-02-06T00:00:00"/>
    <d v="2025-02-03T00:00:00"/>
    <d v="2025-02-04T00:00:00"/>
    <d v="2025-02-04T00:00:00"/>
    <d v="2025-02-11T00:00:00"/>
    <n v="12"/>
    <m/>
    <s v="VERMELHO"/>
    <s v="COP LEG.7"/>
    <s v="REV. 800 2"/>
    <s v=""/>
    <n v="12"/>
    <s v=""/>
    <s v="Via Úmida"/>
    <s v="Crítico"/>
    <s v="-"/>
    <n v="133401.60000000001"/>
    <x v="0"/>
    <x v="0"/>
    <s v="VERMELHO"/>
    <n v="21"/>
    <s v="7 - OP em WIP +20 a 30 dias"/>
  </r>
  <r>
    <n v="2268909"/>
    <s v="S4P2261"/>
    <x v="44"/>
    <s v="Z007"/>
    <n v="402"/>
    <s v=""/>
    <n v="600"/>
    <s v="LIB  PRCO CAPC ACON LOAT MOME MatC NDDP*"/>
    <s v="CLOR. MOXIFLOXACINO 400MG COM REV"/>
    <s v="D0016431"/>
    <n v="100000"/>
    <n v="0"/>
    <s v="UN"/>
    <d v="2025-02-03T00:00:00"/>
    <d v="2025-02-06T00:00:00"/>
    <d v="2025-02-03T00:00:00"/>
    <d v="2025-02-03T00:00:00"/>
    <d v="2025-02-03T00:00:00"/>
    <d v="2025-02-17T00:00:00"/>
    <n v="19"/>
    <m/>
    <s v="VERMELHO"/>
    <s v="COP LEG.8"/>
    <s v="REV. 150 1"/>
    <s v=""/>
    <n v="19"/>
    <s v=""/>
    <s v="Via Úmida"/>
    <s v="Crítico"/>
    <s v="ESTUFA 2  VG 400"/>
    <n v="286609"/>
    <x v="0"/>
    <x v="0"/>
    <s v="VERMELHO"/>
    <n v="22"/>
    <s v="7 - OP em WIP +20 a 30 dias"/>
  </r>
  <r>
    <n v="2268930"/>
    <s v="S4P2262"/>
    <x v="44"/>
    <s v="Z007"/>
    <n v="402"/>
    <s v=""/>
    <n v="600"/>
    <s v="LIB  PRCO CAPC ACON LOAT MOME MatC NDDP*"/>
    <s v="CLOR. MOXIFLOXACINO 400MG COM REV"/>
    <s v="D0016431"/>
    <n v="100000"/>
    <n v="0"/>
    <s v="UN"/>
    <d v="2025-02-03T00:00:00"/>
    <d v="2025-02-06T00:00:00"/>
    <d v="2025-02-03T00:00:00"/>
    <d v="2025-02-03T00:00:00"/>
    <d v="2025-02-03T00:00:00"/>
    <d v="2025-02-17T00:00:00"/>
    <n v="19"/>
    <m/>
    <s v="VERMELHO"/>
    <s v="COP LEG.8"/>
    <s v="REV. 150 1"/>
    <s v=""/>
    <n v="19"/>
    <s v=""/>
    <s v="Via Úmida"/>
    <s v="Crítico"/>
    <s v="ESTUFA 2  VG 400"/>
    <n v="286609"/>
    <x v="0"/>
    <x v="0"/>
    <s v="VERMELHO"/>
    <n v="22"/>
    <s v="7 - OP em WIP +20 a 30 dias"/>
  </r>
  <r>
    <n v="2268997"/>
    <s v="S4P2333"/>
    <x v="33"/>
    <s v="Z007"/>
    <n v="400"/>
    <s v=""/>
    <n v="600"/>
    <s v="LIB  PRCO CNPA CAPC ACON AUAN AUIN LOAT*"/>
    <s v="CLOR. FLUOXETINA (C1) 20MG COM REV**"/>
    <s v="D0016431"/>
    <n v="1000000"/>
    <n v="0"/>
    <s v="UN"/>
    <d v="2025-02-07T00:00:00"/>
    <d v="2025-02-09T00:00:00"/>
    <d v="2025-02-03T00:00:00"/>
    <d v="2025-02-07T00:00:00"/>
    <d v="2025-02-07T00:00:00"/>
    <d v="2025-02-15T00:00:00"/>
    <n v="14"/>
    <m/>
    <s v="VERMELHO"/>
    <s v="COP FET.3"/>
    <s v="REV. 400 2"/>
    <s v=""/>
    <n v="14"/>
    <s v=""/>
    <s v="Via Úmida"/>
    <s v="Baixo"/>
    <s v="-"/>
    <n v="29650"/>
    <x v="0"/>
    <x v="0"/>
    <s v="VERMELHO"/>
    <n v="18"/>
    <s v="8 - OP com menos de 20 dias"/>
  </r>
  <r>
    <n v="2269008"/>
    <s v="S4P2345"/>
    <x v="22"/>
    <s v="Z007"/>
    <n v="402"/>
    <s v=""/>
    <n v="600"/>
    <s v="LIB  PRCO CNPA CAPC ACON LOAT MOME MatC*"/>
    <s v="METILDOPA 250MG COMP REV"/>
    <s v="D0016431"/>
    <n v="800000"/>
    <n v="0"/>
    <s v="UN"/>
    <d v="2025-02-03T00:00:00"/>
    <d v="2025-02-06T00:00:00"/>
    <d v="2025-02-03T00:00:00"/>
    <d v="2025-02-03T00:00:00"/>
    <d v="2025-02-03T00:00:00"/>
    <d v="2025-02-23T00:00:00"/>
    <n v="18"/>
    <m/>
    <s v="VERMELHO"/>
    <s v="COP FET.2"/>
    <s v="REV. 800 1"/>
    <s v=""/>
    <n v="18"/>
    <s v=""/>
    <s v="Via Úmida"/>
    <s v="Crítico"/>
    <s v="LTO 800 2  VG 800 2"/>
    <n v="154680"/>
    <x v="0"/>
    <x v="0"/>
    <s v="VERMELHO"/>
    <n v="22"/>
    <s v="7 - OP em WIP +20 a 30 dias"/>
  </r>
  <r>
    <n v="2269269"/>
    <s v="S4P2844"/>
    <x v="45"/>
    <s v="Z007"/>
    <n v="402"/>
    <s v=""/>
    <n v="600"/>
    <s v="LIB  PRCO CAPC ACON LOAT MatC NDDP NOAP*"/>
    <s v="RIVAROXABANA 10 MG COM REV"/>
    <s v="J0013751"/>
    <n v="1750000"/>
    <n v="0"/>
    <s v="UN"/>
    <d v="2025-02-20T00:00:00"/>
    <d v="2025-02-23T00:00:00"/>
    <d v="2025-02-04T00:00:00"/>
    <d v="2025-02-20T00:00:00"/>
    <d v="2025-02-14T00:00:00"/>
    <s v="Não Pesado"/>
    <n v="21"/>
    <m/>
    <s v="VERMELHO"/>
    <s v="COP FET.1"/>
    <s v="REV. 500 3"/>
    <s v=""/>
    <n v="21"/>
    <s v="NÃO"/>
    <s v="Via Úmida"/>
    <s v="Ótimo"/>
    <s v="LTO 800 1"/>
    <n v="91997.5"/>
    <x v="0"/>
    <x v="0"/>
    <s v="VERMELHO"/>
    <n v="11"/>
    <s v="8 - OP com menos de 20 dias"/>
  </r>
  <r>
    <n v="2269350"/>
    <s v="S4P2845"/>
    <x v="45"/>
    <s v="Z007"/>
    <n v="402"/>
    <s v=""/>
    <n v="600"/>
    <s v="LIB  PRCO CAPC ACON LOAT MatC NDDP NOAP*"/>
    <s v="RIVAROXABANA 10 MG COM REV"/>
    <s v="J0013751"/>
    <n v="1750000"/>
    <n v="0"/>
    <s v="UN"/>
    <d v="2025-02-20T00:00:00"/>
    <d v="2025-02-23T00:00:00"/>
    <d v="2025-02-04T00:00:00"/>
    <d v="2025-02-20T00:00:00"/>
    <d v="2025-02-14T00:00:00"/>
    <s v="Não Pesado"/>
    <n v="21"/>
    <m/>
    <s v="VERMELHO"/>
    <s v="COP FET.1"/>
    <s v="REV. 500 3"/>
    <s v=""/>
    <n v="21"/>
    <s v="NÃO"/>
    <s v="Via Úmida"/>
    <s v="Ótimo"/>
    <s v="LTO 800 1"/>
    <n v="91997.5"/>
    <x v="0"/>
    <x v="0"/>
    <s v="VERMELHO"/>
    <n v="11"/>
    <s v="8 - OP com menos de 20 dias"/>
  </r>
  <r>
    <n v="2269351"/>
    <s v="S4P2846"/>
    <x v="46"/>
    <s v="Z007"/>
    <n v="402"/>
    <s v=""/>
    <n v="600"/>
    <s v="LIB  PRCO CAPC ACON LOAT MOME MatC NDDP*"/>
    <s v="RIVAROXABANA 15 MG COM REV"/>
    <s v="J0013751"/>
    <n v="1750000"/>
    <n v="0"/>
    <s v="UN"/>
    <d v="2025-02-20T00:00:00"/>
    <d v="2025-02-23T00:00:00"/>
    <d v="2025-02-04T00:00:00"/>
    <d v="2025-02-20T00:00:00"/>
    <d v="2025-02-14T00:00:00"/>
    <d v="2025-02-18T00:00:00"/>
    <n v="17"/>
    <m/>
    <s v="VERMELHO"/>
    <s v="COP FET.1"/>
    <s v="REV. 500 3"/>
    <s v=""/>
    <n v="17"/>
    <s v=""/>
    <s v="Via Úmida"/>
    <s v="Baixo"/>
    <s v="LTO 800 1"/>
    <n v="143902.5"/>
    <x v="0"/>
    <x v="0"/>
    <s v="VERMELHO"/>
    <n v="11"/>
    <s v="8 - OP com menos de 20 dias"/>
  </r>
  <r>
    <n v="2269352"/>
    <s v="S4P2847"/>
    <x v="46"/>
    <s v="Z007"/>
    <n v="402"/>
    <s v=""/>
    <n v="600"/>
    <s v="LIB  PRCO CAPC ACON LOAT MOME MatC NDDP*"/>
    <s v="RIVAROXABANA 15 MG COM REV"/>
    <s v="J0013751"/>
    <n v="1750000"/>
    <n v="0"/>
    <s v="UN"/>
    <d v="2025-02-20T00:00:00"/>
    <d v="2025-02-23T00:00:00"/>
    <d v="2025-02-04T00:00:00"/>
    <d v="2025-02-20T00:00:00"/>
    <d v="2025-02-14T00:00:00"/>
    <d v="2025-02-18T00:00:00"/>
    <n v="17"/>
    <m/>
    <s v="VERMELHO"/>
    <s v="COP FET.1"/>
    <s v="REV. 500 3"/>
    <s v=""/>
    <n v="17"/>
    <s v=""/>
    <s v="Via Úmida"/>
    <s v="Baixo"/>
    <s v="LTO 800 1"/>
    <n v="143902.5"/>
    <x v="0"/>
    <x v="0"/>
    <s v="VERMELHO"/>
    <n v="11"/>
    <s v="8 - OP com menos de 20 dias"/>
  </r>
  <r>
    <n v="2269353"/>
    <s v="S4P2848"/>
    <x v="46"/>
    <s v="Z007"/>
    <n v="402"/>
    <s v=""/>
    <n v="600"/>
    <s v="LIB  PRCO CAPC ACON LOAT MOME MatC NDDP*"/>
    <s v="RIVAROXABANA 15 MG COM REV"/>
    <s v="J0013751"/>
    <n v="1750000"/>
    <n v="0"/>
    <s v="UN"/>
    <d v="2025-02-20T00:00:00"/>
    <d v="2025-02-23T00:00:00"/>
    <d v="2025-02-04T00:00:00"/>
    <d v="2025-02-20T00:00:00"/>
    <d v="2025-02-14T00:00:00"/>
    <d v="2025-02-18T00:00:00"/>
    <n v="17"/>
    <m/>
    <s v="VERMELHO"/>
    <s v="COP FET.1"/>
    <s v="REV. 500 3"/>
    <s v=""/>
    <n v="17"/>
    <s v=""/>
    <s v="Via Úmida"/>
    <s v="Baixo"/>
    <s v="LTO 800 1"/>
    <n v="143902.5"/>
    <x v="0"/>
    <x v="0"/>
    <s v="VERMELHO"/>
    <n v="11"/>
    <s v="8 - OP com menos de 20 dias"/>
  </r>
  <r>
    <n v="2269354"/>
    <s v="S4P2849"/>
    <x v="46"/>
    <s v="Z007"/>
    <n v="402"/>
    <s v=""/>
    <n v="600"/>
    <s v="LIB  PRCO CAPC ACON LOAT MOME MatC NDDP*"/>
    <s v="RIVAROXABANA 15 MG COM REV"/>
    <s v="J0013751"/>
    <n v="1750000"/>
    <n v="0"/>
    <s v="UN"/>
    <d v="2025-02-20T00:00:00"/>
    <d v="2025-02-23T00:00:00"/>
    <d v="2025-02-04T00:00:00"/>
    <d v="2025-02-20T00:00:00"/>
    <d v="2025-02-14T00:00:00"/>
    <d v="2025-02-18T00:00:00"/>
    <n v="17"/>
    <m/>
    <s v="VERMELHO"/>
    <s v="COP FET.1"/>
    <s v="REV. 500 3"/>
    <s v=""/>
    <n v="17"/>
    <s v=""/>
    <s v="Via Úmida"/>
    <s v="Baixo"/>
    <s v="LTO 800 1"/>
    <n v="143902.5"/>
    <x v="0"/>
    <x v="0"/>
    <s v="VERMELHO"/>
    <n v="11"/>
    <s v="8 - OP com menos de 20 dias"/>
  </r>
  <r>
    <n v="2269355"/>
    <s v="S4P2850"/>
    <x v="46"/>
    <s v="Z007"/>
    <n v="402"/>
    <s v=""/>
    <n v="600"/>
    <s v="LIB  PRCO CAPC ACON LOAT MOME MatC NDDP*"/>
    <s v="RIVAROXABANA 15 MG COM REV"/>
    <s v="J0013751"/>
    <n v="1750000"/>
    <n v="0"/>
    <s v="UN"/>
    <d v="2025-02-20T00:00:00"/>
    <d v="2025-02-23T00:00:00"/>
    <d v="2025-02-04T00:00:00"/>
    <d v="2025-02-20T00:00:00"/>
    <d v="2025-02-14T00:00:00"/>
    <d v="2025-02-18T00:00:00"/>
    <n v="17"/>
    <m/>
    <s v="VERMELHO"/>
    <s v="COP FET.1"/>
    <s v="REV. 500 3"/>
    <s v=""/>
    <n v="17"/>
    <s v=""/>
    <s v="Via Úmida"/>
    <s v="Baixo"/>
    <s v="LTO 800 1"/>
    <n v="143902.5"/>
    <x v="0"/>
    <x v="0"/>
    <s v="VERMELHO"/>
    <n v="11"/>
    <s v="8 - OP com menos de 20 dias"/>
  </r>
  <r>
    <n v="2269382"/>
    <s v="S4P2879"/>
    <x v="47"/>
    <s v="Z007"/>
    <n v="402"/>
    <s v=""/>
    <n v="600"/>
    <s v="LIB  PRCO CNPA CAPC ACON LOAT MOME MatC*"/>
    <s v="SUC DESVENLAFAXINA(C1)100MG C R L P"/>
    <s v="J0013751"/>
    <n v="572000"/>
    <n v="0"/>
    <s v="UN"/>
    <d v="2025-02-11T00:00:00"/>
    <d v="2025-02-14T00:00:00"/>
    <d v="2025-02-04T00:00:00"/>
    <d v="2025-02-11T00:00:00"/>
    <d v="2025-02-11T00:00:00"/>
    <d v="2025-02-12T00:00:00"/>
    <n v="23"/>
    <m/>
    <s v="(NONE)"/>
    <s v="COP LEG.2"/>
    <s v="REV. 400 2"/>
    <s v=""/>
    <n v="23"/>
    <s v=""/>
    <s v="Via Úmida"/>
    <s v="Baixo"/>
    <s v="LTO 800 3"/>
    <n v="209615.12"/>
    <x v="0"/>
    <x v="0"/>
    <s v="(NONE)"/>
    <n v="14"/>
    <s v="8 - OP com menos de 20 dias"/>
  </r>
  <r>
    <n v="2269384"/>
    <s v="S4P2880"/>
    <x v="47"/>
    <s v="Z007"/>
    <n v="402"/>
    <s v=""/>
    <n v="600"/>
    <s v="LIB  PRCO CNPA CAPC ACON LOAT MOME MatC*"/>
    <s v="SUC DESVENLAFAXINA(C1)100MG C R L P"/>
    <s v="J0013751"/>
    <n v="572000"/>
    <n v="0"/>
    <s v="UN"/>
    <d v="2025-02-11T00:00:00"/>
    <d v="2025-02-14T00:00:00"/>
    <d v="2025-02-04T00:00:00"/>
    <d v="2025-02-11T00:00:00"/>
    <d v="2025-02-11T00:00:00"/>
    <d v="2025-02-13T00:00:00"/>
    <n v="23"/>
    <m/>
    <s v="(NONE)"/>
    <s v="COP LEG.2"/>
    <s v="REV. 400 2"/>
    <s v=""/>
    <n v="23"/>
    <s v=""/>
    <s v="Via Úmida"/>
    <s v="Baixo"/>
    <s v="LTO 800 3"/>
    <n v="209615.12"/>
    <x v="0"/>
    <x v="0"/>
    <s v="(NONE)"/>
    <n v="14"/>
    <s v="8 - OP com menos de 20 dias"/>
  </r>
  <r>
    <n v="2269386"/>
    <s v="S4P2882"/>
    <x v="47"/>
    <s v="Z007"/>
    <n v="402"/>
    <s v=""/>
    <n v="600"/>
    <s v="LIB  PRCO CNPA CAPC ACON LOAT MOME MatC*"/>
    <s v="SUC DESVENLAFAXINA(C1)100MG C R L P"/>
    <s v="J0013751"/>
    <n v="572000"/>
    <n v="0"/>
    <s v="UN"/>
    <d v="2025-02-11T00:00:00"/>
    <d v="2025-02-14T00:00:00"/>
    <d v="2025-02-04T00:00:00"/>
    <d v="2025-02-11T00:00:00"/>
    <d v="2025-02-11T00:00:00"/>
    <d v="2025-02-13T00:00:00"/>
    <n v="23"/>
    <m/>
    <s v="(NONE)"/>
    <s v="COP LEG.2"/>
    <s v="REV. 400 2"/>
    <s v=""/>
    <n v="23"/>
    <s v=""/>
    <s v="Via Úmida"/>
    <s v="Baixo"/>
    <s v="LTO 800 3"/>
    <n v="209615.12"/>
    <x v="0"/>
    <x v="0"/>
    <s v="(NONE)"/>
    <n v="14"/>
    <s v="8 - OP com menos de 20 dias"/>
  </r>
  <r>
    <n v="2269390"/>
    <s v="S4P2889"/>
    <x v="48"/>
    <s v="Z007"/>
    <n v="402"/>
    <s v=""/>
    <n v="600"/>
    <s v="LIB  PRCO CAPC ACON LOAT MOME MatC NDDP*"/>
    <s v="CLOR.TERBINAFINA 250MG COMP"/>
    <s v="J0013751"/>
    <n v="500000"/>
    <n v="0"/>
    <s v="UN"/>
    <d v="2025-02-09T00:00:00"/>
    <d v="2025-02-12T00:00:00"/>
    <d v="2025-02-04T00:00:00"/>
    <d v="2025-02-09T00:00:00"/>
    <d v="2025-02-04T00:00:00"/>
    <d v="2025-02-15T00:00:00"/>
    <n v="15"/>
    <m/>
    <s v="VERMELHO"/>
    <s v="COP FET.2"/>
    <s v="(None)"/>
    <s v=""/>
    <n v="15"/>
    <s v=""/>
    <s v="Via Úmida"/>
    <s v="Crítico"/>
    <s v="LTO 800 1  VG 800 1"/>
    <n v="141900"/>
    <x v="0"/>
    <x v="0"/>
    <s v="VERMELHO"/>
    <n v="21"/>
    <s v="7 - OP em WIP +20 a 30 dias"/>
  </r>
  <r>
    <n v="2269433"/>
    <s v="S4P2945"/>
    <x v="49"/>
    <s v="Z007"/>
    <n v="400"/>
    <s v=""/>
    <n v="600"/>
    <s v="LIB  PRCO CNPA CAPC ACON LOAT MOME MatC*"/>
    <s v="CLOR.AMITRIPTILINA(C1) 75MG COMP REV"/>
    <s v="J0013751"/>
    <n v="583333"/>
    <n v="0"/>
    <s v="UN"/>
    <d v="2025-02-04T00:00:00"/>
    <d v="2025-02-06T00:00:00"/>
    <d v="2025-02-04T00:00:00"/>
    <d v="2025-02-04T00:00:00"/>
    <d v="2025-02-04T00:00:00"/>
    <d v="2025-02-15T00:00:00"/>
    <n v="17"/>
    <m/>
    <s v="VERMELHO"/>
    <s v="COP FET.4"/>
    <s v="REV. 500 1"/>
    <s v=""/>
    <n v="17"/>
    <s v=""/>
    <s v="Via Úmida"/>
    <s v="Cheio"/>
    <s v="-"/>
    <n v="49151.638579999999"/>
    <x v="0"/>
    <x v="0"/>
    <s v="VERMELHO"/>
    <n v="21"/>
    <s v="7 - OP em WIP +20 a 30 dias"/>
  </r>
  <r>
    <n v="2269507"/>
    <s v="S4P3010"/>
    <x v="50"/>
    <s v="Z007"/>
    <n v="402"/>
    <s v=""/>
    <n v="600"/>
    <s v="LIB  PRCO CAPC ACON LOAT MatC NDDP NOAP*"/>
    <s v="PENTOXIFILINA 400MG COM REV LIB PROL"/>
    <s v="J0013751"/>
    <n v="1000000"/>
    <n v="0"/>
    <s v="UN"/>
    <d v="2025-02-13T00:00:00"/>
    <d v="2025-02-17T00:00:00"/>
    <d v="2025-02-04T00:00:00"/>
    <d v="2025-02-13T00:00:00"/>
    <d v="2025-02-04T00:00:00"/>
    <s v="Não Pesado"/>
    <n v="24"/>
    <m/>
    <s v="VERMELHO"/>
    <s v="COP FET.7"/>
    <s v="REV. 800 2"/>
    <s v=""/>
    <n v="24"/>
    <s v="NÃO"/>
    <s v="Via Úmida"/>
    <s v="Crítico"/>
    <s v="LTO 2000 2  VG 2000 2"/>
    <n v="284360"/>
    <x v="0"/>
    <x v="0"/>
    <s v="VERMELHO"/>
    <n v="21"/>
    <s v="7 - OP em WIP +20 a 30 dias"/>
  </r>
  <r>
    <n v="2269508"/>
    <s v="S4P3011"/>
    <x v="50"/>
    <s v="Z007"/>
    <n v="402"/>
    <s v=""/>
    <n v="600"/>
    <s v="LIB  PRCO CAPC ACON LOAT MatC NDDP NOAP*"/>
    <s v="PENTOXIFILINA 400MG COM REV LIB PROL"/>
    <s v="J0013751"/>
    <n v="1000000"/>
    <n v="0"/>
    <s v="UN"/>
    <d v="2025-02-13T00:00:00"/>
    <d v="2025-02-17T00:00:00"/>
    <d v="2025-02-04T00:00:00"/>
    <d v="2025-02-13T00:00:00"/>
    <d v="2025-02-04T00:00:00"/>
    <s v="Não Pesado"/>
    <n v="24"/>
    <m/>
    <s v="VERMELHO"/>
    <s v="COP FET.7"/>
    <s v="REV. 800 2"/>
    <s v=""/>
    <n v="24"/>
    <s v="NÃO"/>
    <s v="Via Úmida"/>
    <s v="Crítico"/>
    <s v="LTO 2000 2  VG 2000 2"/>
    <n v="284360"/>
    <x v="0"/>
    <x v="0"/>
    <s v="VERMELHO"/>
    <n v="21"/>
    <s v="7 - OP em WIP +20 a 30 dias"/>
  </r>
  <r>
    <n v="2269509"/>
    <s v="S4P3012"/>
    <x v="51"/>
    <s v="Z007"/>
    <n v="400"/>
    <s v=""/>
    <n v="600"/>
    <s v="LIB  PRCO CNPA CAPC ACON LOAT MOME MatC*"/>
    <s v="CLOR. NARATRIPTANA 2,5MG COM REV"/>
    <s v="J0013751"/>
    <n v="4200000"/>
    <n v="0"/>
    <s v="UN"/>
    <d v="2025-02-20T00:00:00"/>
    <d v="2025-02-22T00:00:00"/>
    <d v="2025-02-04T00:00:00"/>
    <d v="2025-02-20T00:00:00"/>
    <d v="2025-02-14T00:00:00"/>
    <d v="2025-02-23T00:00:00"/>
    <n v="17"/>
    <m/>
    <s v="VERMELHO"/>
    <s v="COP FET.7"/>
    <s v="REV. 800 2"/>
    <s v=""/>
    <n v="17"/>
    <s v=""/>
    <s v="Via Úmida"/>
    <s v="Baixo"/>
    <s v="-"/>
    <n v="905352"/>
    <x v="0"/>
    <x v="0"/>
    <s v="VERMELHO"/>
    <n v="11"/>
    <s v="8 - OP com menos de 20 dias"/>
  </r>
  <r>
    <n v="2269510"/>
    <s v="S4P3013"/>
    <x v="51"/>
    <s v="Z007"/>
    <n v="400"/>
    <s v=""/>
    <n v="600"/>
    <s v="LIB  PRCO CNPA CAPC ACON LOAT MOME MatC*"/>
    <s v="CLOR. NARATRIPTANA 2,5MG COM REV"/>
    <s v="J0013751"/>
    <n v="4200000"/>
    <n v="0"/>
    <s v="UN"/>
    <d v="2025-02-20T00:00:00"/>
    <d v="2025-02-22T00:00:00"/>
    <d v="2025-02-04T00:00:00"/>
    <d v="2025-02-20T00:00:00"/>
    <d v="2025-02-14T00:00:00"/>
    <d v="2025-02-23T00:00:00"/>
    <n v="17"/>
    <m/>
    <s v="VERMELHO"/>
    <s v="COP FET.7"/>
    <s v="REV. 800 2"/>
    <s v=""/>
    <n v="17"/>
    <s v=""/>
    <s v="Via Úmida"/>
    <s v="Baixo"/>
    <s v="-"/>
    <n v="905352"/>
    <x v="0"/>
    <x v="0"/>
    <s v="VERMELHO"/>
    <n v="11"/>
    <s v="8 - OP com menos de 20 dias"/>
  </r>
  <r>
    <n v="2269511"/>
    <s v="S4P3015"/>
    <x v="51"/>
    <s v="Z007"/>
    <n v="400"/>
    <s v=""/>
    <n v="600"/>
    <s v="LIB  PRCO CNPA CAPC ACON LOAT MOME MatC*"/>
    <s v="CLOR. NARATRIPTANA 2,5MG COM REV"/>
    <s v="J0013751"/>
    <n v="4200000"/>
    <n v="0"/>
    <s v="UN"/>
    <d v="2025-02-20T00:00:00"/>
    <d v="2025-02-22T00:00:00"/>
    <d v="2025-02-04T00:00:00"/>
    <d v="2025-02-20T00:00:00"/>
    <d v="2025-02-14T00:00:00"/>
    <d v="2025-02-23T00:00:00"/>
    <n v="17"/>
    <m/>
    <s v="VERMELHO"/>
    <s v="COP FET.7"/>
    <s v="REV. 800 2"/>
    <s v=""/>
    <n v="17"/>
    <s v=""/>
    <s v="Via Úmida"/>
    <s v="Baixo"/>
    <s v="-"/>
    <n v="905352"/>
    <x v="0"/>
    <x v="0"/>
    <s v="VERMELHO"/>
    <n v="11"/>
    <s v="8 - OP com menos de 20 dias"/>
  </r>
  <r>
    <n v="2269512"/>
    <s v="S4P3027"/>
    <x v="52"/>
    <s v="Z007"/>
    <n v="402"/>
    <s v=""/>
    <n v="600"/>
    <s v="LIB  PRCO CAPC ACON LOAT MOME MatC NDDP*"/>
    <s v="FANCICLOVIR 125MG COM REV"/>
    <s v="J0013751"/>
    <n v="500000"/>
    <n v="0"/>
    <s v="UN"/>
    <d v="2025-02-09T00:00:00"/>
    <d v="2025-02-13T00:00:00"/>
    <d v="2025-02-04T00:00:00"/>
    <d v="2025-02-09T00:00:00"/>
    <d v="2025-02-06T00:00:00"/>
    <d v="2025-02-18T00:00:00"/>
    <n v="19"/>
    <m/>
    <s v="AMARELO"/>
    <s v="COP LEG.1"/>
    <s v="REV. 150 1"/>
    <s v=""/>
    <n v="19"/>
    <s v=""/>
    <s v="Via Úmida"/>
    <s v="Excesso"/>
    <s v="LTO 400  VG 400"/>
    <n v="178525"/>
    <x v="0"/>
    <x v="0"/>
    <s v="AMARELO"/>
    <n v="19"/>
    <s v="8 - OP com menos de 20 dias"/>
  </r>
  <r>
    <n v="2269524"/>
    <s v="S4P3039"/>
    <x v="53"/>
    <s v="Z007"/>
    <n v="402"/>
    <s v=""/>
    <n v="600"/>
    <s v="LIB  PRCO CNPA CAPC ACON AUAN AUIN LOAT*"/>
    <s v="AZITROMICINA 1000MG COM REV"/>
    <s v="J0013751"/>
    <n v="50000"/>
    <n v="0"/>
    <s v="UN"/>
    <d v="2025-02-09T00:00:00"/>
    <d v="2025-02-12T00:00:00"/>
    <d v="2025-02-04T00:00:00"/>
    <d v="2025-02-09T00:00:00"/>
    <d v="2025-02-09T00:00:00"/>
    <d v="2025-02-15T00:00:00"/>
    <n v="19"/>
    <m/>
    <s v="VERMELHO"/>
    <s v="COP LEG.8"/>
    <s v="REV. 150 3"/>
    <s v=""/>
    <n v="19"/>
    <s v=""/>
    <s v="Via Úmida"/>
    <s v="Cheio"/>
    <s v="LTO 400  VG 400"/>
    <n v="78403"/>
    <x v="0"/>
    <x v="0"/>
    <s v="VERMELHO"/>
    <n v="16"/>
    <s v="8 - OP com menos de 20 dias"/>
  </r>
  <r>
    <n v="2269526"/>
    <s v="S4P3043"/>
    <x v="54"/>
    <s v="Z007"/>
    <n v="402"/>
    <s v=""/>
    <n v="600"/>
    <s v="LIB  PRCO CAPC ACON LOAT MOME MatC NDDP*"/>
    <s v="METRONIDAZOL 250MG COMP REV"/>
    <s v="J0013751"/>
    <n v="800000"/>
    <n v="0"/>
    <s v="UN"/>
    <d v="2025-02-09T00:00:00"/>
    <d v="2025-02-13T00:00:00"/>
    <d v="2025-02-04T00:00:00"/>
    <d v="2025-02-09T00:00:00"/>
    <d v="2025-02-07T00:00:00"/>
    <d v="2025-02-25T00:00:00"/>
    <n v="18"/>
    <m/>
    <s v="VERMELHO"/>
    <s v="COP LEG.2"/>
    <s v="REV. 400 2"/>
    <s v=""/>
    <n v="18"/>
    <s v=""/>
    <s v="Via Úmida"/>
    <s v="Ótimo"/>
    <s v="LTO 800 1  VG 800 1"/>
    <n v="60448"/>
    <x v="0"/>
    <x v="0"/>
    <s v="VERMELHO"/>
    <n v="18"/>
    <s v="8 - OP com menos de 20 dias"/>
  </r>
  <r>
    <n v="2269527"/>
    <s v="S4P3044"/>
    <x v="54"/>
    <s v="Z007"/>
    <n v="402"/>
    <s v=""/>
    <n v="600"/>
    <s v="LIB  PRCO CAPC ACON LOAT MOME MatC NDDP*"/>
    <s v="METRONIDAZOL 250MG COMP REV"/>
    <s v="J0013751"/>
    <n v="800000"/>
    <n v="0"/>
    <s v="UN"/>
    <d v="2025-02-09T00:00:00"/>
    <d v="2025-02-13T00:00:00"/>
    <d v="2025-02-04T00:00:00"/>
    <d v="2025-02-09T00:00:00"/>
    <d v="2025-02-07T00:00:00"/>
    <d v="2025-02-25T00:00:00"/>
    <n v="18"/>
    <m/>
    <s v="VERMELHO"/>
    <s v="COP LEG.2"/>
    <s v="REV. 400 2"/>
    <s v=""/>
    <n v="18"/>
    <s v=""/>
    <s v="Via Úmida"/>
    <s v="Ótimo"/>
    <s v="LTO 800 1  VG 800 1"/>
    <n v="60448"/>
    <x v="0"/>
    <x v="0"/>
    <s v="VERMELHO"/>
    <n v="18"/>
    <s v="8 - OP com menos de 20 dias"/>
  </r>
  <r>
    <n v="2269554"/>
    <s v="S4P3055"/>
    <x v="55"/>
    <s v="Z007"/>
    <n v="402"/>
    <s v=""/>
    <n v="600"/>
    <s v="LIB  PRCO CAPC ACON LOAT MatC NDDP NOAP*"/>
    <s v="LEVETIRACETAM (C1) 500MG COM REV"/>
    <s v="J0013751"/>
    <n v="520000"/>
    <n v="0"/>
    <s v="UN"/>
    <d v="2025-02-12T00:00:00"/>
    <d v="2025-02-14T00:00:00"/>
    <d v="2025-02-04T00:00:00"/>
    <d v="2025-02-12T00:00:00"/>
    <d v="2025-02-12T00:00:00"/>
    <s v="Não Pesado"/>
    <n v="7"/>
    <m/>
    <s v="(NONE)"/>
    <s v="COP LEG.3"/>
    <s v="REV. 500 2"/>
    <s v=""/>
    <n v="7"/>
    <s v="NÃO"/>
    <s v="Via Úmida"/>
    <s v="Crítico"/>
    <s v="LTO 2000 1  VG 2000 1"/>
    <n v="0"/>
    <x v="0"/>
    <x v="0"/>
    <s v="(NONE)"/>
    <n v="13"/>
    <s v="8 - OP com menos de 20 dias"/>
  </r>
  <r>
    <n v="2269555"/>
    <s v="S4P3056"/>
    <x v="55"/>
    <s v="Z007"/>
    <n v="402"/>
    <s v=""/>
    <n v="600"/>
    <s v="LIB  PRCO CAPC ACON LOAT MatC NDDP NOAP*"/>
    <s v="LEVETIRACETAM (C1) 500MG COM REV"/>
    <s v="J0013751"/>
    <n v="520000"/>
    <n v="0"/>
    <s v="UN"/>
    <d v="2025-02-12T00:00:00"/>
    <d v="2025-02-14T00:00:00"/>
    <d v="2025-02-04T00:00:00"/>
    <d v="2025-02-12T00:00:00"/>
    <d v="2025-02-12T00:00:00"/>
    <s v="Não Pesado"/>
    <n v="7"/>
    <m/>
    <s v="(NONE)"/>
    <s v="COP LEG.3"/>
    <s v="REV. 500 2"/>
    <s v=""/>
    <n v="7"/>
    <s v="NÃO"/>
    <s v="Via Úmida"/>
    <s v="Crítico"/>
    <s v="LTO 2000 1  VG 2000 1"/>
    <n v="0"/>
    <x v="0"/>
    <x v="0"/>
    <s v="(NONE)"/>
    <n v="13"/>
    <s v="8 - OP com menos de 20 dias"/>
  </r>
  <r>
    <n v="2269556"/>
    <s v="S4P3058"/>
    <x v="55"/>
    <s v="Z007"/>
    <n v="402"/>
    <s v=""/>
    <n v="600"/>
    <s v="LIB  PRCO CAPC ACON LOAT MatC NDDP NOAP*"/>
    <s v="LEVETIRACETAM (C1) 500MG COM REV"/>
    <s v="J0013751"/>
    <n v="520000"/>
    <n v="0"/>
    <s v="UN"/>
    <d v="2025-02-12T00:00:00"/>
    <d v="2025-02-14T00:00:00"/>
    <d v="2025-02-04T00:00:00"/>
    <d v="2025-02-12T00:00:00"/>
    <d v="2025-02-12T00:00:00"/>
    <s v="Não Pesado"/>
    <n v="7"/>
    <m/>
    <s v="(NONE)"/>
    <s v="COP LEG.3"/>
    <s v="REV. 500 2"/>
    <s v=""/>
    <n v="7"/>
    <s v="NÃO"/>
    <s v="Via Úmida"/>
    <s v="Crítico"/>
    <s v="LTO 2000 1  VG 2000 1"/>
    <n v="0"/>
    <x v="0"/>
    <x v="0"/>
    <s v="(NONE)"/>
    <n v="13"/>
    <s v="8 - OP com menos de 20 dias"/>
  </r>
  <r>
    <n v="2269570"/>
    <s v="S4P3084"/>
    <x v="56"/>
    <s v="Z007"/>
    <n v="402"/>
    <s v=""/>
    <n v="600"/>
    <s v="LIB  PRCO CNPA CAPC ACON LOAT MOME MatC*"/>
    <s v="MESALAZINA 800MG COMP REV"/>
    <s v="J0013751"/>
    <n v="600000"/>
    <n v="0"/>
    <s v="UN"/>
    <d v="2025-02-08T00:00:00"/>
    <d v="2025-02-14T00:00:00"/>
    <d v="2025-02-04T00:00:00"/>
    <d v="2025-02-08T00:00:00"/>
    <d v="2025-02-08T00:00:00"/>
    <d v="2025-02-11T00:00:00"/>
    <n v="19"/>
    <m/>
    <s v="VERMELHO"/>
    <s v="COP LEG.4"/>
    <s v="REV. 800 2"/>
    <s v=""/>
    <n v="19"/>
    <s v=""/>
    <s v="Via Úmida"/>
    <s v="Ótimo"/>
    <s v="LTO 800 3  VG 800 3"/>
    <n v="289866"/>
    <x v="0"/>
    <x v="0"/>
    <s v="VERMELHO"/>
    <n v="17"/>
    <s v="8 - OP com menos de 20 dias"/>
  </r>
  <r>
    <n v="2269575"/>
    <s v="S4P3093"/>
    <x v="7"/>
    <s v="Z007"/>
    <n v="400"/>
    <s v=""/>
    <n v="600"/>
    <s v="LIB  PRCO CAPC ACON AUAN LOAT MOME MatC*"/>
    <s v="VALSARTANA + HIDROCLOR.320/25MG COMP.REV"/>
    <s v="J0013751"/>
    <n v="500000"/>
    <n v="0"/>
    <s v="UN"/>
    <d v="2025-02-09T00:00:00"/>
    <d v="2025-02-11T00:00:00"/>
    <d v="2025-02-04T00:00:00"/>
    <d v="2025-02-09T00:00:00"/>
    <d v="2025-02-04T00:00:00"/>
    <d v="2025-02-18T00:00:00"/>
    <n v="16"/>
    <m/>
    <s v="AMARELO"/>
    <s v="COP LEG.5"/>
    <s v="REV. 500 1"/>
    <s v=""/>
    <n v="16"/>
    <s v=""/>
    <s v="Via Úmida"/>
    <s v="Cheio"/>
    <s v="-"/>
    <n v="105805"/>
    <x v="0"/>
    <x v="0"/>
    <s v="AMARELO"/>
    <n v="21"/>
    <s v="7 - OP em WIP +20 a 30 dias"/>
  </r>
  <r>
    <n v="2269576"/>
    <s v="S4P3095"/>
    <x v="7"/>
    <s v="Z007"/>
    <n v="400"/>
    <s v=""/>
    <n v="600"/>
    <s v="LIB  PRCO CAPC ACON LOAT MOME MatC NDDP*"/>
    <s v="VALSARTANA + HIDROCLOR.320/25MG COMP.REV"/>
    <s v="J0013751"/>
    <n v="500000"/>
    <n v="0"/>
    <s v="UN"/>
    <d v="2025-02-09T00:00:00"/>
    <d v="2025-02-11T00:00:00"/>
    <d v="2025-02-04T00:00:00"/>
    <d v="2025-02-09T00:00:00"/>
    <d v="2025-02-04T00:00:00"/>
    <d v="2025-02-18T00:00:00"/>
    <n v="16"/>
    <m/>
    <s v="AMARELO"/>
    <s v="COP LEG.5"/>
    <s v="REV. 500 1"/>
    <s v=""/>
    <n v="16"/>
    <s v=""/>
    <s v="Via Úmida"/>
    <s v="Cheio"/>
    <s v="-"/>
    <n v="105805"/>
    <x v="0"/>
    <x v="0"/>
    <s v="AMARELO"/>
    <n v="21"/>
    <s v="7 - OP em WIP +20 a 30 dias"/>
  </r>
  <r>
    <n v="2269577"/>
    <s v="S4P3096"/>
    <x v="7"/>
    <s v="Z007"/>
    <n v="400"/>
    <s v=""/>
    <n v="600"/>
    <s v="LIB  PRCO CAPC ACON LOAT MOME MatC NDDP*"/>
    <s v="VALSARTANA + HIDROCLOR.320/25MG COMP.REV"/>
    <s v="J0013751"/>
    <n v="500000"/>
    <n v="0"/>
    <s v="UN"/>
    <d v="2025-02-09T00:00:00"/>
    <d v="2025-02-11T00:00:00"/>
    <d v="2025-02-04T00:00:00"/>
    <d v="2025-02-09T00:00:00"/>
    <d v="2025-02-04T00:00:00"/>
    <d v="2025-02-18T00:00:00"/>
    <n v="16"/>
    <m/>
    <s v="AMARELO"/>
    <s v="COP LEG.5"/>
    <s v="REV. 500 1"/>
    <s v=""/>
    <n v="16"/>
    <s v=""/>
    <s v="Via Úmida"/>
    <s v="Cheio"/>
    <s v="-"/>
    <n v="105805"/>
    <x v="0"/>
    <x v="0"/>
    <s v="AMARELO"/>
    <n v="21"/>
    <s v="7 - OP em WIP +20 a 30 dias"/>
  </r>
  <r>
    <n v="2269580"/>
    <s v="S4P3103"/>
    <x v="57"/>
    <s v="Z007"/>
    <n v="400"/>
    <s v=""/>
    <n v="600"/>
    <s v="LIB  PRCO CAPC ACON AUAN AUIN LOAT MatC*"/>
    <s v="VALSARTANA+HIDROCLOR 320/12,5MG COM REV"/>
    <s v="J0013751"/>
    <n v="500000"/>
    <n v="0"/>
    <s v="UN"/>
    <d v="2025-02-20T00:00:00"/>
    <d v="2025-02-22T00:00:00"/>
    <d v="2025-02-04T00:00:00"/>
    <d v="2025-02-20T00:00:00"/>
    <d v="2025-02-14T00:00:00"/>
    <s v="Não Pesado"/>
    <n v="18"/>
    <m/>
    <s v="ROXO"/>
    <s v="COP LEG.5"/>
    <s v="REV. 400 1"/>
    <s v=""/>
    <n v="18"/>
    <s v="NÃO"/>
    <s v="Via Úmida"/>
    <s v="Cheio"/>
    <s v="-"/>
    <n v="113695"/>
    <x v="0"/>
    <x v="0"/>
    <s v="ROXO"/>
    <n v="11"/>
    <s v="8 - OP com menos de 20 dias"/>
  </r>
  <r>
    <n v="2269581"/>
    <s v="S4P3104"/>
    <x v="57"/>
    <s v="Z007"/>
    <n v="400"/>
    <s v=""/>
    <n v="600"/>
    <s v="LIB  PRCO CAPC ACON AUAN AUIN LOAT MatC*"/>
    <s v="VALSARTANA+HIDROCLOR 320/12,5MG COM REV"/>
    <s v="J0013751"/>
    <n v="500000"/>
    <n v="0"/>
    <s v="UN"/>
    <d v="2025-02-20T00:00:00"/>
    <d v="2025-02-22T00:00:00"/>
    <d v="2025-02-04T00:00:00"/>
    <d v="2025-02-20T00:00:00"/>
    <d v="2025-02-14T00:00:00"/>
    <s v="Não Pesado"/>
    <n v="18"/>
    <m/>
    <s v="ROXO"/>
    <s v="COP LEG.5"/>
    <s v="REV. 400 1"/>
    <s v=""/>
    <n v="18"/>
    <s v="NÃO"/>
    <s v="Via Úmida"/>
    <s v="Cheio"/>
    <s v="-"/>
    <n v="113695"/>
    <x v="0"/>
    <x v="0"/>
    <s v="ROXO"/>
    <n v="11"/>
    <s v="8 - OP com menos de 20 dias"/>
  </r>
  <r>
    <n v="2269582"/>
    <s v="S4P3105"/>
    <x v="58"/>
    <s v="Z007"/>
    <n v="400"/>
    <s v=""/>
    <n v="600"/>
    <s v="LIB  PRCO CAPC ACON LOAT MatC NDDP NOAP*"/>
    <s v="PARACETAMOL+CAFEINA COMP REV"/>
    <s v="J0013751"/>
    <n v="500000"/>
    <n v="0"/>
    <s v="UN"/>
    <d v="2025-02-07T00:00:00"/>
    <d v="2025-02-10T00:00:00"/>
    <d v="2025-02-04T00:00:00"/>
    <d v="2025-02-07T00:00:00"/>
    <d v="2025-02-07T00:00:00"/>
    <s v="Não Pesado"/>
    <n v="15"/>
    <m/>
    <s v="VERMELHO"/>
    <s v="COP LEG.5"/>
    <s v="REV. 400 1"/>
    <s v=""/>
    <n v="15"/>
    <s v="NÃO"/>
    <s v="Via Úmida"/>
    <s v="Crítico"/>
    <s v="-"/>
    <n v="66455"/>
    <x v="0"/>
    <x v="0"/>
    <s v="VERMELHO"/>
    <n v="18"/>
    <s v="8 - OP com menos de 20 dias"/>
  </r>
  <r>
    <n v="2269583"/>
    <s v="S4P3106"/>
    <x v="58"/>
    <s v="Z007"/>
    <n v="400"/>
    <s v=""/>
    <n v="600"/>
    <s v="LIB  PRCO CAPC ACON LOAT MatC NDDP NOAP*"/>
    <s v="PARACETAMOL+CAFEINA COMP REV"/>
    <s v="J0013751"/>
    <n v="500000"/>
    <n v="0"/>
    <s v="UN"/>
    <d v="2025-02-07T00:00:00"/>
    <d v="2025-02-10T00:00:00"/>
    <d v="2025-02-04T00:00:00"/>
    <d v="2025-02-07T00:00:00"/>
    <d v="2025-02-07T00:00:00"/>
    <s v="Não Pesado"/>
    <n v="15"/>
    <m/>
    <s v="VERMELHO"/>
    <s v="COP LEG.5"/>
    <s v="REV. 400 1"/>
    <s v=""/>
    <n v="15"/>
    <s v="NÃO"/>
    <s v="Via Úmida"/>
    <s v="Crítico"/>
    <s v="-"/>
    <n v="66455"/>
    <x v="0"/>
    <x v="0"/>
    <s v="VERMELHO"/>
    <n v="18"/>
    <s v="8 - OP com menos de 20 dias"/>
  </r>
  <r>
    <n v="2269584"/>
    <s v="S4P3107"/>
    <x v="58"/>
    <s v="Z007"/>
    <n v="400"/>
    <s v=""/>
    <n v="600"/>
    <s v="LIB  PRCO CAPC ACON LOAT MatC NDDP NOAP*"/>
    <s v="PARACETAMOL+CAFEINA COMP REV"/>
    <s v="J0013751"/>
    <n v="500000"/>
    <n v="0"/>
    <s v="UN"/>
    <d v="2025-02-07T00:00:00"/>
    <d v="2025-02-10T00:00:00"/>
    <d v="2025-02-04T00:00:00"/>
    <d v="2025-02-07T00:00:00"/>
    <d v="2025-02-07T00:00:00"/>
    <s v="Não Pesado"/>
    <n v="15"/>
    <m/>
    <s v="VERMELHO"/>
    <s v="COP LEG.5"/>
    <s v="REV. 400 1"/>
    <s v=""/>
    <n v="15"/>
    <s v="NÃO"/>
    <s v="Via Úmida"/>
    <s v="Crítico"/>
    <s v="-"/>
    <n v="66455"/>
    <x v="0"/>
    <x v="0"/>
    <s v="VERMELHO"/>
    <n v="18"/>
    <s v="8 - OP com menos de 20 dias"/>
  </r>
  <r>
    <n v="2269585"/>
    <s v="S4P3108"/>
    <x v="58"/>
    <s v="Z007"/>
    <n v="400"/>
    <s v=""/>
    <n v="600"/>
    <s v="LIB  PRCO CAPC ACON LOAT MatC NDDP NOAP*"/>
    <s v="PARACETAMOL+CAFEINA COMP REV"/>
    <s v="J0013751"/>
    <n v="500000"/>
    <n v="0"/>
    <s v="UN"/>
    <d v="2025-02-07T00:00:00"/>
    <d v="2025-02-10T00:00:00"/>
    <d v="2025-02-04T00:00:00"/>
    <d v="2025-02-07T00:00:00"/>
    <d v="2025-02-07T00:00:00"/>
    <s v="Não Pesado"/>
    <n v="15"/>
    <m/>
    <s v="VERMELHO"/>
    <s v="COP LEG.5"/>
    <s v="REV. 400 1"/>
    <s v=""/>
    <n v="15"/>
    <s v="NÃO"/>
    <s v="Via Úmida"/>
    <s v="Crítico"/>
    <s v="-"/>
    <n v="66455"/>
    <x v="0"/>
    <x v="0"/>
    <s v="VERMELHO"/>
    <n v="18"/>
    <s v="8 - OP com menos de 20 dias"/>
  </r>
  <r>
    <n v="2269586"/>
    <s v="S4P3109"/>
    <x v="59"/>
    <s v="Z007"/>
    <n v="400"/>
    <s v=""/>
    <n v="600"/>
    <s v="LIB  PRCO CAPC ACON AUAN AUIN LOAT MatC*"/>
    <s v="VALSARTANA 80 MG COM REV"/>
    <s v="J0013751"/>
    <n v="1400000"/>
    <n v="0"/>
    <s v="UN"/>
    <d v="2025-02-09T00:00:00"/>
    <d v="2025-02-11T00:00:00"/>
    <d v="2025-02-04T00:00:00"/>
    <d v="2025-02-09T00:00:00"/>
    <d v="2025-02-04T00:00:00"/>
    <s v="Não Pesado"/>
    <n v="14"/>
    <m/>
    <s v="ROXO"/>
    <s v="COP LEG.6"/>
    <s v="REV. 400 2"/>
    <s v=""/>
    <n v="14"/>
    <s v="NÃO"/>
    <s v="Via Úmida"/>
    <s v="Crítico"/>
    <s v="-"/>
    <n v="84476"/>
    <x v="0"/>
    <x v="0"/>
    <s v="ROXO"/>
    <n v="21"/>
    <s v="7 - OP em WIP +20 a 30 dias"/>
  </r>
  <r>
    <n v="2269588"/>
    <s v="S4P3111"/>
    <x v="3"/>
    <s v="Z007"/>
    <n v="409"/>
    <s v=""/>
    <n v="600"/>
    <s v="LIB  PRCO CAPC ACON LOAT MOME MatC NDDP*"/>
    <s v="SI+B12,C,E,B9,H+FE,MG,ZN COM REV(ALIM)"/>
    <s v="J0013751"/>
    <n v="437500"/>
    <n v="0"/>
    <s v="UN"/>
    <d v="2025-02-14T00:00:00"/>
    <d v="2025-02-17T00:00:00"/>
    <d v="2025-02-04T00:00:00"/>
    <d v="2025-02-14T00:00:00"/>
    <d v="2025-02-14T00:00:00"/>
    <d v="2025-02-20T00:00:00"/>
    <n v="17"/>
    <m/>
    <s v="VERMELHO"/>
    <s v="COP LEG.6"/>
    <s v="REV. 500 1"/>
    <s v=""/>
    <n v="17"/>
    <s v=""/>
    <s v="Via Úmida"/>
    <s v="Ótimo"/>
    <s v="-"/>
    <n v="303143.75"/>
    <x v="0"/>
    <x v="0"/>
    <s v="VERMELHO"/>
    <n v="11"/>
    <s v="8 - OP com menos de 20 dias"/>
  </r>
  <r>
    <n v="2269589"/>
    <s v="S4P3112"/>
    <x v="3"/>
    <s v="Z007"/>
    <n v="409"/>
    <s v=""/>
    <n v="600"/>
    <s v="LIB  PRCO CNPA CAPC ACON LOAT MOME MatC*"/>
    <s v="SI+B12,C,E,B9,H+FE,MG,ZN COM REV(ALIM)"/>
    <s v="J0013751"/>
    <n v="437500"/>
    <n v="0"/>
    <s v="UN"/>
    <d v="2025-02-14T00:00:00"/>
    <d v="2025-02-17T00:00:00"/>
    <d v="2025-02-04T00:00:00"/>
    <d v="2025-02-14T00:00:00"/>
    <d v="2025-02-14T00:00:00"/>
    <d v="2025-02-20T00:00:00"/>
    <n v="17"/>
    <m/>
    <s v="VERMELHO"/>
    <s v="COP LEG.6"/>
    <s v="REV. 500 1"/>
    <s v=""/>
    <n v="17"/>
    <s v=""/>
    <s v="Via Úmida"/>
    <s v="Ótimo"/>
    <s v="-"/>
    <n v="303143.75"/>
    <x v="0"/>
    <x v="0"/>
    <s v="VERMELHO"/>
    <n v="11"/>
    <s v="8 - OP com menos de 20 dias"/>
  </r>
  <r>
    <n v="2269590"/>
    <s v="S4P3113"/>
    <x v="3"/>
    <s v="Z007"/>
    <n v="409"/>
    <s v=""/>
    <n v="600"/>
    <s v="LIB  PRCO CAPC ACON LOAT MOME MatC NDDP*"/>
    <s v="SI+B12,C,E,B9,H+FE,MG,ZN COM REV(ALIM)"/>
    <s v="J0013751"/>
    <n v="437500"/>
    <n v="0"/>
    <s v="UN"/>
    <d v="2025-02-14T00:00:00"/>
    <d v="2025-02-17T00:00:00"/>
    <d v="2025-02-04T00:00:00"/>
    <d v="2025-02-14T00:00:00"/>
    <d v="2025-02-14T00:00:00"/>
    <d v="2025-02-20T00:00:00"/>
    <n v="17"/>
    <m/>
    <s v="VERMELHO"/>
    <s v="COP LEG.6"/>
    <s v="REV. 500 1"/>
    <s v=""/>
    <n v="17"/>
    <s v=""/>
    <s v="Via Úmida"/>
    <s v="Ótimo"/>
    <s v="-"/>
    <n v="303143.75"/>
    <x v="0"/>
    <x v="0"/>
    <s v="VERMELHO"/>
    <n v="11"/>
    <s v="8 - OP com menos de 20 dias"/>
  </r>
  <r>
    <n v="2269605"/>
    <s v="S4P3132"/>
    <x v="60"/>
    <s v="Z007"/>
    <n v="400"/>
    <s v=""/>
    <n v="600"/>
    <s v="LIB  PRCO CNPA CAPC ACON LOAT MOME MatC*"/>
    <s v="CITRATO DE SILDENAFILA 20MG COM REV"/>
    <s v="J0013751"/>
    <n v="1000000"/>
    <n v="0"/>
    <s v="UN"/>
    <d v="2025-02-09T00:00:00"/>
    <d v="2025-02-11T00:00:00"/>
    <d v="2025-02-04T00:00:00"/>
    <d v="2025-02-09T00:00:00"/>
    <d v="2025-02-07T00:00:00"/>
    <d v="2025-02-20T00:00:00"/>
    <n v="14"/>
    <m/>
    <s v="VERMELHO"/>
    <s v="COP LEG.6"/>
    <s v="REV. 150 1"/>
    <s v=""/>
    <n v="14"/>
    <s v=""/>
    <s v="Via Úmida"/>
    <s v="Estoque Sem Demanda"/>
    <s v="-"/>
    <n v="56560"/>
    <x v="0"/>
    <x v="0"/>
    <s v="VERMELHO"/>
    <n v="18"/>
    <s v="8 - OP com menos de 20 dias"/>
  </r>
  <r>
    <n v="2269606"/>
    <s v="S4P3133"/>
    <x v="60"/>
    <s v="Z007"/>
    <n v="400"/>
    <s v=""/>
    <n v="600"/>
    <s v="LIB  PRCO CNPA CAPC ACON LOAT MOME MatC*"/>
    <s v="CITRATO DE SILDENAFILA 20MG COM REV"/>
    <s v="J0013751"/>
    <n v="1000000"/>
    <n v="0"/>
    <s v="UN"/>
    <d v="2025-02-09T00:00:00"/>
    <d v="2025-02-11T00:00:00"/>
    <d v="2025-02-04T00:00:00"/>
    <d v="2025-02-09T00:00:00"/>
    <d v="2025-02-07T00:00:00"/>
    <d v="2025-02-20T00:00:00"/>
    <n v="14"/>
    <m/>
    <s v="VERMELHO"/>
    <s v="COP LEG.6"/>
    <s v="REV. 150 1"/>
    <s v=""/>
    <n v="14"/>
    <s v=""/>
    <s v="Via Úmida"/>
    <s v="Estoque Sem Demanda"/>
    <s v="-"/>
    <n v="56560"/>
    <x v="0"/>
    <x v="0"/>
    <s v="VERMELHO"/>
    <n v="18"/>
    <s v="8 - OP com menos de 20 dias"/>
  </r>
  <r>
    <n v="2269616"/>
    <s v="S4P3144"/>
    <x v="61"/>
    <s v="Z007"/>
    <n v="400"/>
    <s v=""/>
    <n v="600"/>
    <s v="LIB  PRCO CAPC ACON AUAN AUIN LOAT MOME*"/>
    <s v="TARTARATO METOPROLOL 100 MG COM REV"/>
    <s v="J0013751"/>
    <n v="247448"/>
    <n v="0"/>
    <s v="UN"/>
    <d v="2025-02-20T00:00:00"/>
    <d v="2025-02-22T00:00:00"/>
    <d v="2025-02-04T00:00:00"/>
    <d v="2025-02-20T00:00:00"/>
    <d v="2025-02-14T00:00:00"/>
    <d v="2025-02-21T00:00:00"/>
    <n v="14"/>
    <m/>
    <s v="VERMELHO"/>
    <s v="COP LEG.7"/>
    <s v="REV. 150 1"/>
    <s v=""/>
    <n v="14"/>
    <s v=""/>
    <s v="Via Úmida"/>
    <s v="Crítico"/>
    <s v="-"/>
    <n v="85963.435199999993"/>
    <x v="0"/>
    <x v="0"/>
    <s v="VERMELHO"/>
    <n v="11"/>
    <s v="8 - OP com menos de 20 dias"/>
  </r>
  <r>
    <n v="2269619"/>
    <s v="S4P3147"/>
    <x v="23"/>
    <s v="Z007"/>
    <n v="400"/>
    <s v=""/>
    <n v="600"/>
    <s v="LIB  PRCO CAPC ACON LOAT MatC NDDP NOAP*"/>
    <s v="PARACETAMOL COMP REV 750MG  (CD)"/>
    <s v="J0013751"/>
    <n v="895704"/>
    <n v="0"/>
    <s v="UN"/>
    <d v="2025-02-09T00:00:00"/>
    <d v="2025-02-11T00:00:00"/>
    <d v="2025-02-04T00:00:00"/>
    <d v="2025-02-09T00:00:00"/>
    <d v="2025-02-07T00:00:00"/>
    <s v="Não Pesado"/>
    <n v="21"/>
    <m/>
    <s v="VERMELHO"/>
    <s v="COP LEG.8"/>
    <s v="REV. 800 3"/>
    <s v=""/>
    <n v="21"/>
    <s v="NÃO"/>
    <s v="Via Úmida"/>
    <s v="Crítico"/>
    <s v="-"/>
    <n v="103910.62104"/>
    <x v="0"/>
    <x v="0"/>
    <s v="VERMELHO"/>
    <n v="18"/>
    <s v="8 - OP com menos de 20 dias"/>
  </r>
  <r>
    <n v="2269620"/>
    <s v="S4P3148"/>
    <x v="23"/>
    <s v="Z007"/>
    <n v="400"/>
    <s v=""/>
    <n v="600"/>
    <s v="LIB  PRCO CAPC ACON LOAT MatC NDDP NOAP*"/>
    <s v="PARACETAMOL COMP REV 750MG  (CD)"/>
    <s v="J0013751"/>
    <n v="895704"/>
    <n v="0"/>
    <s v="UN"/>
    <d v="2025-02-09T00:00:00"/>
    <d v="2025-02-11T00:00:00"/>
    <d v="2025-02-04T00:00:00"/>
    <d v="2025-02-09T00:00:00"/>
    <d v="2025-02-07T00:00:00"/>
    <s v="Não Pesado"/>
    <n v="21"/>
    <m/>
    <s v="VERMELHO"/>
    <s v="COP LEG.8"/>
    <s v="REV. 800 3"/>
    <s v=""/>
    <n v="21"/>
    <s v="NÃO"/>
    <s v="Via Úmida"/>
    <s v="Crítico"/>
    <s v="-"/>
    <n v="103910.62104"/>
    <x v="0"/>
    <x v="0"/>
    <s v="VERMELHO"/>
    <n v="18"/>
    <s v="8 - OP com menos de 20 dias"/>
  </r>
  <r>
    <n v="2269637"/>
    <s v="S4P3184"/>
    <x v="62"/>
    <s v="Z007"/>
    <n v="402"/>
    <s v=""/>
    <n v="600"/>
    <s v="LIB  PRCO CNPA CAPC ACON AUAN AUIN LOAT*"/>
    <s v="DIPIRONA SODICA 1G COM"/>
    <s v="D0016431"/>
    <n v="700000"/>
    <n v="0"/>
    <s v="UN"/>
    <d v="2025-02-04T00:00:00"/>
    <d v="2025-02-08T00:00:00"/>
    <d v="2025-02-04T00:00:00"/>
    <d v="2025-02-04T00:00:00"/>
    <d v="2025-02-04T00:00:00"/>
    <d v="2025-02-16T00:00:00"/>
    <n v="19"/>
    <m/>
    <s v="VERMELHO"/>
    <s v="COP. STIN"/>
    <s v="(None)"/>
    <s v=""/>
    <n v="19"/>
    <s v=""/>
    <s v="Via Úmida"/>
    <s v="Crítico"/>
    <s v="LTO 2000 2  VG 2000 2"/>
    <n v="123844"/>
    <x v="0"/>
    <x v="0"/>
    <s v="VERMELHO"/>
    <n v="21"/>
    <s v="7 - OP em WIP +20 a 30 dias"/>
  </r>
  <r>
    <n v="2269639"/>
    <s v="S4P3186"/>
    <x v="62"/>
    <s v="Z007"/>
    <n v="402"/>
    <s v=""/>
    <n v="600"/>
    <s v="LIB  PRCO CNPA CAPC ACON AUAN AUIN LOAT*"/>
    <s v="DIPIRONA SODICA 1G COM"/>
    <s v="D0016431"/>
    <n v="700000"/>
    <n v="0"/>
    <s v="UN"/>
    <d v="2025-02-04T00:00:00"/>
    <d v="2025-02-08T00:00:00"/>
    <d v="2025-02-04T00:00:00"/>
    <d v="2025-02-04T00:00:00"/>
    <d v="2025-02-04T00:00:00"/>
    <d v="2025-02-18T00:00:00"/>
    <n v="19"/>
    <m/>
    <s v="VERMELHO"/>
    <s v="COP. STIN"/>
    <s v="(None)"/>
    <s v=""/>
    <n v="19"/>
    <s v=""/>
    <s v="Via Úmida"/>
    <s v="Crítico"/>
    <s v="LTO 2000 2  VG 2000 2"/>
    <n v="123844"/>
    <x v="0"/>
    <x v="0"/>
    <s v="VERMELHO"/>
    <n v="21"/>
    <s v="7 - OP em WIP +20 a 30 dias"/>
  </r>
  <r>
    <n v="2269640"/>
    <s v="S4P3187"/>
    <x v="62"/>
    <s v="Z007"/>
    <n v="402"/>
    <s v=""/>
    <n v="600"/>
    <s v="LIB  PRCO CNPA CAPC ACON AUAN AUIN LOAT*"/>
    <s v="DIPIRONA SODICA 1G COM"/>
    <s v="D0016431"/>
    <n v="700000"/>
    <n v="0"/>
    <s v="UN"/>
    <d v="2025-02-07T00:00:00"/>
    <d v="2025-02-11T00:00:00"/>
    <d v="2025-02-04T00:00:00"/>
    <d v="2025-02-07T00:00:00"/>
    <d v="2025-02-07T00:00:00"/>
    <d v="2025-02-22T00:00:00"/>
    <n v="19"/>
    <m/>
    <s v="VERMELHO"/>
    <s v="COP. STIN"/>
    <s v="(None)"/>
    <s v=""/>
    <n v="19"/>
    <s v=""/>
    <s v="Via Úmida"/>
    <s v="Crítico"/>
    <s v="LTO 2000 2  VG 2000 2"/>
    <n v="123844"/>
    <x v="0"/>
    <x v="0"/>
    <s v="VERMELHO"/>
    <n v="18"/>
    <s v="8 - OP com menos de 20 dias"/>
  </r>
  <r>
    <n v="2269641"/>
    <s v="S4P3188"/>
    <x v="62"/>
    <s v="Z007"/>
    <n v="402"/>
    <s v=""/>
    <n v="600"/>
    <s v="LIB  PRCO CNPA CAPC ACON AUAN AUIN LOAT*"/>
    <s v="DIPIRONA SODICA 1G COM"/>
    <s v="D0016431"/>
    <n v="700000"/>
    <n v="0"/>
    <s v="UN"/>
    <d v="2025-02-07T00:00:00"/>
    <d v="2025-02-11T00:00:00"/>
    <d v="2025-02-04T00:00:00"/>
    <d v="2025-02-07T00:00:00"/>
    <d v="2025-02-07T00:00:00"/>
    <d v="2025-02-23T00:00:00"/>
    <n v="19"/>
    <m/>
    <s v="VERMELHO"/>
    <s v="COP. STIN"/>
    <s v="(None)"/>
    <s v=""/>
    <n v="19"/>
    <s v=""/>
    <s v="Via Úmida"/>
    <s v="Crítico"/>
    <s v="LTO 2000 2  VG 2000 2"/>
    <n v="123844"/>
    <x v="0"/>
    <x v="0"/>
    <s v="VERMELHO"/>
    <n v="18"/>
    <s v="8 - OP com menos de 20 dias"/>
  </r>
  <r>
    <n v="2269642"/>
    <s v="S4P3189"/>
    <x v="62"/>
    <s v="Z007"/>
    <n v="402"/>
    <s v=""/>
    <n v="600"/>
    <s v="LIB  PRCO CNPA CAPC ACON AUAN AUIN LOAT*"/>
    <s v="DIPIRONA SODICA 1G COM"/>
    <s v="D0016431"/>
    <n v="700000"/>
    <n v="0"/>
    <s v="UN"/>
    <d v="2025-02-07T00:00:00"/>
    <d v="2025-02-11T00:00:00"/>
    <d v="2025-02-04T00:00:00"/>
    <d v="2025-02-07T00:00:00"/>
    <d v="2025-02-07T00:00:00"/>
    <d v="2025-02-23T00:00:00"/>
    <n v="19"/>
    <m/>
    <s v="VERMELHO"/>
    <s v="COP. STIN"/>
    <s v="(None)"/>
    <s v=""/>
    <n v="19"/>
    <s v=""/>
    <s v="Via Úmida"/>
    <s v="Crítico"/>
    <s v="LTO 2000 2  VG 2000 2"/>
    <n v="123844"/>
    <x v="0"/>
    <x v="0"/>
    <s v="VERMELHO"/>
    <n v="18"/>
    <s v="8 - OP com menos de 20 dias"/>
  </r>
  <r>
    <n v="2269643"/>
    <s v="S4P3190"/>
    <x v="62"/>
    <s v="Z007"/>
    <n v="402"/>
    <s v=""/>
    <n v="600"/>
    <s v="LIB  PRCO CAPC ACON AUAN AUIN LOAT MOME*"/>
    <s v="DIPIRONA SODICA 1G COM"/>
    <s v="D0016431"/>
    <n v="700000"/>
    <n v="0"/>
    <s v="UN"/>
    <d v="2025-02-07T00:00:00"/>
    <d v="2025-02-11T00:00:00"/>
    <d v="2025-02-04T00:00:00"/>
    <d v="2025-02-07T00:00:00"/>
    <d v="2025-02-07T00:00:00"/>
    <d v="2025-02-23T00:00:00"/>
    <n v="19"/>
    <m/>
    <s v="VERMELHO"/>
    <s v="COP. STIN"/>
    <s v="(None)"/>
    <s v=""/>
    <n v="19"/>
    <s v=""/>
    <s v="Via Úmida"/>
    <s v="Crítico"/>
    <s v="LTO 2000 2  VG 2000 2"/>
    <n v="123844"/>
    <x v="0"/>
    <x v="0"/>
    <s v="VERMELHO"/>
    <n v="18"/>
    <s v="8 - OP com menos de 20 dias"/>
  </r>
  <r>
    <n v="2269644"/>
    <s v="S4P3191"/>
    <x v="62"/>
    <s v="Z007"/>
    <n v="402"/>
    <s v=""/>
    <n v="600"/>
    <s v="LIB  PRCO CAPC ACON AUAN AUIN LOAT MatC*"/>
    <s v="DIPIRONA SODICA 1G COM"/>
    <s v="D0016431"/>
    <n v="700000"/>
    <n v="0"/>
    <s v="UN"/>
    <d v="2025-02-07T00:00:00"/>
    <d v="2025-02-11T00:00:00"/>
    <d v="2025-02-04T00:00:00"/>
    <d v="2025-02-07T00:00:00"/>
    <d v="2025-02-07T00:00:00"/>
    <s v="Não Pesado"/>
    <n v="19"/>
    <m/>
    <s v="VERMELHO"/>
    <s v="COP. STIN"/>
    <s v="(None)"/>
    <s v=""/>
    <n v="19"/>
    <s v="NÃO"/>
    <s v="Via Úmida"/>
    <s v="Crítico"/>
    <s v="LTO 2000 2  VG 2000 2"/>
    <n v="123844"/>
    <x v="0"/>
    <x v="0"/>
    <s v="VERMELHO"/>
    <n v="18"/>
    <s v="8 - OP com menos de 20 dias"/>
  </r>
  <r>
    <n v="2269645"/>
    <s v="S4P3192"/>
    <x v="62"/>
    <s v="Z007"/>
    <n v="402"/>
    <s v=""/>
    <n v="600"/>
    <s v="LIB  PRCO CAPC ACON AUAN AUIN LOAT MatC*"/>
    <s v="DIPIRONA SODICA 1G COM"/>
    <s v="D0016431"/>
    <n v="700000"/>
    <n v="0"/>
    <s v="UN"/>
    <d v="2025-02-07T00:00:00"/>
    <d v="2025-02-11T00:00:00"/>
    <d v="2025-02-04T00:00:00"/>
    <d v="2025-02-07T00:00:00"/>
    <d v="2025-02-07T00:00:00"/>
    <s v="Não Pesado"/>
    <n v="19"/>
    <m/>
    <s v="VERMELHO"/>
    <s v="COP. STIN"/>
    <s v="(None)"/>
    <s v=""/>
    <n v="19"/>
    <s v="NÃO"/>
    <s v="Via Úmida"/>
    <s v="Crítico"/>
    <s v="LTO 2000 2  VG 2000 2"/>
    <n v="123844"/>
    <x v="0"/>
    <x v="0"/>
    <s v="VERMELHO"/>
    <n v="18"/>
    <s v="8 - OP com menos de 20 dias"/>
  </r>
  <r>
    <n v="2269653"/>
    <s v="S4P3203"/>
    <x v="63"/>
    <s v="Z007"/>
    <n v="400"/>
    <s v=""/>
    <n v="600"/>
    <s v="LIB  PRCO CNPA CAPC ACON AUAN AUIN LOAT*"/>
    <s v="AAS+CARB.MAGNE+GLIC ALUM C.REV 100MG CD"/>
    <s v="D0016431"/>
    <n v="2405000"/>
    <n v="0"/>
    <s v="UN"/>
    <d v="2025-02-20T00:00:00"/>
    <d v="2025-02-24T00:00:00"/>
    <d v="2025-02-04T00:00:00"/>
    <d v="2025-02-20T00:00:00"/>
    <d v="2025-02-14T00:00:00"/>
    <d v="2025-02-20T00:00:00"/>
    <n v="20"/>
    <m/>
    <s v="VERMELHO"/>
    <s v="KIL.500 TT"/>
    <s v="REV. 800 3"/>
    <s v=""/>
    <n v="20"/>
    <s v=""/>
    <s v="Via Úmida"/>
    <s v="Ótimo"/>
    <s v="-"/>
    <n v="70755.100000000006"/>
    <x v="0"/>
    <x v="0"/>
    <s v="VERMELHO"/>
    <n v="11"/>
    <s v="8 - OP com menos de 20 dias"/>
  </r>
  <r>
    <n v="2269655"/>
    <s v="S4P3205"/>
    <x v="64"/>
    <s v="Z007"/>
    <n v="406"/>
    <s v=""/>
    <n v="600"/>
    <s v="LIB  PRCO CNPA CAPC ACON LOAT MOME MatC*"/>
    <s v="GABAPENTINA (C1) 300MG CAPS"/>
    <s v="D0016431"/>
    <n v="650000"/>
    <n v="0"/>
    <s v="UN"/>
    <d v="2025-02-05T00:00:00"/>
    <d v="2025-02-08T00:00:00"/>
    <d v="2025-02-04T00:00:00"/>
    <d v="2025-02-05T00:00:00"/>
    <d v="2025-02-05T00:00:00"/>
    <d v="2025-02-08T00:00:00"/>
    <n v="23"/>
    <m/>
    <s v="VERMELHO"/>
    <s v="PAM 2"/>
    <s v="(None)"/>
    <s v=""/>
    <n v="23"/>
    <s v=""/>
    <s v="Via Úmida"/>
    <s v="Crítico"/>
    <s v="ESTUFA 2  VG 800 3"/>
    <n v="101965.5"/>
    <x v="0"/>
    <x v="0"/>
    <s v="VERMELHO"/>
    <n v="20"/>
    <s v="7 - OP em WIP +20 a 30 dias"/>
  </r>
  <r>
    <n v="2269656"/>
    <s v="S4P3206"/>
    <x v="64"/>
    <s v="Z007"/>
    <n v="406"/>
    <s v=""/>
    <n v="600"/>
    <s v="LIB  PRCO CNPA CAPC ACON LOAT MOME MatC*"/>
    <s v="GABAPENTINA (C1) 300MG CAPS"/>
    <s v="D0016431"/>
    <n v="650000"/>
    <n v="0"/>
    <s v="UN"/>
    <d v="2025-02-09T00:00:00"/>
    <d v="2025-02-12T00:00:00"/>
    <d v="2025-02-04T00:00:00"/>
    <d v="2025-02-09T00:00:00"/>
    <d v="2025-02-09T00:00:00"/>
    <d v="2025-02-09T00:00:00"/>
    <n v="23"/>
    <m/>
    <s v="VERMELHO"/>
    <s v="PAM 2"/>
    <s v="(None)"/>
    <s v=""/>
    <n v="23"/>
    <s v=""/>
    <s v="Via Úmida"/>
    <s v="Crítico"/>
    <s v="ESTUFA 2  VG 800 3"/>
    <n v="101965.5"/>
    <x v="0"/>
    <x v="0"/>
    <s v="VERMELHO"/>
    <n v="16"/>
    <s v="8 - OP com menos de 20 dias"/>
  </r>
  <r>
    <n v="2269657"/>
    <s v="S4P3207"/>
    <x v="64"/>
    <s v="Z007"/>
    <n v="406"/>
    <s v=""/>
    <n v="600"/>
    <s v="LIB  PRCO CNPA CAPC ACON LOAT MOME MatC*"/>
    <s v="GABAPENTINA (C1) 300MG CAPS"/>
    <s v="D0016431"/>
    <n v="650000"/>
    <n v="0"/>
    <s v="UN"/>
    <d v="2025-02-09T00:00:00"/>
    <d v="2025-02-12T00:00:00"/>
    <d v="2025-02-04T00:00:00"/>
    <d v="2025-02-09T00:00:00"/>
    <d v="2025-02-09T00:00:00"/>
    <d v="2025-02-09T00:00:00"/>
    <n v="23"/>
    <m/>
    <s v="VERMELHO"/>
    <s v="PAM 2"/>
    <s v="(None)"/>
    <s v=""/>
    <n v="23"/>
    <s v=""/>
    <s v="Via Úmida"/>
    <s v="Crítico"/>
    <s v="ESTUFA 2  VG 800 3"/>
    <n v="101965.5"/>
    <x v="0"/>
    <x v="0"/>
    <s v="VERMELHO"/>
    <n v="16"/>
    <s v="8 - OP com menos de 20 dias"/>
  </r>
  <r>
    <n v="2269674"/>
    <s v="S4P3224"/>
    <x v="32"/>
    <s v="Z007"/>
    <n v="404"/>
    <s v=""/>
    <n v="600"/>
    <s v="LIB  PRCO CAPC ACON LOAT MatC NDDP NOAP*"/>
    <s v="FLUCONAZOL 150MG CAP"/>
    <s v="D0016431"/>
    <n v="200000"/>
    <n v="0"/>
    <s v="UN"/>
    <d v="2025-02-04T00:00:00"/>
    <d v="2025-02-06T00:00:00"/>
    <d v="2025-02-04T00:00:00"/>
    <d v="2025-02-04T00:00:00"/>
    <d v="2025-02-04T00:00:00"/>
    <s v="Não Pesado"/>
    <n v="22"/>
    <m/>
    <s v="AMARELO"/>
    <s v="MG2"/>
    <s v="(None)"/>
    <s v=""/>
    <n v="22"/>
    <s v="NÃO"/>
    <s v="Via Úmida"/>
    <s v="Ótimo"/>
    <s v="(None)"/>
    <n v="49242"/>
    <x v="0"/>
    <x v="0"/>
    <s v="AMARELO"/>
    <n v="21"/>
    <s v="7 - OP em WIP +20 a 30 dias"/>
  </r>
  <r>
    <n v="2269675"/>
    <s v="S4P3225"/>
    <x v="32"/>
    <s v="Z007"/>
    <n v="404"/>
    <s v=""/>
    <n v="600"/>
    <s v="LIB  PRCO CAPC ACON LOAT MatC NDDP NOAP*"/>
    <s v="FLUCONAZOL 150MG CAP"/>
    <s v="D0016431"/>
    <n v="200000"/>
    <n v="0"/>
    <s v="UN"/>
    <d v="2025-02-04T00:00:00"/>
    <d v="2025-02-06T00:00:00"/>
    <d v="2025-02-04T00:00:00"/>
    <d v="2025-02-04T00:00:00"/>
    <d v="2025-02-04T00:00:00"/>
    <s v="Não Pesado"/>
    <n v="22"/>
    <m/>
    <s v="AMARELO"/>
    <s v="MG2"/>
    <s v="(None)"/>
    <s v=""/>
    <n v="22"/>
    <s v="NÃO"/>
    <s v="Via Úmida"/>
    <s v="Ótimo"/>
    <s v="(None)"/>
    <n v="49242"/>
    <x v="0"/>
    <x v="0"/>
    <s v="AMARELO"/>
    <n v="21"/>
    <s v="7 - OP em WIP +20 a 30 dias"/>
  </r>
  <r>
    <n v="2269676"/>
    <s v="S4P3226"/>
    <x v="32"/>
    <s v="Z007"/>
    <n v="404"/>
    <s v=""/>
    <n v="600"/>
    <s v="LIB  PRCO CAPC ACON LOAT MatC NDDP NOAP*"/>
    <s v="FLUCONAZOL 150MG CAP"/>
    <s v="D0016431"/>
    <n v="200000"/>
    <n v="0"/>
    <s v="UN"/>
    <d v="2025-02-04T00:00:00"/>
    <d v="2025-02-06T00:00:00"/>
    <d v="2025-02-04T00:00:00"/>
    <d v="2025-02-04T00:00:00"/>
    <d v="2025-02-04T00:00:00"/>
    <s v="Não Pesado"/>
    <n v="22"/>
    <m/>
    <s v="AMARELO"/>
    <s v="MG2"/>
    <s v="(None)"/>
    <s v=""/>
    <n v="22"/>
    <s v="NÃO"/>
    <s v="Via Úmida"/>
    <s v="Ótimo"/>
    <s v="(None)"/>
    <n v="49242"/>
    <x v="0"/>
    <x v="0"/>
    <s v="AMARELO"/>
    <n v="21"/>
    <s v="7 - OP em WIP +20 a 30 dias"/>
  </r>
  <r>
    <n v="2269677"/>
    <s v="S4P3227"/>
    <x v="32"/>
    <s v="Z007"/>
    <n v="404"/>
    <s v=""/>
    <n v="600"/>
    <s v="LIB  PRCO CAPC ACON LOAT MatC NDDP NOAP*"/>
    <s v="FLUCONAZOL 150MG CAP"/>
    <s v="D0016431"/>
    <n v="200000"/>
    <n v="0"/>
    <s v="UN"/>
    <d v="2025-02-04T00:00:00"/>
    <d v="2025-02-06T00:00:00"/>
    <d v="2025-02-04T00:00:00"/>
    <d v="2025-02-04T00:00:00"/>
    <d v="2025-02-04T00:00:00"/>
    <s v="Não Pesado"/>
    <n v="22"/>
    <m/>
    <s v="AMARELO"/>
    <s v="MG2"/>
    <s v="(None)"/>
    <s v=""/>
    <n v="22"/>
    <s v="NÃO"/>
    <s v="Via Úmida"/>
    <s v="Ótimo"/>
    <s v="(None)"/>
    <n v="49242"/>
    <x v="0"/>
    <x v="0"/>
    <s v="AMARELO"/>
    <n v="21"/>
    <s v="7 - OP em WIP +20 a 30 dias"/>
  </r>
  <r>
    <n v="2269678"/>
    <s v="S4P3228"/>
    <x v="32"/>
    <s v="Z007"/>
    <n v="404"/>
    <s v=""/>
    <n v="600"/>
    <s v="LIB  PRCO CAPC ACON LOAT MatC NDDP NOAP*"/>
    <s v="FLUCONAZOL 150MG CAP"/>
    <s v="D0016431"/>
    <n v="200000"/>
    <n v="0"/>
    <s v="UN"/>
    <d v="2025-02-04T00:00:00"/>
    <d v="2025-02-06T00:00:00"/>
    <d v="2025-02-04T00:00:00"/>
    <d v="2025-02-04T00:00:00"/>
    <d v="2025-02-04T00:00:00"/>
    <s v="Não Pesado"/>
    <n v="22"/>
    <m/>
    <s v="AMARELO"/>
    <s v="MG2"/>
    <s v="(None)"/>
    <s v=""/>
    <n v="22"/>
    <s v="NÃO"/>
    <s v="Via Úmida"/>
    <s v="Ótimo"/>
    <s v="(None)"/>
    <n v="49242"/>
    <x v="0"/>
    <x v="0"/>
    <s v="AMARELO"/>
    <n v="21"/>
    <s v="7 - OP em WIP +20 a 30 dias"/>
  </r>
  <r>
    <n v="2269679"/>
    <s v="S4P3229"/>
    <x v="32"/>
    <s v="Z007"/>
    <n v="404"/>
    <s v=""/>
    <n v="600"/>
    <s v="LIB  PRCO CAPC ACON LOAT MatC NDDP NOAP*"/>
    <s v="FLUCONAZOL 150MG CAP"/>
    <s v="D0016431"/>
    <n v="200000"/>
    <n v="0"/>
    <s v="UN"/>
    <d v="2025-02-04T00:00:00"/>
    <d v="2025-02-06T00:00:00"/>
    <d v="2025-02-04T00:00:00"/>
    <d v="2025-02-04T00:00:00"/>
    <d v="2025-02-04T00:00:00"/>
    <s v="Não Pesado"/>
    <n v="22"/>
    <m/>
    <s v="AMARELO"/>
    <s v="MG2"/>
    <s v="(None)"/>
    <s v=""/>
    <n v="22"/>
    <s v="NÃO"/>
    <s v="Via Úmida"/>
    <s v="Ótimo"/>
    <s v="(None)"/>
    <n v="49242"/>
    <x v="0"/>
    <x v="0"/>
    <s v="AMARELO"/>
    <n v="21"/>
    <s v="7 - OP em WIP +20 a 30 dias"/>
  </r>
  <r>
    <n v="2269680"/>
    <s v="S4P3230"/>
    <x v="32"/>
    <s v="Z007"/>
    <n v="404"/>
    <s v=""/>
    <n v="600"/>
    <s v="LIB  PRCO CAPC ACON LOAT MatC NDDP NOAP*"/>
    <s v="FLUCONAZOL 150MG CAP"/>
    <s v="D0016431"/>
    <n v="200000"/>
    <n v="0"/>
    <s v="UN"/>
    <d v="2025-02-04T00:00:00"/>
    <d v="2025-02-06T00:00:00"/>
    <d v="2025-02-04T00:00:00"/>
    <d v="2025-02-04T00:00:00"/>
    <d v="2025-02-04T00:00:00"/>
    <s v="Não Pesado"/>
    <n v="22"/>
    <m/>
    <s v="AMARELO"/>
    <s v="MG2"/>
    <s v="(None)"/>
    <s v=""/>
    <n v="22"/>
    <s v="NÃO"/>
    <s v="Via Úmida"/>
    <s v="Ótimo"/>
    <s v="(None)"/>
    <n v="49242"/>
    <x v="0"/>
    <x v="0"/>
    <s v="AMARELO"/>
    <n v="21"/>
    <s v="7 - OP em WIP +20 a 30 dias"/>
  </r>
  <r>
    <n v="2269702"/>
    <s v="S4P3252"/>
    <x v="65"/>
    <s v="Z007"/>
    <n v="400"/>
    <s v=""/>
    <n v="600"/>
    <s v="LIB  PRCO CNPA CAPC ACON LOAT MOME MatC*"/>
    <s v="PARACETAMOL+CLOR.PSEUDO 500+30MG COM REV"/>
    <s v="D0016431"/>
    <n v="450000"/>
    <n v="0"/>
    <s v="UN"/>
    <d v="2025-02-09T00:00:00"/>
    <d v="2025-02-12T00:00:00"/>
    <d v="2025-02-04T00:00:00"/>
    <d v="2025-02-09T00:00:00"/>
    <d v="2025-02-09T00:00:00"/>
    <d v="2025-02-25T00:00:00"/>
    <n v="15"/>
    <m/>
    <s v="VERMELHO"/>
    <s v="KIL.T400"/>
    <s v="REV. 400 2"/>
    <s v=""/>
    <n v="15"/>
    <s v=""/>
    <s v="Via Úmida"/>
    <s v="Crítico"/>
    <s v="-"/>
    <n v="50589"/>
    <x v="0"/>
    <x v="0"/>
    <s v="VERMELHO"/>
    <n v="16"/>
    <s v="8 - OP com menos de 20 dias"/>
  </r>
  <r>
    <n v="2269703"/>
    <s v="S4P3253"/>
    <x v="65"/>
    <s v="Z007"/>
    <n v="400"/>
    <s v=""/>
    <n v="600"/>
    <s v="LIB  PRCO CNPA CAPC ACON LOAT MOME MatC*"/>
    <s v="PARACETAMOL+CLOR.PSEUDO 500+30MG COM REV"/>
    <s v="D0016431"/>
    <n v="450000"/>
    <n v="0"/>
    <s v="UN"/>
    <d v="2025-02-09T00:00:00"/>
    <d v="2025-02-12T00:00:00"/>
    <d v="2025-02-04T00:00:00"/>
    <d v="2025-02-09T00:00:00"/>
    <d v="2025-02-09T00:00:00"/>
    <d v="2025-02-23T00:00:00"/>
    <n v="15"/>
    <m/>
    <s v="VERMELHO"/>
    <s v="KIL.T400"/>
    <s v="REV. 400 2"/>
    <s v=""/>
    <n v="15"/>
    <s v=""/>
    <s v="Via Úmida"/>
    <s v="Crítico"/>
    <s v="-"/>
    <n v="50589"/>
    <x v="0"/>
    <x v="0"/>
    <s v="VERMELHO"/>
    <n v="16"/>
    <s v="8 - OP com menos de 20 dias"/>
  </r>
  <r>
    <n v="2269704"/>
    <s v="S4P3254"/>
    <x v="65"/>
    <s v="Z007"/>
    <n v="400"/>
    <s v=""/>
    <n v="600"/>
    <s v="LIB  PRCO CNPA CAPC ACON LOAT MOME MatC*"/>
    <s v="PARACETAMOL+CLOR.PSEUDO 500+30MG COM REV"/>
    <s v="D0016431"/>
    <n v="450000"/>
    <n v="0"/>
    <s v="UN"/>
    <d v="2025-02-09T00:00:00"/>
    <d v="2025-02-12T00:00:00"/>
    <d v="2025-02-04T00:00:00"/>
    <d v="2025-02-09T00:00:00"/>
    <d v="2025-02-09T00:00:00"/>
    <d v="2025-02-23T00:00:00"/>
    <n v="15"/>
    <m/>
    <s v="VERMELHO"/>
    <s v="KIL.T400"/>
    <s v="REV. 400 2"/>
    <s v=""/>
    <n v="15"/>
    <s v=""/>
    <s v="Via Úmida"/>
    <s v="Crítico"/>
    <s v="-"/>
    <n v="50589"/>
    <x v="0"/>
    <x v="0"/>
    <s v="VERMELHO"/>
    <n v="16"/>
    <s v="8 - OP com menos de 20 dias"/>
  </r>
  <r>
    <n v="2269705"/>
    <s v="S4P3255"/>
    <x v="65"/>
    <s v="Z007"/>
    <n v="400"/>
    <s v=""/>
    <n v="600"/>
    <s v="LIB  PRCO CNPA CAPC ACON LOAT MOME MatC*"/>
    <s v="PARACETAMOL+CLOR.PSEUDO 500+30MG COM REV"/>
    <s v="D0016431"/>
    <n v="450000"/>
    <n v="0"/>
    <s v="UN"/>
    <d v="2025-02-09T00:00:00"/>
    <d v="2025-02-12T00:00:00"/>
    <d v="2025-02-04T00:00:00"/>
    <d v="2025-02-09T00:00:00"/>
    <d v="2025-02-09T00:00:00"/>
    <d v="2025-02-23T00:00:00"/>
    <n v="15"/>
    <m/>
    <s v="VERMELHO"/>
    <s v="KIL.T400"/>
    <s v="REV. 400 2"/>
    <s v=""/>
    <n v="15"/>
    <s v=""/>
    <s v="Via Úmida"/>
    <s v="Crítico"/>
    <s v="-"/>
    <n v="50589"/>
    <x v="0"/>
    <x v="0"/>
    <s v="VERMELHO"/>
    <n v="16"/>
    <s v="8 - OP com menos de 20 dias"/>
  </r>
  <r>
    <n v="2269899"/>
    <s v="S4P3535"/>
    <x v="66"/>
    <s v="Z007"/>
    <n v="402"/>
    <s v=""/>
    <n v="600"/>
    <s v="LIB  PRCO CNPA CAPC ACON AUAN AUIN LOAT*"/>
    <s v="PITAVASTATINA CALCICA 2MG COM REV"/>
    <s v="J0013751"/>
    <n v="600000"/>
    <n v="0"/>
    <s v="UN"/>
    <d v="2025-02-20T00:00:00"/>
    <d v="2025-02-23T00:00:00"/>
    <d v="2025-02-05T00:00:00"/>
    <d v="2025-02-20T00:00:00"/>
    <d v="2025-02-14T00:00:00"/>
    <d v="2025-02-15T00:00:00"/>
    <n v="7"/>
    <m/>
    <s v="VERMELHO"/>
    <s v="COP FET.3"/>
    <s v="REV. 150 1"/>
    <s v=""/>
    <n v="7"/>
    <s v=""/>
    <s v="Via Úmida"/>
    <s v="Ótimo"/>
    <s v="-"/>
    <n v="309498"/>
    <x v="0"/>
    <x v="0"/>
    <s v="VERMELHO"/>
    <n v="11"/>
    <s v="8 - OP com menos de 20 dias"/>
  </r>
  <r>
    <n v="2269900"/>
    <s v="S4P3536"/>
    <x v="66"/>
    <s v="Z007"/>
    <n v="402"/>
    <s v=""/>
    <n v="600"/>
    <s v="LIB  PRCO CNPA CAPC ACON AUAN AUIN LOAT*"/>
    <s v="PITAVASTATINA CALCICA 2MG COM REV"/>
    <s v="J0013751"/>
    <n v="600000"/>
    <n v="0"/>
    <s v="UN"/>
    <d v="2025-02-20T00:00:00"/>
    <d v="2025-02-23T00:00:00"/>
    <d v="2025-02-05T00:00:00"/>
    <d v="2025-02-20T00:00:00"/>
    <d v="2025-02-14T00:00:00"/>
    <d v="2025-02-15T00:00:00"/>
    <n v="7"/>
    <m/>
    <s v="VERMELHO"/>
    <s v="COP FET.3"/>
    <s v="REV. 150 1"/>
    <s v=""/>
    <n v="7"/>
    <s v=""/>
    <s v="Via Úmida"/>
    <s v="Ótimo"/>
    <s v="-"/>
    <n v="309498"/>
    <x v="0"/>
    <x v="0"/>
    <s v="VERMELHO"/>
    <n v="11"/>
    <s v="8 - OP com menos de 20 dias"/>
  </r>
  <r>
    <n v="2269901"/>
    <s v="S4P3537"/>
    <x v="66"/>
    <s v="Z007"/>
    <n v="402"/>
    <s v=""/>
    <n v="600"/>
    <s v="LIB  PRCO CNPA CAPC ACON AUAN AUIN LOAT*"/>
    <s v="PITAVASTATINA CALCICA 2MG COM REV"/>
    <s v="J0013751"/>
    <n v="600000"/>
    <n v="0"/>
    <s v="UN"/>
    <d v="2025-02-20T00:00:00"/>
    <d v="2025-02-23T00:00:00"/>
    <d v="2025-02-05T00:00:00"/>
    <d v="2025-02-20T00:00:00"/>
    <d v="2025-02-14T00:00:00"/>
    <d v="2025-02-15T00:00:00"/>
    <n v="7"/>
    <m/>
    <s v="VERMELHO"/>
    <s v="COP FET.3"/>
    <s v="REV. 150 1"/>
    <s v=""/>
    <n v="7"/>
    <s v=""/>
    <s v="Via Úmida"/>
    <s v="Ótimo"/>
    <s v="-"/>
    <n v="309498"/>
    <x v="0"/>
    <x v="0"/>
    <s v="VERMELHO"/>
    <n v="11"/>
    <s v="8 - OP com menos de 20 dias"/>
  </r>
  <r>
    <n v="2269902"/>
    <s v="S4P3538"/>
    <x v="66"/>
    <s v="Z007"/>
    <n v="402"/>
    <s v=""/>
    <n v="600"/>
    <s v="LIB  PRCO CNPA CAPC ACON AUAN AUIN LOAT*"/>
    <s v="PITAVASTATINA CALCICA 2MG COM REV"/>
    <s v="J0013751"/>
    <n v="600000"/>
    <n v="0"/>
    <s v="UN"/>
    <d v="2025-02-20T00:00:00"/>
    <d v="2025-02-23T00:00:00"/>
    <d v="2025-02-05T00:00:00"/>
    <d v="2025-02-20T00:00:00"/>
    <d v="2025-02-14T00:00:00"/>
    <d v="2025-02-15T00:00:00"/>
    <n v="7"/>
    <m/>
    <s v="VERMELHO"/>
    <s v="COP FET.3"/>
    <s v="REV. 150 1"/>
    <s v=""/>
    <n v="7"/>
    <s v=""/>
    <s v="Via Úmida"/>
    <s v="Ótimo"/>
    <s v="-"/>
    <n v="309498"/>
    <x v="0"/>
    <x v="0"/>
    <s v="VERMELHO"/>
    <n v="11"/>
    <s v="8 - OP com menos de 20 dias"/>
  </r>
  <r>
    <n v="2269903"/>
    <s v="S4P3539"/>
    <x v="66"/>
    <s v="Z007"/>
    <n v="402"/>
    <s v=""/>
    <n v="600"/>
    <s v="LIB  PRCO CNPA CAPC ACON AUAN AUIN LOAT*"/>
    <s v="PITAVASTATINA CALCICA 2MG COM REV"/>
    <s v="J0013751"/>
    <n v="600000"/>
    <n v="0"/>
    <s v="UN"/>
    <d v="2025-02-20T00:00:00"/>
    <d v="2025-02-23T00:00:00"/>
    <d v="2025-02-05T00:00:00"/>
    <d v="2025-02-20T00:00:00"/>
    <d v="2025-02-14T00:00:00"/>
    <d v="2025-02-15T00:00:00"/>
    <n v="7"/>
    <m/>
    <s v="VERMELHO"/>
    <s v="COP FET.3"/>
    <s v="REV. 150 1"/>
    <s v=""/>
    <n v="7"/>
    <s v=""/>
    <s v="Via Úmida"/>
    <s v="Ótimo"/>
    <s v="-"/>
    <n v="309498"/>
    <x v="0"/>
    <x v="0"/>
    <s v="VERMELHO"/>
    <n v="11"/>
    <s v="8 - OP com menos de 20 dias"/>
  </r>
  <r>
    <n v="2269907"/>
    <s v="S4P3544"/>
    <x v="67"/>
    <s v="Z007"/>
    <n v="402"/>
    <s v=""/>
    <n v="600"/>
    <s v="LIB  PRCO CNPA CAPC ACON AUAN AUIN LOAT*"/>
    <s v="GENFIBROZILA 600MG COMP REV"/>
    <s v="J0013751"/>
    <n v="375000"/>
    <n v="0"/>
    <s v="UN"/>
    <d v="2025-02-20T00:00:00"/>
    <d v="2025-02-24T00:00:00"/>
    <d v="2025-02-05T00:00:00"/>
    <d v="2025-02-20T00:00:00"/>
    <d v="2025-02-14T00:00:00"/>
    <d v="2025-02-22T00:00:00"/>
    <n v="19"/>
    <m/>
    <s v="VERMELHO"/>
    <s v="COP LEG.4"/>
    <s v="REV. 800 3"/>
    <s v=""/>
    <n v="19"/>
    <s v=""/>
    <s v="Via Úmida"/>
    <s v="Crítico"/>
    <s v="LTO 800 1  VG 800 1"/>
    <n v="122808.75"/>
    <x v="0"/>
    <x v="0"/>
    <s v="VERMELHO"/>
    <n v="11"/>
    <s v="8 - OP com menos de 20 dias"/>
  </r>
  <r>
    <n v="2269910"/>
    <s v="S4P3551"/>
    <x v="68"/>
    <s v="Z007"/>
    <n v="400"/>
    <s v=""/>
    <n v="600"/>
    <s v="LIB  PRCO CAPC ACON AUAN AUIN LOAT MatC*"/>
    <s v="VALSARTANA+ANLODIPINO 320/5MG COM REV"/>
    <s v="J0013751"/>
    <n v="850000"/>
    <n v="0"/>
    <s v="UN"/>
    <d v="2025-02-20T00:00:00"/>
    <d v="2025-02-23T00:00:00"/>
    <d v="2025-02-05T00:00:00"/>
    <d v="2025-02-20T00:00:00"/>
    <d v="2025-02-14T00:00:00"/>
    <s v="Não Pesado"/>
    <n v="29"/>
    <m/>
    <s v="VERMELHO"/>
    <s v="COP LEG.5"/>
    <s v="REV. 800 1"/>
    <s v=""/>
    <n v="29"/>
    <s v="NÃO"/>
    <s v="Via Úmida"/>
    <s v="Baixo"/>
    <s v="-"/>
    <n v="158975.5"/>
    <x v="0"/>
    <x v="0"/>
    <s v="VERMELHO"/>
    <n v="11"/>
    <s v="8 - OP com menos de 20 dias"/>
  </r>
  <r>
    <n v="2270800"/>
    <s v="S4P5026"/>
    <x v="16"/>
    <s v="Z007"/>
    <n v="409"/>
    <s v=""/>
    <n v="600"/>
    <s v="LIB  MATF PRCO CNPA CAPC ACON AUAN AUIN*"/>
    <s v="CA+MG+VITD+VITK2 COM REV (ALIM)"/>
    <s v="D0016431"/>
    <n v="416666"/>
    <n v="0"/>
    <s v="UN"/>
    <d v="2025-02-07T00:00:00"/>
    <d v="2025-02-10T00:00:00"/>
    <d v="2025-02-07T00:00:00"/>
    <d v="2025-02-07T00:00:00"/>
    <d v="2025-02-07T00:00:00"/>
    <d v="2025-02-19T00:00:00"/>
    <n v="20"/>
    <m/>
    <s v="ROXO"/>
    <s v="COP. STIN"/>
    <s v="REV. 800 1"/>
    <s v=""/>
    <n v="20"/>
    <s v=""/>
    <s v="Via Úmida"/>
    <s v="Crítico"/>
    <s v="-"/>
    <n v="179837.21226"/>
    <x v="0"/>
    <x v="0"/>
    <s v="ROXO"/>
    <n v="18"/>
    <s v="8 - OP com menos de 20 dias"/>
  </r>
  <r>
    <n v="2270801"/>
    <s v="S4P5027"/>
    <x v="16"/>
    <s v="Z007"/>
    <n v="409"/>
    <s v=""/>
    <n v="600"/>
    <s v="LIB  PRCO CNPA CAPC ACON AUAN AUIN LOAT*"/>
    <s v="CA+MG+VITD+VITK2 COM REV (ALIM)"/>
    <s v="D0016431"/>
    <n v="416666"/>
    <n v="0"/>
    <s v="UN"/>
    <d v="2025-02-07T00:00:00"/>
    <d v="2025-02-10T00:00:00"/>
    <d v="2025-02-07T00:00:00"/>
    <d v="2025-02-07T00:00:00"/>
    <d v="2025-02-07T00:00:00"/>
    <d v="2025-02-19T00:00:00"/>
    <n v="20"/>
    <m/>
    <s v="ROXO"/>
    <s v="COP. STIN"/>
    <s v="REV. 800 1"/>
    <s v=""/>
    <n v="20"/>
    <s v=""/>
    <s v="Via Úmida"/>
    <s v="Crítico"/>
    <s v="-"/>
    <n v="179837.21226"/>
    <x v="0"/>
    <x v="0"/>
    <s v="ROXO"/>
    <n v="18"/>
    <s v="8 - OP com menos de 20 dias"/>
  </r>
  <r>
    <n v="2270802"/>
    <s v="S4P5028"/>
    <x v="16"/>
    <s v="Z007"/>
    <n v="409"/>
    <s v=""/>
    <n v="600"/>
    <s v="LIB  PRCO CNPA CAPC ACON AUAN AUIN LOAT*"/>
    <s v="CA+MG+VITD+VITK2 COM REV (ALIM)"/>
    <s v="D0016431"/>
    <n v="416666"/>
    <n v="0"/>
    <s v="UN"/>
    <d v="2025-02-07T00:00:00"/>
    <d v="2025-02-10T00:00:00"/>
    <d v="2025-02-07T00:00:00"/>
    <d v="2025-02-07T00:00:00"/>
    <d v="2025-02-07T00:00:00"/>
    <d v="2025-02-21T00:00:00"/>
    <n v="20"/>
    <m/>
    <s v="ROXO"/>
    <s v="COP. STIN"/>
    <s v="REV. 800 1"/>
    <s v=""/>
    <n v="20"/>
    <s v=""/>
    <s v="Via Úmida"/>
    <s v="Crítico"/>
    <s v="-"/>
    <n v="179837.21226"/>
    <x v="0"/>
    <x v="0"/>
    <s v="ROXO"/>
    <n v="18"/>
    <s v="8 - OP com menos de 20 dias"/>
  </r>
  <r>
    <n v="2270803"/>
    <s v="S4P5029"/>
    <x v="16"/>
    <s v="Z007"/>
    <n v="409"/>
    <s v=""/>
    <n v="600"/>
    <s v="LIB  PRCO CNPA CAPC ACON AUAN AUIN LOAT*"/>
    <s v="CA+MG+VITD+VITK2 COM REV (ALIM)"/>
    <s v="D0016431"/>
    <n v="416666"/>
    <n v="0"/>
    <s v="UN"/>
    <d v="2025-02-07T00:00:00"/>
    <d v="2025-02-10T00:00:00"/>
    <d v="2025-02-07T00:00:00"/>
    <d v="2025-02-07T00:00:00"/>
    <d v="2025-02-07T00:00:00"/>
    <d v="2025-02-21T00:00:00"/>
    <n v="20"/>
    <m/>
    <s v="ROXO"/>
    <s v="COP. STIN"/>
    <s v="REV. 800 1"/>
    <s v=""/>
    <n v="20"/>
    <s v=""/>
    <s v="Via Úmida"/>
    <s v="Crítico"/>
    <s v="-"/>
    <n v="179837.21226"/>
    <x v="0"/>
    <x v="0"/>
    <s v="ROXO"/>
    <n v="18"/>
    <s v="8 - OP com menos de 20 dias"/>
  </r>
  <r>
    <n v="2271435"/>
    <s v="S4P5766"/>
    <x v="69"/>
    <s v="Z007"/>
    <n v="402"/>
    <s v=""/>
    <n v="600"/>
    <s v="LIB  PRCO CNPA CAPC ACON LOAT MOME MatC*"/>
    <s v="NAPROXENO SODICO 550 MG COM REV"/>
    <s v="D0016431"/>
    <n v="600000"/>
    <n v="0"/>
    <s v="UN"/>
    <d v="2025-02-10T00:00:00"/>
    <d v="2025-02-14T00:00:00"/>
    <d v="2025-02-10T00:00:00"/>
    <d v="2025-02-10T00:00:00"/>
    <d v="2025-02-10T00:00:00"/>
    <d v="2025-02-12T00:00:00"/>
    <n v="23"/>
    <m/>
    <s v="VERMELHO"/>
    <s v="COP LEG.2"/>
    <s v="REV. 800 2"/>
    <s v=""/>
    <n v="23"/>
    <s v=""/>
    <s v="Via Úmida"/>
    <s v="Crítico"/>
    <s v="LTO 2000 1  VG 2000 1"/>
    <n v="175374"/>
    <x v="0"/>
    <x v="0"/>
    <s v="VERMELHO"/>
    <n v="15"/>
    <s v="8 - OP com menos de 20 dias"/>
  </r>
  <r>
    <n v="2271436"/>
    <s v="S4P5767"/>
    <x v="69"/>
    <s v="Z007"/>
    <n v="402"/>
    <s v=""/>
    <n v="600"/>
    <s v="LIB  PRCO CNPA CAPC ACON LOAT MOME MatC*"/>
    <s v="NAPROXENO SODICO 550 MG COM REV"/>
    <s v="D0016431"/>
    <n v="600000"/>
    <n v="0"/>
    <s v="UN"/>
    <d v="2025-02-10T00:00:00"/>
    <d v="2025-02-14T00:00:00"/>
    <d v="2025-02-10T00:00:00"/>
    <d v="2025-02-10T00:00:00"/>
    <d v="2025-02-10T00:00:00"/>
    <d v="2025-02-13T00:00:00"/>
    <n v="23"/>
    <m/>
    <s v="VERMELHO"/>
    <s v="COP LEG.2"/>
    <s v="REV. 800 2"/>
    <s v=""/>
    <n v="23"/>
    <s v=""/>
    <s v="Via Úmida"/>
    <s v="Crítico"/>
    <s v="LTO 2000 1  VG 2000 1"/>
    <n v="175374"/>
    <x v="0"/>
    <x v="0"/>
    <s v="VERMELHO"/>
    <n v="15"/>
    <s v="8 - OP com menos de 20 dias"/>
  </r>
  <r>
    <n v="2271439"/>
    <s v="S4P5770"/>
    <x v="69"/>
    <s v="Z007"/>
    <n v="402"/>
    <s v=""/>
    <n v="600"/>
    <s v="LIB  PRCO CNPA CAPC ACON LOAT MOME MatC*"/>
    <s v="NAPROXENO SODICO 550 MG COM REV"/>
    <s v="D0016431"/>
    <n v="600000"/>
    <n v="0"/>
    <s v="UN"/>
    <d v="2025-02-10T00:00:00"/>
    <d v="2025-02-14T00:00:00"/>
    <d v="2025-02-10T00:00:00"/>
    <d v="2025-02-10T00:00:00"/>
    <d v="2025-02-10T00:00:00"/>
    <d v="2025-02-14T00:00:00"/>
    <n v="23"/>
    <m/>
    <s v="VERMELHO"/>
    <s v="COP LEG.2"/>
    <s v="REV. 800 2"/>
    <s v=""/>
    <n v="23"/>
    <s v=""/>
    <s v="Via Úmida"/>
    <s v="Crítico"/>
    <s v="LTO 2000 1  VG 2000 1"/>
    <n v="175374"/>
    <x v="0"/>
    <x v="0"/>
    <s v="VERMELHO"/>
    <n v="15"/>
    <s v="8 - OP com menos de 20 dias"/>
  </r>
  <r>
    <n v="2272251"/>
    <s v="S4P6909"/>
    <x v="70"/>
    <s v="Z007"/>
    <n v="402"/>
    <s v=""/>
    <n v="600"/>
    <s v="LIB  PRCO CNPA CAPC ACON LOAT MOME MatC*"/>
    <s v="AZITROMICINA 500MG COMP REV"/>
    <s v="R0040019"/>
    <n v="300000"/>
    <n v="0"/>
    <s v="UN"/>
    <d v="2025-02-13T00:00:00"/>
    <d v="2025-02-17T00:00:00"/>
    <d v="2025-02-13T00:00:00"/>
    <d v="2025-02-12T00:00:00"/>
    <d v="2025-02-13T00:00:00"/>
    <d v="2025-02-13T00:00:00"/>
    <n v="24"/>
    <m/>
    <s v="VERMELHO"/>
    <s v="COP LEG.8"/>
    <s v="REV. 500 1"/>
    <s v=""/>
    <n v="24"/>
    <s v=""/>
    <s v="Via Úmida"/>
    <s v="Crítico"/>
    <s v="LTO 800 1  VG 800 1"/>
    <n v="222981"/>
    <x v="0"/>
    <x v="0"/>
    <s v="VERMELHO"/>
    <n v="12"/>
    <s v="8 - OP com menos de 20 dias"/>
  </r>
  <r>
    <n v="2272252"/>
    <s v="S4P6910"/>
    <x v="70"/>
    <s v="Z007"/>
    <n v="402"/>
    <s v=""/>
    <n v="600"/>
    <s v="LIB  PRCO CNPA CAPC ACON LOAT MOME MatC*"/>
    <s v="AZITROMICINA 500MG COMP REV"/>
    <s v="R0040019"/>
    <n v="300000"/>
    <n v="0"/>
    <s v="UN"/>
    <d v="2025-02-13T00:00:00"/>
    <d v="2025-02-17T00:00:00"/>
    <d v="2025-02-13T00:00:00"/>
    <d v="2025-02-12T00:00:00"/>
    <d v="2025-02-13T00:00:00"/>
    <d v="2025-02-13T00:00:00"/>
    <n v="24"/>
    <m/>
    <s v="VERMELHO"/>
    <s v="COP LEG.8"/>
    <s v="REV. 500 1"/>
    <s v=""/>
    <n v="24"/>
    <s v=""/>
    <s v="Via Úmida"/>
    <s v="Crítico"/>
    <s v="LTO 800 1  VG 800 1"/>
    <n v="222981"/>
    <x v="0"/>
    <x v="0"/>
    <s v="VERMELHO"/>
    <n v="12"/>
    <s v="8 - OP com menos de 20 dias"/>
  </r>
  <r>
    <n v="2272490"/>
    <s v="S4P7282"/>
    <x v="65"/>
    <s v="Z007"/>
    <n v="400"/>
    <s v=""/>
    <n v="600"/>
    <s v="LIB  PRCO CAPC ACON LOAT MOME MatC NDDP*"/>
    <s v="PARACETAMOL+CLOR.PSEUDO 500+30MG COM REV"/>
    <s v="D0016431"/>
    <n v="450000"/>
    <n v="0"/>
    <s v="UN"/>
    <d v="2025-02-20T00:00:00"/>
    <d v="2025-02-23T00:00:00"/>
    <d v="2025-02-13T00:00:00"/>
    <d v="2025-02-20T00:00:00"/>
    <d v="2025-02-14T00:00:00"/>
    <d v="2025-02-25T00:00:00"/>
    <n v="15"/>
    <m/>
    <s v="VERMELHO"/>
    <s v="KIL.T400"/>
    <s v="REV. 400 2"/>
    <s v=""/>
    <n v="15"/>
    <s v=""/>
    <s v="Via Úmida"/>
    <s v="Crítico"/>
    <s v="-"/>
    <n v="50589"/>
    <x v="0"/>
    <x v="0"/>
    <s v="VERMELHO"/>
    <n v="11"/>
    <s v="8 - OP com menos de 20 dias"/>
  </r>
  <r>
    <n v="2272491"/>
    <s v="S4P7283"/>
    <x v="65"/>
    <s v="Z007"/>
    <n v="400"/>
    <s v=""/>
    <n v="600"/>
    <s v="LIB  PRCO CAPC ACON LOAT MOME MatC NDDP*"/>
    <s v="PARACETAMOL+CLOR.PSEUDO 500+30MG COM REV"/>
    <s v="D0016431"/>
    <n v="450000"/>
    <n v="0"/>
    <s v="UN"/>
    <d v="2025-02-20T00:00:00"/>
    <d v="2025-02-23T00:00:00"/>
    <d v="2025-02-13T00:00:00"/>
    <d v="2025-02-20T00:00:00"/>
    <d v="2025-02-14T00:00:00"/>
    <d v="2025-02-25T00:00:00"/>
    <n v="15"/>
    <m/>
    <s v="VERMELHO"/>
    <s v="KIL.T400"/>
    <s v="REV. 400 2"/>
    <s v=""/>
    <n v="15"/>
    <s v=""/>
    <s v="Via Úmida"/>
    <s v="Crítico"/>
    <s v="-"/>
    <n v="50589"/>
    <x v="0"/>
    <x v="0"/>
    <s v="VERMELHO"/>
    <n v="11"/>
    <s v="8 - OP com menos de 20 dias"/>
  </r>
  <r>
    <n v="2272492"/>
    <s v="S4P7284"/>
    <x v="65"/>
    <s v="Z007"/>
    <n v="400"/>
    <s v=""/>
    <n v="600"/>
    <s v="LIB  PRCO CAPC ACON LOAT MatC NDDP NOAP*"/>
    <s v="PARACETAMOL+CLOR.PSEUDO 500+30MG COM REV"/>
    <s v="D0016431"/>
    <n v="450000"/>
    <n v="0"/>
    <s v="UN"/>
    <d v="2025-02-20T00:00:00"/>
    <d v="2025-02-23T00:00:00"/>
    <d v="2025-02-13T00:00:00"/>
    <d v="2025-02-20T00:00:00"/>
    <d v="2025-02-14T00:00:00"/>
    <s v="Não Pesado"/>
    <n v="15"/>
    <m/>
    <s v="VERMELHO"/>
    <s v="KIL.T400"/>
    <s v="REV. 400 2"/>
    <s v=""/>
    <n v="15"/>
    <s v="NÃO"/>
    <s v="Via Úmida"/>
    <s v="Crítico"/>
    <s v="-"/>
    <n v="50589"/>
    <x v="0"/>
    <x v="0"/>
    <s v="VERMELHO"/>
    <n v="11"/>
    <s v="8 - OP com menos de 20 dias"/>
  </r>
  <r>
    <n v="2272493"/>
    <s v="S4P7285"/>
    <x v="65"/>
    <s v="Z007"/>
    <n v="400"/>
    <s v=""/>
    <n v="600"/>
    <s v="LIB  PRCO CAPC ACON LOAT MatC NDDP NOAP*"/>
    <s v="PARACETAMOL+CLOR.PSEUDO 500+30MG COM REV"/>
    <s v="D0016431"/>
    <n v="450000"/>
    <n v="0"/>
    <s v="UN"/>
    <d v="2025-02-20T00:00:00"/>
    <d v="2025-02-23T00:00:00"/>
    <d v="2025-02-13T00:00:00"/>
    <d v="2025-02-20T00:00:00"/>
    <d v="2025-02-14T00:00:00"/>
    <s v="Não Pesado"/>
    <n v="15"/>
    <m/>
    <s v="VERMELHO"/>
    <s v="KIL.T400"/>
    <s v="REV. 400 2"/>
    <s v=""/>
    <n v="15"/>
    <s v="NÃO"/>
    <s v="Via Úmida"/>
    <s v="Crítico"/>
    <s v="-"/>
    <n v="50589"/>
    <x v="0"/>
    <x v="0"/>
    <s v="VERMELHO"/>
    <n v="11"/>
    <s v="8 - OP com menos de 20 dias"/>
  </r>
  <r>
    <n v="2272494"/>
    <s v="S4P7286"/>
    <x v="65"/>
    <s v="Z007"/>
    <n v="400"/>
    <s v=""/>
    <n v="600"/>
    <s v="LIB  PRCO CAPC ACON LOAT MatC NDDP NOAP*"/>
    <s v="PARACETAMOL+CLOR.PSEUDO 500+30MG COM REV"/>
    <s v="D0016431"/>
    <n v="450000"/>
    <n v="0"/>
    <s v="UN"/>
    <d v="2025-02-20T00:00:00"/>
    <d v="2025-02-23T00:00:00"/>
    <d v="2025-02-13T00:00:00"/>
    <d v="2025-02-20T00:00:00"/>
    <d v="2025-02-14T00:00:00"/>
    <s v="Não Pesado"/>
    <n v="15"/>
    <m/>
    <s v="VERMELHO"/>
    <s v="KIL.T400"/>
    <s v="REV. 400 2"/>
    <s v=""/>
    <n v="15"/>
    <s v="NÃO"/>
    <s v="Via Úmida"/>
    <s v="Crítico"/>
    <s v="-"/>
    <n v="50589"/>
    <x v="0"/>
    <x v="0"/>
    <s v="VERMELHO"/>
    <n v="11"/>
    <s v="8 - OP com menos de 20 dias"/>
  </r>
  <r>
    <n v="2272495"/>
    <s v="S4P7287"/>
    <x v="65"/>
    <s v="Z007"/>
    <n v="400"/>
    <s v=""/>
    <n v="600"/>
    <s v="LIB  PRCO CAPC ACON LOAT MatC NDDP NOAP*"/>
    <s v="PARACETAMOL+CLOR.PSEUDO 500+30MG COM REV"/>
    <s v="D0016431"/>
    <n v="450000"/>
    <n v="0"/>
    <s v="UN"/>
    <d v="2025-02-20T00:00:00"/>
    <d v="2025-02-23T00:00:00"/>
    <d v="2025-02-13T00:00:00"/>
    <d v="2025-02-20T00:00:00"/>
    <d v="2025-02-14T00:00:00"/>
    <s v="Não Pesado"/>
    <n v="15"/>
    <m/>
    <s v="VERMELHO"/>
    <s v="KIL.T400"/>
    <s v="REV. 400 2"/>
    <s v=""/>
    <n v="15"/>
    <s v="NÃO"/>
    <s v="Via Úmida"/>
    <s v="Crítico"/>
    <s v="-"/>
    <n v="50589"/>
    <x v="0"/>
    <x v="0"/>
    <s v="VERMELHO"/>
    <n v="11"/>
    <s v="8 - OP com menos de 20 dias"/>
  </r>
  <r>
    <n v="2272675"/>
    <s v="S4P7487"/>
    <x v="71"/>
    <s v="Z007"/>
    <n v="402"/>
    <s v=""/>
    <n v="600"/>
    <s v="LIB  PRCO CNPA CAPC ACON LOAT MOME MatC*"/>
    <s v="LEVETIRACETAM (C1) 750 MG COM REV"/>
    <s v="J0013751"/>
    <n v="350000"/>
    <n v="0"/>
    <s v="UN"/>
    <d v="2025-02-21T00:00:00"/>
    <d v="2025-02-23T00:00:00"/>
    <d v="2025-02-14T00:00:00"/>
    <d v="2025-02-21T00:00:00"/>
    <d v="2025-02-14T00:00:00"/>
    <d v="2025-02-21T00:00:00"/>
    <n v="7"/>
    <m/>
    <s v="(NONE)"/>
    <s v="COP LEG.4"/>
    <s v="REV. 500 3"/>
    <s v=""/>
    <n v="7"/>
    <s v=""/>
    <s v="Via Úmida"/>
    <s v="Crítico"/>
    <s v="LTO 2000 1  VG 2000 1"/>
    <n v="179952.5"/>
    <x v="0"/>
    <x v="0"/>
    <s v="(NONE)"/>
    <n v="11"/>
    <s v="8 - OP com menos de 20 dias"/>
  </r>
  <r>
    <n v="2272676"/>
    <s v="S4P7488"/>
    <x v="71"/>
    <s v="Z007"/>
    <n v="402"/>
    <s v=""/>
    <n v="600"/>
    <s v="LIB  PRCO CNPA CAPC ACON LOAT MOME MatC*"/>
    <s v="LEVETIRACETAM (C1) 750 MG COM REV"/>
    <s v="J0013751"/>
    <n v="350000"/>
    <n v="0"/>
    <s v="UN"/>
    <d v="2025-02-21T00:00:00"/>
    <d v="2025-02-23T00:00:00"/>
    <d v="2025-02-14T00:00:00"/>
    <d v="2025-02-21T00:00:00"/>
    <d v="2025-02-14T00:00:00"/>
    <d v="2025-02-21T00:00:00"/>
    <n v="7"/>
    <m/>
    <s v="(NONE)"/>
    <s v="COP LEG.4"/>
    <s v="REV. 500 3"/>
    <s v=""/>
    <n v="7"/>
    <s v=""/>
    <s v="Via Úmida"/>
    <s v="Crítico"/>
    <s v="LTO 2000 1  VG 2000 1"/>
    <n v="179952.5"/>
    <x v="0"/>
    <x v="0"/>
    <s v="(NONE)"/>
    <n v="11"/>
    <s v="8 - OP com menos de 20 dias"/>
  </r>
  <r>
    <n v="2272677"/>
    <s v="S4P7489"/>
    <x v="71"/>
    <s v="Z007"/>
    <n v="402"/>
    <s v=""/>
    <n v="600"/>
    <s v="LIB  PRCO CNPA CAPC ACON LOAT MOME MatC*"/>
    <s v="LEVETIRACETAM (C1) 750 MG COM REV"/>
    <s v="J0013751"/>
    <n v="350000"/>
    <n v="0"/>
    <s v="UN"/>
    <d v="2025-02-21T00:00:00"/>
    <d v="2025-02-23T00:00:00"/>
    <d v="2025-02-14T00:00:00"/>
    <d v="2025-02-21T00:00:00"/>
    <d v="2025-02-14T00:00:00"/>
    <d v="2025-02-21T00:00:00"/>
    <n v="7"/>
    <m/>
    <s v="(NONE)"/>
    <s v="COP LEG.4"/>
    <s v="REV. 500 3"/>
    <s v=""/>
    <n v="7"/>
    <s v=""/>
    <s v="Via Úmida"/>
    <s v="Crítico"/>
    <s v="LTO 2000 1  VG 2000 1"/>
    <n v="179952.5"/>
    <x v="0"/>
    <x v="0"/>
    <s v="(NONE)"/>
    <n v="11"/>
    <s v="8 - OP com menos de 20 dias"/>
  </r>
  <r>
    <n v="2272678"/>
    <s v="S4P7490"/>
    <x v="71"/>
    <s v="Z007"/>
    <n v="402"/>
    <s v=""/>
    <n v="600"/>
    <s v="LIB  PRCO CNPA CAPC ACON LOAT MOME MatC*"/>
    <s v="LEVETIRACETAM (C1) 750 MG COM REV"/>
    <s v="J0013751"/>
    <n v="350000"/>
    <n v="0"/>
    <s v="UN"/>
    <d v="2025-02-21T00:00:00"/>
    <d v="2025-02-23T00:00:00"/>
    <d v="2025-02-14T00:00:00"/>
    <d v="2025-02-21T00:00:00"/>
    <d v="2025-02-14T00:00:00"/>
    <d v="2025-02-21T00:00:00"/>
    <n v="7"/>
    <m/>
    <s v="(NONE)"/>
    <s v="COP LEG.4"/>
    <s v="REV. 500 3"/>
    <s v=""/>
    <n v="7"/>
    <s v=""/>
    <s v="Via Úmida"/>
    <s v="Crítico"/>
    <s v="LTO 2000 1  VG 2000 1"/>
    <n v="179952.5"/>
    <x v="0"/>
    <x v="0"/>
    <s v="(NONE)"/>
    <n v="11"/>
    <s v="8 - OP com menos de 20 dias"/>
  </r>
  <r>
    <n v="2259402"/>
    <s v="S4N7577"/>
    <x v="72"/>
    <s v="Z007"/>
    <n v="402"/>
    <s v=""/>
    <n v="600"/>
    <s v="LIB  PRCO CAPC ACON LOAT MatC NDDP NOAP*"/>
    <s v="RIVAROXABANA 20 MG COM REV"/>
    <s v="J0013751"/>
    <n v="1750000"/>
    <n v="0"/>
    <s v="UN"/>
    <d v="2025-02-20T00:00:00"/>
    <d v="2025-02-23T00:00:00"/>
    <d v="2025-01-08T00:00:00"/>
    <d v="2025-02-20T00:00:00"/>
    <d v="2025-02-17T00:00:00"/>
    <s v="Não Pesado"/>
    <n v="19"/>
    <m/>
    <s v="VERMELHO"/>
    <s v="COP FET.1"/>
    <s v="REV. 500 3"/>
    <s v=""/>
    <n v="19"/>
    <s v="NÃO"/>
    <s v="Via Úmida"/>
    <s v="Crítico"/>
    <s v="LTO 800 1"/>
    <n v="149152.5"/>
    <x v="0"/>
    <x v="0"/>
    <s v="VERMELHO"/>
    <n v="8"/>
    <s v="8 - OP com menos de 20 dias"/>
  </r>
  <r>
    <n v="2259403"/>
    <s v="S4N7579"/>
    <x v="72"/>
    <s v="Z007"/>
    <n v="402"/>
    <s v=""/>
    <n v="600"/>
    <s v="LIB  PRCO CAPC ACON LOAT MatC NDDP NOAP*"/>
    <s v="RIVAROXABANA 20 MG COM REV"/>
    <s v="J0013751"/>
    <n v="1750000"/>
    <n v="0"/>
    <s v="UN"/>
    <d v="2025-02-20T00:00:00"/>
    <d v="2025-02-23T00:00:00"/>
    <d v="2025-01-08T00:00:00"/>
    <d v="2025-02-20T00:00:00"/>
    <d v="2025-02-17T00:00:00"/>
    <s v="Não Pesado"/>
    <n v="19"/>
    <m/>
    <s v="VERMELHO"/>
    <s v="COP FET.1"/>
    <s v="REV. 500 3"/>
    <s v=""/>
    <n v="19"/>
    <s v="NÃO"/>
    <s v="Via Úmida"/>
    <s v="Crítico"/>
    <s v="LTO 800 1"/>
    <n v="149152.5"/>
    <x v="0"/>
    <x v="0"/>
    <s v="VERMELHO"/>
    <n v="8"/>
    <s v="8 - OP com menos de 20 dias"/>
  </r>
  <r>
    <n v="2259404"/>
    <s v="S4N7580"/>
    <x v="72"/>
    <s v="Z007"/>
    <n v="402"/>
    <s v=""/>
    <n v="600"/>
    <s v="LIB  PRCO CAPC ACON LOAT MatC NDDP NOAP*"/>
    <s v="RIVAROXABANA 20 MG COM REV"/>
    <s v="J0013751"/>
    <n v="1750000"/>
    <n v="0"/>
    <s v="UN"/>
    <d v="2025-02-20T00:00:00"/>
    <d v="2025-02-23T00:00:00"/>
    <d v="2025-01-08T00:00:00"/>
    <d v="2025-02-20T00:00:00"/>
    <d v="2025-02-17T00:00:00"/>
    <s v="Não Pesado"/>
    <n v="19"/>
    <m/>
    <s v="VERMELHO"/>
    <s v="COP FET.1"/>
    <s v="REV. 500 3"/>
    <s v=""/>
    <n v="19"/>
    <s v="NÃO"/>
    <s v="Via Úmida"/>
    <s v="Crítico"/>
    <s v="LTO 800 1"/>
    <n v="149152.5"/>
    <x v="0"/>
    <x v="0"/>
    <s v="VERMELHO"/>
    <n v="8"/>
    <s v="8 - OP com menos de 20 dias"/>
  </r>
  <r>
    <n v="2259405"/>
    <s v="S4N7581"/>
    <x v="72"/>
    <s v="Z007"/>
    <n v="402"/>
    <s v=""/>
    <n v="600"/>
    <s v="LIB  PRCO CAPC ACON LOAT MatC NDDP NOAP*"/>
    <s v="RIVAROXABANA 20 MG COM REV"/>
    <s v="J0013751"/>
    <n v="1750000"/>
    <n v="0"/>
    <s v="UN"/>
    <d v="2025-02-20T00:00:00"/>
    <d v="2025-02-23T00:00:00"/>
    <d v="2025-01-08T00:00:00"/>
    <d v="2025-02-20T00:00:00"/>
    <d v="2025-02-17T00:00:00"/>
    <s v="Não Pesado"/>
    <n v="19"/>
    <m/>
    <s v="VERMELHO"/>
    <s v="COP FET.1"/>
    <s v="REV. 500 3"/>
    <s v=""/>
    <n v="19"/>
    <s v="NÃO"/>
    <s v="Via Úmida"/>
    <s v="Crítico"/>
    <s v="LTO 800 1"/>
    <n v="149152.5"/>
    <x v="0"/>
    <x v="0"/>
    <s v="VERMELHO"/>
    <n v="8"/>
    <s v="8 - OP com menos de 20 dias"/>
  </r>
  <r>
    <n v="2269470"/>
    <s v="S4P2965"/>
    <x v="73"/>
    <s v="Z007"/>
    <n v="400"/>
    <s v=""/>
    <n v="600"/>
    <s v="LIB  MATF PRCO CAPC ACON LOAT NDDP NOAP*"/>
    <s v="ROSUVASTATINA CALCICA 20MG COM REV"/>
    <s v="J0013751"/>
    <n v="750000"/>
    <n v="0"/>
    <s v="UN"/>
    <d v="2025-02-09T00:00:00"/>
    <d v="2025-02-11T00:00:00"/>
    <d v="2025-02-04T00:00:00"/>
    <d v="2025-02-09T00:00:00"/>
    <d v="2025-02-09T00:00:00"/>
    <s v="Não Pesado"/>
    <n v="12"/>
    <m/>
    <s v="VERMELHO"/>
    <s v="COP FET.5"/>
    <s v="REV. 500 2"/>
    <s v=""/>
    <n v="12"/>
    <s v="NÃO"/>
    <s v="Via Úmida"/>
    <s v="Ótimo"/>
    <s v="-"/>
    <n v="62490.000000000007"/>
    <x v="0"/>
    <x v="0"/>
    <s v="VERMELHO"/>
    <n v="16"/>
    <s v="8 - OP com menos de 20 dias"/>
  </r>
  <r>
    <n v="2270012"/>
    <s v="S4P3677"/>
    <x v="74"/>
    <s v="Z007"/>
    <n v="402"/>
    <s v=""/>
    <n v="600"/>
    <s v="LIB  PRCO CAPC ACON LOAT MatC NDDP NOAP*"/>
    <s v="ACIDO MEFENAMICO 500MG COMP"/>
    <s v="J0013751"/>
    <n v="840000"/>
    <n v="0"/>
    <s v="UN"/>
    <d v="2025-02-20T00:00:00"/>
    <d v="2025-02-24T00:00:00"/>
    <d v="2025-02-05T00:00:00"/>
    <d v="2025-02-20T00:00:00"/>
    <d v="2025-02-17T00:00:00"/>
    <s v="Não Pesado"/>
    <n v="19"/>
    <m/>
    <s v="VERMELHO"/>
    <s v="COP LEG.3"/>
    <s v="(None)"/>
    <s v=""/>
    <n v="19"/>
    <s v="NÃO"/>
    <s v="Via Úmida"/>
    <s v="Crítico"/>
    <s v="LTO 2000 2  VG 2000 2"/>
    <n v="77943.599999999991"/>
    <x v="0"/>
    <x v="0"/>
    <s v="VERMELHO"/>
    <n v="8"/>
    <s v="8 - OP com menos de 20 dias"/>
  </r>
  <r>
    <n v="2270013"/>
    <s v="S4P3678"/>
    <x v="74"/>
    <s v="Z007"/>
    <n v="402"/>
    <s v=""/>
    <n v="600"/>
    <s v="LIB  PRCO CAPC ACON LOAT MatC NDDP NOAP*"/>
    <s v="ACIDO MEFENAMICO 500MG COMP"/>
    <s v="J0013751"/>
    <n v="840000"/>
    <n v="0"/>
    <s v="UN"/>
    <d v="2025-02-20T00:00:00"/>
    <d v="2025-02-24T00:00:00"/>
    <d v="2025-02-05T00:00:00"/>
    <d v="2025-02-20T00:00:00"/>
    <d v="2025-02-17T00:00:00"/>
    <s v="Não Pesado"/>
    <n v="19"/>
    <m/>
    <s v="VERMELHO"/>
    <s v="COP LEG.3"/>
    <s v="(None)"/>
    <s v=""/>
    <n v="19"/>
    <s v="NÃO"/>
    <s v="Via Úmida"/>
    <s v="Crítico"/>
    <s v="LTO 2000 2  VG 2000 2"/>
    <n v="77943.599999999991"/>
    <x v="0"/>
    <x v="0"/>
    <s v="VERMELHO"/>
    <n v="8"/>
    <s v="8 - OP com menos de 20 dias"/>
  </r>
  <r>
    <n v="2273448"/>
    <s v="S4P8652"/>
    <x v="75"/>
    <s v="Z007"/>
    <n v="402"/>
    <s v=""/>
    <n v="600"/>
    <s v="LIB  PRCO CAPC ACON AUAN AUIN LOAT MatC*"/>
    <s v="ETODOLACO 500 MG COM REV"/>
    <s v="D0016431"/>
    <n v="400000"/>
    <n v="0"/>
    <s v="UN"/>
    <d v="2025-02-17T00:00:00"/>
    <d v="2025-02-19T00:00:00"/>
    <d v="2025-02-17T00:00:00"/>
    <d v="2025-02-17T00:00:00"/>
    <d v="2025-02-17T00:00:00"/>
    <s v="Não Pesado"/>
    <n v="6"/>
    <m/>
    <s v="(NONE)"/>
    <s v="COP LEG.8"/>
    <s v="REV. 800 1"/>
    <s v=""/>
    <n v="6"/>
    <s v="NÃO"/>
    <s v="Via Úmida"/>
    <s v="Excesso"/>
    <s v="LTO 2000 1  VG 2000 1"/>
    <n v="255212"/>
    <x v="0"/>
    <x v="0"/>
    <s v="(NONE)"/>
    <n v="8"/>
    <s v="8 - OP com menos de 20 dias"/>
  </r>
  <r>
    <n v="2273449"/>
    <s v="S4P8653"/>
    <x v="75"/>
    <s v="Z007"/>
    <n v="402"/>
    <s v=""/>
    <n v="600"/>
    <s v="LIB  PRCO CAPC ACON AUAN AUIN LOAT MatC*"/>
    <s v="ETODOLACO 500 MG COM REV"/>
    <s v="D0016431"/>
    <n v="400000"/>
    <n v="0"/>
    <s v="UN"/>
    <d v="2025-02-17T00:00:00"/>
    <d v="2025-02-19T00:00:00"/>
    <d v="2025-02-17T00:00:00"/>
    <d v="2025-02-17T00:00:00"/>
    <d v="2025-02-17T00:00:00"/>
    <s v="Não Pesado"/>
    <n v="6"/>
    <m/>
    <s v="(NONE)"/>
    <s v="COP LEG.8"/>
    <s v="REV. 800 1"/>
    <s v=""/>
    <n v="6"/>
    <s v="NÃO"/>
    <s v="Via Úmida"/>
    <s v="Excesso"/>
    <s v="LTO 2000 1  VG 2000 1"/>
    <n v="255212"/>
    <x v="0"/>
    <x v="0"/>
    <s v="(NONE)"/>
    <n v="8"/>
    <s v="8 - OP com menos de 20 dias"/>
  </r>
  <r>
    <n v="2273450"/>
    <s v="S4P8654"/>
    <x v="75"/>
    <s v="Z007"/>
    <n v="402"/>
    <s v=""/>
    <n v="600"/>
    <s v="LIB  PRCO CAPC ACON AUAN AUIN LOAT MatC*"/>
    <s v="ETODOLACO 500 MG COM REV"/>
    <s v="D0016431"/>
    <n v="400000"/>
    <n v="0"/>
    <s v="UN"/>
    <d v="2025-02-17T00:00:00"/>
    <d v="2025-02-19T00:00:00"/>
    <d v="2025-02-17T00:00:00"/>
    <d v="2025-02-17T00:00:00"/>
    <d v="2025-02-17T00:00:00"/>
    <s v="Não Pesado"/>
    <n v="6"/>
    <m/>
    <s v="(NONE)"/>
    <s v="COP LEG.8"/>
    <s v="REV. 800 1"/>
    <s v=""/>
    <n v="6"/>
    <s v="NÃO"/>
    <s v="Via Úmida"/>
    <s v="Excesso"/>
    <s v="LTO 2000 1  VG 2000 1"/>
    <n v="255212"/>
    <x v="0"/>
    <x v="0"/>
    <s v="(NONE)"/>
    <n v="8"/>
    <s v="8 - OP com menos de 20 dias"/>
  </r>
  <r>
    <n v="2269357"/>
    <s v="S4P2853"/>
    <x v="72"/>
    <s v="Z007"/>
    <n v="402"/>
    <s v=""/>
    <n v="600"/>
    <s v="LIB  PRCO CAPC ACON LOAT MatC NDDP NOAP*"/>
    <s v="RIVAROXABANA 20 MG COM REV"/>
    <s v="J0013751"/>
    <n v="1750000"/>
    <n v="0"/>
    <s v="UN"/>
    <d v="2025-02-20T00:00:00"/>
    <d v="2025-02-23T00:00:00"/>
    <d v="2025-02-04T00:00:00"/>
    <d v="2025-02-20T00:00:00"/>
    <d v="2025-02-18T00:00:00"/>
    <s v="Não Pesado"/>
    <n v="19"/>
    <m/>
    <s v="VERMELHO"/>
    <s v="COP FET.1"/>
    <s v="REV. 500 3"/>
    <s v=""/>
    <n v="19"/>
    <s v="NÃO"/>
    <s v="Via Úmida"/>
    <s v="Crítico"/>
    <s v="LTO 800 1"/>
    <n v="149152.5"/>
    <x v="0"/>
    <x v="0"/>
    <s v="VERMELHO"/>
    <n v="7"/>
    <s v="8 - OP com menos de 20 dias"/>
  </r>
  <r>
    <n v="2269358"/>
    <s v="S4P2854"/>
    <x v="72"/>
    <s v="Z007"/>
    <n v="402"/>
    <s v=""/>
    <n v="600"/>
    <s v="LIB  PRCO CAPC ACON LOAT MatC NDDP NOAP*"/>
    <s v="RIVAROXABANA 20 MG COM REV"/>
    <s v="J0013751"/>
    <n v="1750000"/>
    <n v="0"/>
    <s v="UN"/>
    <d v="2025-02-20T00:00:00"/>
    <d v="2025-02-23T00:00:00"/>
    <d v="2025-02-04T00:00:00"/>
    <d v="2025-02-20T00:00:00"/>
    <d v="2025-02-18T00:00:00"/>
    <s v="Não Pesado"/>
    <n v="19"/>
    <m/>
    <s v="VERMELHO"/>
    <s v="COP FET.1"/>
    <s v="REV. 500 3"/>
    <s v=""/>
    <n v="19"/>
    <s v="NÃO"/>
    <s v="Via Úmida"/>
    <s v="Crítico"/>
    <s v="LTO 800 1"/>
    <n v="149152.5"/>
    <x v="0"/>
    <x v="0"/>
    <s v="VERMELHO"/>
    <n v="7"/>
    <s v="8 - OP com menos de 20 dias"/>
  </r>
  <r>
    <n v="2269360"/>
    <s v="S4P2855"/>
    <x v="72"/>
    <s v="Z007"/>
    <n v="402"/>
    <s v=""/>
    <n v="600"/>
    <s v="LIB  PRCO CAPC ACON LOAT MatC NDDP NOAP*"/>
    <s v="RIVAROXABANA 20 MG COM REV"/>
    <s v="J0013751"/>
    <n v="1750000"/>
    <n v="0"/>
    <s v="UN"/>
    <d v="2025-02-20T00:00:00"/>
    <d v="2025-02-23T00:00:00"/>
    <d v="2025-02-04T00:00:00"/>
    <d v="2025-02-20T00:00:00"/>
    <d v="2025-02-18T00:00:00"/>
    <s v="Não Pesado"/>
    <n v="19"/>
    <m/>
    <s v="VERMELHO"/>
    <s v="COP FET.1"/>
    <s v="REV. 500 3"/>
    <s v=""/>
    <n v="19"/>
    <s v="NÃO"/>
    <s v="Via Úmida"/>
    <s v="Crítico"/>
    <s v="LTO 800 1"/>
    <n v="149152.5"/>
    <x v="0"/>
    <x v="0"/>
    <s v="VERMELHO"/>
    <n v="7"/>
    <s v="8 - OP com menos de 20 dias"/>
  </r>
  <r>
    <n v="2269607"/>
    <s v="S4P3135"/>
    <x v="4"/>
    <s v="Z007"/>
    <n v="400"/>
    <s v=""/>
    <n v="600"/>
    <s v="LIB  PRCO CAPC ACON LOAT MatC NDDP NOAP*"/>
    <s v="VALSARTANA+HIDROCL.160/12,5MG COM REV"/>
    <s v="J0013751"/>
    <n v="2000000"/>
    <n v="0"/>
    <s v="UN"/>
    <d v="2025-02-20T00:00:00"/>
    <d v="2025-02-23T00:00:00"/>
    <d v="2025-02-04T00:00:00"/>
    <d v="2025-02-20T00:00:00"/>
    <d v="2025-02-18T00:00:00"/>
    <s v="Não Pesado"/>
    <n v="18"/>
    <m/>
    <s v="VERMELHO"/>
    <s v="COP LEG.7"/>
    <s v="REV. 800 1"/>
    <s v=""/>
    <n v="18"/>
    <s v="NÃO"/>
    <s v="Via Úmida"/>
    <s v="Ótimo"/>
    <s v="-"/>
    <n v="210480"/>
    <x v="0"/>
    <x v="0"/>
    <s v="VERMELHO"/>
    <n v="7"/>
    <s v="8 - OP com menos de 20 dias"/>
  </r>
  <r>
    <n v="2269608"/>
    <s v="S4P3136"/>
    <x v="4"/>
    <s v="Z007"/>
    <n v="400"/>
    <s v=""/>
    <n v="600"/>
    <s v="LIB  PRCO CAPC ACON LOAT MatC NDDP NOAP*"/>
    <s v="VALSARTANA+HIDROCL.160/12,5MG COM REV"/>
    <s v="J0013751"/>
    <n v="2000000"/>
    <n v="0"/>
    <s v="UN"/>
    <d v="2025-02-20T00:00:00"/>
    <d v="2025-02-23T00:00:00"/>
    <d v="2025-02-04T00:00:00"/>
    <d v="2025-02-20T00:00:00"/>
    <d v="2025-02-18T00:00:00"/>
    <s v="Não Pesado"/>
    <n v="18"/>
    <m/>
    <s v="VERMELHO"/>
    <s v="COP LEG.7"/>
    <s v="REV. 800 1"/>
    <s v=""/>
    <n v="18"/>
    <s v="NÃO"/>
    <s v="Via Úmida"/>
    <s v="Ótimo"/>
    <s v="-"/>
    <n v="210480"/>
    <x v="0"/>
    <x v="0"/>
    <s v="VERMELHO"/>
    <n v="7"/>
    <s v="8 - OP com menos de 20 dias"/>
  </r>
  <r>
    <n v="2269621"/>
    <s v="S4P3160"/>
    <x v="76"/>
    <s v="Z007"/>
    <n v="400"/>
    <s v=""/>
    <n v="600"/>
    <s v="LIB  PRCO CAPC ACON LOAT MatC NDDP NOAP*"/>
    <s v="BISGLICINATO FERROSO 300 MG COM REV (CD)"/>
    <s v="D0016431"/>
    <n v="400000"/>
    <n v="0"/>
    <s v="UN"/>
    <d v="2025-02-20T00:00:00"/>
    <d v="2025-02-22T00:00:00"/>
    <d v="2025-02-04T00:00:00"/>
    <d v="2025-02-19T00:00:00"/>
    <d v="2025-02-18T00:00:00"/>
    <s v="Não Pesado"/>
    <n v="13"/>
    <m/>
    <s v="VERMELHO"/>
    <s v="COP LEG.8"/>
    <s v="REV. 800 3"/>
    <s v=""/>
    <n v="13"/>
    <s v="NÃO"/>
    <s v="Via Úmida"/>
    <s v="Ótimo"/>
    <s v="-"/>
    <n v="69624"/>
    <x v="0"/>
    <x v="0"/>
    <s v="VERMELHO"/>
    <n v="7"/>
    <s v="8 - OP com menos de 20 dias"/>
  </r>
  <r>
    <n v="2269622"/>
    <s v="S4P3161"/>
    <x v="76"/>
    <s v="Z007"/>
    <n v="400"/>
    <s v=""/>
    <n v="600"/>
    <s v="LIB  PRCO CAPC ACON LOAT MatC NDDP NOAP*"/>
    <s v="BISGLICINATO FERROSO 300 MG COM REV (CD)"/>
    <s v="D0016431"/>
    <n v="400000"/>
    <n v="0"/>
    <s v="UN"/>
    <d v="2025-02-20T00:00:00"/>
    <d v="2025-02-22T00:00:00"/>
    <d v="2025-02-04T00:00:00"/>
    <d v="2025-02-19T00:00:00"/>
    <d v="2025-02-18T00:00:00"/>
    <s v="Não Pesado"/>
    <n v="13"/>
    <m/>
    <s v="VERMELHO"/>
    <s v="COP LEG.8"/>
    <s v="REV. 800 3"/>
    <s v=""/>
    <n v="13"/>
    <s v="NÃO"/>
    <s v="Via Úmida"/>
    <s v="Ótimo"/>
    <s v="-"/>
    <n v="69624"/>
    <x v="0"/>
    <x v="0"/>
    <s v="VERMELHO"/>
    <n v="7"/>
    <s v="8 - OP com menos de 20 dias"/>
  </r>
  <r>
    <n v="2269623"/>
    <s v="S4P3164"/>
    <x v="76"/>
    <s v="Z007"/>
    <n v="400"/>
    <s v=""/>
    <n v="600"/>
    <s v="LIB  PRCO CAPC ACON LOAT MatC NDDP NOAP*"/>
    <s v="BISGLICINATO FERROSO 300 MG COM REV (CD)"/>
    <s v="D0016431"/>
    <n v="400000"/>
    <n v="0"/>
    <s v="UN"/>
    <d v="2025-02-20T00:00:00"/>
    <d v="2025-02-22T00:00:00"/>
    <d v="2025-02-04T00:00:00"/>
    <d v="2025-02-19T00:00:00"/>
    <d v="2025-02-18T00:00:00"/>
    <s v="Não Pesado"/>
    <n v="13"/>
    <m/>
    <s v="VERMELHO"/>
    <s v="COP LEG.8"/>
    <s v="REV. 800 3"/>
    <s v=""/>
    <n v="13"/>
    <s v="NÃO"/>
    <s v="Via Úmida"/>
    <s v="Ótimo"/>
    <s v="-"/>
    <n v="69624"/>
    <x v="0"/>
    <x v="0"/>
    <s v="VERMELHO"/>
    <n v="7"/>
    <s v="8 - OP com menos de 20 dias"/>
  </r>
  <r>
    <n v="2269624"/>
    <s v="S4P3165"/>
    <x v="76"/>
    <s v="Z007"/>
    <n v="400"/>
    <s v=""/>
    <n v="600"/>
    <s v="LIB  PRCO CAPC ACON LOAT MatC NDDP NOAP*"/>
    <s v="BISGLICINATO FERROSO 300 MG COM REV (CD)"/>
    <s v="D0016431"/>
    <n v="400000"/>
    <n v="0"/>
    <s v="UN"/>
    <d v="2025-02-20T00:00:00"/>
    <d v="2025-02-22T00:00:00"/>
    <d v="2025-02-04T00:00:00"/>
    <d v="2025-02-19T00:00:00"/>
    <d v="2025-02-18T00:00:00"/>
    <s v="Não Pesado"/>
    <n v="13"/>
    <m/>
    <s v="VERMELHO"/>
    <s v="COP LEG.8"/>
    <s v="REV. 800 3"/>
    <s v=""/>
    <n v="13"/>
    <s v="NÃO"/>
    <s v="Via Úmida"/>
    <s v="Ótimo"/>
    <s v="-"/>
    <n v="69624"/>
    <x v="0"/>
    <x v="0"/>
    <s v="VERMELHO"/>
    <n v="7"/>
    <s v="8 - OP com menos de 20 dias"/>
  </r>
  <r>
    <n v="2269892"/>
    <s v="S4P3514"/>
    <x v="77"/>
    <s v="Z007"/>
    <n v="400"/>
    <s v=""/>
    <n v="600"/>
    <s v="LIB  PRCO CNPA CAPC ACON AUAN AUIN LOAT*"/>
    <s v="CLOR.PROPRANOLOL+HIDROC.40/25MG COMP"/>
    <s v="J0013751"/>
    <n v="900000"/>
    <n v="0"/>
    <s v="UN"/>
    <d v="2025-02-20T00:00:00"/>
    <d v="2025-02-22T00:00:00"/>
    <d v="2025-02-05T00:00:00"/>
    <d v="2025-02-20T00:00:00"/>
    <d v="2025-02-18T00:00:00"/>
    <d v="2025-02-20T00:00:00"/>
    <n v="13"/>
    <m/>
    <s v="(NONE)"/>
    <s v="COP LEG.7"/>
    <s v="(None)"/>
    <s v=""/>
    <n v="13"/>
    <s v=""/>
    <s v="Via Úmida"/>
    <s v="Crítico"/>
    <s v="(None)"/>
    <n v="40509"/>
    <x v="0"/>
    <x v="0"/>
    <s v="(NONE)"/>
    <n v="7"/>
    <s v="8 - OP com menos de 20 dias"/>
  </r>
  <r>
    <n v="2270258"/>
    <s v="S4P4161"/>
    <x v="78"/>
    <s v="Z007"/>
    <n v="402"/>
    <s v=""/>
    <n v="600"/>
    <s v="LIB  PRCO CAPC ACON LOAT MOME MatC NDDP*"/>
    <s v="CLARITROMICINA 500MG COMP REV"/>
    <s v="J0013751"/>
    <n v="500000"/>
    <n v="0"/>
    <s v="UN"/>
    <d v="2025-02-20T00:00:00"/>
    <d v="2025-02-23T00:00:00"/>
    <d v="2025-02-06T00:00:00"/>
    <d v="2025-02-20T00:00:00"/>
    <d v="2025-02-18T00:00:00"/>
    <d v="2025-02-25T00:00:00"/>
    <n v="17"/>
    <m/>
    <s v="ROXO"/>
    <s v="COP LEG.3"/>
    <s v="REV. 800 1"/>
    <s v=""/>
    <n v="17"/>
    <s v=""/>
    <s v="Via Úmida"/>
    <s v="Ótimo"/>
    <s v="LTO 800 2  VG 800 2"/>
    <n v="394425"/>
    <x v="0"/>
    <x v="0"/>
    <s v="ROXO"/>
    <n v="7"/>
    <s v="8 - OP com menos de 20 dias"/>
  </r>
  <r>
    <n v="2270259"/>
    <s v="S4P4162"/>
    <x v="78"/>
    <s v="Z007"/>
    <n v="402"/>
    <s v=""/>
    <n v="600"/>
    <s v="LIB  PRCO CAPC ACON LOAT MOME MatC NDDP*"/>
    <s v="CLARITROMICINA 500MG COMP REV"/>
    <s v="J0013751"/>
    <n v="500000"/>
    <n v="0"/>
    <s v="UN"/>
    <d v="2025-02-20T00:00:00"/>
    <d v="2025-02-23T00:00:00"/>
    <d v="2025-02-06T00:00:00"/>
    <d v="2025-02-20T00:00:00"/>
    <d v="2025-02-18T00:00:00"/>
    <d v="2025-02-25T00:00:00"/>
    <n v="17"/>
    <m/>
    <s v="ROXO"/>
    <s v="COP LEG.3"/>
    <s v="REV. 800 1"/>
    <s v=""/>
    <n v="17"/>
    <s v=""/>
    <s v="Via Úmida"/>
    <s v="Ótimo"/>
    <s v="LTO 800 2  VG 800 2"/>
    <n v="394425"/>
    <x v="0"/>
    <x v="0"/>
    <s v="ROXO"/>
    <n v="7"/>
    <s v="8 - OP com menos de 20 dias"/>
  </r>
  <r>
    <n v="2270260"/>
    <s v="S4P4163"/>
    <x v="78"/>
    <s v="Z007"/>
    <n v="402"/>
    <s v=""/>
    <n v="600"/>
    <s v="LIB  PRCO CAPC ACON AUAN LOAT MOME MatC*"/>
    <s v="CLARITROMICINA 500MG COMP REV"/>
    <s v="J0013751"/>
    <n v="500000"/>
    <n v="0"/>
    <s v="UN"/>
    <d v="2025-02-20T00:00:00"/>
    <d v="2025-02-23T00:00:00"/>
    <d v="2025-02-06T00:00:00"/>
    <d v="2025-02-20T00:00:00"/>
    <d v="2025-02-18T00:00:00"/>
    <d v="2025-02-25T00:00:00"/>
    <n v="17"/>
    <m/>
    <s v="ROXO"/>
    <s v="COP LEG.3"/>
    <s v="REV. 800 1"/>
    <s v=""/>
    <n v="17"/>
    <s v=""/>
    <s v="Via Úmida"/>
    <s v="Ótimo"/>
    <s v="LTO 800 2  VG 800 2"/>
    <n v="394425"/>
    <x v="0"/>
    <x v="0"/>
    <s v="ROXO"/>
    <n v="7"/>
    <s v="8 - OP com menos de 20 dias"/>
  </r>
  <r>
    <n v="2273608"/>
    <s v="S4P8927"/>
    <x v="79"/>
    <s v="Z007"/>
    <n v="402"/>
    <s v=""/>
    <n v="600"/>
    <s v="LIB  PRCO CNPA CAPC ACON AUAN AUIN LOAT*"/>
    <s v="ALPRAZOLAM (B1) 1MG COMP"/>
    <s v="C0040343"/>
    <n v="1333333"/>
    <n v="0"/>
    <s v="UN"/>
    <d v="2025-02-18T00:00:00"/>
    <d v="2025-02-20T00:00:00"/>
    <d v="2025-02-18T00:00:00"/>
    <d v="2025-02-18T00:00:00"/>
    <d v="2025-02-18T00:00:00"/>
    <d v="2025-02-18T00:00:00"/>
    <n v="13"/>
    <m/>
    <s v="VERMELHO"/>
    <s v="COP FET.1"/>
    <s v="(None)"/>
    <s v=""/>
    <n v="13"/>
    <s v=""/>
    <s v="Via Úmida"/>
    <s v="Baixo"/>
    <s v="LTO 800 2  VG 800 2"/>
    <n v="25319.99367"/>
    <x v="0"/>
    <x v="0"/>
    <s v="VERMELHO"/>
    <n v="7"/>
    <s v="8 - OP com menos de 20 dias"/>
  </r>
  <r>
    <n v="2273609"/>
    <s v="S4P8928"/>
    <x v="79"/>
    <s v="Z007"/>
    <n v="402"/>
    <s v=""/>
    <n v="600"/>
    <s v="LIB  PRCO CNPA CAPC ERRD ACON AUAN AUIN*"/>
    <s v="ALPRAZOLAM (B1) 1MG COMP"/>
    <s v="C0040343"/>
    <n v="1333333"/>
    <n v="0"/>
    <s v="UN"/>
    <d v="2025-03-09T00:00:00"/>
    <d v="2025-03-11T00:00:00"/>
    <d v="2025-02-18T00:00:00"/>
    <d v="2025-03-09T00:00:00"/>
    <d v="2025-02-18T00:00:00"/>
    <d v="2025-02-19T00:00:00"/>
    <n v="13"/>
    <m/>
    <s v="VERMELHO"/>
    <s v="COP FET.1"/>
    <s v="(None)"/>
    <s v=""/>
    <n v="13"/>
    <s v=""/>
    <s v="Via Úmida"/>
    <s v="Baixo"/>
    <s v="LTO 800 2  VG 800 2"/>
    <n v="25319.99367"/>
    <x v="0"/>
    <x v="0"/>
    <s v="VERMELHO"/>
    <n v="7"/>
    <s v="8 - OP com menos de 20 dias"/>
  </r>
  <r>
    <n v="2273610"/>
    <s v="S4P8929"/>
    <x v="79"/>
    <s v="Z007"/>
    <n v="402"/>
    <s v=""/>
    <n v="600"/>
    <s v="LIB  PRCO CNPA CAPC ERRD ACON AUAN AUIN*"/>
    <s v="ALPRAZOLAM (B1) 1MG COMP"/>
    <s v="C0040343"/>
    <n v="1333333"/>
    <n v="0"/>
    <s v="UN"/>
    <d v="2025-03-09T00:00:00"/>
    <d v="2025-03-11T00:00:00"/>
    <d v="2025-02-18T00:00:00"/>
    <d v="2025-03-09T00:00:00"/>
    <d v="2025-02-18T00:00:00"/>
    <d v="2025-02-19T00:00:00"/>
    <n v="13"/>
    <m/>
    <s v="VERMELHO"/>
    <s v="COP FET.1"/>
    <s v="(None)"/>
    <s v=""/>
    <n v="13"/>
    <s v=""/>
    <s v="Via Úmida"/>
    <s v="Baixo"/>
    <s v="LTO 800 2  VG 800 2"/>
    <n v="25319.99367"/>
    <x v="0"/>
    <x v="0"/>
    <s v="VERMELHO"/>
    <n v="7"/>
    <s v="8 - OP com menos de 20 dias"/>
  </r>
  <r>
    <n v="2273611"/>
    <s v="S4P8930"/>
    <x v="79"/>
    <s v="Z007"/>
    <n v="402"/>
    <s v=""/>
    <n v="600"/>
    <s v="LIB  PRCO CNPA CAPC ERRD ACON AUAN AUIN*"/>
    <s v="ALPRAZOLAM (B1) 1MG COMP"/>
    <s v="C0040343"/>
    <n v="1333333"/>
    <n v="0"/>
    <s v="UN"/>
    <d v="2025-03-12T00:00:00"/>
    <d v="2025-03-14T00:00:00"/>
    <d v="2025-02-18T00:00:00"/>
    <d v="2025-03-12T00:00:00"/>
    <d v="2025-02-18T00:00:00"/>
    <d v="2025-02-19T00:00:00"/>
    <n v="13"/>
    <m/>
    <s v="VERMELHO"/>
    <s v="COP FET.1"/>
    <s v="(None)"/>
    <s v=""/>
    <n v="13"/>
    <s v=""/>
    <s v="Via Úmida"/>
    <s v="Baixo"/>
    <s v="LTO 800 2  VG 800 2"/>
    <n v="25319.99367"/>
    <x v="0"/>
    <x v="0"/>
    <s v="VERMELHO"/>
    <n v="7"/>
    <s v="8 - OP com menos de 20 dias"/>
  </r>
  <r>
    <n v="2273612"/>
    <s v="S4P8932"/>
    <x v="79"/>
    <s v="Z007"/>
    <n v="402"/>
    <s v=""/>
    <n v="600"/>
    <s v="LIB  PRCO CNPA CAPC ACON AUAN AUIN LOAT*"/>
    <s v="ALPRAZOLAM (B1) 1MG COMP"/>
    <s v="C0040343"/>
    <n v="1333333"/>
    <n v="0"/>
    <s v="UN"/>
    <d v="2025-02-18T00:00:00"/>
    <d v="2025-02-20T00:00:00"/>
    <d v="2025-02-18T00:00:00"/>
    <d v="2025-02-18T00:00:00"/>
    <d v="2025-02-18T00:00:00"/>
    <d v="2025-02-19T00:00:00"/>
    <n v="13"/>
    <m/>
    <s v="VERMELHO"/>
    <s v="COP FET.1"/>
    <s v="(None)"/>
    <s v=""/>
    <n v="13"/>
    <s v=""/>
    <s v="Via Úmida"/>
    <s v="Baixo"/>
    <s v="LTO 800 2  VG 800 2"/>
    <n v="25319.99367"/>
    <x v="0"/>
    <x v="0"/>
    <s v="VERMELHO"/>
    <n v="7"/>
    <s v="8 - OP com menos de 20 dias"/>
  </r>
  <r>
    <n v="2273613"/>
    <s v="S4P8933"/>
    <x v="79"/>
    <s v="Z007"/>
    <n v="402"/>
    <s v=""/>
    <n v="600"/>
    <s v="LIB  PRCO CNPA CAPC ACON AUAN AUIN LOAT*"/>
    <s v="ALPRAZOLAM (B1) 1MG COMP"/>
    <s v="C0040343"/>
    <n v="1333333"/>
    <n v="0"/>
    <s v="UN"/>
    <d v="2025-02-18T00:00:00"/>
    <d v="2025-02-20T00:00:00"/>
    <d v="2025-02-18T00:00:00"/>
    <d v="2025-02-18T00:00:00"/>
    <d v="2025-02-18T00:00:00"/>
    <d v="2025-02-19T00:00:00"/>
    <n v="13"/>
    <m/>
    <s v="VERMELHO"/>
    <s v="COP FET.1"/>
    <s v="(None)"/>
    <s v=""/>
    <n v="13"/>
    <s v=""/>
    <s v="Via Úmida"/>
    <s v="Baixo"/>
    <s v="LTO 800 2  VG 800 2"/>
    <n v="25319.99367"/>
    <x v="0"/>
    <x v="0"/>
    <s v="VERMELHO"/>
    <n v="7"/>
    <s v="8 - OP com menos de 20 dias"/>
  </r>
  <r>
    <n v="2273614"/>
    <s v="S4P8934"/>
    <x v="79"/>
    <s v="Z007"/>
    <n v="402"/>
    <s v=""/>
    <n v="600"/>
    <s v="LIB  PRCO CNPA CAPC ACON AUAN AUIN LOAT*"/>
    <s v="ALPRAZOLAM (B1) 1MG COMP"/>
    <s v="C0040343"/>
    <n v="1333333"/>
    <n v="0"/>
    <s v="UN"/>
    <d v="2025-02-18T00:00:00"/>
    <d v="2025-02-20T00:00:00"/>
    <d v="2025-02-18T00:00:00"/>
    <d v="2025-02-18T00:00:00"/>
    <d v="2025-02-18T00:00:00"/>
    <d v="2025-02-19T00:00:00"/>
    <n v="13"/>
    <m/>
    <s v="VERMELHO"/>
    <s v="COP FET.1"/>
    <s v="(None)"/>
    <s v=""/>
    <n v="13"/>
    <s v=""/>
    <s v="Via Úmida"/>
    <s v="Baixo"/>
    <s v="LTO 800 2  VG 800 2"/>
    <n v="25319.99367"/>
    <x v="0"/>
    <x v="0"/>
    <s v="VERMELHO"/>
    <n v="7"/>
    <s v="8 - OP com menos de 20 dias"/>
  </r>
  <r>
    <n v="2273615"/>
    <s v="S4P8935"/>
    <x v="79"/>
    <s v="Z007"/>
    <n v="402"/>
    <s v=""/>
    <n v="600"/>
    <s v="LIB  PRCO CNPA CAPC ACON AUAN AUIN LOAT*"/>
    <s v="ALPRAZOLAM (B1) 1MG COMP"/>
    <s v="C0040343"/>
    <n v="1333333"/>
    <n v="0"/>
    <s v="UN"/>
    <d v="2025-02-18T00:00:00"/>
    <d v="2025-02-20T00:00:00"/>
    <d v="2025-02-18T00:00:00"/>
    <d v="2025-02-18T00:00:00"/>
    <d v="2025-02-18T00:00:00"/>
    <d v="2025-02-19T00:00:00"/>
    <n v="13"/>
    <m/>
    <s v="VERMELHO"/>
    <s v="COP FET.1"/>
    <s v="(None)"/>
    <s v=""/>
    <n v="13"/>
    <s v=""/>
    <s v="Via Úmida"/>
    <s v="Baixo"/>
    <s v="LTO 800 2  VG 800 2"/>
    <n v="25319.99367"/>
    <x v="0"/>
    <x v="0"/>
    <s v="VERMELHO"/>
    <n v="7"/>
    <s v="8 - OP com menos de 20 dias"/>
  </r>
  <r>
    <n v="2273640"/>
    <s v="S4P9014"/>
    <x v="29"/>
    <s v="Z007"/>
    <n v="400"/>
    <s v=""/>
    <n v="600"/>
    <s v="LIB  PRCO CAPC ACON LOAT MatC NDDP NOAP*"/>
    <s v="DEFLAZACORTE 30MG COMP"/>
    <s v="D0016431"/>
    <n v="550000"/>
    <n v="0"/>
    <s v="UN"/>
    <d v="2025-02-18T00:00:00"/>
    <d v="2025-02-19T00:00:00"/>
    <d v="2025-02-18T00:00:00"/>
    <d v="2025-02-18T00:00:00"/>
    <d v="2025-02-18T00:00:00"/>
    <s v="Não Pesado"/>
    <n v="13"/>
    <m/>
    <s v="VERMELHO"/>
    <s v="COP LEG.7"/>
    <s v="(None)"/>
    <s v=""/>
    <n v="13"/>
    <s v="NÃO"/>
    <s v="Via Úmida"/>
    <s v="Crítico"/>
    <s v="(None)"/>
    <n v="313593.5"/>
    <x v="0"/>
    <x v="0"/>
    <s v="VERMELHO"/>
    <n v="7"/>
    <s v="8 - OP com menos de 20 dias"/>
  </r>
  <r>
    <n v="2273726"/>
    <s v="S4P9111"/>
    <x v="80"/>
    <s v="Z007"/>
    <n v="402"/>
    <s v=""/>
    <n v="600"/>
    <s v="LIB  PRCO CAPC ACON AUAN AUIN LOAT MatC*"/>
    <s v="HEMIFUM. QUETIAPINA 100MG COMP.REV.(C1)"/>
    <s v="D0016431"/>
    <n v="2400000"/>
    <n v="0"/>
    <s v="UN"/>
    <d v="2025-02-18T00:00:00"/>
    <d v="2025-02-22T00:00:00"/>
    <d v="2025-02-18T00:00:00"/>
    <d v="2025-02-18T00:00:00"/>
    <d v="2025-02-18T00:00:00"/>
    <s v="Não Pesado"/>
    <n v="22"/>
    <m/>
    <s v="VERMELHO"/>
    <s v="COP LEG.2"/>
    <s v="REV. 400 1"/>
    <s v=""/>
    <n v="22"/>
    <s v="NÃO"/>
    <s v="Via Úmida"/>
    <s v="Baixo"/>
    <s v="LTO 800 1  VG 800 1"/>
    <n v="285600"/>
    <x v="0"/>
    <x v="0"/>
    <s v="VERMELHO"/>
    <n v="7"/>
    <s v="8 - OP com menos de 20 dias"/>
  </r>
  <r>
    <n v="2269528"/>
    <s v="S4P3046"/>
    <x v="2"/>
    <s v="Z007"/>
    <n v="402"/>
    <s v=""/>
    <n v="600"/>
    <s v="LIB  PRCO CAPC ACON LOAT MatC NDDP NOAP*"/>
    <s v="MICOFENOLATO DE MOFETILA 500MG C.REV"/>
    <s v="J0013751"/>
    <n v="684000"/>
    <n v="0"/>
    <s v="UN"/>
    <d v="2025-02-20T00:00:00"/>
    <d v="2025-02-23T00:00:00"/>
    <d v="2025-02-04T00:00:00"/>
    <d v="2025-02-20T00:00:00"/>
    <d v="2025-02-19T00:00:00"/>
    <s v="Não Pesado"/>
    <n v="22"/>
    <m/>
    <s v="AMARELO"/>
    <s v="COP LEG.8"/>
    <s v="REV. 800 2"/>
    <s v=""/>
    <n v="22"/>
    <s v="NÃO"/>
    <s v="Via Úmida"/>
    <s v="Crítico"/>
    <s v="LTO 2000 1  VG 2000 1"/>
    <n v="394312.32"/>
    <x v="0"/>
    <x v="0"/>
    <s v="AMARELO"/>
    <n v="6"/>
    <s v="8 - OP com menos de 20 dias"/>
  </r>
  <r>
    <n v="2269529"/>
    <s v="S4P3047"/>
    <x v="2"/>
    <s v="Z007"/>
    <n v="402"/>
    <s v=""/>
    <n v="600"/>
    <s v="LIB  PRCO CAPC ACON LOAT MatC NDDP NOAP*"/>
    <s v="MICOFENOLATO DE MOFETILA 500MG C.REV"/>
    <s v="J0013751"/>
    <n v="684000"/>
    <n v="0"/>
    <s v="UN"/>
    <d v="2025-02-20T00:00:00"/>
    <d v="2025-02-23T00:00:00"/>
    <d v="2025-02-04T00:00:00"/>
    <d v="2025-02-20T00:00:00"/>
    <d v="2025-02-19T00:00:00"/>
    <s v="Não Pesado"/>
    <n v="22"/>
    <m/>
    <s v="AMARELO"/>
    <s v="COP LEG.8"/>
    <s v="REV. 800 2"/>
    <s v=""/>
    <n v="22"/>
    <s v="NÃO"/>
    <s v="Via Úmida"/>
    <s v="Crítico"/>
    <s v="LTO 2000 1  VG 2000 1"/>
    <n v="394312.32"/>
    <x v="0"/>
    <x v="0"/>
    <s v="AMARELO"/>
    <n v="6"/>
    <s v="8 - OP com menos de 20 dias"/>
  </r>
  <r>
    <n v="2269862"/>
    <s v="S4P3506"/>
    <x v="81"/>
    <s v="Z007"/>
    <n v="402"/>
    <s v=""/>
    <n v="600"/>
    <s v="LIB  PRCO CAPC ACON AUAN AUIN LOAT MatC*"/>
    <s v="CILOSTAZOL 100MG COM"/>
    <s v="R0040019"/>
    <n v="1566667"/>
    <n v="0"/>
    <s v="UN"/>
    <d v="2025-02-05T00:00:00"/>
    <d v="2025-02-08T00:00:00"/>
    <d v="2025-02-05T00:00:00"/>
    <d v="2025-02-05T00:00:00"/>
    <d v="2025-02-05T00:00:00"/>
    <s v="Não Pesado"/>
    <n v="13"/>
    <m/>
    <s v="VERMELHO"/>
    <s v="COP LEG.3"/>
    <s v="(None)"/>
    <s v=""/>
    <n v="13"/>
    <s v="NÃO"/>
    <s v="Via Úmida"/>
    <s v="Crítico"/>
    <s v="LTO 800 2  VG 800 2"/>
    <n v="259534.05522000001"/>
    <x v="0"/>
    <x v="0"/>
    <s v="VERMELHO"/>
    <n v="20"/>
    <s v="7 - OP em WIP +20 a 30 dias"/>
  </r>
  <r>
    <n v="2270491"/>
    <s v="S4P4475"/>
    <x v="82"/>
    <s v="Z007"/>
    <n v="400"/>
    <s v=""/>
    <n v="600"/>
    <s v="LIB  PRCO CAPC ACON LOAT MatC NDDP NOAP*"/>
    <s v="PANTOPRAZOL 40MG COM REV LIB RETARD"/>
    <s v="J0013751"/>
    <n v="1600000"/>
    <n v="0"/>
    <s v="UN"/>
    <d v="2025-02-20T00:00:00"/>
    <d v="2025-02-24T00:00:00"/>
    <d v="2025-02-07T00:00:00"/>
    <d v="2025-02-20T00:00:00"/>
    <d v="2025-02-19T00:00:00"/>
    <s v="Não Pesado"/>
    <n v="18"/>
    <m/>
    <s v="AMARELO"/>
    <s v="COP FET.7"/>
    <s v="REV. 500 3"/>
    <s v=""/>
    <n v="18"/>
    <s v="NÃO"/>
    <s v="Via Úmida"/>
    <s v="Crítico"/>
    <s v="-"/>
    <n v="138256"/>
    <x v="0"/>
    <x v="0"/>
    <s v="AMARELO"/>
    <n v="6"/>
    <s v="8 - OP com menos de 20 dias"/>
  </r>
  <r>
    <n v="2273918"/>
    <s v="S4P9370"/>
    <x v="83"/>
    <s v="Z007"/>
    <n v="404"/>
    <s v=""/>
    <n v="600"/>
    <s v="LIB  PRCO CNPA CAPC ACON LOAT MOME MatC*"/>
    <s v="CLOR.TRAMADOL (A2)CAPS 50MG"/>
    <s v="R0040019"/>
    <n v="454545"/>
    <n v="0"/>
    <s v="UN"/>
    <d v="2025-02-19T00:00:00"/>
    <d v="2025-02-20T00:00:00"/>
    <d v="2025-02-19T00:00:00"/>
    <d v="2025-02-19T00:00:00"/>
    <d v="2025-02-19T00:00:00"/>
    <d v="2025-02-19T00:00:00"/>
    <n v="15"/>
    <m/>
    <s v="VERMELHO"/>
    <s v="PAM 2"/>
    <s v="(None)"/>
    <s v=""/>
    <n v="15"/>
    <s v=""/>
    <s v="Via Úmida"/>
    <s v="Baixo"/>
    <s v="(None)"/>
    <n v="35486.328150000001"/>
    <x v="0"/>
    <x v="0"/>
    <s v="VERMELHO"/>
    <n v="6"/>
    <s v="8 - OP com menos de 20 dias"/>
  </r>
  <r>
    <n v="2273919"/>
    <s v="S4P9371"/>
    <x v="83"/>
    <s v="Z007"/>
    <n v="404"/>
    <s v=""/>
    <n v="600"/>
    <s v="LIB  PRCO CNPA CAPC ACON LOAT MOME MatC*"/>
    <s v="CLOR.TRAMADOL (A2)CAPS 50MG"/>
    <s v="R0040019"/>
    <n v="454545"/>
    <n v="0"/>
    <s v="UN"/>
    <d v="2025-02-19T00:00:00"/>
    <d v="2025-02-20T00:00:00"/>
    <d v="2025-02-19T00:00:00"/>
    <d v="2025-02-19T00:00:00"/>
    <d v="2025-02-19T00:00:00"/>
    <d v="2025-02-19T00:00:00"/>
    <n v="15"/>
    <m/>
    <s v="VERMELHO"/>
    <s v="PAM 2"/>
    <s v="(None)"/>
    <s v=""/>
    <n v="15"/>
    <s v=""/>
    <s v="Via Úmida"/>
    <s v="Baixo"/>
    <s v="(None)"/>
    <n v="35486.328150000001"/>
    <x v="0"/>
    <x v="0"/>
    <s v="VERMELHO"/>
    <n v="6"/>
    <s v="8 - OP com menos de 20 dias"/>
  </r>
  <r>
    <n v="2273920"/>
    <s v="S4P9372"/>
    <x v="83"/>
    <s v="Z007"/>
    <n v="404"/>
    <s v=""/>
    <n v="600"/>
    <s v="LIB  PRCO CNPA CAPC ACON LOAT MOME MatC*"/>
    <s v="CLOR.TRAMADOL (A2)CAPS 50MG"/>
    <s v="R0040019"/>
    <n v="454545"/>
    <n v="0"/>
    <s v="UN"/>
    <d v="2025-02-19T00:00:00"/>
    <d v="2025-02-20T00:00:00"/>
    <d v="2025-02-19T00:00:00"/>
    <d v="2025-02-19T00:00:00"/>
    <d v="2025-02-19T00:00:00"/>
    <d v="2025-02-19T00:00:00"/>
    <n v="15"/>
    <m/>
    <s v="VERMELHO"/>
    <s v="PAM 2"/>
    <s v="(None)"/>
    <s v=""/>
    <n v="15"/>
    <s v=""/>
    <s v="Via Úmida"/>
    <s v="Baixo"/>
    <s v="(None)"/>
    <n v="35486.328150000001"/>
    <x v="0"/>
    <x v="0"/>
    <s v="VERMELHO"/>
    <n v="6"/>
    <s v="8 - OP com menos de 20 dias"/>
  </r>
  <r>
    <n v="2273921"/>
    <s v="S4P9373"/>
    <x v="83"/>
    <s v="Z007"/>
    <n v="404"/>
    <s v=""/>
    <n v="600"/>
    <s v="LIB  PRCO CNPA CAPC ACON LOAT MOME MatC*"/>
    <s v="CLOR.TRAMADOL (A2)CAPS 50MG"/>
    <s v="R0040019"/>
    <n v="454545"/>
    <n v="0"/>
    <s v="UN"/>
    <d v="2025-02-19T00:00:00"/>
    <d v="2025-02-20T00:00:00"/>
    <d v="2025-02-19T00:00:00"/>
    <d v="2025-02-19T00:00:00"/>
    <d v="2025-02-19T00:00:00"/>
    <d v="2025-02-19T00:00:00"/>
    <n v="15"/>
    <m/>
    <s v="VERMELHO"/>
    <s v="PAM 2"/>
    <s v="(None)"/>
    <s v=""/>
    <n v="15"/>
    <s v=""/>
    <s v="Via Úmida"/>
    <s v="Baixo"/>
    <s v="(None)"/>
    <n v="35486.328150000001"/>
    <x v="0"/>
    <x v="0"/>
    <s v="VERMELHO"/>
    <n v="6"/>
    <s v="8 - OP com menos de 20 dias"/>
  </r>
  <r>
    <n v="2273922"/>
    <s v="S4P9374"/>
    <x v="83"/>
    <s v="Z007"/>
    <n v="404"/>
    <s v=""/>
    <n v="600"/>
    <s v="LIB  PRCO CNPA CAPC ACON LOAT MOME MatC*"/>
    <s v="CLOR.TRAMADOL (A2)CAPS 50MG"/>
    <s v="R0040019"/>
    <n v="454545"/>
    <n v="0"/>
    <s v="UN"/>
    <d v="2025-02-19T00:00:00"/>
    <d v="2025-02-20T00:00:00"/>
    <d v="2025-02-19T00:00:00"/>
    <d v="2025-02-19T00:00:00"/>
    <d v="2025-02-19T00:00:00"/>
    <d v="2025-02-20T00:00:00"/>
    <n v="15"/>
    <m/>
    <s v="VERMELHO"/>
    <s v="PAM 2"/>
    <s v="(None)"/>
    <s v=""/>
    <n v="15"/>
    <s v=""/>
    <s v="Via Úmida"/>
    <s v="Baixo"/>
    <s v="(None)"/>
    <n v="35486.328150000001"/>
    <x v="0"/>
    <x v="0"/>
    <s v="VERMELHO"/>
    <n v="6"/>
    <s v="8 - OP com menos de 20 dias"/>
  </r>
  <r>
    <n v="2273923"/>
    <s v="S4P9375"/>
    <x v="83"/>
    <s v="Z007"/>
    <n v="404"/>
    <s v=""/>
    <n v="600"/>
    <s v="LIB  PRCO CNPA CAPC ACON LOAT MOME MatC*"/>
    <s v="CLOR.TRAMADOL (A2)CAPS 50MG"/>
    <s v="R0040019"/>
    <n v="454545"/>
    <n v="0"/>
    <s v="UN"/>
    <d v="2025-02-19T00:00:00"/>
    <d v="2025-02-20T00:00:00"/>
    <d v="2025-02-19T00:00:00"/>
    <d v="2025-02-19T00:00:00"/>
    <d v="2025-02-19T00:00:00"/>
    <d v="2025-02-20T00:00:00"/>
    <n v="15"/>
    <m/>
    <s v="VERMELHO"/>
    <s v="PAM 2"/>
    <s v="(None)"/>
    <s v=""/>
    <n v="15"/>
    <s v=""/>
    <s v="Via Úmida"/>
    <s v="Baixo"/>
    <s v="(None)"/>
    <n v="35486.328150000001"/>
    <x v="0"/>
    <x v="0"/>
    <s v="VERMELHO"/>
    <n v="6"/>
    <s v="8 - OP com menos de 20 dias"/>
  </r>
  <r>
    <n v="2273924"/>
    <s v="S4P9376"/>
    <x v="83"/>
    <s v="Z007"/>
    <n v="404"/>
    <s v=""/>
    <n v="600"/>
    <s v="LIB  PRCO CAPC ACON LOAT MOME MatC NDDP*"/>
    <s v="CLOR.TRAMADOL (A2)CAPS 50MG"/>
    <s v="R0040019"/>
    <n v="454545"/>
    <n v="0"/>
    <s v="UN"/>
    <d v="2025-02-19T00:00:00"/>
    <d v="2025-02-20T00:00:00"/>
    <d v="2025-02-19T00:00:00"/>
    <d v="2025-02-19T00:00:00"/>
    <d v="2025-02-19T00:00:00"/>
    <d v="2025-02-20T00:00:00"/>
    <n v="15"/>
    <m/>
    <s v="VERMELHO"/>
    <s v="PAM 2"/>
    <s v="(None)"/>
    <s v=""/>
    <n v="15"/>
    <s v=""/>
    <s v="Via Úmida"/>
    <s v="Baixo"/>
    <s v="(None)"/>
    <n v="35486.328150000001"/>
    <x v="0"/>
    <x v="0"/>
    <s v="VERMELHO"/>
    <n v="6"/>
    <s v="8 - OP com menos de 20 dias"/>
  </r>
  <r>
    <n v="2273925"/>
    <s v="S4P9377"/>
    <x v="83"/>
    <s v="Z007"/>
    <n v="404"/>
    <s v=""/>
    <n v="600"/>
    <s v="LIB  PRCO CAPC ACON LOAT MOME MatC NDDP*"/>
    <s v="CLOR.TRAMADOL (A2)CAPS 50MG"/>
    <s v="R0040019"/>
    <n v="454545"/>
    <n v="0"/>
    <s v="UN"/>
    <d v="2025-02-19T00:00:00"/>
    <d v="2025-02-20T00:00:00"/>
    <d v="2025-02-19T00:00:00"/>
    <d v="2025-02-19T00:00:00"/>
    <d v="2025-02-19T00:00:00"/>
    <d v="2025-02-20T00:00:00"/>
    <n v="15"/>
    <m/>
    <s v="VERMELHO"/>
    <s v="PAM 2"/>
    <s v="(None)"/>
    <s v=""/>
    <n v="15"/>
    <s v=""/>
    <s v="Via Úmida"/>
    <s v="Baixo"/>
    <s v="(None)"/>
    <n v="35486.328150000001"/>
    <x v="0"/>
    <x v="0"/>
    <s v="VERMELHO"/>
    <n v="6"/>
    <s v="8 - OP com menos de 20 dias"/>
  </r>
  <r>
    <n v="2273926"/>
    <s v="S4P9379"/>
    <x v="84"/>
    <s v="Z007"/>
    <n v="400"/>
    <s v=""/>
    <n v="600"/>
    <s v="LIB  PRCO CNPA CAPC ACON AUAN AUIN LOAT*"/>
    <s v="TOPIRAMATO 100MG (C1) COMP REV**"/>
    <s v="R0040019"/>
    <n v="875000"/>
    <n v="0"/>
    <s v="UN"/>
    <d v="2025-02-19T00:00:00"/>
    <d v="2025-02-21T00:00:00"/>
    <d v="2025-02-19T00:00:00"/>
    <d v="2025-02-19T00:00:00"/>
    <d v="2025-02-19T00:00:00"/>
    <d v="2025-02-23T00:00:00"/>
    <n v="18"/>
    <m/>
    <s v="VERMELHO"/>
    <s v="COP FET.5"/>
    <s v="REV. 500 1"/>
    <s v=""/>
    <n v="18"/>
    <s v=""/>
    <s v="Via Úmida"/>
    <s v="Baixo"/>
    <s v="-"/>
    <n v="85968.75"/>
    <x v="0"/>
    <x v="0"/>
    <s v="VERMELHO"/>
    <n v="6"/>
    <s v="8 - OP com menos de 20 dias"/>
  </r>
  <r>
    <n v="2273927"/>
    <s v="S4P9380"/>
    <x v="84"/>
    <s v="Z007"/>
    <n v="400"/>
    <s v=""/>
    <n v="600"/>
    <s v="LIB  PRCO CNPA CAPC ACON AUAN AUIN LOAT*"/>
    <s v="TOPIRAMATO 100MG (C1) COMP REV**"/>
    <s v="R0040019"/>
    <n v="875000"/>
    <n v="0"/>
    <s v="UN"/>
    <d v="2025-02-19T00:00:00"/>
    <d v="2025-02-21T00:00:00"/>
    <d v="2025-02-19T00:00:00"/>
    <d v="2025-02-19T00:00:00"/>
    <d v="2025-02-19T00:00:00"/>
    <d v="2025-02-23T00:00:00"/>
    <n v="18"/>
    <m/>
    <s v="VERMELHO"/>
    <s v="COP FET.5"/>
    <s v="REV. 500 1"/>
    <s v=""/>
    <n v="18"/>
    <s v=""/>
    <s v="Via Úmida"/>
    <s v="Baixo"/>
    <s v="-"/>
    <n v="85968.75"/>
    <x v="0"/>
    <x v="0"/>
    <s v="VERMELHO"/>
    <n v="6"/>
    <s v="8 - OP com menos de 20 dias"/>
  </r>
  <r>
    <n v="2273928"/>
    <s v="S4P9381"/>
    <x v="84"/>
    <s v="Z007"/>
    <n v="400"/>
    <s v=""/>
    <n v="600"/>
    <s v="LIB  PRCO CNPA CAPC ACON AUAN AUIN LOAT*"/>
    <s v="TOPIRAMATO 100MG (C1) COMP REV**"/>
    <s v="R0040019"/>
    <n v="875000"/>
    <n v="0"/>
    <s v="UN"/>
    <d v="2025-02-19T00:00:00"/>
    <d v="2025-02-21T00:00:00"/>
    <d v="2025-02-19T00:00:00"/>
    <d v="2025-02-19T00:00:00"/>
    <d v="2025-02-19T00:00:00"/>
    <d v="2025-02-23T00:00:00"/>
    <n v="18"/>
    <m/>
    <s v="VERMELHO"/>
    <s v="COP FET.5"/>
    <s v="REV. 500 1"/>
    <s v=""/>
    <n v="18"/>
    <s v=""/>
    <s v="Via Úmida"/>
    <s v="Baixo"/>
    <s v="-"/>
    <n v="85968.75"/>
    <x v="0"/>
    <x v="0"/>
    <s v="VERMELHO"/>
    <n v="6"/>
    <s v="8 - OP com menos de 20 dias"/>
  </r>
  <r>
    <n v="2273929"/>
    <s v="S4P9382"/>
    <x v="84"/>
    <s v="Z007"/>
    <n v="400"/>
    <s v=""/>
    <n v="600"/>
    <s v="LIB  PRCO CAPC ACON AUAN AUIN LOAT MOME*"/>
    <s v="TOPIRAMATO 100MG (C1) COMP REV**"/>
    <s v="R0040019"/>
    <n v="875000"/>
    <n v="0"/>
    <s v="UN"/>
    <d v="2025-02-19T00:00:00"/>
    <d v="2025-02-21T00:00:00"/>
    <d v="2025-02-19T00:00:00"/>
    <d v="2025-02-19T00:00:00"/>
    <d v="2025-02-19T00:00:00"/>
    <d v="2025-02-24T00:00:00"/>
    <n v="18"/>
    <m/>
    <s v="VERMELHO"/>
    <s v="COP FET.5"/>
    <s v="REV. 500 1"/>
    <s v=""/>
    <n v="18"/>
    <s v=""/>
    <s v="Via Úmida"/>
    <s v="Baixo"/>
    <s v="-"/>
    <n v="85968.75"/>
    <x v="0"/>
    <x v="0"/>
    <s v="VERMELHO"/>
    <n v="6"/>
    <s v="8 - OP com menos de 20 dias"/>
  </r>
  <r>
    <n v="2273930"/>
    <s v="S4P9383"/>
    <x v="84"/>
    <s v="Z007"/>
    <n v="400"/>
    <s v=""/>
    <n v="600"/>
    <s v="LIB  PRCO CAPC ACON AUAN AUIN LOAT MOME*"/>
    <s v="TOPIRAMATO 100MG (C1) COMP REV**"/>
    <s v="R0040019"/>
    <n v="875000"/>
    <n v="0"/>
    <s v="UN"/>
    <d v="2025-02-19T00:00:00"/>
    <d v="2025-02-21T00:00:00"/>
    <d v="2025-02-19T00:00:00"/>
    <d v="2025-02-19T00:00:00"/>
    <d v="2025-02-19T00:00:00"/>
    <d v="2025-02-24T00:00:00"/>
    <n v="18"/>
    <m/>
    <s v="VERMELHO"/>
    <s v="COP FET.5"/>
    <s v="REV. 500 1"/>
    <s v=""/>
    <n v="18"/>
    <s v=""/>
    <s v="Via Úmida"/>
    <s v="Baixo"/>
    <s v="-"/>
    <n v="85968.75"/>
    <x v="0"/>
    <x v="0"/>
    <s v="VERMELHO"/>
    <n v="6"/>
    <s v="8 - OP com menos de 20 dias"/>
  </r>
  <r>
    <n v="2273931"/>
    <s v="S4P9384"/>
    <x v="84"/>
    <s v="Z007"/>
    <n v="400"/>
    <s v=""/>
    <n v="600"/>
    <s v="LIB  PRCO CAPC ACON AUAN AUIN LOAT MOME*"/>
    <s v="TOPIRAMATO 100MG (C1) COMP REV**"/>
    <s v="R0040019"/>
    <n v="875000"/>
    <n v="0"/>
    <s v="UN"/>
    <d v="2025-02-19T00:00:00"/>
    <d v="2025-02-21T00:00:00"/>
    <d v="2025-02-19T00:00:00"/>
    <d v="2025-02-19T00:00:00"/>
    <d v="2025-02-19T00:00:00"/>
    <d v="2025-02-24T00:00:00"/>
    <n v="18"/>
    <m/>
    <s v="VERMELHO"/>
    <s v="COP FET.5"/>
    <s v="REV. 500 1"/>
    <s v=""/>
    <n v="18"/>
    <s v=""/>
    <s v="Via Úmida"/>
    <s v="Baixo"/>
    <s v="-"/>
    <n v="85968.75"/>
    <x v="0"/>
    <x v="0"/>
    <s v="VERMELHO"/>
    <n v="6"/>
    <s v="8 - OP com menos de 20 dias"/>
  </r>
  <r>
    <n v="2273932"/>
    <s v="S4P9385"/>
    <x v="84"/>
    <s v="Z007"/>
    <n v="400"/>
    <s v=""/>
    <n v="600"/>
    <s v="LIB  PRCO CAPC ACON AUAN AUIN LOAT MOME*"/>
    <s v="TOPIRAMATO 100MG (C1) COMP REV**"/>
    <s v="R0040019"/>
    <n v="875000"/>
    <n v="0"/>
    <s v="UN"/>
    <d v="2025-02-19T00:00:00"/>
    <d v="2025-02-21T00:00:00"/>
    <d v="2025-02-19T00:00:00"/>
    <d v="2025-02-19T00:00:00"/>
    <d v="2025-02-19T00:00:00"/>
    <d v="2025-02-24T00:00:00"/>
    <n v="18"/>
    <m/>
    <s v="VERMELHO"/>
    <s v="COP FET.5"/>
    <s v="REV. 500 1"/>
    <s v=""/>
    <n v="18"/>
    <s v=""/>
    <s v="Via Úmida"/>
    <s v="Baixo"/>
    <s v="-"/>
    <n v="85968.75"/>
    <x v="0"/>
    <x v="0"/>
    <s v="VERMELHO"/>
    <n v="6"/>
    <s v="8 - OP com menos de 20 dias"/>
  </r>
  <r>
    <n v="2273963"/>
    <s v="S4P9419"/>
    <x v="85"/>
    <s v="Z007"/>
    <n v="400"/>
    <s v=""/>
    <n v="600"/>
    <s v="LIB  PRCO CAPC ACON LOAT MatC NDDP NOAP*"/>
    <s v="DICLORIDRATO DE HIDROXIZINA 25MG COM"/>
    <s v="C0040343"/>
    <n v="2140000"/>
    <n v="0"/>
    <s v="UN"/>
    <d v="2025-02-19T00:00:00"/>
    <d v="2025-02-21T00:00:00"/>
    <d v="2025-02-19T00:00:00"/>
    <d v="2025-02-19T00:00:00"/>
    <d v="2025-02-19T00:00:00"/>
    <s v="Não Pesado"/>
    <n v="17"/>
    <m/>
    <s v="VERMELHO"/>
    <s v="COP FET.7"/>
    <s v="(None)"/>
    <s v=""/>
    <n v="17"/>
    <s v="NÃO"/>
    <s v="Via Úmida"/>
    <s v="Excesso"/>
    <s v="(None)"/>
    <n v="83117.600000000006"/>
    <x v="0"/>
    <x v="0"/>
    <s v="VERMELHO"/>
    <n v="6"/>
    <s v="8 - OP com menos de 20 dias"/>
  </r>
  <r>
    <n v="2273964"/>
    <s v="S4P9420"/>
    <x v="85"/>
    <s v="Z007"/>
    <n v="400"/>
    <s v=""/>
    <n v="600"/>
    <s v="LIB  PRCO CAPC ACON LOAT MatC NDDP NOAP*"/>
    <s v="DICLORIDRATO DE HIDROXIZINA 25MG COM"/>
    <s v="C0040343"/>
    <n v="2140000"/>
    <n v="0"/>
    <s v="UN"/>
    <d v="2025-02-19T00:00:00"/>
    <d v="2025-02-21T00:00:00"/>
    <d v="2025-02-19T00:00:00"/>
    <d v="2025-02-19T00:00:00"/>
    <d v="2025-02-19T00:00:00"/>
    <s v="Não Pesado"/>
    <n v="17"/>
    <m/>
    <s v="VERMELHO"/>
    <s v="COP FET.7"/>
    <s v="(None)"/>
    <s v=""/>
    <n v="17"/>
    <s v="NÃO"/>
    <s v="Via Úmida"/>
    <s v="Excesso"/>
    <s v="(None)"/>
    <n v="83117.600000000006"/>
    <x v="0"/>
    <x v="0"/>
    <s v="VERMELHO"/>
    <n v="6"/>
    <s v="8 - OP com menos de 20 dias"/>
  </r>
  <r>
    <n v="2273965"/>
    <s v="S4P9421"/>
    <x v="85"/>
    <s v="Z007"/>
    <n v="400"/>
    <s v=""/>
    <n v="600"/>
    <s v="LIB  PRCO CAPC ACON LOAT MatC NDDP NOAP*"/>
    <s v="DICLORIDRATO DE HIDROXIZINA 25MG COM"/>
    <s v="C0040343"/>
    <n v="2140000"/>
    <n v="0"/>
    <s v="UN"/>
    <d v="2025-02-19T00:00:00"/>
    <d v="2025-02-21T00:00:00"/>
    <d v="2025-02-19T00:00:00"/>
    <d v="2025-02-19T00:00:00"/>
    <d v="2025-02-19T00:00:00"/>
    <s v="Não Pesado"/>
    <n v="17"/>
    <m/>
    <s v="VERMELHO"/>
    <s v="COP FET.7"/>
    <s v="(None)"/>
    <s v=""/>
    <n v="17"/>
    <s v="NÃO"/>
    <s v="Via Úmida"/>
    <s v="Excesso"/>
    <s v="(None)"/>
    <n v="83117.600000000006"/>
    <x v="0"/>
    <x v="0"/>
    <s v="VERMELHO"/>
    <n v="6"/>
    <s v="8 - OP com menos de 20 dias"/>
  </r>
  <r>
    <n v="2273966"/>
    <s v="S4P9422"/>
    <x v="85"/>
    <s v="Z007"/>
    <n v="400"/>
    <s v=""/>
    <n v="600"/>
    <s v="LIB  PRCO CAPC ACON LOAT MatC NDDP NOAP*"/>
    <s v="DICLORIDRATO DE HIDROXIZINA 25MG COM"/>
    <s v="C0040343"/>
    <n v="2140000"/>
    <n v="0"/>
    <s v="UN"/>
    <d v="2025-02-19T00:00:00"/>
    <d v="2025-02-21T00:00:00"/>
    <d v="2025-02-19T00:00:00"/>
    <d v="2025-02-19T00:00:00"/>
    <d v="2025-02-19T00:00:00"/>
    <s v="Não Pesado"/>
    <n v="17"/>
    <m/>
    <s v="VERMELHO"/>
    <s v="COP FET.7"/>
    <s v="(None)"/>
    <s v=""/>
    <n v="17"/>
    <s v="NÃO"/>
    <s v="Via Úmida"/>
    <s v="Excesso"/>
    <s v="(None)"/>
    <n v="83117.600000000006"/>
    <x v="0"/>
    <x v="0"/>
    <s v="VERMELHO"/>
    <n v="6"/>
    <s v="8 - OP com menos de 20 dias"/>
  </r>
  <r>
    <n v="2273967"/>
    <s v="S4P9423"/>
    <x v="85"/>
    <s v="Z007"/>
    <n v="400"/>
    <s v=""/>
    <n v="600"/>
    <s v="LIB  PRCO CAPC ACON LOAT MatC NDDP NOAP*"/>
    <s v="DICLORIDRATO DE HIDROXIZINA 25MG COM"/>
    <s v="C0040343"/>
    <n v="2140000"/>
    <n v="0"/>
    <s v="UN"/>
    <d v="2025-02-19T00:00:00"/>
    <d v="2025-02-21T00:00:00"/>
    <d v="2025-02-19T00:00:00"/>
    <d v="2025-02-19T00:00:00"/>
    <d v="2025-02-19T00:00:00"/>
    <s v="Não Pesado"/>
    <n v="17"/>
    <m/>
    <s v="VERMELHO"/>
    <s v="COP FET.7"/>
    <s v="(None)"/>
    <s v=""/>
    <n v="17"/>
    <s v="NÃO"/>
    <s v="Via Úmida"/>
    <s v="Excesso"/>
    <s v="(None)"/>
    <n v="83117.600000000006"/>
    <x v="0"/>
    <x v="0"/>
    <s v="VERMELHO"/>
    <n v="6"/>
    <s v="8 - OP com menos de 20 dias"/>
  </r>
  <r>
    <n v="2273968"/>
    <s v="S4P9424"/>
    <x v="85"/>
    <s v="Z007"/>
    <n v="400"/>
    <s v=""/>
    <n v="600"/>
    <s v="LIB  PRCO CAPC ACON LOAT MatC NDDP NOAP*"/>
    <s v="DICLORIDRATO DE HIDROXIZINA 25MG COM"/>
    <s v="C0040343"/>
    <n v="2140000"/>
    <n v="0"/>
    <s v="UN"/>
    <d v="2025-02-19T00:00:00"/>
    <d v="2025-02-21T00:00:00"/>
    <d v="2025-02-19T00:00:00"/>
    <d v="2025-02-19T00:00:00"/>
    <d v="2025-02-19T00:00:00"/>
    <s v="Não Pesado"/>
    <n v="17"/>
    <m/>
    <s v="VERMELHO"/>
    <s v="COP FET.7"/>
    <s v="(None)"/>
    <s v=""/>
    <n v="17"/>
    <s v="NÃO"/>
    <s v="Via Úmida"/>
    <s v="Excesso"/>
    <s v="(None)"/>
    <n v="83117.600000000006"/>
    <x v="0"/>
    <x v="0"/>
    <s v="VERMELHO"/>
    <n v="6"/>
    <s v="8 - OP com menos de 20 dias"/>
  </r>
  <r>
    <n v="2273969"/>
    <s v="S4P9425"/>
    <x v="82"/>
    <s v="Z007"/>
    <n v="400"/>
    <s v=""/>
    <n v="600"/>
    <s v="LIB  PRCO CAPC ACON LOAT MatC NDDP NOAP*"/>
    <s v="PANTOPRAZOL 40MG COM REV LIB RETARD"/>
    <s v="C0040343"/>
    <n v="1600000"/>
    <n v="0"/>
    <s v="UN"/>
    <d v="2025-02-19T00:00:00"/>
    <d v="2025-02-23T00:00:00"/>
    <d v="2025-02-19T00:00:00"/>
    <d v="2025-02-19T00:00:00"/>
    <d v="2025-02-19T00:00:00"/>
    <s v="Não Pesado"/>
    <n v="18"/>
    <m/>
    <s v="AMARELO"/>
    <s v="COP FET.7"/>
    <s v="REV. 500 3"/>
    <s v=""/>
    <n v="18"/>
    <s v="NÃO"/>
    <s v="Via Úmida"/>
    <s v="Crítico"/>
    <s v="-"/>
    <n v="138256"/>
    <x v="0"/>
    <x v="0"/>
    <s v="AMARELO"/>
    <n v="6"/>
    <s v="8 - OP com menos de 20 dias"/>
  </r>
  <r>
    <n v="2273970"/>
    <s v="S4P9426"/>
    <x v="82"/>
    <s v="Z007"/>
    <n v="400"/>
    <s v=""/>
    <n v="600"/>
    <s v="LIB  PRCO CAPC ACON LOAT MatC NDDP NOAP*"/>
    <s v="PANTOPRAZOL 40MG COM REV LIB RETARD"/>
    <s v="C0040343"/>
    <n v="1600000"/>
    <n v="0"/>
    <s v="UN"/>
    <d v="2025-02-19T00:00:00"/>
    <d v="2025-02-23T00:00:00"/>
    <d v="2025-02-19T00:00:00"/>
    <d v="2025-02-19T00:00:00"/>
    <d v="2025-02-19T00:00:00"/>
    <s v="Não Pesado"/>
    <n v="18"/>
    <m/>
    <s v="AMARELO"/>
    <s v="COP FET.7"/>
    <s v="REV. 500 3"/>
    <s v=""/>
    <n v="18"/>
    <s v="NÃO"/>
    <s v="Via Úmida"/>
    <s v="Crítico"/>
    <s v="-"/>
    <n v="138256"/>
    <x v="0"/>
    <x v="0"/>
    <s v="AMARELO"/>
    <n v="6"/>
    <s v="8 - OP com menos de 20 dias"/>
  </r>
  <r>
    <n v="2273971"/>
    <s v="S4P9427"/>
    <x v="82"/>
    <s v="Z007"/>
    <n v="400"/>
    <s v=""/>
    <n v="600"/>
    <s v="LIB  PRCO CAPC ACON LOAT MatC NDDP NOAP*"/>
    <s v="PANTOPRAZOL 40MG COM REV LIB RETARD"/>
    <s v="C0040343"/>
    <n v="1600000"/>
    <n v="0"/>
    <s v="UN"/>
    <d v="2025-02-19T00:00:00"/>
    <d v="2025-02-23T00:00:00"/>
    <d v="2025-02-19T00:00:00"/>
    <d v="2025-02-19T00:00:00"/>
    <d v="2025-02-19T00:00:00"/>
    <s v="Não Pesado"/>
    <n v="18"/>
    <m/>
    <s v="AMARELO"/>
    <s v="COP FET.7"/>
    <s v="REV. 500 3"/>
    <s v=""/>
    <n v="18"/>
    <s v="NÃO"/>
    <s v="Via Úmida"/>
    <s v="Crítico"/>
    <s v="-"/>
    <n v="138256"/>
    <x v="0"/>
    <x v="0"/>
    <s v="AMARELO"/>
    <n v="6"/>
    <s v="8 - OP com menos de 20 dias"/>
  </r>
  <r>
    <n v="2274215"/>
    <s v="S4P9761"/>
    <x v="86"/>
    <s v="Z007"/>
    <n v="402"/>
    <s v=""/>
    <n v="600"/>
    <s v="LIB  PRCO CNPA CAPC ACON LOAT MOME MatC*"/>
    <s v="HEMIFUM. QUETIAPINA 200MG COMP. REV.(C1)"/>
    <s v="D0016431"/>
    <n v="300000"/>
    <n v="0"/>
    <s v="UN"/>
    <d v="2025-02-19T00:00:00"/>
    <d v="2025-02-23T00:00:00"/>
    <d v="2025-02-19T00:00:00"/>
    <d v="2025-02-19T00:00:00"/>
    <d v="2025-02-19T00:00:00"/>
    <d v="2025-02-23T00:00:00"/>
    <n v="24"/>
    <m/>
    <s v="AMARELO"/>
    <s v="COP LEG.2"/>
    <s v="REV. 150 1"/>
    <s v=""/>
    <n v="24"/>
    <s v=""/>
    <s v="Via Úmida"/>
    <s v="Ótimo"/>
    <s v="ESTUFA 2  VG 800 3"/>
    <n v="92667"/>
    <x v="0"/>
    <x v="0"/>
    <s v="AMARELO"/>
    <n v="6"/>
    <s v="8 - OP com menos de 20 dias"/>
  </r>
  <r>
    <n v="2274216"/>
    <s v="S4P9762"/>
    <x v="86"/>
    <s v="Z007"/>
    <n v="402"/>
    <s v=""/>
    <n v="600"/>
    <s v="LIB  PRCO CNPA CAPC ACON LOAT MOME MatC*"/>
    <s v="HEMIFUM. QUETIAPINA 200MG COMP. REV.(C1)"/>
    <s v="D0016431"/>
    <n v="300000"/>
    <n v="0"/>
    <s v="UN"/>
    <d v="2025-02-19T00:00:00"/>
    <d v="2025-02-23T00:00:00"/>
    <d v="2025-02-19T00:00:00"/>
    <d v="2025-02-19T00:00:00"/>
    <d v="2025-02-19T00:00:00"/>
    <d v="2025-02-23T00:00:00"/>
    <n v="24"/>
    <m/>
    <s v="AMARELO"/>
    <s v="COP LEG.2"/>
    <s v="REV. 150 1"/>
    <s v=""/>
    <n v="24"/>
    <s v=""/>
    <s v="Via Úmida"/>
    <s v="Ótimo"/>
    <s v="ESTUFA 2  VG 800 3"/>
    <n v="92667"/>
    <x v="0"/>
    <x v="0"/>
    <s v="AMARELO"/>
    <n v="6"/>
    <s v="8 - OP com menos de 20 dias"/>
  </r>
  <r>
    <n v="2274217"/>
    <s v="S4P9763"/>
    <x v="86"/>
    <s v="Z007"/>
    <n v="402"/>
    <s v=""/>
    <n v="600"/>
    <s v="LIB  PRCO CAPC ACON LOAT MOME MatC NDDP*"/>
    <s v="HEMIFUM. QUETIAPINA 200MG COMP. REV.(C1)"/>
    <s v="D0016431"/>
    <n v="300000"/>
    <n v="0"/>
    <s v="UN"/>
    <d v="2025-02-19T00:00:00"/>
    <d v="2025-02-23T00:00:00"/>
    <d v="2025-02-19T00:00:00"/>
    <d v="2025-02-19T00:00:00"/>
    <d v="2025-02-19T00:00:00"/>
    <d v="2025-02-23T00:00:00"/>
    <n v="24"/>
    <m/>
    <s v="AMARELO"/>
    <s v="COP LEG.2"/>
    <s v="REV. 150 1"/>
    <s v=""/>
    <n v="24"/>
    <s v=""/>
    <s v="Via Úmida"/>
    <s v="Ótimo"/>
    <s v="ESTUFA 2  VG 800 3"/>
    <n v="92667"/>
    <x v="0"/>
    <x v="0"/>
    <s v="AMARELO"/>
    <n v="6"/>
    <s v="8 - OP com menos de 20 dias"/>
  </r>
  <r>
    <n v="2274218"/>
    <s v="S4P9764"/>
    <x v="86"/>
    <s v="Z007"/>
    <n v="402"/>
    <s v=""/>
    <n v="600"/>
    <s v="LIB  PRCO CAPC ACON LOAT MOME MatC NDDP*"/>
    <s v="HEMIFUM. QUETIAPINA 200MG COMP. REV.(C1)"/>
    <s v="D0016431"/>
    <n v="300000"/>
    <n v="0"/>
    <s v="UN"/>
    <d v="2025-02-19T00:00:00"/>
    <d v="2025-02-23T00:00:00"/>
    <d v="2025-02-19T00:00:00"/>
    <d v="2025-02-19T00:00:00"/>
    <d v="2025-02-19T00:00:00"/>
    <d v="2025-02-23T00:00:00"/>
    <n v="24"/>
    <m/>
    <s v="AMARELO"/>
    <s v="COP LEG.2"/>
    <s v="REV. 150 1"/>
    <s v=""/>
    <n v="24"/>
    <s v=""/>
    <s v="Via Úmida"/>
    <s v="Ótimo"/>
    <s v="ESTUFA 2  VG 800 3"/>
    <n v="92667"/>
    <x v="0"/>
    <x v="0"/>
    <s v="AMARELO"/>
    <n v="6"/>
    <s v="8 - OP com menos de 20 dias"/>
  </r>
  <r>
    <n v="2274219"/>
    <s v="S4P9765"/>
    <x v="87"/>
    <s v="Z007"/>
    <n v="402"/>
    <s v=""/>
    <n v="600"/>
    <s v="LIB  PRCO CAPC ACON LOAT MatC NDDP NOAP*"/>
    <s v="ACECLOFENACO 100MG COM. REV."/>
    <s v="D0016431"/>
    <n v="1000000"/>
    <n v="0"/>
    <s v="UN"/>
    <d v="2025-02-19T00:00:00"/>
    <d v="2025-02-22T00:00:00"/>
    <d v="2025-02-19T00:00:00"/>
    <d v="2025-02-19T00:00:00"/>
    <d v="2025-02-19T00:00:00"/>
    <s v="Não Pesado"/>
    <n v="19"/>
    <m/>
    <s v="VERMELHO"/>
    <s v="COP FET.1"/>
    <s v="REV. 500 2"/>
    <s v=""/>
    <n v="19"/>
    <s v="NÃO"/>
    <s v="Via Úmida"/>
    <s v="Crítico"/>
    <s v="ESTUFA 2  VG 800 3"/>
    <n v="107650"/>
    <x v="0"/>
    <x v="0"/>
    <s v="VERMELHO"/>
    <n v="6"/>
    <s v="8 - OP com menos de 20 dias"/>
  </r>
  <r>
    <n v="2274220"/>
    <s v="S4P9766"/>
    <x v="83"/>
    <s v="Z007"/>
    <n v="404"/>
    <s v=""/>
    <n v="600"/>
    <s v="LIB  PRCO CAPC ACON LOAT MOME MatC NDDP*"/>
    <s v="CLOR.TRAMADOL (A2)CAPS 50MG"/>
    <s v="D0016431"/>
    <n v="454545"/>
    <n v="0"/>
    <s v="UN"/>
    <d v="2025-02-19T00:00:00"/>
    <d v="2025-02-20T00:00:00"/>
    <d v="2025-02-19T00:00:00"/>
    <d v="2025-02-19T00:00:00"/>
    <d v="2025-02-19T00:00:00"/>
    <d v="2025-02-21T00:00:00"/>
    <n v="15"/>
    <m/>
    <s v="VERMELHO"/>
    <s v="PAM 2"/>
    <s v="(None)"/>
    <s v=""/>
    <n v="15"/>
    <s v=""/>
    <s v="Via Úmida"/>
    <s v="Baixo"/>
    <s v="(None)"/>
    <n v="35486.328150000001"/>
    <x v="0"/>
    <x v="0"/>
    <s v="VERMELHO"/>
    <n v="6"/>
    <s v="8 - OP com menos de 20 dias"/>
  </r>
  <r>
    <n v="2274221"/>
    <s v="S4P9767"/>
    <x v="83"/>
    <s v="Z007"/>
    <n v="404"/>
    <s v=""/>
    <n v="600"/>
    <s v="LIB  PRCO CAPC ACON LOAT MOME MatC NDDP*"/>
    <s v="CLOR.TRAMADOL (A2)CAPS 50MG"/>
    <s v="D0016431"/>
    <n v="454545"/>
    <n v="0"/>
    <s v="UN"/>
    <d v="2025-02-19T00:00:00"/>
    <d v="2025-02-20T00:00:00"/>
    <d v="2025-02-19T00:00:00"/>
    <d v="2025-02-19T00:00:00"/>
    <d v="2025-02-19T00:00:00"/>
    <d v="2025-02-21T00:00:00"/>
    <n v="15"/>
    <m/>
    <s v="VERMELHO"/>
    <s v="PAM 2"/>
    <s v="(None)"/>
    <s v=""/>
    <n v="15"/>
    <s v=""/>
    <s v="Via Úmida"/>
    <s v="Baixo"/>
    <s v="(None)"/>
    <n v="35486.328150000001"/>
    <x v="0"/>
    <x v="0"/>
    <s v="VERMELHO"/>
    <n v="6"/>
    <s v="8 - OP com menos de 20 dias"/>
  </r>
  <r>
    <n v="2274222"/>
    <s v="S4P9768"/>
    <x v="83"/>
    <s v="Z007"/>
    <n v="404"/>
    <s v=""/>
    <n v="600"/>
    <s v="LIB  PRCO CAPC ACON LOAT MOME MatC NDDP*"/>
    <s v="CLOR.TRAMADOL (A2)CAPS 50MG"/>
    <s v="D0016431"/>
    <n v="454545"/>
    <n v="0"/>
    <s v="UN"/>
    <d v="2025-02-19T00:00:00"/>
    <d v="2025-02-20T00:00:00"/>
    <d v="2025-02-19T00:00:00"/>
    <d v="2025-02-19T00:00:00"/>
    <d v="2025-02-19T00:00:00"/>
    <d v="2025-02-21T00:00:00"/>
    <n v="15"/>
    <m/>
    <s v="VERMELHO"/>
    <s v="PAM 2"/>
    <s v="(None)"/>
    <s v=""/>
    <n v="15"/>
    <s v=""/>
    <s v="Via Úmida"/>
    <s v="Baixo"/>
    <s v="(None)"/>
    <n v="35486.328150000001"/>
    <x v="0"/>
    <x v="0"/>
    <s v="VERMELHO"/>
    <n v="6"/>
    <s v="8 - OP com menos de 20 dias"/>
  </r>
  <r>
    <n v="2274223"/>
    <s v="S4P9769"/>
    <x v="83"/>
    <s v="Z007"/>
    <n v="404"/>
    <s v=""/>
    <n v="600"/>
    <s v="LIB  PRCO CAPC ACON LOAT MOME MatC NDDP*"/>
    <s v="CLOR.TRAMADOL (A2)CAPS 50MG"/>
    <s v="D0016431"/>
    <n v="454545"/>
    <n v="0"/>
    <s v="UN"/>
    <d v="2025-02-19T00:00:00"/>
    <d v="2025-02-20T00:00:00"/>
    <d v="2025-02-19T00:00:00"/>
    <d v="2025-02-19T00:00:00"/>
    <d v="2025-02-19T00:00:00"/>
    <d v="2025-02-21T00:00:00"/>
    <n v="15"/>
    <m/>
    <s v="VERMELHO"/>
    <s v="PAM 2"/>
    <s v="(None)"/>
    <s v=""/>
    <n v="15"/>
    <s v=""/>
    <s v="Via Úmida"/>
    <s v="Baixo"/>
    <s v="(None)"/>
    <n v="35486.328150000001"/>
    <x v="0"/>
    <x v="0"/>
    <s v="VERMELHO"/>
    <n v="6"/>
    <s v="8 - OP com menos de 20 dias"/>
  </r>
  <r>
    <n v="2274224"/>
    <s v="S4P9770"/>
    <x v="83"/>
    <s v="Z007"/>
    <n v="404"/>
    <s v=""/>
    <n v="600"/>
    <s v="LIB  PRCO CAPC ACON LOAT MOME MatC NDDP*"/>
    <s v="CLOR.TRAMADOL (A2)CAPS 50MG"/>
    <s v="D0016431"/>
    <n v="454545"/>
    <n v="0"/>
    <s v="UN"/>
    <d v="2025-02-19T00:00:00"/>
    <d v="2025-02-20T00:00:00"/>
    <d v="2025-02-19T00:00:00"/>
    <d v="2025-02-19T00:00:00"/>
    <d v="2025-02-19T00:00:00"/>
    <d v="2025-02-24T00:00:00"/>
    <n v="15"/>
    <m/>
    <s v="VERMELHO"/>
    <s v="PAM 2"/>
    <s v="(None)"/>
    <s v=""/>
    <n v="15"/>
    <s v=""/>
    <s v="Via Úmida"/>
    <s v="Baixo"/>
    <s v="(None)"/>
    <n v="35486.328150000001"/>
    <x v="0"/>
    <x v="0"/>
    <s v="VERMELHO"/>
    <n v="6"/>
    <s v="8 - OP com menos de 20 dias"/>
  </r>
  <r>
    <n v="2274225"/>
    <s v="S4P9771"/>
    <x v="83"/>
    <s v="Z007"/>
    <n v="404"/>
    <s v=""/>
    <n v="600"/>
    <s v="LIB  PRCO CAPC ACON LOAT MOME MatC NDDP*"/>
    <s v="CLOR.TRAMADOL (A2)CAPS 50MG"/>
    <s v="D0016431"/>
    <n v="454545"/>
    <n v="0"/>
    <s v="UN"/>
    <d v="2025-02-19T00:00:00"/>
    <d v="2025-02-20T00:00:00"/>
    <d v="2025-02-19T00:00:00"/>
    <d v="2025-02-19T00:00:00"/>
    <d v="2025-02-19T00:00:00"/>
    <d v="2025-02-24T00:00:00"/>
    <n v="15"/>
    <m/>
    <s v="VERMELHO"/>
    <s v="PAM 2"/>
    <s v="(None)"/>
    <s v=""/>
    <n v="15"/>
    <s v=""/>
    <s v="Via Úmida"/>
    <s v="Baixo"/>
    <s v="(None)"/>
    <n v="35486.328150000001"/>
    <x v="0"/>
    <x v="0"/>
    <s v="VERMELHO"/>
    <n v="6"/>
    <s v="8 - OP com menos de 20 dias"/>
  </r>
  <r>
    <n v="2274226"/>
    <s v="S4P9772"/>
    <x v="83"/>
    <s v="Z007"/>
    <n v="404"/>
    <s v=""/>
    <n v="600"/>
    <s v="LIB  PRCO CAPC ACON LOAT MOME MatC NDDP*"/>
    <s v="CLOR.TRAMADOL (A2)CAPS 50MG"/>
    <s v="D0016431"/>
    <n v="454545"/>
    <n v="0"/>
    <s v="UN"/>
    <d v="2025-02-19T00:00:00"/>
    <d v="2025-02-20T00:00:00"/>
    <d v="2025-02-19T00:00:00"/>
    <d v="2025-02-19T00:00:00"/>
    <d v="2025-02-19T00:00:00"/>
    <d v="2025-02-24T00:00:00"/>
    <n v="15"/>
    <m/>
    <s v="VERMELHO"/>
    <s v="PAM 2"/>
    <s v="(None)"/>
    <s v=""/>
    <n v="15"/>
    <s v=""/>
    <s v="Via Úmida"/>
    <s v="Baixo"/>
    <s v="(None)"/>
    <n v="35486.328150000001"/>
    <x v="0"/>
    <x v="0"/>
    <s v="VERMELHO"/>
    <n v="6"/>
    <s v="8 - OP com menos de 20 dias"/>
  </r>
  <r>
    <n v="2274227"/>
    <s v="S4P9773"/>
    <x v="83"/>
    <s v="Z007"/>
    <n v="404"/>
    <s v=""/>
    <n v="600"/>
    <s v="LIB  PRCO CAPC ACON LOAT MOME MatC NDDP*"/>
    <s v="CLOR.TRAMADOL (A2)CAPS 50MG"/>
    <s v="D0016431"/>
    <n v="454545"/>
    <n v="0"/>
    <s v="UN"/>
    <d v="2025-02-19T00:00:00"/>
    <d v="2025-02-20T00:00:00"/>
    <d v="2025-02-19T00:00:00"/>
    <d v="2025-02-19T00:00:00"/>
    <d v="2025-02-19T00:00:00"/>
    <d v="2025-02-24T00:00:00"/>
    <n v="15"/>
    <m/>
    <s v="VERMELHO"/>
    <s v="PAM 2"/>
    <s v="(None)"/>
    <s v=""/>
    <n v="15"/>
    <s v=""/>
    <s v="Via Úmida"/>
    <s v="Baixo"/>
    <s v="(None)"/>
    <n v="35486.328150000001"/>
    <x v="0"/>
    <x v="0"/>
    <s v="VERMELHO"/>
    <n v="6"/>
    <s v="8 - OP com menos de 20 dias"/>
  </r>
  <r>
    <n v="2269381"/>
    <s v="S4P2878"/>
    <x v="47"/>
    <s v="Z007"/>
    <n v="402"/>
    <s v=""/>
    <n v="600"/>
    <s v="LIB  PRCO CNPA CAPC ACON AUAN AUIN DMNV*"/>
    <s v="SUC DESVENLAFAXINA(C1)100MG C R L P"/>
    <s v="J0013751"/>
    <n v="572000"/>
    <n v="0"/>
    <s v="UN"/>
    <d v="2025-02-11T00:00:00"/>
    <d v="2025-02-14T00:00:00"/>
    <d v="2025-02-04T00:00:00"/>
    <d v="2025-02-11T00:00:00"/>
    <d v="2025-02-11T00:00:00"/>
    <d v="2025-02-12T00:00:00"/>
    <n v="23"/>
    <m/>
    <s v="(NONE)"/>
    <s v="COP LEG.2"/>
    <s v="REV. 400 2"/>
    <s v=""/>
    <n v="23"/>
    <s v=""/>
    <s v="Via Úmida"/>
    <s v="Baixo"/>
    <s v="LTO 800 3"/>
    <n v="209615.12"/>
    <x v="0"/>
    <x v="0"/>
    <s v="(NONE)"/>
    <n v="14"/>
    <s v="8 - OP com menos de 20 dias"/>
  </r>
  <r>
    <n v="2274524"/>
    <s v="S4Q0198"/>
    <x v="30"/>
    <s v="Z007"/>
    <n v="400"/>
    <s v=""/>
    <n v="600"/>
    <s v="LIB  PRCO CAPC ACON AUAN AUIN LOAT MatC*"/>
    <s v="CLOR. TRAZODONA (C1) 100MG COM REV"/>
    <s v="D0016431"/>
    <n v="600000"/>
    <n v="0"/>
    <s v="UN"/>
    <d v="2025-02-20T00:00:00"/>
    <d v="2025-02-22T00:00:00"/>
    <d v="2025-02-20T00:00:00"/>
    <d v="2025-02-20T00:00:00"/>
    <d v="2025-02-20T00:00:00"/>
    <s v="Não Pesado"/>
    <n v="21"/>
    <m/>
    <s v="VERMELHO"/>
    <s v="COP LEG.7"/>
    <s v="REV. 400 1"/>
    <s v=""/>
    <n v="21"/>
    <s v="NÃO"/>
    <s v="Via Úmida"/>
    <s v="Baixo"/>
    <s v="-"/>
    <n v="90270"/>
    <x v="0"/>
    <x v="0"/>
    <s v="VERMELHO"/>
    <n v="5"/>
    <s v="8 - OP com menos de 20 dias"/>
  </r>
  <r>
    <n v="2274525"/>
    <s v="S4Q0199"/>
    <x v="30"/>
    <s v="Z007"/>
    <n v="400"/>
    <s v=""/>
    <n v="600"/>
    <s v="LIB  PRCO CAPC ACON AUAN AUIN LOAT MatC*"/>
    <s v="CLOR. TRAZODONA (C1) 100MG COM REV"/>
    <s v="D0016431"/>
    <n v="600000"/>
    <n v="0"/>
    <s v="UN"/>
    <d v="2025-02-20T00:00:00"/>
    <d v="2025-02-22T00:00:00"/>
    <d v="2025-02-20T00:00:00"/>
    <d v="2025-02-20T00:00:00"/>
    <d v="2025-02-20T00:00:00"/>
    <s v="Não Pesado"/>
    <n v="21"/>
    <m/>
    <s v="VERMELHO"/>
    <s v="COP LEG.7"/>
    <s v="REV. 400 1"/>
    <s v=""/>
    <n v="21"/>
    <s v="NÃO"/>
    <s v="Via Úmida"/>
    <s v="Baixo"/>
    <s v="-"/>
    <n v="90270"/>
    <x v="0"/>
    <x v="0"/>
    <s v="VERMELHO"/>
    <n v="5"/>
    <s v="8 - OP com menos de 20 dias"/>
  </r>
  <r>
    <n v="2269611"/>
    <s v="S4P3139"/>
    <x v="88"/>
    <s v="Z007"/>
    <n v="400"/>
    <s v=""/>
    <n v="600"/>
    <s v="LIB  PRCO CNPA CAPC ACON LOAT MOME MatC*"/>
    <s v="DIP+MES DIIDROERG+CAF 350+1+100MG COM"/>
    <s v="J0013751"/>
    <n v="450000"/>
    <n v="0"/>
    <s v="UN"/>
    <d v="2025-02-21T00:00:00"/>
    <d v="2025-02-22T00:00:00"/>
    <d v="2025-02-04T00:00:00"/>
    <d v="2025-02-20T00:00:00"/>
    <d v="2025-02-21T00:00:00"/>
    <d v="2025-02-22T00:00:00"/>
    <n v="11"/>
    <m/>
    <s v="VERMELHO"/>
    <s v="COP LEG.7"/>
    <s v="(None)"/>
    <s v=""/>
    <n v="11"/>
    <s v=""/>
    <s v="Via Úmida"/>
    <s v="Ótimo"/>
    <s v="(None)"/>
    <n v="54135"/>
    <x v="0"/>
    <x v="0"/>
    <s v="VERMELHO"/>
    <n v="4"/>
    <s v="8 - OP com menos de 20 dias"/>
  </r>
  <r>
    <n v="2269612"/>
    <s v="S4P3140"/>
    <x v="88"/>
    <s v="Z007"/>
    <n v="400"/>
    <s v=""/>
    <n v="600"/>
    <s v="LIB  PRCO CNPA CAPC ACON LOAT MOME MatC*"/>
    <s v="DIP+MES DIIDROERG+CAF 350+1+100MG COM"/>
    <s v="J0013751"/>
    <n v="450000"/>
    <n v="0"/>
    <s v="UN"/>
    <d v="2025-02-21T00:00:00"/>
    <d v="2025-02-22T00:00:00"/>
    <d v="2025-02-04T00:00:00"/>
    <d v="2025-02-20T00:00:00"/>
    <d v="2025-02-21T00:00:00"/>
    <d v="2025-02-22T00:00:00"/>
    <n v="11"/>
    <m/>
    <s v="VERMELHO"/>
    <s v="COP LEG.7"/>
    <s v="(None)"/>
    <s v=""/>
    <n v="11"/>
    <s v=""/>
    <s v="Via Úmida"/>
    <s v="Ótimo"/>
    <s v="(None)"/>
    <n v="54135"/>
    <x v="0"/>
    <x v="0"/>
    <s v="VERMELHO"/>
    <n v="4"/>
    <s v="8 - OP com menos de 20 dias"/>
  </r>
  <r>
    <n v="2269613"/>
    <s v="S4P3141"/>
    <x v="88"/>
    <s v="Z007"/>
    <n v="400"/>
    <s v=""/>
    <n v="600"/>
    <s v="LIB  PRCO CNPA CAPC ACON LOAT MOME MatC*"/>
    <s v="DIP+MES DIIDROERG+CAF 350+1+100MG COM"/>
    <s v="J0013751"/>
    <n v="450000"/>
    <n v="0"/>
    <s v="UN"/>
    <d v="2025-02-21T00:00:00"/>
    <d v="2025-02-22T00:00:00"/>
    <d v="2025-02-04T00:00:00"/>
    <d v="2025-02-20T00:00:00"/>
    <d v="2025-02-21T00:00:00"/>
    <d v="2025-02-22T00:00:00"/>
    <n v="11"/>
    <m/>
    <s v="VERMELHO"/>
    <s v="COP LEG.7"/>
    <s v="(None)"/>
    <s v=""/>
    <n v="11"/>
    <s v=""/>
    <s v="Via Úmida"/>
    <s v="Ótimo"/>
    <s v="(None)"/>
    <n v="54135"/>
    <x v="0"/>
    <x v="0"/>
    <s v="VERMELHO"/>
    <n v="4"/>
    <s v="8 - OP com menos de 20 dias"/>
  </r>
  <r>
    <n v="2269614"/>
    <s v="S4P3142"/>
    <x v="88"/>
    <s v="Z007"/>
    <n v="400"/>
    <s v=""/>
    <n v="600"/>
    <s v="LIB  PRCO CAPC ACON LOAT MOME MatC NDDP*"/>
    <s v="DIP+MES DIIDROERG+CAF 350+1+100MG COM"/>
    <s v="J0013751"/>
    <n v="450000"/>
    <n v="0"/>
    <s v="UN"/>
    <d v="2025-02-21T00:00:00"/>
    <d v="2025-02-22T00:00:00"/>
    <d v="2025-02-04T00:00:00"/>
    <d v="2025-02-20T00:00:00"/>
    <d v="2025-02-21T00:00:00"/>
    <d v="2025-02-22T00:00:00"/>
    <n v="11"/>
    <m/>
    <s v="VERMELHO"/>
    <s v="COP LEG.7"/>
    <s v="(None)"/>
    <s v=""/>
    <n v="11"/>
    <s v=""/>
    <s v="Via Úmida"/>
    <s v="Ótimo"/>
    <s v="(None)"/>
    <n v="54135"/>
    <x v="0"/>
    <x v="0"/>
    <s v="VERMELHO"/>
    <n v="4"/>
    <s v="8 - OP com menos de 20 dias"/>
  </r>
  <r>
    <n v="2269615"/>
    <s v="S4P3143"/>
    <x v="88"/>
    <s v="Z007"/>
    <n v="400"/>
    <s v=""/>
    <n v="600"/>
    <s v="LIB  PRCO CAPC ACON LOAT MOME MatC NDDP*"/>
    <s v="DIP+MES DIIDROERG+CAF 350+1+100MG COM"/>
    <s v="J0013751"/>
    <n v="450000"/>
    <n v="0"/>
    <s v="UN"/>
    <d v="2025-02-21T00:00:00"/>
    <d v="2025-02-22T00:00:00"/>
    <d v="2025-02-04T00:00:00"/>
    <d v="2025-02-20T00:00:00"/>
    <d v="2025-02-21T00:00:00"/>
    <d v="2025-02-22T00:00:00"/>
    <n v="11"/>
    <m/>
    <s v="VERMELHO"/>
    <s v="COP LEG.7"/>
    <s v="(None)"/>
    <s v=""/>
    <n v="11"/>
    <s v=""/>
    <s v="Via Úmida"/>
    <s v="Ótimo"/>
    <s v="(None)"/>
    <n v="54135"/>
    <x v="0"/>
    <x v="0"/>
    <s v="VERMELHO"/>
    <n v="4"/>
    <s v="8 - OP com menos de 20 dias"/>
  </r>
  <r>
    <n v="2269661"/>
    <s v="S4P3211"/>
    <x v="12"/>
    <s v="Z007"/>
    <n v="408"/>
    <s v=""/>
    <n v="600"/>
    <s v="LIB  PRCO CAPC ACON AUAN AUIN LOAT MatC*"/>
    <s v="ITRACONAZOL 100 MG CAPSULA DURA"/>
    <s v="D0016431"/>
    <n v="416570"/>
    <n v="0"/>
    <s v="UN"/>
    <d v="2025-02-21T00:00:00"/>
    <d v="2025-02-23T00:00:00"/>
    <d v="2025-02-04T00:00:00"/>
    <d v="2025-02-21T00:00:00"/>
    <d v="2025-02-21T00:00:00"/>
    <s v="Não Pesado"/>
    <n v="10"/>
    <m/>
    <s v="VERMELHO"/>
    <s v="PAM 1"/>
    <s v="(None)"/>
    <s v=""/>
    <n v="10"/>
    <s v="NÃO"/>
    <s v="Via Úmida"/>
    <s v="Excesso"/>
    <s v="(None)"/>
    <n v="176675.6684"/>
    <x v="0"/>
    <x v="0"/>
    <s v="VERMELHO"/>
    <n v="4"/>
    <s v="8 - OP com menos de 20 dias"/>
  </r>
  <r>
    <n v="2269662"/>
    <s v="S4P3212"/>
    <x v="12"/>
    <s v="Z007"/>
    <n v="408"/>
    <s v=""/>
    <n v="600"/>
    <s v="LIB  PRCO CAPC ACON AUAN AUIN LOAT MatC*"/>
    <s v="ITRACONAZOL 100 MG CAPSULA DURA"/>
    <s v="D0016431"/>
    <n v="416570"/>
    <n v="0"/>
    <s v="UN"/>
    <d v="2025-02-21T00:00:00"/>
    <d v="2025-02-23T00:00:00"/>
    <d v="2025-02-04T00:00:00"/>
    <d v="2025-02-21T00:00:00"/>
    <d v="2025-02-21T00:00:00"/>
    <s v="Não Pesado"/>
    <n v="10"/>
    <m/>
    <s v="VERMELHO"/>
    <s v="PAM 1"/>
    <s v="(None)"/>
    <s v=""/>
    <n v="10"/>
    <s v="NÃO"/>
    <s v="Via Úmida"/>
    <s v="Excesso"/>
    <s v="(None)"/>
    <n v="176675.6684"/>
    <x v="0"/>
    <x v="0"/>
    <s v="VERMELHO"/>
    <n v="4"/>
    <s v="8 - OP com menos de 20 dias"/>
  </r>
  <r>
    <n v="2269663"/>
    <s v="S4P3213"/>
    <x v="12"/>
    <s v="Z007"/>
    <n v="408"/>
    <s v=""/>
    <n v="600"/>
    <s v="LIB  PRCO CAPC ACON AUAN AUIN LOAT MatC*"/>
    <s v="ITRACONAZOL 100 MG CAPSULA DURA"/>
    <s v="D0016431"/>
    <n v="416570"/>
    <n v="0"/>
    <s v="UN"/>
    <d v="2025-02-21T00:00:00"/>
    <d v="2025-02-23T00:00:00"/>
    <d v="2025-02-04T00:00:00"/>
    <d v="2025-02-21T00:00:00"/>
    <d v="2025-02-21T00:00:00"/>
    <s v="Não Pesado"/>
    <n v="10"/>
    <m/>
    <s v="VERMELHO"/>
    <s v="PAM 1"/>
    <s v="(None)"/>
    <s v=""/>
    <n v="10"/>
    <s v="NÃO"/>
    <s v="Via Úmida"/>
    <s v="Excesso"/>
    <s v="(None)"/>
    <n v="176675.6684"/>
    <x v="0"/>
    <x v="0"/>
    <s v="VERMELHO"/>
    <n v="4"/>
    <s v="8 - OP com menos de 20 dias"/>
  </r>
  <r>
    <n v="2273959"/>
    <s v="S4P9415"/>
    <x v="89"/>
    <s v="Z007"/>
    <n v="400"/>
    <s v=""/>
    <n v="600"/>
    <s v="LIB  PRCO CNPA CAPC ACON LOAT MOME MatC*"/>
    <s v="ATORVASTATINA CALCICA 20MG COMP.REV."/>
    <s v="C0040343"/>
    <n v="1000000"/>
    <n v="0"/>
    <s v="UN"/>
    <d v="2025-02-21T00:00:00"/>
    <d v="2025-02-24T00:00:00"/>
    <d v="2025-02-19T00:00:00"/>
    <d v="2025-02-21T00:00:00"/>
    <d v="2025-02-21T00:00:00"/>
    <d v="2025-02-22T00:00:00"/>
    <n v="13"/>
    <m/>
    <s v="VERMELHO"/>
    <s v="COP FET.5"/>
    <s v="REV. 500 1"/>
    <s v=""/>
    <n v="13"/>
    <s v=""/>
    <s v="Via Úmida"/>
    <s v="Crítico"/>
    <s v="-"/>
    <n v="72070"/>
    <x v="0"/>
    <x v="0"/>
    <s v="VERMELHO"/>
    <n v="4"/>
    <s v="8 - OP com menos de 20 dias"/>
  </r>
  <r>
    <n v="2273960"/>
    <s v="S4P9416"/>
    <x v="89"/>
    <s v="Z007"/>
    <n v="400"/>
    <s v=""/>
    <n v="600"/>
    <s v="LIB  PRCO CNPA CAPC ACON LOAT MOME MatC*"/>
    <s v="ATORVASTATINA CALCICA 20MG COMP.REV."/>
    <s v="C0040343"/>
    <n v="1000000"/>
    <n v="0"/>
    <s v="UN"/>
    <d v="2025-02-21T00:00:00"/>
    <d v="2025-02-24T00:00:00"/>
    <d v="2025-02-19T00:00:00"/>
    <d v="2025-02-21T00:00:00"/>
    <d v="2025-02-21T00:00:00"/>
    <d v="2025-02-22T00:00:00"/>
    <n v="13"/>
    <m/>
    <s v="VERMELHO"/>
    <s v="COP FET.5"/>
    <s v="REV. 500 1"/>
    <s v=""/>
    <n v="13"/>
    <s v=""/>
    <s v="Via Úmida"/>
    <s v="Crítico"/>
    <s v="-"/>
    <n v="72070"/>
    <x v="0"/>
    <x v="0"/>
    <s v="VERMELHO"/>
    <n v="4"/>
    <s v="8 - OP com menos de 20 dias"/>
  </r>
  <r>
    <n v="2273961"/>
    <s v="S4P9417"/>
    <x v="89"/>
    <s v="Z007"/>
    <n v="400"/>
    <s v=""/>
    <n v="600"/>
    <s v="LIB  PRCO CNPA CAPC ACON LOAT MOME MatC*"/>
    <s v="ATORVASTATINA CALCICA 20MG COMP.REV."/>
    <s v="C0040343"/>
    <n v="1000000"/>
    <n v="0"/>
    <s v="UN"/>
    <d v="2025-02-21T00:00:00"/>
    <d v="2025-02-24T00:00:00"/>
    <d v="2025-02-19T00:00:00"/>
    <d v="2025-02-21T00:00:00"/>
    <d v="2025-02-21T00:00:00"/>
    <d v="2025-02-22T00:00:00"/>
    <n v="13"/>
    <m/>
    <s v="VERMELHO"/>
    <s v="COP FET.5"/>
    <s v="REV. 500 1"/>
    <s v=""/>
    <n v="13"/>
    <s v=""/>
    <s v="Via Úmida"/>
    <s v="Crítico"/>
    <s v="-"/>
    <n v="72070"/>
    <x v="0"/>
    <x v="0"/>
    <s v="VERMELHO"/>
    <n v="4"/>
    <s v="8 - OP com menos de 20 dias"/>
  </r>
  <r>
    <n v="2273962"/>
    <s v="S4P9418"/>
    <x v="89"/>
    <s v="Z007"/>
    <n v="400"/>
    <s v=""/>
    <n v="600"/>
    <s v="LIB  PRCO CNPA CAPC ACON LOAT MOME MatC*"/>
    <s v="ATORVASTATINA CALCICA 20MG COMP.REV."/>
    <s v="C0040343"/>
    <n v="1000000"/>
    <n v="0"/>
    <s v="UN"/>
    <d v="2025-02-21T00:00:00"/>
    <d v="2025-02-24T00:00:00"/>
    <d v="2025-02-19T00:00:00"/>
    <d v="2025-02-21T00:00:00"/>
    <d v="2025-02-21T00:00:00"/>
    <d v="2025-02-22T00:00:00"/>
    <n v="13"/>
    <m/>
    <s v="VERMELHO"/>
    <s v="COP FET.5"/>
    <s v="REV. 500 1"/>
    <s v=""/>
    <n v="13"/>
    <s v=""/>
    <s v="Via Úmida"/>
    <s v="Crítico"/>
    <s v="-"/>
    <n v="72070"/>
    <x v="0"/>
    <x v="0"/>
    <s v="VERMELHO"/>
    <n v="4"/>
    <s v="8 - OP com menos de 20 dias"/>
  </r>
  <r>
    <n v="2273976"/>
    <s v="S4P9432"/>
    <x v="90"/>
    <s v="Z007"/>
    <n v="400"/>
    <s v=""/>
    <n v="600"/>
    <s v="LIB  PRCO CAPC ACON AUAN AUIN LOAT MOME*"/>
    <s v="HEMIT. DE ZOLPIDEM (B1) 5MG COM SL"/>
    <s v="C0040343"/>
    <n v="2500000"/>
    <n v="0"/>
    <s v="UN"/>
    <d v="2025-02-21T00:00:00"/>
    <d v="2025-02-23T00:00:00"/>
    <d v="2025-02-19T00:00:00"/>
    <d v="2025-02-21T00:00:00"/>
    <d v="2025-02-21T00:00:00"/>
    <d v="2025-02-24T00:00:00"/>
    <n v="13"/>
    <m/>
    <s v="(NONE)"/>
    <s v="COP FET.4"/>
    <s v="(None)"/>
    <s v=""/>
    <n v="13"/>
    <s v=""/>
    <s v="Via Úmida"/>
    <s v="Baixo"/>
    <s v="(None)"/>
    <n v="66100"/>
    <x v="0"/>
    <x v="0"/>
    <s v="(NONE)"/>
    <n v="4"/>
    <s v="8 - OP com menos de 20 dias"/>
  </r>
  <r>
    <n v="2273977"/>
    <s v="S4P9433"/>
    <x v="90"/>
    <s v="Z007"/>
    <n v="400"/>
    <s v=""/>
    <n v="600"/>
    <s v="LIB  PRCO CAPC ACON AUAN AUIN LOAT MOME*"/>
    <s v="HEMIT. DE ZOLPIDEM (B1) 5MG COM SL"/>
    <s v="C0040343"/>
    <n v="2500000"/>
    <n v="0"/>
    <s v="UN"/>
    <d v="2025-02-21T00:00:00"/>
    <d v="2025-02-23T00:00:00"/>
    <d v="2025-02-19T00:00:00"/>
    <d v="2025-02-21T00:00:00"/>
    <d v="2025-02-21T00:00:00"/>
    <d v="2025-02-24T00:00:00"/>
    <n v="13"/>
    <m/>
    <s v="(NONE)"/>
    <s v="COP FET.4"/>
    <s v="(None)"/>
    <s v=""/>
    <n v="13"/>
    <s v=""/>
    <s v="Via Úmida"/>
    <s v="Baixo"/>
    <s v="(None)"/>
    <n v="66100"/>
    <x v="0"/>
    <x v="0"/>
    <s v="(NONE)"/>
    <n v="4"/>
    <s v="8 - OP com menos de 20 dias"/>
  </r>
  <r>
    <n v="2273978"/>
    <s v="S4P9434"/>
    <x v="90"/>
    <s v="Z007"/>
    <n v="400"/>
    <s v=""/>
    <n v="600"/>
    <s v="LIB  PRCO CAPC ACON AUAN AUIN LOAT MOME*"/>
    <s v="HEMIT. DE ZOLPIDEM (B1) 5MG COM SL"/>
    <s v="C0040343"/>
    <n v="2500000"/>
    <n v="0"/>
    <s v="UN"/>
    <d v="2025-02-21T00:00:00"/>
    <d v="2025-02-23T00:00:00"/>
    <d v="2025-02-19T00:00:00"/>
    <d v="2025-02-21T00:00:00"/>
    <d v="2025-02-21T00:00:00"/>
    <d v="2025-02-24T00:00:00"/>
    <n v="13"/>
    <m/>
    <s v="(NONE)"/>
    <s v="COP FET.4"/>
    <s v="(None)"/>
    <s v=""/>
    <n v="13"/>
    <s v=""/>
    <s v="Via Úmida"/>
    <s v="Baixo"/>
    <s v="(None)"/>
    <n v="66100"/>
    <x v="0"/>
    <x v="0"/>
    <s v="(NONE)"/>
    <n v="4"/>
    <s v="8 - OP com menos de 20 dias"/>
  </r>
  <r>
    <n v="2273979"/>
    <s v="S4P9435"/>
    <x v="90"/>
    <s v="Z007"/>
    <n v="400"/>
    <s v=""/>
    <n v="600"/>
    <s v="LIB  PRCO CAPC ACON AUAN AUIN LOAT MOME*"/>
    <s v="HEMIT. DE ZOLPIDEM (B1) 5MG COM SL"/>
    <s v="C0040343"/>
    <n v="2500000"/>
    <n v="0"/>
    <s v="UN"/>
    <d v="2025-02-21T00:00:00"/>
    <d v="2025-02-23T00:00:00"/>
    <d v="2025-02-19T00:00:00"/>
    <d v="2025-02-21T00:00:00"/>
    <d v="2025-02-21T00:00:00"/>
    <d v="2025-02-24T00:00:00"/>
    <n v="13"/>
    <m/>
    <s v="(NONE)"/>
    <s v="COP FET.4"/>
    <s v="(None)"/>
    <s v=""/>
    <n v="13"/>
    <s v=""/>
    <s v="Via Úmida"/>
    <s v="Baixo"/>
    <s v="(None)"/>
    <n v="66100"/>
    <x v="0"/>
    <x v="0"/>
    <s v="(NONE)"/>
    <n v="4"/>
    <s v="8 - OP com menos de 20 dias"/>
  </r>
  <r>
    <n v="2274099"/>
    <s v="S4P9600"/>
    <x v="62"/>
    <s v="Z007"/>
    <n v="402"/>
    <s v=""/>
    <n v="600"/>
    <s v="LIB  PRCO CAPC ACON AUAN AUIN LOAT MatC*"/>
    <s v="DIPIRONA SODICA 1G COM"/>
    <s v="J0013751"/>
    <n v="700000"/>
    <n v="0"/>
    <s v="UN"/>
    <d v="2025-02-21T00:00:00"/>
    <d v="2025-02-25T00:00:00"/>
    <d v="2025-02-19T00:00:00"/>
    <d v="2025-02-21T00:00:00"/>
    <d v="2025-02-21T00:00:00"/>
    <s v="Não Pesado"/>
    <n v="19"/>
    <m/>
    <s v="VERMELHO"/>
    <s v="COP. STIN"/>
    <s v="(None)"/>
    <s v=""/>
    <n v="19"/>
    <s v="NÃO"/>
    <s v="Via Úmida"/>
    <s v="Crítico"/>
    <s v="LTO 2000 2  VG 2000 2"/>
    <n v="123844"/>
    <x v="0"/>
    <x v="0"/>
    <s v="VERMELHO"/>
    <n v="4"/>
    <s v="8 - OP com menos de 20 dias"/>
  </r>
  <r>
    <n v="2274100"/>
    <s v="S4P9601"/>
    <x v="62"/>
    <s v="Z007"/>
    <n v="402"/>
    <s v=""/>
    <n v="600"/>
    <s v="LIB  PRCO CAPC ACON AUAN AUIN LOAT MatC*"/>
    <s v="DIPIRONA SODICA 1G COM"/>
    <s v="J0013751"/>
    <n v="700000"/>
    <n v="0"/>
    <s v="UN"/>
    <d v="2025-02-21T00:00:00"/>
    <d v="2025-02-25T00:00:00"/>
    <d v="2025-02-19T00:00:00"/>
    <d v="2025-02-21T00:00:00"/>
    <d v="2025-02-21T00:00:00"/>
    <s v="Não Pesado"/>
    <n v="19"/>
    <m/>
    <s v="VERMELHO"/>
    <s v="COP. STIN"/>
    <s v="(None)"/>
    <s v=""/>
    <n v="19"/>
    <s v="NÃO"/>
    <s v="Via Úmida"/>
    <s v="Crítico"/>
    <s v="LTO 2000 2  VG 2000 2"/>
    <n v="123844"/>
    <x v="0"/>
    <x v="0"/>
    <s v="VERMELHO"/>
    <n v="4"/>
    <s v="8 - OP com menos de 20 dias"/>
  </r>
  <r>
    <n v="2274101"/>
    <s v="S4P9602"/>
    <x v="62"/>
    <s v="Z007"/>
    <n v="402"/>
    <s v=""/>
    <n v="600"/>
    <s v="LIB  PRCO CAPC ACON AUAN AUIN LOAT MatC*"/>
    <s v="DIPIRONA SODICA 1G COM"/>
    <s v="J0013751"/>
    <n v="700000"/>
    <n v="0"/>
    <s v="UN"/>
    <d v="2025-02-21T00:00:00"/>
    <d v="2025-02-25T00:00:00"/>
    <d v="2025-02-19T00:00:00"/>
    <d v="2025-02-21T00:00:00"/>
    <d v="2025-02-21T00:00:00"/>
    <s v="Não Pesado"/>
    <n v="19"/>
    <m/>
    <s v="VERMELHO"/>
    <s v="COP. STIN"/>
    <s v="(None)"/>
    <s v=""/>
    <n v="19"/>
    <s v="NÃO"/>
    <s v="Via Úmida"/>
    <s v="Crítico"/>
    <s v="LTO 2000 2  VG 2000 2"/>
    <n v="123844"/>
    <x v="0"/>
    <x v="0"/>
    <s v="VERMELHO"/>
    <n v="4"/>
    <s v="8 - OP com menos de 20 dias"/>
  </r>
  <r>
    <n v="2274181"/>
    <s v="S4P9700"/>
    <x v="91"/>
    <s v="Z007"/>
    <n v="400"/>
    <s v=""/>
    <n v="600"/>
    <s v="LIB  PRCO CAPC ACON AUAN AUIN LOAT MatC*"/>
    <s v="BISSULFATO DE CLOPIDOGREL 75MG COM REV"/>
    <s v="D0016431"/>
    <n v="1520000"/>
    <n v="0"/>
    <s v="UN"/>
    <d v="2025-02-21T00:00:00"/>
    <d v="2025-02-23T00:00:00"/>
    <d v="2025-02-19T00:00:00"/>
    <d v="2025-02-21T00:00:00"/>
    <d v="2025-02-21T00:00:00"/>
    <s v="Não Pesado"/>
    <n v="13"/>
    <m/>
    <s v="AMARELO"/>
    <s v="COP LEG.7"/>
    <s v="REV. 400 2"/>
    <s v=""/>
    <n v="13"/>
    <s v="NÃO"/>
    <s v="Via Úmida"/>
    <s v="Crítico"/>
    <s v="-"/>
    <n v="195122.40000000002"/>
    <x v="0"/>
    <x v="0"/>
    <s v="AMARELO"/>
    <n v="4"/>
    <s v="8 - OP com menos de 20 dias"/>
  </r>
  <r>
    <n v="2274264"/>
    <s v="S4P9859"/>
    <x v="92"/>
    <s v="Z007"/>
    <n v="402"/>
    <s v=""/>
    <n v="600"/>
    <s v="LIB  PRCO CNPA CAPC ACON LOAT MOME MatC*"/>
    <s v="DEXAMETASONA COMP 4MG"/>
    <s v="C0040343"/>
    <n v="1000000"/>
    <n v="0"/>
    <s v="UN"/>
    <d v="2025-02-21T00:00:00"/>
    <d v="2025-02-23T00:00:00"/>
    <d v="2025-02-20T00:00:00"/>
    <d v="2025-02-21T00:00:00"/>
    <d v="2025-02-21T00:00:00"/>
    <d v="2025-02-21T00:00:00"/>
    <n v="18"/>
    <m/>
    <s v="AMARELO"/>
    <s v="COP FET.1"/>
    <s v="(None)"/>
    <s v=""/>
    <n v="18"/>
    <s v=""/>
    <s v="Via Úmida"/>
    <s v="Ótimo"/>
    <s v="LTO 800 2  VG 800 2"/>
    <n v="81410"/>
    <x v="0"/>
    <x v="0"/>
    <s v="AMARELO"/>
    <n v="4"/>
    <s v="8 - OP com menos de 20 dias"/>
  </r>
  <r>
    <n v="2274265"/>
    <s v="S4P9860"/>
    <x v="92"/>
    <s v="Z007"/>
    <n v="402"/>
    <s v=""/>
    <n v="600"/>
    <s v="LIB  PRCO CNPA CAPC ACON LOAT MOME MatC*"/>
    <s v="DEXAMETASONA COMP 4MG"/>
    <s v="C0040343"/>
    <n v="1000000"/>
    <n v="0"/>
    <s v="UN"/>
    <d v="2025-02-21T00:00:00"/>
    <d v="2025-02-23T00:00:00"/>
    <d v="2025-02-20T00:00:00"/>
    <d v="2025-02-21T00:00:00"/>
    <d v="2025-02-21T00:00:00"/>
    <d v="2025-02-21T00:00:00"/>
    <n v="18"/>
    <m/>
    <s v="AMARELO"/>
    <s v="COP FET.1"/>
    <s v="(None)"/>
    <s v=""/>
    <n v="18"/>
    <s v=""/>
    <s v="Via Úmida"/>
    <s v="Ótimo"/>
    <s v="LTO 800 2  VG 800 2"/>
    <n v="81410"/>
    <x v="0"/>
    <x v="0"/>
    <s v="AMARELO"/>
    <n v="4"/>
    <s v="8 - OP com menos de 20 dias"/>
  </r>
  <r>
    <n v="2274266"/>
    <s v="S4P9862"/>
    <x v="92"/>
    <s v="Z007"/>
    <n v="402"/>
    <s v=""/>
    <n v="600"/>
    <s v="LIB  PRCO CNPA CAPC ACON LOAT MOME MatC*"/>
    <s v="DEXAMETASONA COMP 4MG"/>
    <s v="C0040343"/>
    <n v="1000000"/>
    <n v="0"/>
    <s v="UN"/>
    <d v="2025-02-21T00:00:00"/>
    <d v="2025-02-23T00:00:00"/>
    <d v="2025-02-20T00:00:00"/>
    <d v="2025-02-21T00:00:00"/>
    <d v="2025-02-21T00:00:00"/>
    <d v="2025-02-21T00:00:00"/>
    <n v="18"/>
    <m/>
    <s v="AMARELO"/>
    <s v="COP FET.1"/>
    <s v="(None)"/>
    <s v=""/>
    <n v="18"/>
    <s v=""/>
    <s v="Via Úmida"/>
    <s v="Ótimo"/>
    <s v="LTO 800 2  VG 800 2"/>
    <n v="81410"/>
    <x v="0"/>
    <x v="0"/>
    <s v="AMARELO"/>
    <n v="4"/>
    <s v="8 - OP com menos de 20 dias"/>
  </r>
  <r>
    <n v="2274267"/>
    <s v="S4P9863"/>
    <x v="92"/>
    <s v="Z007"/>
    <n v="402"/>
    <s v=""/>
    <n v="600"/>
    <s v="LIB  PRCO CNPA CAPC ACON LOAT MOME MatC*"/>
    <s v="DEXAMETASONA COMP 4MG"/>
    <s v="C0040343"/>
    <n v="1000000"/>
    <n v="0"/>
    <s v="UN"/>
    <d v="2025-02-21T00:00:00"/>
    <d v="2025-02-23T00:00:00"/>
    <d v="2025-02-20T00:00:00"/>
    <d v="2025-02-21T00:00:00"/>
    <d v="2025-02-21T00:00:00"/>
    <d v="2025-02-21T00:00:00"/>
    <n v="18"/>
    <m/>
    <s v="AMARELO"/>
    <s v="COP FET.1"/>
    <s v="(None)"/>
    <s v=""/>
    <n v="18"/>
    <s v=""/>
    <s v="Via Úmida"/>
    <s v="Ótimo"/>
    <s v="LTO 800 2  VG 800 2"/>
    <n v="81410"/>
    <x v="0"/>
    <x v="0"/>
    <s v="AMARELO"/>
    <n v="4"/>
    <s v="8 - OP com menos de 20 dias"/>
  </r>
  <r>
    <n v="2274268"/>
    <s v="S4P9864"/>
    <x v="92"/>
    <s v="Z007"/>
    <n v="402"/>
    <s v=""/>
    <n v="600"/>
    <s v="LIB  PRCO CNPA CAPC ACON LOAT MOME MatC*"/>
    <s v="DEXAMETASONA COMP 4MG"/>
    <s v="C0040343"/>
    <n v="1000000"/>
    <n v="0"/>
    <s v="UN"/>
    <d v="2025-02-21T00:00:00"/>
    <d v="2025-02-23T00:00:00"/>
    <d v="2025-02-20T00:00:00"/>
    <d v="2025-02-21T00:00:00"/>
    <d v="2025-02-21T00:00:00"/>
    <d v="2025-02-21T00:00:00"/>
    <n v="18"/>
    <m/>
    <s v="AMARELO"/>
    <s v="COP FET.1"/>
    <s v="(None)"/>
    <s v=""/>
    <n v="18"/>
    <s v=""/>
    <s v="Via Úmida"/>
    <s v="Ótimo"/>
    <s v="LTO 800 2  VG 800 2"/>
    <n v="81410"/>
    <x v="0"/>
    <x v="0"/>
    <s v="AMARELO"/>
    <n v="4"/>
    <s v="8 - OP com menos de 20 dias"/>
  </r>
  <r>
    <n v="2274291"/>
    <s v="S4P9866"/>
    <x v="92"/>
    <s v="Z007"/>
    <n v="402"/>
    <s v=""/>
    <n v="600"/>
    <s v="LIB  PRCO CAPC ACON LOAT MOME MatC NDDP*"/>
    <s v="DEXAMETASONA COMP 4MG"/>
    <s v="C0040343"/>
    <n v="1000000"/>
    <n v="0"/>
    <s v="UN"/>
    <d v="2025-02-21T00:00:00"/>
    <d v="2025-02-23T00:00:00"/>
    <d v="2025-02-20T00:00:00"/>
    <d v="2025-02-21T00:00:00"/>
    <d v="2025-02-21T00:00:00"/>
    <d v="2025-02-21T00:00:00"/>
    <n v="18"/>
    <m/>
    <s v="AMARELO"/>
    <s v="COP FET.1"/>
    <s v="(None)"/>
    <s v=""/>
    <n v="18"/>
    <s v=""/>
    <s v="Via Úmida"/>
    <s v="Ótimo"/>
    <s v="LTO 800 2  VG 800 2"/>
    <n v="81410"/>
    <x v="0"/>
    <x v="0"/>
    <s v="AMARELO"/>
    <n v="4"/>
    <s v="8 - OP com menos de 20 dias"/>
  </r>
  <r>
    <n v="2274576"/>
    <s v="S4Q0301"/>
    <x v="93"/>
    <s v="Z007"/>
    <n v="400"/>
    <s v=""/>
    <n v="600"/>
    <s v="LIB  PRCO CNPA CAPC ACON LOAT MOME MatC*"/>
    <s v="DIPIRONA 500MG COM"/>
    <s v="D0016431"/>
    <n v="900000"/>
    <n v="0"/>
    <s v="UN"/>
    <d v="2025-02-21T00:00:00"/>
    <d v="2025-02-22T00:00:00"/>
    <d v="2025-02-20T00:00:00"/>
    <d v="2025-02-21T00:00:00"/>
    <d v="2025-02-21T00:00:00"/>
    <d v="2025-02-24T00:00:00"/>
    <n v="10"/>
    <m/>
    <s v="(NONE)"/>
    <s v="COP FET.1"/>
    <s v="(None)"/>
    <s v=""/>
    <n v="10"/>
    <s v=""/>
    <s v="Via Úmida"/>
    <s v="Baixo"/>
    <s v="(None)"/>
    <n v="62361.000000000007"/>
    <x v="0"/>
    <x v="0"/>
    <s v="(NONE)"/>
    <n v="4"/>
    <s v="8 - OP com menos de 20 dias"/>
  </r>
  <r>
    <n v="2274577"/>
    <s v="S4Q0302"/>
    <x v="93"/>
    <s v="Z007"/>
    <n v="400"/>
    <s v=""/>
    <n v="600"/>
    <s v="LIB  PRCO CNPA CAPC ACON LOAT MOME MatC*"/>
    <s v="DIPIRONA 500MG COM"/>
    <s v="D0016431"/>
    <n v="900000"/>
    <n v="0"/>
    <s v="UN"/>
    <d v="2025-02-21T00:00:00"/>
    <d v="2025-02-22T00:00:00"/>
    <d v="2025-02-20T00:00:00"/>
    <d v="2025-02-21T00:00:00"/>
    <d v="2025-02-21T00:00:00"/>
    <d v="2025-02-24T00:00:00"/>
    <n v="10"/>
    <m/>
    <s v="(NONE)"/>
    <s v="COP FET.1"/>
    <s v="(None)"/>
    <s v=""/>
    <n v="10"/>
    <s v=""/>
    <s v="Via Úmida"/>
    <s v="Baixo"/>
    <s v="(None)"/>
    <n v="62361.000000000007"/>
    <x v="0"/>
    <x v="0"/>
    <s v="(NONE)"/>
    <n v="4"/>
    <s v="8 - OP com menos de 20 dias"/>
  </r>
  <r>
    <n v="2274578"/>
    <s v="S4Q0303"/>
    <x v="93"/>
    <s v="Z007"/>
    <n v="400"/>
    <s v=""/>
    <n v="600"/>
    <s v="LIB  PRCO CNPA CAPC ACON LOAT MOME MatC*"/>
    <s v="DIPIRONA 500MG COM"/>
    <s v="D0016431"/>
    <n v="900000"/>
    <n v="0"/>
    <s v="UN"/>
    <d v="2025-02-21T00:00:00"/>
    <d v="2025-02-22T00:00:00"/>
    <d v="2025-02-20T00:00:00"/>
    <d v="2025-02-21T00:00:00"/>
    <d v="2025-02-21T00:00:00"/>
    <d v="2025-02-24T00:00:00"/>
    <n v="10"/>
    <m/>
    <s v="(NONE)"/>
    <s v="COP FET.1"/>
    <s v="(None)"/>
    <s v=""/>
    <n v="10"/>
    <s v=""/>
    <s v="Via Úmida"/>
    <s v="Baixo"/>
    <s v="(None)"/>
    <n v="62361.000000000007"/>
    <x v="0"/>
    <x v="0"/>
    <s v="(NONE)"/>
    <n v="4"/>
    <s v="8 - OP com menos de 20 dias"/>
  </r>
  <r>
    <n v="2274579"/>
    <s v="S4Q0304"/>
    <x v="93"/>
    <s v="Z007"/>
    <n v="400"/>
    <s v=""/>
    <n v="600"/>
    <s v="LIB  PRCO CNPA CAPC ACON LOAT MOME MatC*"/>
    <s v="DIPIRONA 500MG COM"/>
    <s v="D0016431"/>
    <n v="900000"/>
    <n v="0"/>
    <s v="UN"/>
    <d v="2025-02-21T00:00:00"/>
    <d v="2025-02-22T00:00:00"/>
    <d v="2025-02-20T00:00:00"/>
    <d v="2025-02-21T00:00:00"/>
    <d v="2025-02-21T00:00:00"/>
    <d v="2025-02-24T00:00:00"/>
    <n v="10"/>
    <m/>
    <s v="(NONE)"/>
    <s v="COP FET.1"/>
    <s v="(None)"/>
    <s v=""/>
    <n v="10"/>
    <s v=""/>
    <s v="Via Úmida"/>
    <s v="Baixo"/>
    <s v="(None)"/>
    <n v="62361.000000000007"/>
    <x v="0"/>
    <x v="0"/>
    <s v="(NONE)"/>
    <n v="4"/>
    <s v="8 - OP com menos de 20 dias"/>
  </r>
  <r>
    <n v="2274580"/>
    <s v="S4Q0305"/>
    <x v="93"/>
    <s v="Z007"/>
    <n v="400"/>
    <s v=""/>
    <n v="600"/>
    <s v="LIB  PRCO CNPA CAPC ACON LOAT MOME MatC*"/>
    <s v="DIPIRONA 500MG COM"/>
    <s v="D0016431"/>
    <n v="900000"/>
    <n v="0"/>
    <s v="UN"/>
    <d v="2025-02-21T00:00:00"/>
    <d v="2025-02-22T00:00:00"/>
    <d v="2025-02-20T00:00:00"/>
    <d v="2025-02-21T00:00:00"/>
    <d v="2025-02-21T00:00:00"/>
    <d v="2025-02-24T00:00:00"/>
    <n v="10"/>
    <m/>
    <s v="(NONE)"/>
    <s v="COP FET.1"/>
    <s v="(None)"/>
    <s v=""/>
    <n v="10"/>
    <s v=""/>
    <s v="Via Úmida"/>
    <s v="Baixo"/>
    <s v="(None)"/>
    <n v="62361.000000000007"/>
    <x v="0"/>
    <x v="0"/>
    <s v="(NONE)"/>
    <n v="4"/>
    <s v="8 - OP com menos de 20 dias"/>
  </r>
  <r>
    <n v="2268769"/>
    <s v="S4P2083"/>
    <x v="41"/>
    <s v="Z007"/>
    <n v="400"/>
    <s v=""/>
    <n v="600"/>
    <s v="LIB  PRCO CAPC ACON LOAT MatC NDDP NOAP*"/>
    <s v="LOSARTANA POTASSICA 50MG COM REV"/>
    <s v="J0013751"/>
    <n v="3000000"/>
    <n v="0"/>
    <s v="UN"/>
    <d v="2025-02-22T00:00:00"/>
    <d v="2025-02-24T00:00:00"/>
    <d v="2025-02-03T00:00:00"/>
    <d v="2025-02-22T00:00:00"/>
    <d v="2025-02-22T00:00:00"/>
    <s v="Não Pesado"/>
    <n v="14"/>
    <m/>
    <s v="AMARELO"/>
    <s v="COP FET.4"/>
    <s v="REV. 800 1"/>
    <s v=""/>
    <n v="14"/>
    <s v="NÃO"/>
    <s v="Via Úmida"/>
    <s v="Crítico"/>
    <s v="-"/>
    <n v="81570"/>
    <x v="0"/>
    <x v="0"/>
    <s v="AMARELO"/>
    <n v="3"/>
    <s v="8 - OP com menos de 20 dias"/>
  </r>
  <r>
    <n v="2268770"/>
    <s v="S4P2084"/>
    <x v="41"/>
    <s v="Z007"/>
    <n v="400"/>
    <s v=""/>
    <n v="600"/>
    <s v="LIB  PRCO CAPC ACON LOAT MatC NDDP NOAP*"/>
    <s v="LOSARTANA POTASSICA 50MG COM REV"/>
    <s v="J0013751"/>
    <n v="3000000"/>
    <n v="0"/>
    <s v="UN"/>
    <d v="2025-02-22T00:00:00"/>
    <d v="2025-02-24T00:00:00"/>
    <d v="2025-02-03T00:00:00"/>
    <d v="2025-02-22T00:00:00"/>
    <d v="2025-02-22T00:00:00"/>
    <s v="Não Pesado"/>
    <n v="14"/>
    <m/>
    <s v="AMARELO"/>
    <s v="COP FET.4"/>
    <s v="REV. 800 1"/>
    <s v=""/>
    <n v="14"/>
    <s v="NÃO"/>
    <s v="Via Úmida"/>
    <s v="Crítico"/>
    <s v="-"/>
    <n v="81570"/>
    <x v="0"/>
    <x v="0"/>
    <s v="AMARELO"/>
    <n v="3"/>
    <s v="8 - OP com menos de 20 dias"/>
  </r>
  <r>
    <n v="2268771"/>
    <s v="S4P2085"/>
    <x v="41"/>
    <s v="Z007"/>
    <n v="400"/>
    <s v=""/>
    <n v="600"/>
    <s v="LIB  PRCO CAPC ACON LOAT MatC NDDP NOAP*"/>
    <s v="LOSARTANA POTASSICA 50MG COM REV"/>
    <s v="J0013751"/>
    <n v="3000000"/>
    <n v="0"/>
    <s v="UN"/>
    <d v="2025-02-22T00:00:00"/>
    <d v="2025-02-24T00:00:00"/>
    <d v="2025-02-03T00:00:00"/>
    <d v="2025-02-22T00:00:00"/>
    <d v="2025-02-22T00:00:00"/>
    <s v="Não Pesado"/>
    <n v="14"/>
    <m/>
    <s v="AMARELO"/>
    <s v="COP FET.4"/>
    <s v="REV. 800 1"/>
    <s v=""/>
    <n v="14"/>
    <s v="NÃO"/>
    <s v="Via Úmida"/>
    <s v="Crítico"/>
    <s v="-"/>
    <n v="81570"/>
    <x v="0"/>
    <x v="0"/>
    <s v="AMARELO"/>
    <n v="3"/>
    <s v="8 - OP com menos de 20 dias"/>
  </r>
  <r>
    <n v="2268772"/>
    <s v="S4P2086"/>
    <x v="41"/>
    <s v="Z007"/>
    <n v="400"/>
    <s v=""/>
    <n v="600"/>
    <s v="LIB  PRCO CAPC ACON LOAT MatC NDDP NOAP*"/>
    <s v="LOSARTANA POTASSICA 50MG COM REV"/>
    <s v="J0013751"/>
    <n v="3000000"/>
    <n v="0"/>
    <s v="UN"/>
    <d v="2025-02-22T00:00:00"/>
    <d v="2025-02-24T00:00:00"/>
    <d v="2025-02-03T00:00:00"/>
    <d v="2025-02-22T00:00:00"/>
    <d v="2025-02-22T00:00:00"/>
    <s v="Não Pesado"/>
    <n v="14"/>
    <m/>
    <s v="AMARELO"/>
    <s v="COP FET.4"/>
    <s v="REV. 800 1"/>
    <s v=""/>
    <n v="14"/>
    <s v="NÃO"/>
    <s v="Via Úmida"/>
    <s v="Crítico"/>
    <s v="-"/>
    <n v="81570"/>
    <x v="0"/>
    <x v="0"/>
    <s v="AMARELO"/>
    <n v="3"/>
    <s v="8 - OP com menos de 20 dias"/>
  </r>
  <r>
    <n v="2268773"/>
    <s v="S4P2087"/>
    <x v="41"/>
    <s v="Z007"/>
    <n v="400"/>
    <s v=""/>
    <n v="600"/>
    <s v="LIB  PRCO CAPC ACON LOAT MatC NDDP NOAP*"/>
    <s v="LOSARTANA POTASSICA 50MG COM REV"/>
    <s v="J0013751"/>
    <n v="3000000"/>
    <n v="0"/>
    <s v="UN"/>
    <d v="2025-02-22T00:00:00"/>
    <d v="2025-02-24T00:00:00"/>
    <d v="2025-02-03T00:00:00"/>
    <d v="2025-02-22T00:00:00"/>
    <d v="2025-02-22T00:00:00"/>
    <s v="Não Pesado"/>
    <n v="14"/>
    <m/>
    <s v="AMARELO"/>
    <s v="COP FET.4"/>
    <s v="REV. 800 1"/>
    <s v=""/>
    <n v="14"/>
    <s v="NÃO"/>
    <s v="Via Úmida"/>
    <s v="Crítico"/>
    <s v="-"/>
    <n v="81570"/>
    <x v="0"/>
    <x v="0"/>
    <s v="AMARELO"/>
    <n v="3"/>
    <s v="8 - OP com menos de 20 dias"/>
  </r>
  <r>
    <n v="2268774"/>
    <s v="S4P2088"/>
    <x v="41"/>
    <s v="Z007"/>
    <n v="400"/>
    <s v=""/>
    <n v="600"/>
    <s v="LIB  PRCO CAPC ACON LOAT MatC NDDP NOAP*"/>
    <s v="LOSARTANA POTASSICA 50MG COM REV"/>
    <s v="J0013751"/>
    <n v="3000000"/>
    <n v="0"/>
    <s v="UN"/>
    <d v="2025-02-22T00:00:00"/>
    <d v="2025-02-24T00:00:00"/>
    <d v="2025-02-03T00:00:00"/>
    <d v="2025-02-22T00:00:00"/>
    <d v="2025-02-22T00:00:00"/>
    <s v="Não Pesado"/>
    <n v="14"/>
    <m/>
    <s v="AMARELO"/>
    <s v="COP FET.4"/>
    <s v="REV. 800 1"/>
    <s v=""/>
    <n v="14"/>
    <s v="NÃO"/>
    <s v="Via Úmida"/>
    <s v="Crítico"/>
    <s v="-"/>
    <n v="81570"/>
    <x v="0"/>
    <x v="0"/>
    <s v="AMARELO"/>
    <n v="3"/>
    <s v="8 - OP com menos de 20 dias"/>
  </r>
  <r>
    <n v="2269625"/>
    <s v="S4P3166"/>
    <x v="76"/>
    <s v="Z007"/>
    <n v="400"/>
    <s v=""/>
    <n v="600"/>
    <s v="LIB  PRCO CAPC ACON LOAT MatC NDDP NOAP*"/>
    <s v="BISGLICINATO FERROSO 300 MG COM REV (CD)"/>
    <s v="D0016431"/>
    <n v="400000"/>
    <n v="0"/>
    <s v="UN"/>
    <d v="2025-02-22T00:00:00"/>
    <d v="2025-02-24T00:00:00"/>
    <d v="2025-02-04T00:00:00"/>
    <d v="2025-02-21T00:00:00"/>
    <d v="2025-02-22T00:00:00"/>
    <s v="Não Pesado"/>
    <n v="13"/>
    <m/>
    <s v="VERMELHO"/>
    <s v="COP LEG.8"/>
    <s v="REV. 800 3"/>
    <s v=""/>
    <n v="13"/>
    <s v="NÃO"/>
    <s v="Via Úmida"/>
    <s v="Ótimo"/>
    <s v="-"/>
    <n v="69624"/>
    <x v="0"/>
    <x v="0"/>
    <s v="VERMELHO"/>
    <n v="3"/>
    <s v="8 - OP com menos de 20 dias"/>
  </r>
  <r>
    <n v="2269626"/>
    <s v="S4P3167"/>
    <x v="76"/>
    <s v="Z007"/>
    <n v="400"/>
    <s v=""/>
    <n v="600"/>
    <s v="LIB  PRCO CAPC ACON LOAT MatC NDDP NOAP*"/>
    <s v="BISGLICINATO FERROSO 300 MG COM REV (CD)"/>
    <s v="D0016431"/>
    <n v="400000"/>
    <n v="0"/>
    <s v="UN"/>
    <d v="2025-02-22T00:00:00"/>
    <d v="2025-02-24T00:00:00"/>
    <d v="2025-02-04T00:00:00"/>
    <d v="2025-02-21T00:00:00"/>
    <d v="2025-02-22T00:00:00"/>
    <s v="Não Pesado"/>
    <n v="13"/>
    <m/>
    <s v="VERMELHO"/>
    <s v="COP LEG.8"/>
    <s v="REV. 800 3"/>
    <s v=""/>
    <n v="13"/>
    <s v="NÃO"/>
    <s v="Via Úmida"/>
    <s v="Ótimo"/>
    <s v="-"/>
    <n v="69624"/>
    <x v="0"/>
    <x v="0"/>
    <s v="VERMELHO"/>
    <n v="3"/>
    <s v="8 - OP com menos de 20 dias"/>
  </r>
  <r>
    <n v="2269627"/>
    <s v="S4P3168"/>
    <x v="76"/>
    <s v="Z007"/>
    <n v="400"/>
    <s v=""/>
    <n v="600"/>
    <s v="LIB  PRCO CAPC ACON LOAT MatC NDDP NOAP*"/>
    <s v="BISGLICINATO FERROSO 300 MG COM REV (CD)"/>
    <s v="D0016431"/>
    <n v="400000"/>
    <n v="0"/>
    <s v="UN"/>
    <d v="2025-02-22T00:00:00"/>
    <d v="2025-02-24T00:00:00"/>
    <d v="2025-02-04T00:00:00"/>
    <d v="2025-02-21T00:00:00"/>
    <d v="2025-02-22T00:00:00"/>
    <s v="Não Pesado"/>
    <n v="13"/>
    <m/>
    <s v="VERMELHO"/>
    <s v="COP LEG.8"/>
    <s v="REV. 800 3"/>
    <s v=""/>
    <n v="13"/>
    <s v="NÃO"/>
    <s v="Via Úmida"/>
    <s v="Ótimo"/>
    <s v="-"/>
    <n v="69624"/>
    <x v="0"/>
    <x v="0"/>
    <s v="VERMELHO"/>
    <n v="3"/>
    <s v="8 - OP com menos de 20 dias"/>
  </r>
  <r>
    <n v="2269628"/>
    <s v="S4P3169"/>
    <x v="76"/>
    <s v="Z007"/>
    <n v="400"/>
    <s v=""/>
    <n v="600"/>
    <s v="LIB  PRCO CAPC ACON LOAT MatC NDDP NOAP*"/>
    <s v="BISGLICINATO FERROSO 300 MG COM REV (CD)"/>
    <s v="D0016431"/>
    <n v="400000"/>
    <n v="0"/>
    <s v="UN"/>
    <d v="2025-02-22T00:00:00"/>
    <d v="2025-02-24T00:00:00"/>
    <d v="2025-02-04T00:00:00"/>
    <d v="2025-02-21T00:00:00"/>
    <d v="2025-02-22T00:00:00"/>
    <s v="Não Pesado"/>
    <n v="13"/>
    <m/>
    <s v="VERMELHO"/>
    <s v="COP LEG.8"/>
    <s v="REV. 800 3"/>
    <s v=""/>
    <n v="13"/>
    <s v="NÃO"/>
    <s v="Via Úmida"/>
    <s v="Ótimo"/>
    <s v="-"/>
    <n v="69624"/>
    <x v="0"/>
    <x v="0"/>
    <s v="VERMELHO"/>
    <n v="3"/>
    <s v="8 - OP com menos de 20 dias"/>
  </r>
  <r>
    <n v="2272496"/>
    <s v="S4P7288"/>
    <x v="65"/>
    <s v="Z007"/>
    <n v="400"/>
    <s v=""/>
    <n v="600"/>
    <s v="LIB  PRCO CAPC ACON LOAT MatC NDDP NOAP*"/>
    <s v="PARACETAMOL+CLOR.PSEUDO 500+30MG COM REV"/>
    <s v="D0016431"/>
    <n v="450000"/>
    <n v="0"/>
    <s v="UN"/>
    <d v="2025-02-22T00:00:00"/>
    <d v="2025-02-25T00:00:00"/>
    <d v="2025-02-13T00:00:00"/>
    <d v="2025-02-22T00:00:00"/>
    <d v="2025-02-22T00:00:00"/>
    <s v="Não Pesado"/>
    <n v="15"/>
    <m/>
    <s v="VERMELHO"/>
    <s v="KIL.T400"/>
    <s v="REV. 400 2"/>
    <s v=""/>
    <n v="15"/>
    <s v="NÃO"/>
    <s v="Via Úmida"/>
    <s v="Crítico"/>
    <s v="-"/>
    <n v="50589"/>
    <x v="0"/>
    <x v="0"/>
    <s v="VERMELHO"/>
    <n v="3"/>
    <s v="8 - OP com menos de 20 dias"/>
  </r>
  <r>
    <n v="2272497"/>
    <s v="S4P7289"/>
    <x v="65"/>
    <s v="Z007"/>
    <n v="400"/>
    <s v=""/>
    <n v="600"/>
    <s v="LIB  PRCO CAPC ACON LOAT MatC NDDP NOAP*"/>
    <s v="PARACETAMOL+CLOR.PSEUDO 500+30MG COM REV"/>
    <s v="D0016431"/>
    <n v="450000"/>
    <n v="0"/>
    <s v="UN"/>
    <d v="2025-02-22T00:00:00"/>
    <d v="2025-02-25T00:00:00"/>
    <d v="2025-02-13T00:00:00"/>
    <d v="2025-02-22T00:00:00"/>
    <d v="2025-02-22T00:00:00"/>
    <s v="Não Pesado"/>
    <n v="15"/>
    <m/>
    <s v="VERMELHO"/>
    <s v="KIL.T400"/>
    <s v="REV. 400 2"/>
    <s v=""/>
    <n v="15"/>
    <s v="NÃO"/>
    <s v="Via Úmida"/>
    <s v="Crítico"/>
    <s v="-"/>
    <n v="50589"/>
    <x v="0"/>
    <x v="0"/>
    <s v="VERMELHO"/>
    <n v="3"/>
    <s v="8 - OP com menos de 20 dias"/>
  </r>
  <r>
    <n v="2272498"/>
    <s v="S4P7290"/>
    <x v="65"/>
    <s v="Z007"/>
    <n v="400"/>
    <s v=""/>
    <n v="600"/>
    <s v="LIB  PRCO CAPC ACON LOAT MatC NDDP NOAP*"/>
    <s v="PARACETAMOL+CLOR.PSEUDO 500+30MG COM REV"/>
    <s v="D0016431"/>
    <n v="450000"/>
    <n v="0"/>
    <s v="UN"/>
    <d v="2025-02-22T00:00:00"/>
    <d v="2025-02-25T00:00:00"/>
    <d v="2025-02-13T00:00:00"/>
    <d v="2025-02-22T00:00:00"/>
    <d v="2025-02-22T00:00:00"/>
    <s v="Não Pesado"/>
    <n v="15"/>
    <m/>
    <s v="VERMELHO"/>
    <s v="KIL.T400"/>
    <s v="REV. 400 2"/>
    <s v=""/>
    <n v="15"/>
    <s v="NÃO"/>
    <s v="Via Úmida"/>
    <s v="Crítico"/>
    <s v="-"/>
    <n v="50589"/>
    <x v="0"/>
    <x v="0"/>
    <s v="VERMELHO"/>
    <n v="3"/>
    <s v="8 - OP com menos de 20 dias"/>
  </r>
  <r>
    <n v="2272499"/>
    <s v="S4P7291"/>
    <x v="65"/>
    <s v="Z007"/>
    <n v="400"/>
    <s v=""/>
    <n v="600"/>
    <s v="LIB  PRCO CAPC ACON LOAT MatC NDDP NOAP*"/>
    <s v="PARACETAMOL+CLOR.PSEUDO 500+30MG COM REV"/>
    <s v="D0016431"/>
    <n v="450000"/>
    <n v="0"/>
    <s v="UN"/>
    <d v="2025-02-22T00:00:00"/>
    <d v="2025-02-25T00:00:00"/>
    <d v="2025-02-13T00:00:00"/>
    <d v="2025-02-22T00:00:00"/>
    <d v="2025-02-22T00:00:00"/>
    <s v="Não Pesado"/>
    <n v="15"/>
    <m/>
    <s v="VERMELHO"/>
    <s v="KIL.T400"/>
    <s v="REV. 400 2"/>
    <s v=""/>
    <n v="15"/>
    <s v="NÃO"/>
    <s v="Via Úmida"/>
    <s v="Crítico"/>
    <s v="-"/>
    <n v="50589"/>
    <x v="0"/>
    <x v="0"/>
    <s v="VERMELHO"/>
    <n v="3"/>
    <s v="8 - OP com menos de 20 dias"/>
  </r>
  <r>
    <n v="2272500"/>
    <s v="S4P7292"/>
    <x v="65"/>
    <s v="Z007"/>
    <n v="400"/>
    <s v=""/>
    <n v="600"/>
    <s v="LIB  PRCO CAPC ACON LOAT MatC NDDP NOAP*"/>
    <s v="PARACETAMOL+CLOR.PSEUDO 500+30MG COM REV"/>
    <s v="D0016431"/>
    <n v="450000"/>
    <n v="0"/>
    <s v="UN"/>
    <d v="2025-02-22T00:00:00"/>
    <d v="2025-02-25T00:00:00"/>
    <d v="2025-02-13T00:00:00"/>
    <d v="2025-02-22T00:00:00"/>
    <d v="2025-02-22T00:00:00"/>
    <s v="Não Pesado"/>
    <n v="15"/>
    <m/>
    <s v="VERMELHO"/>
    <s v="KIL.T400"/>
    <s v="REV. 400 2"/>
    <s v=""/>
    <n v="15"/>
    <s v="NÃO"/>
    <s v="Via Úmida"/>
    <s v="Crítico"/>
    <s v="-"/>
    <n v="50589"/>
    <x v="0"/>
    <x v="0"/>
    <s v="VERMELHO"/>
    <n v="3"/>
    <s v="8 - OP com menos de 20 dias"/>
  </r>
  <r>
    <n v="2273943"/>
    <s v="S4P9399"/>
    <x v="94"/>
    <s v="Z007"/>
    <n v="400"/>
    <s v=""/>
    <n v="600"/>
    <s v="LIB  PRCO CNPA CAPC ACON LOAT MOME MatC*"/>
    <s v="ACIDO FOLICO COMP 5MG"/>
    <s v="R0040019"/>
    <n v="1000000"/>
    <n v="0"/>
    <s v="UN"/>
    <d v="2025-02-22T00:00:00"/>
    <d v="2025-02-23T00:00:00"/>
    <d v="2025-02-19T00:00:00"/>
    <d v="2025-02-22T00:00:00"/>
    <d v="2025-02-22T00:00:00"/>
    <d v="2025-02-23T00:00:00"/>
    <n v="13"/>
    <m/>
    <s v="VERDE"/>
    <s v="COP FET.3"/>
    <s v="(None)"/>
    <s v=""/>
    <n v="13"/>
    <s v=""/>
    <s v="Via Úmida"/>
    <s v="Ótimo"/>
    <s v="(None)"/>
    <n v="27550"/>
    <x v="0"/>
    <x v="0"/>
    <s v="VERDE"/>
    <n v="3"/>
    <s v="8 - OP com menos de 20 dias"/>
  </r>
  <r>
    <n v="2273972"/>
    <s v="S4P9428"/>
    <x v="82"/>
    <s v="Z007"/>
    <n v="400"/>
    <s v=""/>
    <n v="600"/>
    <s v="LIB  PRCO CAPC ACON LOAT MatC NDDP NOAP*"/>
    <s v="PANTOPRAZOL 40MG COM REV LIB RETARD"/>
    <s v="C0040343"/>
    <n v="1600000"/>
    <n v="0"/>
    <s v="UN"/>
    <d v="2025-02-22T00:00:00"/>
    <d v="2025-02-26T00:00:00"/>
    <d v="2025-02-19T00:00:00"/>
    <d v="2025-02-22T00:00:00"/>
    <d v="2025-02-22T00:00:00"/>
    <s v="Não Pesado"/>
    <n v="18"/>
    <m/>
    <s v="AMARELO"/>
    <s v="COP FET.7"/>
    <s v="REV. 500 3"/>
    <s v=""/>
    <n v="18"/>
    <s v="NÃO"/>
    <s v="Via Úmida"/>
    <s v="Crítico"/>
    <s v="-"/>
    <n v="138256"/>
    <x v="0"/>
    <x v="0"/>
    <s v="AMARELO"/>
    <n v="3"/>
    <s v="8 - OP com menos de 20 dias"/>
  </r>
  <r>
    <n v="2273973"/>
    <s v="S4P9429"/>
    <x v="82"/>
    <s v="Z007"/>
    <n v="400"/>
    <s v=""/>
    <n v="600"/>
    <s v="LIB  PRCO CAPC ACON LOAT MatC NDDP NOAP*"/>
    <s v="PANTOPRAZOL 40MG COM REV LIB RETARD"/>
    <s v="C0040343"/>
    <n v="1600000"/>
    <n v="0"/>
    <s v="UN"/>
    <d v="2025-02-22T00:00:00"/>
    <d v="2025-02-26T00:00:00"/>
    <d v="2025-02-19T00:00:00"/>
    <d v="2025-02-22T00:00:00"/>
    <d v="2025-02-22T00:00:00"/>
    <s v="Não Pesado"/>
    <n v="18"/>
    <m/>
    <s v="AMARELO"/>
    <s v="COP FET.7"/>
    <s v="REV. 500 3"/>
    <s v=""/>
    <n v="18"/>
    <s v="NÃO"/>
    <s v="Via Úmida"/>
    <s v="Crítico"/>
    <s v="-"/>
    <n v="138256"/>
    <x v="0"/>
    <x v="0"/>
    <s v="AMARELO"/>
    <n v="3"/>
    <s v="8 - OP com menos de 20 dias"/>
  </r>
  <r>
    <n v="2273974"/>
    <s v="S4P9430"/>
    <x v="82"/>
    <s v="Z007"/>
    <n v="400"/>
    <s v=""/>
    <n v="600"/>
    <s v="LIB  PRCO CAPC ACON LOAT MatC NDDP NOAP*"/>
    <s v="PANTOPRAZOL 40MG COM REV LIB RETARD"/>
    <s v="C0040343"/>
    <n v="1600000"/>
    <n v="0"/>
    <s v="UN"/>
    <d v="2025-02-22T00:00:00"/>
    <d v="2025-02-26T00:00:00"/>
    <d v="2025-02-19T00:00:00"/>
    <d v="2025-02-22T00:00:00"/>
    <d v="2025-02-22T00:00:00"/>
    <s v="Não Pesado"/>
    <n v="18"/>
    <m/>
    <s v="AMARELO"/>
    <s v="COP FET.7"/>
    <s v="REV. 500 3"/>
    <s v=""/>
    <n v="18"/>
    <s v="NÃO"/>
    <s v="Via Úmida"/>
    <s v="Crítico"/>
    <s v="-"/>
    <n v="138256"/>
    <x v="0"/>
    <x v="0"/>
    <s v="AMARELO"/>
    <n v="3"/>
    <s v="8 - OP com menos de 20 dias"/>
  </r>
  <r>
    <n v="2273975"/>
    <s v="S4P9431"/>
    <x v="82"/>
    <s v="Z007"/>
    <n v="400"/>
    <s v=""/>
    <n v="600"/>
    <s v="LIB  PRCO CAPC ACON LOAT MatC NDDP NOAP*"/>
    <s v="PANTOPRAZOL 40MG COM REV LIB RETARD"/>
    <s v="C0040343"/>
    <n v="1600000"/>
    <n v="0"/>
    <s v="UN"/>
    <d v="2025-02-22T00:00:00"/>
    <d v="2025-02-26T00:00:00"/>
    <d v="2025-02-19T00:00:00"/>
    <d v="2025-02-22T00:00:00"/>
    <d v="2025-02-22T00:00:00"/>
    <s v="Não Pesado"/>
    <n v="18"/>
    <m/>
    <s v="AMARELO"/>
    <s v="COP FET.7"/>
    <s v="REV. 500 3"/>
    <s v=""/>
    <n v="18"/>
    <s v="NÃO"/>
    <s v="Via Úmida"/>
    <s v="Crítico"/>
    <s v="-"/>
    <n v="138256"/>
    <x v="0"/>
    <x v="0"/>
    <s v="AMARELO"/>
    <n v="3"/>
    <s v="8 - OP com menos de 20 dias"/>
  </r>
  <r>
    <n v="2274581"/>
    <s v="S4Q0306"/>
    <x v="93"/>
    <s v="Z007"/>
    <n v="400"/>
    <s v=""/>
    <n v="600"/>
    <s v="LIB  PRCO CAPC ACON LOAT MOME MatC NDDP*"/>
    <s v="DIPIRONA 500MG COM"/>
    <s v="D0016431"/>
    <n v="900000"/>
    <n v="0"/>
    <s v="UN"/>
    <d v="2025-02-22T00:00:00"/>
    <d v="2025-02-23T00:00:00"/>
    <d v="2025-02-20T00:00:00"/>
    <d v="2025-02-22T00:00:00"/>
    <d v="2025-02-22T00:00:00"/>
    <d v="2025-02-24T00:00:00"/>
    <n v="10"/>
    <m/>
    <s v="(NONE)"/>
    <s v="COP FET.1"/>
    <s v="(None)"/>
    <s v=""/>
    <n v="10"/>
    <s v=""/>
    <s v="Via Úmida"/>
    <s v="Baixo"/>
    <s v="(None)"/>
    <n v="62361.000000000007"/>
    <x v="0"/>
    <x v="0"/>
    <s v="(NONE)"/>
    <n v="3"/>
    <s v="8 - OP com menos de 20 dias"/>
  </r>
  <r>
    <n v="2274582"/>
    <s v="S4Q0307"/>
    <x v="93"/>
    <s v="Z007"/>
    <n v="400"/>
    <s v=""/>
    <n v="600"/>
    <s v="LIB  PRCO CAPC ACON LOAT MOME MatC NDDP*"/>
    <s v="DIPIRONA 500MG COM"/>
    <s v="D0016431"/>
    <n v="900000"/>
    <n v="0"/>
    <s v="UN"/>
    <d v="2025-02-22T00:00:00"/>
    <d v="2025-02-23T00:00:00"/>
    <d v="2025-02-20T00:00:00"/>
    <d v="2025-02-22T00:00:00"/>
    <d v="2025-02-22T00:00:00"/>
    <d v="2025-02-24T00:00:00"/>
    <n v="10"/>
    <m/>
    <s v="(NONE)"/>
    <s v="COP FET.1"/>
    <s v="(None)"/>
    <s v=""/>
    <n v="10"/>
    <s v=""/>
    <s v="Via Úmida"/>
    <s v="Baixo"/>
    <s v="(None)"/>
    <n v="62361.000000000007"/>
    <x v="0"/>
    <x v="0"/>
    <s v="(NONE)"/>
    <n v="3"/>
    <s v="8 - OP com menos de 20 dias"/>
  </r>
  <r>
    <n v="2274583"/>
    <s v="S4Q0308"/>
    <x v="93"/>
    <s v="Z007"/>
    <n v="400"/>
    <s v=""/>
    <n v="600"/>
    <s v="LIB  PRCO CAPC ACON LOAT MOME MatC NDDP*"/>
    <s v="DIPIRONA 500MG COM"/>
    <s v="D0016431"/>
    <n v="900000"/>
    <n v="0"/>
    <s v="UN"/>
    <d v="2025-02-22T00:00:00"/>
    <d v="2025-02-23T00:00:00"/>
    <d v="2025-02-20T00:00:00"/>
    <d v="2025-02-22T00:00:00"/>
    <d v="2025-02-22T00:00:00"/>
    <d v="2025-02-25T00:00:00"/>
    <n v="10"/>
    <m/>
    <s v="(NONE)"/>
    <s v="COP FET.1"/>
    <s v="(None)"/>
    <s v=""/>
    <n v="10"/>
    <s v=""/>
    <s v="Via Úmida"/>
    <s v="Baixo"/>
    <s v="(None)"/>
    <n v="62361.000000000007"/>
    <x v="0"/>
    <x v="0"/>
    <s v="(NONE)"/>
    <n v="3"/>
    <s v="8 - OP com menos de 20 dias"/>
  </r>
  <r>
    <n v="2274584"/>
    <s v="S4Q0309"/>
    <x v="93"/>
    <s v="Z007"/>
    <n v="400"/>
    <s v=""/>
    <n v="600"/>
    <s v="LIB  PRCO CAPC ACON LOAT MOME MatC NDDP*"/>
    <s v="DIPIRONA 500MG COM"/>
    <s v="D0016431"/>
    <n v="900000"/>
    <n v="0"/>
    <s v="UN"/>
    <d v="2025-02-22T00:00:00"/>
    <d v="2025-02-23T00:00:00"/>
    <d v="2025-02-20T00:00:00"/>
    <d v="2025-02-22T00:00:00"/>
    <d v="2025-02-22T00:00:00"/>
    <d v="2025-02-25T00:00:00"/>
    <n v="10"/>
    <m/>
    <s v="(NONE)"/>
    <s v="COP FET.1"/>
    <s v="(None)"/>
    <s v=""/>
    <n v="10"/>
    <s v=""/>
    <s v="Via Úmida"/>
    <s v="Baixo"/>
    <s v="(None)"/>
    <n v="62361.000000000007"/>
    <x v="0"/>
    <x v="0"/>
    <s v="(NONE)"/>
    <n v="3"/>
    <s v="8 - OP com menos de 20 dias"/>
  </r>
  <r>
    <n v="2274585"/>
    <s v="S4Q0310"/>
    <x v="93"/>
    <s v="Z007"/>
    <n v="400"/>
    <s v=""/>
    <n v="600"/>
    <s v="LIB  PRCO CAPC ACON LOAT MOME MatC NDDP*"/>
    <s v="DIPIRONA 500MG COM"/>
    <s v="D0016431"/>
    <n v="900000"/>
    <n v="0"/>
    <s v="UN"/>
    <d v="2025-02-22T00:00:00"/>
    <d v="2025-02-23T00:00:00"/>
    <d v="2025-02-20T00:00:00"/>
    <d v="2025-02-22T00:00:00"/>
    <d v="2025-02-22T00:00:00"/>
    <d v="2025-02-25T00:00:00"/>
    <n v="10"/>
    <m/>
    <s v="(NONE)"/>
    <s v="COP FET.1"/>
    <s v="(None)"/>
    <s v=""/>
    <n v="10"/>
    <s v=""/>
    <s v="Via Úmida"/>
    <s v="Baixo"/>
    <s v="(None)"/>
    <n v="62361.000000000007"/>
    <x v="0"/>
    <x v="0"/>
    <s v="(NONE)"/>
    <n v="3"/>
    <s v="8 - OP com menos de 20 dias"/>
  </r>
  <r>
    <n v="2274586"/>
    <s v="S4Q0311"/>
    <x v="93"/>
    <s v="Z007"/>
    <n v="400"/>
    <s v=""/>
    <n v="600"/>
    <s v="LIB  PRCO CAPC ACON LOAT MOME MatC NDDP*"/>
    <s v="DIPIRONA 500MG COM"/>
    <s v="D0016431"/>
    <n v="900000"/>
    <n v="0"/>
    <s v="UN"/>
    <d v="2025-02-22T00:00:00"/>
    <d v="2025-02-23T00:00:00"/>
    <d v="2025-02-20T00:00:00"/>
    <d v="2025-02-22T00:00:00"/>
    <d v="2025-02-22T00:00:00"/>
    <d v="2025-02-25T00:00:00"/>
    <n v="10"/>
    <m/>
    <s v="(NONE)"/>
    <s v="COP FET.1"/>
    <s v="(None)"/>
    <s v=""/>
    <n v="10"/>
    <s v=""/>
    <s v="Via Úmida"/>
    <s v="Baixo"/>
    <s v="(None)"/>
    <n v="62361.000000000007"/>
    <x v="0"/>
    <x v="0"/>
    <s v="(NONE)"/>
    <n v="3"/>
    <s v="8 - OP com menos de 20 dias"/>
  </r>
  <r>
    <n v="2274587"/>
    <s v="S4Q0312"/>
    <x v="93"/>
    <s v="Z007"/>
    <n v="400"/>
    <s v=""/>
    <n v="600"/>
    <s v="LIB  PRCO CAPC ACON LOAT MatC NDDP NOAP*"/>
    <s v="DIPIRONA 500MG COM"/>
    <s v="D0016431"/>
    <n v="900000"/>
    <n v="0"/>
    <s v="UN"/>
    <d v="2025-02-22T00:00:00"/>
    <d v="2025-02-23T00:00:00"/>
    <d v="2025-02-20T00:00:00"/>
    <d v="2025-02-22T00:00:00"/>
    <d v="2025-02-22T00:00:00"/>
    <s v="Não Pesado"/>
    <n v="10"/>
    <m/>
    <s v="(NONE)"/>
    <s v="COP FET.1"/>
    <s v="(None)"/>
    <s v=""/>
    <n v="10"/>
    <s v="NÃO"/>
    <s v="Via Úmida"/>
    <s v="Baixo"/>
    <s v="(None)"/>
    <n v="62361.000000000007"/>
    <x v="0"/>
    <x v="0"/>
    <s v="(NONE)"/>
    <n v="3"/>
    <s v="8 - OP com menos de 20 dias"/>
  </r>
  <r>
    <n v="2274588"/>
    <s v="S4Q0313"/>
    <x v="93"/>
    <s v="Z007"/>
    <n v="400"/>
    <s v=""/>
    <n v="600"/>
    <s v="LIB  PRCO CAPC ACON LOAT MatC NDDP NOAP*"/>
    <s v="DIPIRONA 500MG COM"/>
    <s v="D0016431"/>
    <n v="900000"/>
    <n v="0"/>
    <s v="UN"/>
    <d v="2025-02-22T00:00:00"/>
    <d v="2025-02-23T00:00:00"/>
    <d v="2025-02-20T00:00:00"/>
    <d v="2025-02-22T00:00:00"/>
    <d v="2025-02-22T00:00:00"/>
    <s v="Não Pesado"/>
    <n v="10"/>
    <m/>
    <s v="(NONE)"/>
    <s v="COP FET.1"/>
    <s v="(None)"/>
    <s v=""/>
    <n v="10"/>
    <s v="NÃO"/>
    <s v="Via Úmida"/>
    <s v="Baixo"/>
    <s v="(None)"/>
    <n v="62361.000000000007"/>
    <x v="0"/>
    <x v="0"/>
    <s v="(NONE)"/>
    <n v="3"/>
    <s v="8 - OP com menos de 20 dias"/>
  </r>
  <r>
    <n v="2274589"/>
    <s v="S4Q0314"/>
    <x v="93"/>
    <s v="Z007"/>
    <n v="400"/>
    <s v=""/>
    <n v="600"/>
    <s v="LIB  PRCO CAPC ACON LOAT MatC NDDP NOAP*"/>
    <s v="DIPIRONA 500MG COM"/>
    <s v="D0016431"/>
    <n v="900000"/>
    <n v="0"/>
    <s v="UN"/>
    <d v="2025-02-22T00:00:00"/>
    <d v="2025-02-23T00:00:00"/>
    <d v="2025-02-20T00:00:00"/>
    <d v="2025-02-22T00:00:00"/>
    <d v="2025-02-22T00:00:00"/>
    <s v="Não Pesado"/>
    <n v="10"/>
    <m/>
    <s v="(NONE)"/>
    <s v="COP FET.1"/>
    <s v="(None)"/>
    <s v=""/>
    <n v="10"/>
    <s v="NÃO"/>
    <s v="Via Úmida"/>
    <s v="Baixo"/>
    <s v="(None)"/>
    <n v="62361.000000000007"/>
    <x v="0"/>
    <x v="0"/>
    <s v="(NONE)"/>
    <n v="3"/>
    <s v="8 - OP com menos de 20 dias"/>
  </r>
  <r>
    <n v="2275034"/>
    <s v="S4Q0910"/>
    <x v="95"/>
    <s v="Z007"/>
    <n v="402"/>
    <s v=""/>
    <n v="600"/>
    <s v="LIB  PRCO CNPA CAPC ACON LOAT MOME MatC*"/>
    <s v="ACICLOVIR 400MG COM"/>
    <s v="D0016431"/>
    <n v="500000"/>
    <n v="0"/>
    <s v="UN"/>
    <d v="2025-02-22T00:00:00"/>
    <d v="2025-02-25T00:00:00"/>
    <d v="2025-02-22T00:00:00"/>
    <d v="2025-02-22T00:00:00"/>
    <d v="2025-02-22T00:00:00"/>
    <d v="2025-02-22T00:00:00"/>
    <n v="18"/>
    <m/>
    <s v="VERMELHO"/>
    <s v="COP FET.2"/>
    <s v="(None)"/>
    <s v=""/>
    <n v="18"/>
    <s v=""/>
    <s v="Via Úmida"/>
    <s v="Crítico"/>
    <s v="LTO 800 2  VG 800 2"/>
    <n v="91565"/>
    <x v="0"/>
    <x v="0"/>
    <s v="VERMELHO"/>
    <n v="3"/>
    <s v="8 - OP com menos de 20 dias"/>
  </r>
  <r>
    <n v="2275035"/>
    <s v="S4Q0911"/>
    <x v="95"/>
    <s v="Z007"/>
    <n v="402"/>
    <s v=""/>
    <n v="600"/>
    <s v="LIB  PRCO CNPA CAPC ACON LOAT MOME MatC*"/>
    <s v="ACICLOVIR 400MG COM"/>
    <s v="D0016431"/>
    <n v="500000"/>
    <n v="0"/>
    <s v="UN"/>
    <d v="2025-02-22T00:00:00"/>
    <d v="2025-02-25T00:00:00"/>
    <d v="2025-02-22T00:00:00"/>
    <d v="2025-02-22T00:00:00"/>
    <d v="2025-02-22T00:00:00"/>
    <d v="2025-02-22T00:00:00"/>
    <n v="18"/>
    <m/>
    <s v="VERMELHO"/>
    <s v="COP FET.2"/>
    <s v="(None)"/>
    <s v=""/>
    <n v="18"/>
    <s v=""/>
    <s v="Via Úmida"/>
    <s v="Crítico"/>
    <s v="LTO 800 2  VG 800 2"/>
    <n v="91565"/>
    <x v="0"/>
    <x v="0"/>
    <s v="VERMELHO"/>
    <n v="3"/>
    <s v="8 - OP com menos de 20 dias"/>
  </r>
  <r>
    <n v="2275036"/>
    <s v="S4Q0912"/>
    <x v="95"/>
    <s v="Z007"/>
    <n v="402"/>
    <s v=""/>
    <n v="600"/>
    <s v="LIB  PRCO CNPA CAPC ACON LOAT MOME MatC*"/>
    <s v="ACICLOVIR 400MG COM"/>
    <s v="D0016431"/>
    <n v="500000"/>
    <n v="0"/>
    <s v="UN"/>
    <d v="2025-02-22T00:00:00"/>
    <d v="2025-02-25T00:00:00"/>
    <d v="2025-02-22T00:00:00"/>
    <d v="2025-02-22T00:00:00"/>
    <d v="2025-02-22T00:00:00"/>
    <d v="2025-02-22T00:00:00"/>
    <n v="18"/>
    <m/>
    <s v="VERMELHO"/>
    <s v="COP FET.2"/>
    <s v="(None)"/>
    <s v=""/>
    <n v="18"/>
    <s v=""/>
    <s v="Via Úmida"/>
    <s v="Crítico"/>
    <s v="LTO 800 2  VG 800 2"/>
    <n v="91565"/>
    <x v="0"/>
    <x v="0"/>
    <s v="VERMELHO"/>
    <n v="3"/>
    <s v="8 - OP com menos de 20 dias"/>
  </r>
  <r>
    <n v="2275037"/>
    <s v="S4Q0913"/>
    <x v="95"/>
    <s v="Z007"/>
    <n v="402"/>
    <s v=""/>
    <n v="600"/>
    <s v="LIB  PRCO CNPA CAPC ACON LOAT MOME MatC*"/>
    <s v="ACICLOVIR 400MG COM"/>
    <s v="D0016431"/>
    <n v="500000"/>
    <n v="0"/>
    <s v="UN"/>
    <d v="2025-02-22T00:00:00"/>
    <d v="2025-02-25T00:00:00"/>
    <d v="2025-02-22T00:00:00"/>
    <d v="2025-02-22T00:00:00"/>
    <d v="2025-02-22T00:00:00"/>
    <d v="2025-02-22T00:00:00"/>
    <n v="18"/>
    <m/>
    <s v="VERMELHO"/>
    <s v="COP FET.2"/>
    <s v="(None)"/>
    <s v=""/>
    <n v="18"/>
    <s v=""/>
    <s v="Via Úmida"/>
    <s v="Crítico"/>
    <s v="LTO 800 2  VG 800 2"/>
    <n v="91565"/>
    <x v="0"/>
    <x v="0"/>
    <s v="VERMELHO"/>
    <n v="3"/>
    <s v="8 - OP com menos de 20 dias"/>
  </r>
  <r>
    <n v="2275038"/>
    <s v="S4Q0914"/>
    <x v="95"/>
    <s v="Z007"/>
    <n v="402"/>
    <s v=""/>
    <n v="600"/>
    <s v="LIB  PRCO CAPC ACON LOAT MOME MatC NDDP*"/>
    <s v="ACICLOVIR 400MG COM"/>
    <s v="D0016431"/>
    <n v="500000"/>
    <n v="0"/>
    <s v="UN"/>
    <d v="2025-02-22T00:00:00"/>
    <d v="2025-02-25T00:00:00"/>
    <d v="2025-02-22T00:00:00"/>
    <d v="2025-02-22T00:00:00"/>
    <d v="2025-02-22T00:00:00"/>
    <d v="2025-02-22T00:00:00"/>
    <n v="18"/>
    <m/>
    <s v="VERMELHO"/>
    <s v="COP FET.2"/>
    <s v="(None)"/>
    <s v=""/>
    <n v="18"/>
    <s v=""/>
    <s v="Via Úmida"/>
    <s v="Crítico"/>
    <s v="LTO 800 2  VG 800 2"/>
    <n v="91565"/>
    <x v="0"/>
    <x v="0"/>
    <s v="VERMELHO"/>
    <n v="3"/>
    <s v="8 - OP com menos de 20 dias"/>
  </r>
  <r>
    <n v="2275039"/>
    <s v="S4Q0916"/>
    <x v="96"/>
    <s v="Z007"/>
    <n v="402"/>
    <s v=""/>
    <n v="600"/>
    <s v="LIB  PRCO CAPC ACON AUAN AUIN LOAT MOME*"/>
    <s v="HEMIFUM. QUETIAPINA 300MG COMP. REV.(C1)"/>
    <s v="D0016431"/>
    <n v="500000"/>
    <n v="0"/>
    <s v="UN"/>
    <d v="2025-02-22T00:00:00"/>
    <d v="2025-02-26T00:00:00"/>
    <d v="2025-02-22T00:00:00"/>
    <d v="2025-02-22T00:00:00"/>
    <d v="2025-02-22T00:00:00"/>
    <d v="2025-02-23T00:00:00"/>
    <n v="23"/>
    <m/>
    <s v="VERMELHO"/>
    <s v="COP LEG.3"/>
    <s v="REV. 500 1"/>
    <s v=""/>
    <n v="23"/>
    <s v=""/>
    <s v="Via Úmida"/>
    <s v="Estoque Sem Demanda"/>
    <s v="ESTUFA 2  VG 2000 1"/>
    <n v="236555"/>
    <x v="0"/>
    <x v="0"/>
    <s v="VERMELHO"/>
    <n v="3"/>
    <s v="8 - OP com menos de 20 dias"/>
  </r>
  <r>
    <n v="2275040"/>
    <s v="S4Q0917"/>
    <x v="96"/>
    <s v="Z007"/>
    <n v="402"/>
    <s v=""/>
    <n v="600"/>
    <s v="LIB  PRCO CAPC ACON AUAN AUIN LOAT MOME*"/>
    <s v="HEMIFUM. QUETIAPINA 300MG COMP. REV.(C1)"/>
    <s v="D0016431"/>
    <n v="500000"/>
    <n v="0"/>
    <s v="UN"/>
    <d v="2025-02-22T00:00:00"/>
    <d v="2025-02-26T00:00:00"/>
    <d v="2025-02-22T00:00:00"/>
    <d v="2025-02-22T00:00:00"/>
    <d v="2025-02-22T00:00:00"/>
    <d v="2025-02-23T00:00:00"/>
    <n v="23"/>
    <m/>
    <s v="VERMELHO"/>
    <s v="COP LEG.3"/>
    <s v="REV. 500 1"/>
    <s v=""/>
    <n v="23"/>
    <s v=""/>
    <s v="Via Úmida"/>
    <s v="Estoque Sem Demanda"/>
    <s v="ESTUFA 2  VG 2000 1"/>
    <n v="236555"/>
    <x v="0"/>
    <x v="0"/>
    <s v="VERMELHO"/>
    <n v="3"/>
    <s v="8 - OP com menos de 20 dias"/>
  </r>
  <r>
    <n v="2265272"/>
    <s v="S4O6889"/>
    <x v="97"/>
    <s v="Z007"/>
    <n v="409"/>
    <s v=""/>
    <n v="600"/>
    <s v="LIB  PRCO CAPC ACON LOAT MatC NDDP NOAP*"/>
    <s v="COL+CA+MG+VITD+VITK2 COM REV (ALIM)"/>
    <s v="D0016431"/>
    <n v="375000"/>
    <n v="0"/>
    <s v="UN"/>
    <d v="2025-02-24T00:00:00"/>
    <d v="2025-02-27T00:00:00"/>
    <d v="2025-01-23T00:00:00"/>
    <d v="2025-02-24T00:00:00"/>
    <d v="2025-02-24T00:00:00"/>
    <s v="Não Pesado"/>
    <n v="21"/>
    <m/>
    <s v="VERMELHO"/>
    <s v="COP LEG.8"/>
    <s v="REV. 800 2"/>
    <s v=""/>
    <n v="21"/>
    <s v="NÃO"/>
    <s v="Via Úmida"/>
    <s v="Crítico"/>
    <s v="-"/>
    <n v="198652.5"/>
    <x v="0"/>
    <x v="0"/>
    <s v="VERMELHO"/>
    <n v="1"/>
    <s v="8 - OP com menos de 20 dias"/>
  </r>
  <r>
    <n v="2265273"/>
    <s v="S4O6890"/>
    <x v="97"/>
    <s v="Z007"/>
    <n v="409"/>
    <s v=""/>
    <n v="600"/>
    <s v="LIB  PRCO CAPC ACON LOAT MatC NDDP NOAP*"/>
    <s v="COL+CA+MG+VITD+VITK2 COM REV (ALIM)"/>
    <s v="D0016431"/>
    <n v="375000"/>
    <n v="0"/>
    <s v="UN"/>
    <d v="2025-02-24T00:00:00"/>
    <d v="2025-02-27T00:00:00"/>
    <d v="2025-01-23T00:00:00"/>
    <d v="2025-02-24T00:00:00"/>
    <d v="2025-02-24T00:00:00"/>
    <s v="Não Pesado"/>
    <n v="21"/>
    <m/>
    <s v="VERMELHO"/>
    <s v="COP LEG.8"/>
    <s v="REV. 800 2"/>
    <s v=""/>
    <n v="21"/>
    <s v="NÃO"/>
    <s v="Via Úmida"/>
    <s v="Crítico"/>
    <s v="-"/>
    <n v="198652.5"/>
    <x v="0"/>
    <x v="0"/>
    <s v="VERMELHO"/>
    <n v="1"/>
    <s v="8 - OP com menos de 20 dias"/>
  </r>
  <r>
    <n v="2265274"/>
    <s v="S4O6891"/>
    <x v="97"/>
    <s v="Z007"/>
    <n v="409"/>
    <s v=""/>
    <n v="600"/>
    <s v="LIB  PRCO CAPC ACON LOAT MatC NDDP NOAP*"/>
    <s v="COL+CA+MG+VITD+VITK2 COM REV (ALIM)"/>
    <s v="D0016431"/>
    <n v="375000"/>
    <n v="0"/>
    <s v="UN"/>
    <d v="2025-02-24T00:00:00"/>
    <d v="2025-02-27T00:00:00"/>
    <d v="2025-01-23T00:00:00"/>
    <d v="2025-02-24T00:00:00"/>
    <d v="2025-02-24T00:00:00"/>
    <s v="Não Pesado"/>
    <n v="21"/>
    <m/>
    <s v="VERMELHO"/>
    <s v="COP LEG.8"/>
    <s v="REV. 800 2"/>
    <s v=""/>
    <n v="21"/>
    <s v="NÃO"/>
    <s v="Via Úmida"/>
    <s v="Crítico"/>
    <s v="-"/>
    <n v="198652.5"/>
    <x v="0"/>
    <x v="0"/>
    <s v="VERMELHO"/>
    <n v="1"/>
    <s v="8 - OP com menos de 20 dias"/>
  </r>
  <r>
    <n v="2265275"/>
    <s v="S4O6892"/>
    <x v="97"/>
    <s v="Z007"/>
    <n v="409"/>
    <s v=""/>
    <n v="600"/>
    <s v="LIB  PRCO CAPC ACON LOAT MatC NDDP NOAP*"/>
    <s v="COL+CA+MG+VITD+VITK2 COM REV (ALIM)"/>
    <s v="D0016431"/>
    <n v="375000"/>
    <n v="0"/>
    <s v="UN"/>
    <d v="2025-02-24T00:00:00"/>
    <d v="2025-02-27T00:00:00"/>
    <d v="2025-01-23T00:00:00"/>
    <d v="2025-02-24T00:00:00"/>
    <d v="2025-02-24T00:00:00"/>
    <s v="Não Pesado"/>
    <n v="21"/>
    <m/>
    <s v="VERMELHO"/>
    <s v="COP LEG.8"/>
    <s v="REV. 800 2"/>
    <s v=""/>
    <n v="21"/>
    <s v="NÃO"/>
    <s v="Via Úmida"/>
    <s v="Crítico"/>
    <s v="-"/>
    <n v="198652.5"/>
    <x v="0"/>
    <x v="0"/>
    <s v="VERMELHO"/>
    <n v="1"/>
    <s v="8 - OP com menos de 20 dias"/>
  </r>
  <r>
    <n v="2269385"/>
    <s v="S4P2881"/>
    <x v="47"/>
    <s v="Z007"/>
    <n v="402"/>
    <s v=""/>
    <n v="600"/>
    <s v="LIB  PRCO CNPA CAPC ACON AUAN AUIN DMNV*"/>
    <s v="SUC DESVENLAFAXINA(C1)100MG C R L P"/>
    <s v="J0013751"/>
    <n v="572000"/>
    <n v="0"/>
    <s v="UN"/>
    <d v="2025-02-11T00:00:00"/>
    <d v="2025-02-14T00:00:00"/>
    <d v="2025-02-04T00:00:00"/>
    <d v="2025-02-11T00:00:00"/>
    <d v="2025-02-11T00:00:00"/>
    <d v="2025-02-13T00:00:00"/>
    <n v="23"/>
    <m/>
    <s v="(NONE)"/>
    <s v="COP LEG.2"/>
    <s v="REV. 400 2"/>
    <s v=""/>
    <n v="23"/>
    <s v=""/>
    <s v="Via Úmida"/>
    <s v="Baixo"/>
    <s v="LTO 800 3"/>
    <n v="209615.12"/>
    <x v="0"/>
    <x v="0"/>
    <s v="(NONE)"/>
    <n v="14"/>
    <s v="8 - OP com menos de 20 dias"/>
  </r>
  <r>
    <n v="2269872"/>
    <s v="S4P3493"/>
    <x v="98"/>
    <s v="Z007"/>
    <n v="402"/>
    <s v=""/>
    <n v="600"/>
    <s v="LIB  PRCO CAPC ACON AUAN AUIN LOAT MatC*"/>
    <s v="CL.DE LISINA+CL.DE CICLO.125+5MGCOM REV"/>
    <s v="J0013751"/>
    <n v="800000"/>
    <n v="0"/>
    <s v="UN"/>
    <d v="2025-02-24T00:00:00"/>
    <d v="2025-02-27T00:00:00"/>
    <d v="2025-02-05T00:00:00"/>
    <d v="2025-02-24T00:00:00"/>
    <d v="2025-02-24T00:00:00"/>
    <s v="Não Pesado"/>
    <n v="21"/>
    <m/>
    <s v="(NONE)"/>
    <s v="COP LEG.2"/>
    <s v="REV. 400 2"/>
    <s v=""/>
    <n v="21"/>
    <s v="NÃO"/>
    <s v="Via Úmida"/>
    <s v="Baixo"/>
    <s v="LTO 400  VG 400"/>
    <n v="140000"/>
    <x v="0"/>
    <x v="0"/>
    <s v="(NONE)"/>
    <n v="1"/>
    <s v="8 - OP com menos de 20 dias"/>
  </r>
  <r>
    <n v="2270493"/>
    <s v="S4P4477"/>
    <x v="99"/>
    <s v="Z007"/>
    <n v="400"/>
    <s v=""/>
    <n v="600"/>
    <s v="LIB  PRCO CNPA CAPC ACON AUAN AUIN LOAT*"/>
    <s v="CLOR.PROPRANOLOL+HIDROC.80/25MG COMP"/>
    <s v="J0013751"/>
    <n v="400000"/>
    <n v="0"/>
    <s v="UN"/>
    <d v="2025-02-24T00:00:00"/>
    <d v="2025-02-25T00:00:00"/>
    <d v="2025-02-07T00:00:00"/>
    <d v="2025-02-24T00:00:00"/>
    <d v="2025-02-24T00:00:00"/>
    <d v="2025-02-24T00:00:00"/>
    <n v="13"/>
    <m/>
    <s v="(NONE)"/>
    <s v="COP LEG.7"/>
    <s v="(None)"/>
    <s v=""/>
    <n v="13"/>
    <s v=""/>
    <s v="Via Úmida"/>
    <s v="Baixo"/>
    <s v="(None)"/>
    <n v="42004"/>
    <x v="0"/>
    <x v="0"/>
    <s v="(NONE)"/>
    <n v="1"/>
    <s v="8 - OP com menos de 20 dias"/>
  </r>
  <r>
    <n v="2270494"/>
    <s v="S4P4478"/>
    <x v="99"/>
    <s v="Z007"/>
    <n v="400"/>
    <s v=""/>
    <n v="600"/>
    <s v="LIB  PRCO CNPA CAPC ACON AUAN AUIN LOAT*"/>
    <s v="CLOR.PROPRANOLOL+HIDROC.80/25MG COMP"/>
    <s v="J0013751"/>
    <n v="400000"/>
    <n v="0"/>
    <s v="UN"/>
    <d v="2025-02-24T00:00:00"/>
    <d v="2025-02-25T00:00:00"/>
    <d v="2025-02-07T00:00:00"/>
    <d v="2025-02-24T00:00:00"/>
    <d v="2025-02-24T00:00:00"/>
    <d v="2025-02-24T00:00:00"/>
    <n v="13"/>
    <m/>
    <s v="(NONE)"/>
    <s v="COP LEG.7"/>
    <s v="(None)"/>
    <s v=""/>
    <n v="13"/>
    <s v=""/>
    <s v="Via Úmida"/>
    <s v="Baixo"/>
    <s v="(None)"/>
    <n v="42004"/>
    <x v="0"/>
    <x v="0"/>
    <s v="(NONE)"/>
    <n v="1"/>
    <s v="8 - OP com menos de 20 dias"/>
  </r>
  <r>
    <n v="2270495"/>
    <s v="S4P4480"/>
    <x v="99"/>
    <s v="Z007"/>
    <n v="400"/>
    <s v=""/>
    <n v="600"/>
    <s v="LIB  PRCO CNPA CAPC ACON AUAN AUIN LOAT*"/>
    <s v="CLOR.PROPRANOLOL+HIDROC.80/25MG COMP"/>
    <s v="J0013751"/>
    <n v="400000"/>
    <n v="0"/>
    <s v="UN"/>
    <d v="2025-02-24T00:00:00"/>
    <d v="2025-02-25T00:00:00"/>
    <d v="2025-02-07T00:00:00"/>
    <d v="2025-02-24T00:00:00"/>
    <d v="2025-02-24T00:00:00"/>
    <d v="2025-02-24T00:00:00"/>
    <n v="13"/>
    <m/>
    <s v="(NONE)"/>
    <s v="COP LEG.7"/>
    <s v="(None)"/>
    <s v=""/>
    <n v="13"/>
    <s v=""/>
    <s v="Via Úmida"/>
    <s v="Baixo"/>
    <s v="(None)"/>
    <n v="42004"/>
    <x v="0"/>
    <x v="0"/>
    <s v="(NONE)"/>
    <n v="1"/>
    <s v="8 - OP com menos de 20 dias"/>
  </r>
  <r>
    <n v="2270496"/>
    <s v="S4P4481"/>
    <x v="99"/>
    <s v="Z007"/>
    <n v="400"/>
    <s v=""/>
    <n v="600"/>
    <s v="LIB  PRCO CAPC ACON AUAN AUIN LOAT MOME*"/>
    <s v="CLOR.PROPRANOLOL+HIDROC.80/25MG COMP"/>
    <s v="J0013751"/>
    <n v="400000"/>
    <n v="0"/>
    <s v="UN"/>
    <d v="2025-02-24T00:00:00"/>
    <d v="2025-02-25T00:00:00"/>
    <d v="2025-02-07T00:00:00"/>
    <d v="2025-02-24T00:00:00"/>
    <d v="2025-02-24T00:00:00"/>
    <d v="2025-02-24T00:00:00"/>
    <n v="13"/>
    <m/>
    <s v="(NONE)"/>
    <s v="COP LEG.7"/>
    <s v="(None)"/>
    <s v=""/>
    <n v="13"/>
    <s v=""/>
    <s v="Via Úmida"/>
    <s v="Baixo"/>
    <s v="(None)"/>
    <n v="42004"/>
    <x v="0"/>
    <x v="0"/>
    <s v="(NONE)"/>
    <n v="1"/>
    <s v="8 - OP com menos de 20 dias"/>
  </r>
  <r>
    <n v="2273933"/>
    <s v="S4P9388"/>
    <x v="100"/>
    <s v="Z007"/>
    <n v="400"/>
    <s v=""/>
    <n v="600"/>
    <s v="LIB  PRCO CAPC ACON LOAT MatC NDDP NOAP*"/>
    <s v="CAPTOPRIL 25MG COMP"/>
    <s v="R0040019"/>
    <n v="2000000"/>
    <n v="0"/>
    <s v="UN"/>
    <d v="2025-02-24T00:00:00"/>
    <d v="2025-02-25T00:00:00"/>
    <d v="2025-02-19T00:00:00"/>
    <d v="2025-02-23T00:00:00"/>
    <d v="2025-02-24T00:00:00"/>
    <s v="Não Pesado"/>
    <n v="12"/>
    <m/>
    <s v="AMARELO"/>
    <s v="COP FET.3"/>
    <s v="(None)"/>
    <s v=""/>
    <n v="12"/>
    <s v="NÃO"/>
    <s v="Via Úmida"/>
    <s v="Baixo"/>
    <s v="(None)"/>
    <n v="34000"/>
    <x v="0"/>
    <x v="0"/>
    <s v="AMARELO"/>
    <n v="1"/>
    <s v="8 - OP com menos de 20 dias"/>
  </r>
  <r>
    <n v="2273934"/>
    <s v="S4P9390"/>
    <x v="100"/>
    <s v="Z007"/>
    <n v="400"/>
    <s v=""/>
    <n v="600"/>
    <s v="LIB  PRCO CAPC ACON LOAT MatC NDDP NOAP*"/>
    <s v="CAPTOPRIL 25MG COMP"/>
    <s v="R0040019"/>
    <n v="2000000"/>
    <n v="0"/>
    <s v="UN"/>
    <d v="2025-02-24T00:00:00"/>
    <d v="2025-02-25T00:00:00"/>
    <d v="2025-02-19T00:00:00"/>
    <d v="2025-02-23T00:00:00"/>
    <d v="2025-02-24T00:00:00"/>
    <s v="Não Pesado"/>
    <n v="12"/>
    <m/>
    <s v="AMARELO"/>
    <s v="COP FET.3"/>
    <s v="(None)"/>
    <s v=""/>
    <n v="12"/>
    <s v="NÃO"/>
    <s v="Via Úmida"/>
    <s v="Baixo"/>
    <s v="(None)"/>
    <n v="34000"/>
    <x v="0"/>
    <x v="0"/>
    <s v="AMARELO"/>
    <n v="1"/>
    <s v="8 - OP com menos de 20 dias"/>
  </r>
  <r>
    <n v="2273935"/>
    <s v="S4P9391"/>
    <x v="100"/>
    <s v="Z007"/>
    <n v="400"/>
    <s v=""/>
    <n v="600"/>
    <s v="LIB  PRCO CAPC ACON LOAT MatC NDDP NOAP*"/>
    <s v="CAPTOPRIL 25MG COMP"/>
    <s v="R0040019"/>
    <n v="2000000"/>
    <n v="0"/>
    <s v="UN"/>
    <d v="2025-02-24T00:00:00"/>
    <d v="2025-02-25T00:00:00"/>
    <d v="2025-02-19T00:00:00"/>
    <d v="2025-02-23T00:00:00"/>
    <d v="2025-02-24T00:00:00"/>
    <s v="Não Pesado"/>
    <n v="12"/>
    <m/>
    <s v="AMARELO"/>
    <s v="COP FET.3"/>
    <s v="(None)"/>
    <s v=""/>
    <n v="12"/>
    <s v="NÃO"/>
    <s v="Via Úmida"/>
    <s v="Baixo"/>
    <s v="(None)"/>
    <n v="34000"/>
    <x v="0"/>
    <x v="0"/>
    <s v="AMARELO"/>
    <n v="1"/>
    <s v="8 - OP com menos de 20 dias"/>
  </r>
  <r>
    <n v="2273945"/>
    <s v="S4P9401"/>
    <x v="94"/>
    <s v="Z007"/>
    <n v="400"/>
    <s v=""/>
    <n v="600"/>
    <s v="LIB  PRCO CNPA CAPC AUAN AUNC DMNV LOAT*"/>
    <s v="ACIDO FOLICO COMP 5MG"/>
    <s v="R0040019"/>
    <n v="1000000"/>
    <n v="0"/>
    <s v="UN"/>
    <d v="2025-02-22T00:00:00"/>
    <d v="2025-02-23T00:00:00"/>
    <d v="2025-02-19T00:00:00"/>
    <d v="2025-02-22T00:00:00"/>
    <d v="2025-02-22T00:00:00"/>
    <d v="2025-02-23T00:00:00"/>
    <n v="13"/>
    <m/>
    <s v="VERDE"/>
    <s v="COP FET.3"/>
    <s v="(None)"/>
    <s v=""/>
    <n v="13"/>
    <s v=""/>
    <s v="Via Úmida"/>
    <s v="Ótimo"/>
    <s v="(None)"/>
    <n v="27550"/>
    <x v="0"/>
    <x v="0"/>
    <s v="VERDE"/>
    <n v="3"/>
    <s v="8 - OP com menos de 20 dias"/>
  </r>
  <r>
    <n v="2273980"/>
    <s v="S4P9436"/>
    <x v="101"/>
    <s v="Z007"/>
    <n v="400"/>
    <s v=""/>
    <n v="600"/>
    <s v="LIB  PRCO CAPC ACON LOAT MatC NDDP NOAP*"/>
    <s v="SULFATO FERROSO 109MG COMP REV"/>
    <s v="C0040343"/>
    <n v="1500000"/>
    <n v="0"/>
    <s v="UN"/>
    <d v="2025-02-24T00:00:00"/>
    <d v="2025-02-26T00:00:00"/>
    <d v="2025-02-19T00:00:00"/>
    <d v="2025-02-23T00:00:00"/>
    <d v="2025-02-24T00:00:00"/>
    <s v="Não Pesado"/>
    <n v="24"/>
    <m/>
    <s v="VERMELHO"/>
    <s v="COP FET.7"/>
    <s v="REV. 500 3"/>
    <s v=""/>
    <n v="24"/>
    <s v="NÃO"/>
    <s v="Via Úmida"/>
    <s v="Cheio"/>
    <s v="-"/>
    <n v="41880"/>
    <x v="0"/>
    <x v="0"/>
    <s v="VERMELHO"/>
    <n v="1"/>
    <s v="8 - OP com menos de 20 dias"/>
  </r>
  <r>
    <n v="2273981"/>
    <s v="S4P9437"/>
    <x v="101"/>
    <s v="Z007"/>
    <n v="400"/>
    <s v=""/>
    <n v="600"/>
    <s v="LIB  PRCO CAPC ACON LOAT MatC NDDP NOAP*"/>
    <s v="SULFATO FERROSO 109MG COMP REV"/>
    <s v="C0040343"/>
    <n v="1500000"/>
    <n v="0"/>
    <s v="UN"/>
    <d v="2025-02-24T00:00:00"/>
    <d v="2025-02-26T00:00:00"/>
    <d v="2025-02-19T00:00:00"/>
    <d v="2025-02-23T00:00:00"/>
    <d v="2025-02-24T00:00:00"/>
    <s v="Não Pesado"/>
    <n v="24"/>
    <m/>
    <s v="VERMELHO"/>
    <s v="COP FET.7"/>
    <s v="REV. 500 3"/>
    <s v=""/>
    <n v="24"/>
    <s v="NÃO"/>
    <s v="Via Úmida"/>
    <s v="Cheio"/>
    <s v="-"/>
    <n v="41880"/>
    <x v="0"/>
    <x v="0"/>
    <s v="VERMELHO"/>
    <n v="1"/>
    <s v="8 - OP com menos de 20 dias"/>
  </r>
  <r>
    <n v="2273982"/>
    <s v="S4P9438"/>
    <x v="101"/>
    <s v="Z007"/>
    <n v="400"/>
    <s v=""/>
    <n v="600"/>
    <s v="LIB  PRCO CAPC ACON LOAT MatC NDDP NOAP*"/>
    <s v="SULFATO FERROSO 109MG COMP REV"/>
    <s v="C0040343"/>
    <n v="1500000"/>
    <n v="0"/>
    <s v="UN"/>
    <d v="2025-02-24T00:00:00"/>
    <d v="2025-02-26T00:00:00"/>
    <d v="2025-02-19T00:00:00"/>
    <d v="2025-02-23T00:00:00"/>
    <d v="2025-02-24T00:00:00"/>
    <s v="Não Pesado"/>
    <n v="24"/>
    <m/>
    <s v="VERMELHO"/>
    <s v="COP FET.7"/>
    <s v="REV. 500 3"/>
    <s v=""/>
    <n v="24"/>
    <s v="NÃO"/>
    <s v="Via Úmida"/>
    <s v="Cheio"/>
    <s v="-"/>
    <n v="41880"/>
    <x v="0"/>
    <x v="0"/>
    <s v="VERMELHO"/>
    <n v="1"/>
    <s v="8 - OP com menos de 20 dias"/>
  </r>
  <r>
    <n v="2273983"/>
    <s v="S4P9439"/>
    <x v="101"/>
    <s v="Z007"/>
    <n v="400"/>
    <s v=""/>
    <n v="600"/>
    <s v="LIB  PRCO CAPC ACON LOAT MatC NDDP NOAP*"/>
    <s v="SULFATO FERROSO 109MG COMP REV"/>
    <s v="C0040343"/>
    <n v="1500000"/>
    <n v="0"/>
    <s v="UN"/>
    <d v="2025-02-24T00:00:00"/>
    <d v="2025-02-26T00:00:00"/>
    <d v="2025-02-19T00:00:00"/>
    <d v="2025-02-23T00:00:00"/>
    <d v="2025-02-24T00:00:00"/>
    <s v="Não Pesado"/>
    <n v="24"/>
    <m/>
    <s v="VERMELHO"/>
    <s v="COP FET.7"/>
    <s v="REV. 500 3"/>
    <s v=""/>
    <n v="24"/>
    <s v="NÃO"/>
    <s v="Via Úmida"/>
    <s v="Cheio"/>
    <s v="-"/>
    <n v="41880"/>
    <x v="0"/>
    <x v="0"/>
    <s v="VERMELHO"/>
    <n v="1"/>
    <s v="8 - OP com menos de 20 dias"/>
  </r>
  <r>
    <n v="2273984"/>
    <s v="S4P9440"/>
    <x v="102"/>
    <s v="Z007"/>
    <n v="400"/>
    <s v=""/>
    <n v="600"/>
    <s v="LIB  PRCO CAPC ACON LOAT MatC NDDP NOAP*"/>
    <s v="CLOR.DE CICLOBENZAPRINA 10MG COMP.REV."/>
    <s v="C0040343"/>
    <n v="2000000"/>
    <n v="0"/>
    <s v="UN"/>
    <d v="2025-02-24T00:00:00"/>
    <d v="2025-02-26T00:00:00"/>
    <d v="2025-02-19T00:00:00"/>
    <d v="2025-02-24T00:00:00"/>
    <d v="2025-02-24T00:00:00"/>
    <s v="Não Pesado"/>
    <n v="18"/>
    <m/>
    <s v="VERMELHO"/>
    <s v="COP FET.4"/>
    <s v="REV. 500 1"/>
    <s v=""/>
    <n v="18"/>
    <s v="NÃO"/>
    <s v="Via Úmida"/>
    <s v="Baixo"/>
    <s v="-"/>
    <n v="48880"/>
    <x v="0"/>
    <x v="0"/>
    <s v="VERMELHO"/>
    <n v="1"/>
    <s v="8 - OP com menos de 20 dias"/>
  </r>
  <r>
    <n v="2273985"/>
    <s v="S4P9441"/>
    <x v="102"/>
    <s v="Z007"/>
    <n v="400"/>
    <s v=""/>
    <n v="600"/>
    <s v="LIB  PRCO CAPC ACON LOAT MatC NDDP NOAP*"/>
    <s v="CLOR.DE CICLOBENZAPRINA 10MG COMP.REV."/>
    <s v="C0040343"/>
    <n v="2000000"/>
    <n v="0"/>
    <s v="UN"/>
    <d v="2025-02-24T00:00:00"/>
    <d v="2025-02-26T00:00:00"/>
    <d v="2025-02-19T00:00:00"/>
    <d v="2025-02-24T00:00:00"/>
    <d v="2025-02-24T00:00:00"/>
    <s v="Não Pesado"/>
    <n v="18"/>
    <m/>
    <s v="VERMELHO"/>
    <s v="COP FET.4"/>
    <s v="REV. 500 1"/>
    <s v=""/>
    <n v="18"/>
    <s v="NÃO"/>
    <s v="Via Úmida"/>
    <s v="Baixo"/>
    <s v="-"/>
    <n v="48880"/>
    <x v="0"/>
    <x v="0"/>
    <s v="VERMELHO"/>
    <n v="1"/>
    <s v="8 - OP com menos de 20 dias"/>
  </r>
  <r>
    <n v="2273986"/>
    <s v="S4P9442"/>
    <x v="102"/>
    <s v="Z007"/>
    <n v="400"/>
    <s v=""/>
    <n v="600"/>
    <s v="LIB  PRCO CAPC ACON LOAT MatC NDDP NOAP*"/>
    <s v="CLOR.DE CICLOBENZAPRINA 10MG COMP.REV."/>
    <s v="C0040343"/>
    <n v="2000000"/>
    <n v="0"/>
    <s v="UN"/>
    <d v="2025-02-24T00:00:00"/>
    <d v="2025-02-26T00:00:00"/>
    <d v="2025-02-19T00:00:00"/>
    <d v="2025-02-24T00:00:00"/>
    <d v="2025-02-24T00:00:00"/>
    <s v="Não Pesado"/>
    <n v="18"/>
    <m/>
    <s v="VERMELHO"/>
    <s v="COP FET.4"/>
    <s v="REV. 500 1"/>
    <s v=""/>
    <n v="18"/>
    <s v="NÃO"/>
    <s v="Via Úmida"/>
    <s v="Baixo"/>
    <s v="-"/>
    <n v="48880"/>
    <x v="0"/>
    <x v="0"/>
    <s v="VERMELHO"/>
    <n v="1"/>
    <s v="8 - OP com menos de 20 dias"/>
  </r>
  <r>
    <n v="2275163"/>
    <s v="S4Q1069"/>
    <x v="63"/>
    <s v="Z007"/>
    <n v="400"/>
    <s v=""/>
    <n v="600"/>
    <s v="LIB  PRCO CNPA CAPC ACON AUAN AUIN LOAT*"/>
    <s v="AAS+CARB.MAGNE+GLIC ALUM C.REV 100MG CD"/>
    <s v="J0013751"/>
    <n v="2405000"/>
    <n v="0"/>
    <s v="UN"/>
    <d v="2025-02-25T00:00:00"/>
    <d v="2025-03-01T00:00:00"/>
    <d v="2025-02-24T00:00:00"/>
    <d v="2025-02-25T00:00:00"/>
    <d v="2025-02-24T00:00:00"/>
    <d v="2025-02-24T00:00:00"/>
    <n v="20"/>
    <m/>
    <s v="VERMELHO"/>
    <s v="KIL.500 TT"/>
    <s v="REV. 800 3"/>
    <s v=""/>
    <n v="20"/>
    <s v=""/>
    <s v="Via Úmida"/>
    <s v="Ótimo"/>
    <s v="-"/>
    <n v="70755.100000000006"/>
    <x v="0"/>
    <x v="0"/>
    <s v="VERMELHO"/>
    <n v="1"/>
    <s v="8 - OP com menos de 20 dias"/>
  </r>
  <r>
    <n v="2275164"/>
    <s v="S4Q1070"/>
    <x v="63"/>
    <s v="Z007"/>
    <n v="400"/>
    <s v=""/>
    <n v="600"/>
    <s v="LIB  PRCO CAPC ACON AUAN AUIN LOAT MOME*"/>
    <s v="AAS+CARB.MAGNE+GLIC ALUM C.REV 100MG CD"/>
    <s v="J0013751"/>
    <n v="2405000"/>
    <n v="0"/>
    <s v="UN"/>
    <d v="2025-02-25T00:00:00"/>
    <d v="2025-03-01T00:00:00"/>
    <d v="2025-02-24T00:00:00"/>
    <d v="2025-02-25T00:00:00"/>
    <d v="2025-02-24T00:00:00"/>
    <d v="2025-02-24T00:00:00"/>
    <n v="20"/>
    <m/>
    <s v="VERMELHO"/>
    <s v="KIL.500 TT"/>
    <s v="REV. 800 3"/>
    <s v=""/>
    <n v="20"/>
    <s v=""/>
    <s v="Via Úmida"/>
    <s v="Ótimo"/>
    <s v="-"/>
    <n v="70755.100000000006"/>
    <x v="0"/>
    <x v="0"/>
    <s v="VERMELHO"/>
    <n v="1"/>
    <s v="8 - OP com menos de 20 dias"/>
  </r>
  <r>
    <n v="2275165"/>
    <s v="S4Q1071"/>
    <x v="63"/>
    <s v="Z007"/>
    <n v="400"/>
    <s v=""/>
    <n v="600"/>
    <s v="LIB  PRCO CAPC ACON AUAN AUIN LOAT MatC*"/>
    <s v="AAS+CARB.MAGNE+GLIC ALUM C.REV 100MG CD"/>
    <s v="J0013751"/>
    <n v="2405000"/>
    <n v="0"/>
    <s v="UN"/>
    <d v="2025-02-25T00:00:00"/>
    <d v="2025-03-01T00:00:00"/>
    <d v="2025-02-24T00:00:00"/>
    <d v="2025-02-25T00:00:00"/>
    <d v="2025-02-24T00:00:00"/>
    <s v="Não Pesado"/>
    <n v="20"/>
    <m/>
    <s v="VERMELHO"/>
    <s v="KIL.500 TT"/>
    <s v="REV. 800 3"/>
    <s v=""/>
    <n v="20"/>
    <s v="NÃO"/>
    <s v="Via Úmida"/>
    <s v="Ótimo"/>
    <s v="-"/>
    <n v="70755.100000000006"/>
    <x v="0"/>
    <x v="0"/>
    <s v="VERMELHO"/>
    <n v="1"/>
    <s v="8 - OP com menos de 20 dias"/>
  </r>
  <r>
    <n v="2275444"/>
    <s v="S4Q1481"/>
    <x v="98"/>
    <s v="Z007"/>
    <n v="402"/>
    <s v=""/>
    <n v="600"/>
    <s v="LIB  PRCO CAPC ACON AUAN AUIN LOAT MatC*"/>
    <s v="CL.DE LISINA+CL.DE CICLO.125+5MGCOM REV"/>
    <s v="D0016431"/>
    <n v="800000"/>
    <n v="0"/>
    <s v="UN"/>
    <d v="2025-02-24T00:00:00"/>
    <d v="2025-02-27T00:00:00"/>
    <d v="2025-02-24T00:00:00"/>
    <d v="2025-02-24T00:00:00"/>
    <d v="2025-02-24T00:00:00"/>
    <s v="Não Pesado"/>
    <n v="21"/>
    <m/>
    <s v="(NONE)"/>
    <s v="COP LEG.2"/>
    <s v="REV. 400 2"/>
    <s v=""/>
    <n v="21"/>
    <s v="NÃO"/>
    <s v="Via Úmida"/>
    <s v="Baixo"/>
    <s v="LTO 400  VG 400"/>
    <n v="140000"/>
    <x v="0"/>
    <x v="0"/>
    <s v="(NONE)"/>
    <n v="1"/>
    <s v="8 - OP com menos de 20 dias"/>
  </r>
  <r>
    <n v="2275445"/>
    <s v="S4Q1482"/>
    <x v="98"/>
    <s v="Z007"/>
    <n v="402"/>
    <s v=""/>
    <n v="600"/>
    <s v="LIB  PRCO CAPC ACON AUAN AUIN LOAT MatC*"/>
    <s v="CL.DE LISINA+CL.DE CICLO.125+5MGCOM REV"/>
    <s v="D0016431"/>
    <n v="800000"/>
    <n v="0"/>
    <s v="UN"/>
    <d v="2025-02-24T00:00:00"/>
    <d v="2025-02-27T00:00:00"/>
    <d v="2025-02-24T00:00:00"/>
    <d v="2025-02-24T00:00:00"/>
    <d v="2025-02-24T00:00:00"/>
    <s v="Não Pesado"/>
    <n v="21"/>
    <m/>
    <s v="(NONE)"/>
    <s v="COP LEG.2"/>
    <s v="REV. 400 2"/>
    <s v=""/>
    <n v="21"/>
    <s v="NÃO"/>
    <s v="Via Úmida"/>
    <s v="Baixo"/>
    <s v="LTO 400  VG 400"/>
    <n v="140000"/>
    <x v="0"/>
    <x v="0"/>
    <s v="(NONE)"/>
    <n v="1"/>
    <s v="8 - OP com menos de 20 dias"/>
  </r>
  <r>
    <n v="2275446"/>
    <s v="S4Q1483"/>
    <x v="98"/>
    <s v="Z007"/>
    <n v="402"/>
    <s v=""/>
    <n v="600"/>
    <s v="LIB  PRCO CAPC ACON AUAN AUIN LOAT MatC*"/>
    <s v="CL.DE LISINA+CL.DE CICLO.125+5MGCOM REV"/>
    <s v="D0016431"/>
    <n v="800000"/>
    <n v="0"/>
    <s v="UN"/>
    <d v="2025-02-24T00:00:00"/>
    <d v="2025-02-27T00:00:00"/>
    <d v="2025-02-24T00:00:00"/>
    <d v="2025-02-24T00:00:00"/>
    <d v="2025-02-24T00:00:00"/>
    <s v="Não Pesado"/>
    <n v="21"/>
    <m/>
    <s v="(NONE)"/>
    <s v="COP LEG.2"/>
    <s v="REV. 400 2"/>
    <s v=""/>
    <n v="21"/>
    <s v="NÃO"/>
    <s v="Via Úmida"/>
    <s v="Baixo"/>
    <s v="LTO 400  VG 400"/>
    <n v="140000"/>
    <x v="0"/>
    <x v="0"/>
    <s v="(NONE)"/>
    <n v="1"/>
    <s v="8 - OP com menos de 20 dias"/>
  </r>
  <r>
    <n v="2275447"/>
    <s v="S4Q1484"/>
    <x v="98"/>
    <s v="Z007"/>
    <n v="402"/>
    <s v=""/>
    <n v="600"/>
    <s v="LIB  PRCO CAPC ACON AUAN AUIN LOAT MatC*"/>
    <s v="CL.DE LISINA+CL.DE CICLO.125+5MGCOM REV"/>
    <s v="D0016431"/>
    <n v="800000"/>
    <n v="0"/>
    <s v="UN"/>
    <d v="2025-02-24T00:00:00"/>
    <d v="2025-02-27T00:00:00"/>
    <d v="2025-02-24T00:00:00"/>
    <d v="2025-02-24T00:00:00"/>
    <d v="2025-02-24T00:00:00"/>
    <s v="Não Pesado"/>
    <n v="21"/>
    <m/>
    <s v="(NONE)"/>
    <s v="COP LEG.2"/>
    <s v="REV. 400 2"/>
    <s v=""/>
    <n v="21"/>
    <s v="NÃO"/>
    <s v="Via Úmida"/>
    <s v="Baixo"/>
    <s v="LTO 400  VG 400"/>
    <n v="140000"/>
    <x v="0"/>
    <x v="0"/>
    <s v="(NONE)"/>
    <n v="1"/>
    <s v="8 - OP com menos de 20 dias"/>
  </r>
  <r>
    <n v="2275448"/>
    <s v="S4Q1485"/>
    <x v="98"/>
    <s v="Z007"/>
    <n v="402"/>
    <s v=""/>
    <n v="600"/>
    <s v="LIB  PRCO CAPC ACON AUAN AUIN LOAT MatC*"/>
    <s v="CL.DE LISINA+CL.DE CICLO.125+5MGCOM REV"/>
    <s v="D0016431"/>
    <n v="800000"/>
    <n v="0"/>
    <s v="UN"/>
    <d v="2025-02-24T00:00:00"/>
    <d v="2025-02-27T00:00:00"/>
    <d v="2025-02-24T00:00:00"/>
    <d v="2025-02-24T00:00:00"/>
    <d v="2025-02-24T00:00:00"/>
    <s v="Não Pesado"/>
    <n v="21"/>
    <m/>
    <s v="(NONE)"/>
    <s v="COP LEG.2"/>
    <s v="REV. 400 2"/>
    <s v=""/>
    <n v="21"/>
    <s v="NÃO"/>
    <s v="Via Úmida"/>
    <s v="Baixo"/>
    <s v="LTO 400  VG 400"/>
    <n v="140000"/>
    <x v="0"/>
    <x v="0"/>
    <s v="(NONE)"/>
    <n v="1"/>
    <s v="8 - OP com menos de 20 dias"/>
  </r>
  <r>
    <n v="2275449"/>
    <s v="S4Q1486"/>
    <x v="98"/>
    <s v="Z007"/>
    <n v="402"/>
    <s v=""/>
    <n v="600"/>
    <s v="LIB  PRCO CAPC ACON AUAN AUIN LOAT MatC*"/>
    <s v="CL.DE LISINA+CL.DE CICLO.125+5MGCOM REV"/>
    <s v="D0016431"/>
    <n v="800000"/>
    <n v="0"/>
    <s v="UN"/>
    <d v="2025-02-24T00:00:00"/>
    <d v="2025-02-27T00:00:00"/>
    <d v="2025-02-24T00:00:00"/>
    <d v="2025-02-24T00:00:00"/>
    <d v="2025-02-24T00:00:00"/>
    <s v="Não Pesado"/>
    <n v="21"/>
    <m/>
    <s v="(NONE)"/>
    <s v="COP LEG.2"/>
    <s v="REV. 400 2"/>
    <s v=""/>
    <n v="21"/>
    <s v="NÃO"/>
    <s v="Via Úmida"/>
    <s v="Baixo"/>
    <s v="LTO 400  VG 400"/>
    <n v="140000"/>
    <x v="0"/>
    <x v="0"/>
    <s v="(NONE)"/>
    <n v="1"/>
    <s v="8 - OP com menos de 20 dias"/>
  </r>
  <r>
    <n v="2275510"/>
    <s v="S4Q1487"/>
    <x v="98"/>
    <s v="Z007"/>
    <n v="402"/>
    <s v=""/>
    <n v="600"/>
    <s v="LIB  PRCO CAPC ACON AUAN AUIN LOAT MatC*"/>
    <s v="CL.DE LISINA+CL.DE CICLO.125+5MGCOM REV"/>
    <s v="D0016431"/>
    <n v="800000"/>
    <n v="0"/>
    <s v="UN"/>
    <d v="2025-02-24T00:00:00"/>
    <d v="2025-02-27T00:00:00"/>
    <d v="2025-02-24T00:00:00"/>
    <d v="2025-02-24T00:00:00"/>
    <d v="2025-02-24T00:00:00"/>
    <s v="Não Pesado"/>
    <n v="21"/>
    <m/>
    <s v="(NONE)"/>
    <s v="COP LEG.2"/>
    <s v="REV. 400 2"/>
    <s v=""/>
    <n v="21"/>
    <s v="NÃO"/>
    <s v="Via Úmida"/>
    <s v="Baixo"/>
    <s v="LTO 400  VG 400"/>
    <n v="140000"/>
    <x v="0"/>
    <x v="0"/>
    <s v="(NONE)"/>
    <n v="1"/>
    <s v="8 - OP com menos de 20 di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87047-10E3-4448-9CD2-28B65DB1F498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compact="0" compactData="0" gridDropZones="1" multipleFieldFilters="0">
  <location ref="AM1:AP107" firstHeaderRow="2" firstDataRow="2" firstDataCol="3"/>
  <pivotFields count="36">
    <pivotField compact="0" outline="0" showAll="0"/>
    <pivotField dataField="1" compact="0" outline="0" showAll="0"/>
    <pivotField axis="axisRow" compact="0" outline="0" showAll="0" defaultSubtotal="0">
      <items count="105">
        <item x="62"/>
        <item x="0"/>
        <item x="3"/>
        <item x="1"/>
        <item x="63"/>
        <item x="42"/>
        <item x="6"/>
        <item x="8"/>
        <item x="2"/>
        <item x="4"/>
        <item x="7"/>
        <item x="5"/>
        <item x="64"/>
        <item x="10"/>
        <item x="9"/>
        <item m="1" x="104"/>
        <item x="13"/>
        <item x="40"/>
        <item x="25"/>
        <item x="12"/>
        <item x="26"/>
        <item x="15"/>
        <item x="53"/>
        <item x="16"/>
        <item x="19"/>
        <item x="20"/>
        <item x="28"/>
        <item x="22"/>
        <item x="18"/>
        <item x="21"/>
        <item x="54"/>
        <item x="101"/>
        <item x="34"/>
        <item x="78"/>
        <item x="29"/>
        <item x="30"/>
        <item x="69"/>
        <item x="41"/>
        <item x="33"/>
        <item x="38"/>
        <item x="39"/>
        <item x="92"/>
        <item x="73"/>
        <item x="44"/>
        <item x="23"/>
        <item x="24"/>
        <item x="27"/>
        <item x="32"/>
        <item x="35"/>
        <item x="36"/>
        <item x="37"/>
        <item x="43"/>
        <item x="48"/>
        <item x="49"/>
        <item x="50"/>
        <item x="70"/>
        <item x="56"/>
        <item x="59"/>
        <item x="11"/>
        <item x="96"/>
        <item x="81"/>
        <item x="52"/>
        <item m="1" x="103"/>
        <item x="58"/>
        <item x="60"/>
        <item x="65"/>
        <item x="17"/>
        <item x="47"/>
        <item x="31"/>
        <item x="71"/>
        <item x="55"/>
        <item x="14"/>
        <item x="45"/>
        <item x="46"/>
        <item x="51"/>
        <item x="57"/>
        <item x="61"/>
        <item x="66"/>
        <item x="67"/>
        <item x="68"/>
        <item x="72"/>
        <item x="74"/>
        <item x="75"/>
        <item x="76"/>
        <item x="77"/>
        <item x="79"/>
        <item x="80"/>
        <item x="95"/>
        <item x="82"/>
        <item x="83"/>
        <item x="84"/>
        <item x="89"/>
        <item x="85"/>
        <item x="86"/>
        <item x="87"/>
        <item x="88"/>
        <item x="90"/>
        <item x="91"/>
        <item x="93"/>
        <item x="94"/>
        <item x="97"/>
        <item x="98"/>
        <item x="99"/>
        <item x="100"/>
        <item x="10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numFmtId="169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numFmtId="166" outline="0" showAll="0" defaultSubtota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</pivotFields>
  <rowFields count="3">
    <field x="31"/>
    <field x="32"/>
    <field x="2"/>
  </rowFields>
  <rowItems count="105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t="default">
      <x/>
    </i>
    <i t="grand">
      <x/>
    </i>
  </rowItems>
  <colItems count="1">
    <i/>
  </colItems>
  <dataFields count="1">
    <dataField name="Contagem de Lote" fld="1" subtotal="count" baseField="0" baseItem="0"/>
  </dataFields>
  <formats count="5">
    <format dxfId="3">
      <pivotArea field="31" type="button" dataOnly="0" labelOnly="1" outline="0" axis="axisRow" fieldPosition="0"/>
    </format>
    <format dxfId="4">
      <pivotArea field="32" type="button" dataOnly="0" labelOnly="1" outline="0" axis="axisRow" fieldPosition="1"/>
    </format>
    <format dxfId="5">
      <pivotArea field="2" type="button" dataOnly="0" labelOnly="1" outline="0" axis="axisRow" fieldPosition="2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AAAC-C2C0-4F41-A2C0-AD027DAFC874}">
  <sheetPr>
    <tabColor rgb="FFFFFF00"/>
  </sheetPr>
  <dimension ref="A1:CO420"/>
  <sheetViews>
    <sheetView showGridLines="0" zoomScale="80" zoomScaleNormal="80" workbookViewId="0">
      <pane ySplit="2" topLeftCell="A3" activePane="bottomLeft" state="frozen"/>
      <selection activeCell="A2" sqref="A2"/>
      <selection pane="bottomLeft" activeCell="S3" sqref="S3"/>
    </sheetView>
  </sheetViews>
  <sheetFormatPr defaultColWidth="9" defaultRowHeight="14.5" x14ac:dyDescent="0.35"/>
  <cols>
    <col min="2" max="2" width="10.453125" customWidth="1"/>
    <col min="3" max="3" width="12.54296875" customWidth="1"/>
    <col min="4" max="4" width="10.81640625" bestFit="1" customWidth="1"/>
    <col min="5" max="5" width="6" customWidth="1"/>
    <col min="6" max="6" width="10" customWidth="1"/>
    <col min="7" max="7" width="9.81640625" customWidth="1"/>
    <col min="8" max="8" width="5.453125" customWidth="1"/>
    <col min="9" max="9" width="11.453125" customWidth="1"/>
    <col min="10" max="10" width="46.1796875" style="49" customWidth="1"/>
    <col min="11" max="11" width="12.453125" customWidth="1"/>
    <col min="12" max="12" width="18.453125" style="13" customWidth="1"/>
    <col min="13" max="13" width="2" style="73" hidden="1" customWidth="1"/>
    <col min="14" max="14" width="1.1796875" hidden="1" customWidth="1"/>
    <col min="15" max="15" width="1.54296875" hidden="1" customWidth="1"/>
    <col min="16" max="16" width="1.81640625" hidden="1" customWidth="1"/>
    <col min="17" max="17" width="1.54296875" hidden="1" customWidth="1"/>
    <col min="18" max="18" width="3" hidden="1" customWidth="1"/>
    <col min="19" max="19" width="14.453125" customWidth="1"/>
    <col min="20" max="20" width="16.1796875" customWidth="1"/>
    <col min="21" max="21" width="7.1796875" style="74" customWidth="1"/>
    <col min="22" max="22" width="5.1796875" hidden="1" customWidth="1"/>
    <col min="23" max="23" width="12.453125" customWidth="1"/>
    <col min="24" max="24" width="14.453125" style="75" customWidth="1"/>
    <col min="25" max="25" width="15" style="10" customWidth="1"/>
    <col min="26" max="26" width="38.81640625" customWidth="1"/>
    <col min="27" max="27" width="7.453125" style="10" bestFit="1" customWidth="1"/>
    <col min="28" max="28" width="13.1796875" customWidth="1"/>
    <col min="29" max="29" width="11.453125" customWidth="1"/>
    <col min="30" max="30" width="21.81640625" customWidth="1"/>
    <col min="31" max="31" width="24" customWidth="1"/>
    <col min="32" max="32" width="26.81640625" customWidth="1"/>
    <col min="33" max="33" width="6" bestFit="1" customWidth="1"/>
    <col min="34" max="34" width="16.1796875" customWidth="1"/>
    <col min="35" max="35" width="24.453125" customWidth="1"/>
    <col min="36" max="36" width="9" customWidth="1"/>
    <col min="37" max="37" width="36.453125" bestFit="1" customWidth="1"/>
    <col min="38" max="38" width="13.81640625" customWidth="1"/>
    <col min="39" max="39" width="16.453125" bestFit="1" customWidth="1"/>
    <col min="40" max="40" width="20.453125" customWidth="1"/>
    <col min="41" max="41" width="10.90625" bestFit="1" customWidth="1"/>
    <col min="42" max="42" width="5.36328125" bestFit="1" customWidth="1"/>
    <col min="43" max="43" width="13.453125" customWidth="1"/>
    <col min="44" max="44" width="14.1796875" customWidth="1"/>
    <col min="45" max="45" width="24.1796875" customWidth="1"/>
    <col min="64" max="64" width="9" customWidth="1"/>
    <col min="70" max="71" width="9" customWidth="1"/>
    <col min="72" max="72" width="9.1796875" hidden="1" customWidth="1"/>
    <col min="73" max="73" width="15.453125" hidden="1" customWidth="1"/>
    <col min="74" max="74" width="14.453125" hidden="1" customWidth="1"/>
    <col min="75" max="75" width="12.1796875" hidden="1" customWidth="1"/>
    <col min="76" max="76" width="1.453125" hidden="1" customWidth="1"/>
    <col min="77" max="77" width="29.1796875" hidden="1" customWidth="1"/>
    <col min="78" max="78" width="17" hidden="1" customWidth="1"/>
    <col min="79" max="79" width="2" hidden="1" customWidth="1"/>
    <col min="80" max="80" width="16.1796875" hidden="1" customWidth="1"/>
    <col min="81" max="81" width="9" style="13" hidden="1" customWidth="1"/>
    <col min="82" max="82" width="7.453125" bestFit="1" customWidth="1"/>
    <col min="83" max="83" width="25.453125" customWidth="1"/>
    <col min="84" max="84" width="44" customWidth="1"/>
    <col min="85" max="89" width="9" customWidth="1"/>
    <col min="90" max="90" width="17.453125" hidden="1" customWidth="1"/>
    <col min="91" max="91" width="18.453125" hidden="1" customWidth="1"/>
    <col min="92" max="93" width="9" hidden="1" customWidth="1"/>
    <col min="94" max="94" width="9" customWidth="1"/>
  </cols>
  <sheetData>
    <row r="1" spans="1:92" x14ac:dyDescent="0.35">
      <c r="B1" s="1" t="s">
        <v>0</v>
      </c>
      <c r="C1" s="2"/>
      <c r="D1" s="3">
        <v>1</v>
      </c>
      <c r="E1" s="2"/>
      <c r="F1" s="2"/>
      <c r="G1" s="2"/>
      <c r="H1" s="2"/>
      <c r="I1" s="2"/>
      <c r="J1" s="3"/>
      <c r="K1" s="2"/>
      <c r="L1" s="4">
        <f>SUBTOTAL(9,L3:L312)</f>
        <v>323962889</v>
      </c>
      <c r="M1" s="5"/>
      <c r="N1" s="5"/>
      <c r="O1" s="2"/>
      <c r="P1" s="2"/>
      <c r="Q1" s="2"/>
      <c r="R1" s="2"/>
      <c r="S1" s="4"/>
      <c r="T1" s="6">
        <f>COUNTA(T3:T375)</f>
        <v>373</v>
      </c>
      <c r="U1" s="7"/>
      <c r="V1" s="8"/>
      <c r="X1" s="9"/>
      <c r="AB1" s="11"/>
      <c r="AF1" s="12">
        <f>SUM(AF3:AF295)</f>
        <v>43012697.874779977</v>
      </c>
      <c r="AM1" t="s">
        <v>1</v>
      </c>
    </row>
    <row r="2" spans="1:92" ht="44.25" customHeight="1" x14ac:dyDescent="0.35">
      <c r="A2" s="14" t="s">
        <v>2</v>
      </c>
      <c r="B2" s="15" t="s">
        <v>3</v>
      </c>
      <c r="C2" s="15" t="s">
        <v>4</v>
      </c>
      <c r="D2" s="16" t="s">
        <v>2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5" t="s">
        <v>10</v>
      </c>
      <c r="K2" s="16" t="s">
        <v>11</v>
      </c>
      <c r="L2" s="17" t="s">
        <v>12</v>
      </c>
      <c r="M2" s="18" t="s">
        <v>13</v>
      </c>
      <c r="N2" s="19" t="s">
        <v>14</v>
      </c>
      <c r="O2" s="19" t="s">
        <v>15</v>
      </c>
      <c r="P2" s="19" t="s">
        <v>16</v>
      </c>
      <c r="Q2" s="19" t="s">
        <v>17</v>
      </c>
      <c r="R2" s="19" t="s">
        <v>18</v>
      </c>
      <c r="S2" s="19" t="s">
        <v>19</v>
      </c>
      <c r="T2" s="20" t="s">
        <v>20</v>
      </c>
      <c r="U2" s="21" t="s">
        <v>21</v>
      </c>
      <c r="V2" s="22" t="s">
        <v>22</v>
      </c>
      <c r="W2" s="23" t="s">
        <v>23</v>
      </c>
      <c r="X2" s="23" t="s">
        <v>24</v>
      </c>
      <c r="Y2" s="23" t="s">
        <v>25</v>
      </c>
      <c r="Z2" s="24" t="s">
        <v>26</v>
      </c>
      <c r="AA2" s="25" t="s">
        <v>27</v>
      </c>
      <c r="AB2" s="26" t="s">
        <v>28</v>
      </c>
      <c r="AC2" s="27" t="s">
        <v>29</v>
      </c>
      <c r="AD2" s="28" t="s">
        <v>30</v>
      </c>
      <c r="AE2" s="28" t="s">
        <v>31</v>
      </c>
      <c r="AF2" s="29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M2" s="30" t="s">
        <v>33</v>
      </c>
      <c r="AN2" s="30" t="s">
        <v>34</v>
      </c>
      <c r="AO2" s="30" t="s">
        <v>2</v>
      </c>
      <c r="AP2" t="s">
        <v>38</v>
      </c>
      <c r="BR2" s="31"/>
      <c r="BT2" t="s">
        <v>39</v>
      </c>
      <c r="BU2" t="s">
        <v>40</v>
      </c>
      <c r="BV2" t="s">
        <v>41</v>
      </c>
      <c r="BW2" s="30" t="s">
        <v>42</v>
      </c>
      <c r="BY2" s="32" t="s">
        <v>43</v>
      </c>
      <c r="BZ2" t="s">
        <v>44</v>
      </c>
      <c r="CB2" s="33" t="s">
        <v>45</v>
      </c>
      <c r="CC2" s="13" t="s">
        <v>46</v>
      </c>
      <c r="CD2" s="34" t="s">
        <v>47</v>
      </c>
      <c r="CE2" s="35" t="s">
        <v>48</v>
      </c>
      <c r="CF2" s="34" t="s">
        <v>49</v>
      </c>
      <c r="CG2" s="34" t="s">
        <v>50</v>
      </c>
      <c r="CH2" s="36" t="s">
        <v>51</v>
      </c>
      <c r="CL2" s="37" t="s">
        <v>52</v>
      </c>
      <c r="CM2" s="2"/>
      <c r="CN2" s="2"/>
    </row>
    <row r="3" spans="1:92" x14ac:dyDescent="0.35">
      <c r="A3" s="38">
        <v>703690</v>
      </c>
      <c r="B3" s="38">
        <v>2254682</v>
      </c>
      <c r="C3" s="38" t="s">
        <v>53</v>
      </c>
      <c r="D3" s="38">
        <v>703690</v>
      </c>
      <c r="E3" s="38" t="s">
        <v>54</v>
      </c>
      <c r="F3" s="38">
        <v>409</v>
      </c>
      <c r="G3" s="38" t="s">
        <v>55</v>
      </c>
      <c r="H3" s="38">
        <v>600</v>
      </c>
      <c r="I3" s="38" t="s">
        <v>56</v>
      </c>
      <c r="J3" s="38" t="s">
        <v>57</v>
      </c>
      <c r="K3" s="38" t="s">
        <v>58</v>
      </c>
      <c r="L3" s="39">
        <v>1500000</v>
      </c>
      <c r="M3" s="39">
        <v>1440290</v>
      </c>
      <c r="N3" t="s">
        <v>59</v>
      </c>
      <c r="O3" s="40">
        <v>45638</v>
      </c>
      <c r="P3" s="40">
        <v>45641</v>
      </c>
      <c r="Q3" s="40">
        <v>45635</v>
      </c>
      <c r="R3" s="40">
        <v>45638</v>
      </c>
      <c r="S3" s="40">
        <v>45638</v>
      </c>
      <c r="T3" s="41">
        <v>45648</v>
      </c>
      <c r="U3" s="42">
        <v>16</v>
      </c>
      <c r="V3" s="43"/>
      <c r="W3" s="44" t="str">
        <f>_xlfn.XLOOKUP(D3,'[1]SPMC IBP SA'!G:G,'[1]SPMC IBP SA'!M:M,"",0)</f>
        <v>VERMELHO</v>
      </c>
      <c r="X3" s="44" t="str">
        <f>_xlfn.XLOOKUP(D3,'[1]SPMC IBP SA'!G:G,'[1]SPMC IBP SA'!O:O,"",0)</f>
        <v>KIL. 250</v>
      </c>
      <c r="Y3" s="44" t="str">
        <f>_xlfn.XLOOKUP(D3,'[1]SPMC IBP SA'!G:G,'[1]SPMC IBP SA'!R:R,"",0)</f>
        <v>(None)</v>
      </c>
      <c r="Z3" s="45" t="s">
        <v>55</v>
      </c>
      <c r="AA3" s="46">
        <f>_xlfn.XLOOKUP(D3,'[1]SPMC IBP SA'!G:G,'[1]SPMC IBP SA'!AM:AM,"",0)</f>
        <v>16</v>
      </c>
      <c r="AB3" s="26" t="str">
        <f t="shared" ref="AB3:AB66" si="0">IF(T3="NÃO PESADO","NÃO","")</f>
        <v/>
      </c>
      <c r="AC3" s="47" t="str">
        <f t="shared" ref="AC3:AC66" si="1">IF(AE3=" ","Via Seca","Via Úmida")</f>
        <v>Via Úmida</v>
      </c>
      <c r="AD3" s="47" t="str">
        <f>_xlfn.XLOOKUP(D3,'[1]SPMC IBP SA'!G:G,'[1]SPMC IBP SA'!FK:FK,"",0)</f>
        <v>Ótimo</v>
      </c>
      <c r="AE3" s="47" t="str">
        <f>_xlfn.XLOOKUP(D3,'[1]SPMC IBP SA'!G:G,'[1]SPMC IBP SA'!Q:Q,"",0)</f>
        <v>(None)</v>
      </c>
      <c r="AF3" s="48">
        <f>_xlfn.XLOOKUP(D3,'[1]SPMC IBP SA'!G:G,'[1]SPMC IBP SA'!FT:FT,"",0)*L3</f>
        <v>185160</v>
      </c>
      <c r="AG3" s="45">
        <f>IFERROR(IF(C3="","",VLOOKUP(C3,[1]EBR!A:I,9,0)),5)</f>
        <v>5</v>
      </c>
      <c r="AH3" s="45" t="str">
        <f>IF(AG3="","",VLOOKUP(AG3,[1]EBR!S:T,2,0))</f>
        <v>PESAGEM</v>
      </c>
      <c r="AI3" t="str">
        <f>_xlfn.XLOOKUP(D3,'[1]SPMC IBP SA'!G:G,'[1]SPMC IBP SA'!M:M,"",0)</f>
        <v>VERMELHO</v>
      </c>
      <c r="AJ3">
        <f t="shared" ref="AJ3:AJ66" ca="1" si="2">TODAY()-S3</f>
        <v>77</v>
      </c>
      <c r="AK3" s="40" t="str">
        <f t="shared" ref="AK3:AK66" ca="1" si="3">IF(S3="","",IF(AJ3&lt;20,"8 - OP com menos de 20 dias",IF(AJ3&lt;30,"7 - OP em WIP +20 a 30 dias",IF(AJ3&lt;45,"6 - OP em WIP +30 a 45 dias",IF(AJ3&lt;60,"5 - OP em WIP +45 a 60 dias",IF(AJ3&lt;75,"4 - OP em WIP +60 a 75 dias",IF(AJ3&lt;90,"3 - OP em WIP +75 a 90 dias",IF(AJ3&lt;120,"2 - OP em WIP +90 a 120 dias","1 - Alto Risco de Vencimento +120 em WIP"))))))))</f>
        <v>3 - OP em WIP +75 a 90 dias</v>
      </c>
      <c r="AM3">
        <v>5</v>
      </c>
      <c r="AN3" t="s">
        <v>20</v>
      </c>
      <c r="AO3" t="s">
        <v>60</v>
      </c>
      <c r="AP3" s="49">
        <v>11</v>
      </c>
      <c r="BR3" s="31"/>
      <c r="BT3" t="s">
        <v>61</v>
      </c>
      <c r="BU3" t="s">
        <v>62</v>
      </c>
      <c r="BV3">
        <v>1.2549999999999999</v>
      </c>
      <c r="BW3" s="50">
        <v>3.4439326180015271</v>
      </c>
      <c r="BY3" s="33">
        <v>17</v>
      </c>
      <c r="BZ3" s="51">
        <v>103.31797854004581</v>
      </c>
      <c r="CB3" s="52">
        <v>3.4439326180015271</v>
      </c>
      <c r="CC3" s="53">
        <f>BY3/CB3</f>
        <v>4.9362173670705838</v>
      </c>
      <c r="CD3" s="54">
        <v>1</v>
      </c>
      <c r="CE3" s="55" t="s">
        <v>63</v>
      </c>
      <c r="CF3" s="55" t="s">
        <v>64</v>
      </c>
      <c r="CG3" s="54">
        <f>COUNTIF(BR:BR,CD3)</f>
        <v>0</v>
      </c>
      <c r="CH3" s="54" t="e">
        <v>#VALUE!</v>
      </c>
      <c r="CL3" s="56" t="s">
        <v>0</v>
      </c>
      <c r="CM3" s="57"/>
    </row>
    <row r="4" spans="1:92" x14ac:dyDescent="0.35">
      <c r="A4" s="38">
        <v>703690</v>
      </c>
      <c r="B4" s="38">
        <v>2254683</v>
      </c>
      <c r="C4" s="38" t="s">
        <v>65</v>
      </c>
      <c r="D4" s="38">
        <v>703690</v>
      </c>
      <c r="E4" s="38" t="s">
        <v>54</v>
      </c>
      <c r="F4" s="38">
        <v>409</v>
      </c>
      <c r="G4" s="38" t="s">
        <v>55</v>
      </c>
      <c r="H4" s="38">
        <v>600</v>
      </c>
      <c r="I4" s="38" t="s">
        <v>56</v>
      </c>
      <c r="J4" s="38" t="s">
        <v>57</v>
      </c>
      <c r="K4" s="38" t="s">
        <v>58</v>
      </c>
      <c r="L4" s="39">
        <v>1500000</v>
      </c>
      <c r="M4" s="39">
        <v>1476786</v>
      </c>
      <c r="N4" t="s">
        <v>59</v>
      </c>
      <c r="O4" s="40">
        <v>45638</v>
      </c>
      <c r="P4" s="40">
        <v>45641</v>
      </c>
      <c r="Q4" s="40">
        <v>45635</v>
      </c>
      <c r="R4" s="40">
        <v>45638</v>
      </c>
      <c r="S4" s="40">
        <v>45638</v>
      </c>
      <c r="T4" s="41">
        <v>45648</v>
      </c>
      <c r="U4" s="42">
        <v>16</v>
      </c>
      <c r="W4" s="44" t="str">
        <f>_xlfn.XLOOKUP(D4,'[1]SPMC IBP SA'!G:G,'[1]SPMC IBP SA'!M:M,"",0)</f>
        <v>VERMELHO</v>
      </c>
      <c r="X4" s="44" t="str">
        <f>_xlfn.XLOOKUP(D4,'[1]SPMC IBP SA'!G:G,'[1]SPMC IBP SA'!O:O,"",0)</f>
        <v>KIL. 250</v>
      </c>
      <c r="Y4" s="44" t="str">
        <f>_xlfn.XLOOKUP(D4,'[1]SPMC IBP SA'!G:G,'[1]SPMC IBP SA'!R:R,"",0)</f>
        <v>(None)</v>
      </c>
      <c r="Z4" s="45" t="s">
        <v>55</v>
      </c>
      <c r="AA4" s="46">
        <f>_xlfn.XLOOKUP(D4,'[1]SPMC IBP SA'!G:G,'[1]SPMC IBP SA'!AM:AM,"",0)</f>
        <v>16</v>
      </c>
      <c r="AB4" s="26" t="str">
        <f t="shared" si="0"/>
        <v/>
      </c>
      <c r="AC4" s="47" t="str">
        <f t="shared" si="1"/>
        <v>Via Úmida</v>
      </c>
      <c r="AD4" s="47" t="str">
        <f>_xlfn.XLOOKUP(D4,'[1]SPMC IBP SA'!G:G,'[1]SPMC IBP SA'!FK:FK,"",0)</f>
        <v>Ótimo</v>
      </c>
      <c r="AE4" s="47" t="str">
        <f>_xlfn.XLOOKUP(D4,'[1]SPMC IBP SA'!G:G,'[1]SPMC IBP SA'!Q:Q,"",0)</f>
        <v>(None)</v>
      </c>
      <c r="AF4" s="48">
        <f>_xlfn.XLOOKUP(D4,'[1]SPMC IBP SA'!G:G,'[1]SPMC IBP SA'!FT:FT,"",0)*L4</f>
        <v>185160</v>
      </c>
      <c r="AG4" s="45">
        <f>IFERROR(IF(C4="","",VLOOKUP(C4,[1]EBR!A:I,9,0)),5)</f>
        <v>5</v>
      </c>
      <c r="AH4" s="45" t="str">
        <f>IF(AG4="","",VLOOKUP(AG4,[1]EBR!S:T,2,0))</f>
        <v>PESAGEM</v>
      </c>
      <c r="AI4" t="str">
        <f>_xlfn.XLOOKUP(D4,'[1]SPMC IBP SA'!G:G,'[1]SPMC IBP SA'!M:M,"",0)</f>
        <v>VERMELHO</v>
      </c>
      <c r="AJ4">
        <f t="shared" ca="1" si="2"/>
        <v>77</v>
      </c>
      <c r="AK4" s="40" t="str">
        <f t="shared" ca="1" si="3"/>
        <v>3 - OP em WIP +75 a 90 dias</v>
      </c>
      <c r="AO4" t="s">
        <v>66</v>
      </c>
      <c r="AP4" s="49">
        <v>1</v>
      </c>
      <c r="AS4" t="str">
        <f>LEFT(A3,6)</f>
        <v>703690</v>
      </c>
      <c r="BR4" s="31"/>
      <c r="BT4" t="s">
        <v>67</v>
      </c>
      <c r="BU4" t="s">
        <v>68</v>
      </c>
      <c r="BV4">
        <v>1.2549999999999999</v>
      </c>
      <c r="BW4" s="50">
        <v>1.8395088462337339</v>
      </c>
      <c r="BY4" s="33">
        <v>7</v>
      </c>
      <c r="BZ4" s="51">
        <v>55.185265387012016</v>
      </c>
      <c r="CB4" s="52">
        <v>1.8395088462337339</v>
      </c>
      <c r="CC4" s="53">
        <f>BY4/CB4</f>
        <v>3.8053635970993085</v>
      </c>
      <c r="CD4" s="58">
        <v>2</v>
      </c>
      <c r="CE4" s="59" t="s">
        <v>69</v>
      </c>
      <c r="CF4" s="59" t="s">
        <v>70</v>
      </c>
      <c r="CG4" s="58">
        <f>COUNTIF(BR:BR,CD4)</f>
        <v>0</v>
      </c>
      <c r="CH4" s="58" t="e">
        <v>#VALUE!</v>
      </c>
      <c r="CL4" s="60" t="s">
        <v>71</v>
      </c>
      <c r="CM4" s="61" t="s">
        <v>72</v>
      </c>
    </row>
    <row r="5" spans="1:92" x14ac:dyDescent="0.35">
      <c r="A5" s="38">
        <v>703690</v>
      </c>
      <c r="B5" s="38">
        <v>2254684</v>
      </c>
      <c r="C5" s="38" t="s">
        <v>73</v>
      </c>
      <c r="D5" s="38">
        <v>703690</v>
      </c>
      <c r="E5" s="38" t="s">
        <v>54</v>
      </c>
      <c r="F5" s="38">
        <v>409</v>
      </c>
      <c r="G5" s="38" t="s">
        <v>55</v>
      </c>
      <c r="H5" s="38">
        <v>600</v>
      </c>
      <c r="I5" s="38" t="s">
        <v>56</v>
      </c>
      <c r="J5" s="38" t="s">
        <v>57</v>
      </c>
      <c r="K5" s="38" t="s">
        <v>58</v>
      </c>
      <c r="L5" s="39">
        <v>1500000</v>
      </c>
      <c r="M5" s="39">
        <v>1475115</v>
      </c>
      <c r="N5" t="s">
        <v>59</v>
      </c>
      <c r="O5" s="40">
        <v>45638</v>
      </c>
      <c r="P5" s="40">
        <v>45641</v>
      </c>
      <c r="Q5" s="40">
        <v>45635</v>
      </c>
      <c r="R5" s="40">
        <v>45638</v>
      </c>
      <c r="S5" s="40">
        <v>45638</v>
      </c>
      <c r="T5" s="41">
        <v>45649</v>
      </c>
      <c r="U5" s="42">
        <v>16</v>
      </c>
      <c r="V5" s="43"/>
      <c r="W5" s="44" t="str">
        <f>_xlfn.XLOOKUP(D5,'[1]SPMC IBP SA'!G:G,'[1]SPMC IBP SA'!M:M,"",0)</f>
        <v>VERMELHO</v>
      </c>
      <c r="X5" s="44" t="str">
        <f>_xlfn.XLOOKUP(D5,'[1]SPMC IBP SA'!G:G,'[1]SPMC IBP SA'!O:O,"",0)</f>
        <v>KIL. 250</v>
      </c>
      <c r="Y5" s="44" t="str">
        <f>_xlfn.XLOOKUP(D5,'[1]SPMC IBP SA'!G:G,'[1]SPMC IBP SA'!R:R,"",0)</f>
        <v>(None)</v>
      </c>
      <c r="Z5" s="45" t="s">
        <v>55</v>
      </c>
      <c r="AA5" s="46">
        <f>_xlfn.XLOOKUP(D5,'[1]SPMC IBP SA'!G:G,'[1]SPMC IBP SA'!AM:AM,"",0)</f>
        <v>16</v>
      </c>
      <c r="AB5" s="26" t="str">
        <f t="shared" si="0"/>
        <v/>
      </c>
      <c r="AC5" s="47" t="str">
        <f t="shared" si="1"/>
        <v>Via Úmida</v>
      </c>
      <c r="AD5" s="47" t="str">
        <f>_xlfn.XLOOKUP(D5,'[1]SPMC IBP SA'!G:G,'[1]SPMC IBP SA'!FK:FK,"",0)</f>
        <v>Ótimo</v>
      </c>
      <c r="AE5" s="47" t="str">
        <f>_xlfn.XLOOKUP(D5,'[1]SPMC IBP SA'!G:G,'[1]SPMC IBP SA'!Q:Q,"",0)</f>
        <v>(None)</v>
      </c>
      <c r="AF5" s="48">
        <f>_xlfn.XLOOKUP(D5,'[1]SPMC IBP SA'!G:G,'[1]SPMC IBP SA'!FT:FT,"",0)*L5</f>
        <v>185160</v>
      </c>
      <c r="AG5" s="45">
        <f>IFERROR(IF(C5="","",VLOOKUP(C5,[1]EBR!A:I,9,0)),5)</f>
        <v>5</v>
      </c>
      <c r="AH5" s="45" t="str">
        <f>IF(AG5="","",VLOOKUP(AG5,[1]EBR!S:T,2,0))</f>
        <v>PESAGEM</v>
      </c>
      <c r="AI5" t="str">
        <f>_xlfn.XLOOKUP(D5,'[1]SPMC IBP SA'!G:G,'[1]SPMC IBP SA'!M:M,"",0)</f>
        <v>VERMELHO</v>
      </c>
      <c r="AJ5">
        <f t="shared" ca="1" si="2"/>
        <v>77</v>
      </c>
      <c r="AK5" s="40" t="str">
        <f t="shared" ca="1" si="3"/>
        <v>3 - OP em WIP +75 a 90 dias</v>
      </c>
      <c r="AO5">
        <v>703808</v>
      </c>
      <c r="AP5" s="49">
        <v>4</v>
      </c>
      <c r="AS5" t="str">
        <f t="shared" ref="AS5:AS68" si="4">LEFT(A4,6)</f>
        <v>703690</v>
      </c>
      <c r="BR5" s="31"/>
      <c r="BT5" t="s">
        <v>74</v>
      </c>
      <c r="BU5" t="s">
        <v>75</v>
      </c>
      <c r="BV5">
        <v>1.2549999999999999</v>
      </c>
      <c r="BW5" s="50">
        <v>2.3150407546554193</v>
      </c>
      <c r="BY5" s="33">
        <v>7</v>
      </c>
      <c r="BZ5" s="51">
        <v>69.451222639662575</v>
      </c>
      <c r="CB5" s="52">
        <v>2.3150407546554193</v>
      </c>
      <c r="CC5" s="53">
        <f>BY5/CB5</f>
        <v>3.0237048682289442</v>
      </c>
      <c r="CD5" s="62">
        <v>3</v>
      </c>
      <c r="CE5" s="63" t="s">
        <v>76</v>
      </c>
      <c r="CF5" s="63" t="s">
        <v>77</v>
      </c>
      <c r="CG5" s="62">
        <f>COUNTIF(BR:BR,CD5)</f>
        <v>0</v>
      </c>
      <c r="CH5" s="62" t="e">
        <v>#VALUE!</v>
      </c>
      <c r="CL5" s="60" t="s">
        <v>78</v>
      </c>
      <c r="CM5" s="64" t="s">
        <v>79</v>
      </c>
      <c r="CN5" s="65"/>
    </row>
    <row r="6" spans="1:92" x14ac:dyDescent="0.35">
      <c r="A6" s="38">
        <v>703690</v>
      </c>
      <c r="B6" s="38">
        <v>2255586</v>
      </c>
      <c r="C6" s="38" t="s">
        <v>80</v>
      </c>
      <c r="D6" s="38">
        <v>703690</v>
      </c>
      <c r="E6" s="38" t="s">
        <v>54</v>
      </c>
      <c r="F6" s="38">
        <v>409</v>
      </c>
      <c r="G6" s="38" t="s">
        <v>55</v>
      </c>
      <c r="H6" s="38">
        <v>600</v>
      </c>
      <c r="I6" s="38" t="s">
        <v>56</v>
      </c>
      <c r="J6" s="38" t="s">
        <v>57</v>
      </c>
      <c r="K6" s="38" t="s">
        <v>81</v>
      </c>
      <c r="L6" s="39">
        <v>1500000</v>
      </c>
      <c r="M6" s="39">
        <v>1483396</v>
      </c>
      <c r="N6" t="s">
        <v>59</v>
      </c>
      <c r="O6" s="40">
        <v>45638</v>
      </c>
      <c r="P6" s="40">
        <v>45641</v>
      </c>
      <c r="Q6" s="40">
        <v>45636</v>
      </c>
      <c r="R6" s="40">
        <v>45638</v>
      </c>
      <c r="S6" s="40">
        <v>45638</v>
      </c>
      <c r="T6" s="41">
        <v>45649</v>
      </c>
      <c r="U6" s="42">
        <v>16</v>
      </c>
      <c r="V6" s="43"/>
      <c r="W6" s="44" t="str">
        <f>_xlfn.XLOOKUP(D6,'[1]SPMC IBP SA'!G:G,'[1]SPMC IBP SA'!M:M,"",0)</f>
        <v>VERMELHO</v>
      </c>
      <c r="X6" s="44" t="str">
        <f>_xlfn.XLOOKUP(D6,'[1]SPMC IBP SA'!G:G,'[1]SPMC IBP SA'!O:O,"",0)</f>
        <v>KIL. 250</v>
      </c>
      <c r="Y6" s="44" t="str">
        <f>_xlfn.XLOOKUP(D6,'[1]SPMC IBP SA'!G:G,'[1]SPMC IBP SA'!R:R,"",0)</f>
        <v>(None)</v>
      </c>
      <c r="Z6" s="45" t="s">
        <v>55</v>
      </c>
      <c r="AA6" s="46">
        <f>_xlfn.XLOOKUP(D6,'[1]SPMC IBP SA'!G:G,'[1]SPMC IBP SA'!AM:AM,"",0)</f>
        <v>16</v>
      </c>
      <c r="AB6" s="26" t="str">
        <f t="shared" si="0"/>
        <v/>
      </c>
      <c r="AC6" s="47" t="str">
        <f t="shared" si="1"/>
        <v>Via Úmida</v>
      </c>
      <c r="AD6" s="47" t="str">
        <f>_xlfn.XLOOKUP(D6,'[1]SPMC IBP SA'!G:G,'[1]SPMC IBP SA'!FK:FK,"",0)</f>
        <v>Ótimo</v>
      </c>
      <c r="AE6" s="47" t="str">
        <f>_xlfn.XLOOKUP(D6,'[1]SPMC IBP SA'!G:G,'[1]SPMC IBP SA'!Q:Q,"",0)</f>
        <v>(None)</v>
      </c>
      <c r="AF6" s="48">
        <f>_xlfn.XLOOKUP(D6,'[1]SPMC IBP SA'!G:G,'[1]SPMC IBP SA'!FT:FT,"",0)*L6</f>
        <v>185160</v>
      </c>
      <c r="AG6" s="45">
        <f>IFERROR(IF(C6="","",VLOOKUP(C6,[1]EBR!A:I,9,0)),5)</f>
        <v>5</v>
      </c>
      <c r="AH6" s="45" t="str">
        <f>IF(AG6="","",VLOOKUP(AG6,[1]EBR!S:T,2,0))</f>
        <v>PESAGEM</v>
      </c>
      <c r="AI6" t="str">
        <f>_xlfn.XLOOKUP(D6,'[1]SPMC IBP SA'!G:G,'[1]SPMC IBP SA'!M:M,"",0)</f>
        <v>VERMELHO</v>
      </c>
      <c r="AJ6">
        <f t="shared" ca="1" si="2"/>
        <v>77</v>
      </c>
      <c r="AK6" s="40" t="str">
        <f t="shared" ca="1" si="3"/>
        <v>3 - OP em WIP +75 a 90 dias</v>
      </c>
      <c r="AO6" t="s">
        <v>82</v>
      </c>
      <c r="AP6" s="49">
        <v>1</v>
      </c>
      <c r="AS6" t="str">
        <f t="shared" si="4"/>
        <v>703690</v>
      </c>
      <c r="BR6" s="31"/>
      <c r="BT6" t="s">
        <v>83</v>
      </c>
      <c r="BU6" t="s">
        <v>84</v>
      </c>
      <c r="BV6">
        <v>1.2549999999999999</v>
      </c>
      <c r="BW6" s="50">
        <v>0.33166576815129545</v>
      </c>
      <c r="BY6" s="33">
        <v>2</v>
      </c>
      <c r="BZ6" s="51">
        <v>9.9499730445388632</v>
      </c>
      <c r="CB6" s="52">
        <v>0.33166576815129545</v>
      </c>
      <c r="CC6" s="53">
        <f>BY6/CB6</f>
        <v>6.0301670900436823</v>
      </c>
      <c r="CD6" s="66">
        <v>4</v>
      </c>
      <c r="CE6" s="67" t="s">
        <v>85</v>
      </c>
      <c r="CF6" s="67" t="s">
        <v>86</v>
      </c>
      <c r="CG6" s="66">
        <f>COUNTIF(BR:BR,CD6)</f>
        <v>0</v>
      </c>
      <c r="CH6" s="66" t="e">
        <v>#VALUE!</v>
      </c>
      <c r="CL6" s="60" t="s">
        <v>87</v>
      </c>
      <c r="CM6" s="64">
        <v>600</v>
      </c>
    </row>
    <row r="7" spans="1:92" x14ac:dyDescent="0.35">
      <c r="A7" s="38">
        <v>750063</v>
      </c>
      <c r="B7" s="38">
        <v>2241922</v>
      </c>
      <c r="C7" s="38" t="s">
        <v>88</v>
      </c>
      <c r="D7" s="38" t="s">
        <v>89</v>
      </c>
      <c r="E7" s="38" t="s">
        <v>54</v>
      </c>
      <c r="F7" s="38">
        <v>402</v>
      </c>
      <c r="G7" s="38" t="s">
        <v>55</v>
      </c>
      <c r="H7" s="38">
        <v>600</v>
      </c>
      <c r="I7" s="38" t="s">
        <v>90</v>
      </c>
      <c r="J7" s="38" t="s">
        <v>91</v>
      </c>
      <c r="K7" s="38" t="s">
        <v>81</v>
      </c>
      <c r="L7" s="39">
        <v>500000</v>
      </c>
      <c r="M7" s="39">
        <v>471700</v>
      </c>
      <c r="N7" t="s">
        <v>59</v>
      </c>
      <c r="O7" s="40">
        <v>45643</v>
      </c>
      <c r="P7" s="40">
        <v>45647</v>
      </c>
      <c r="Q7" s="40">
        <v>45596</v>
      </c>
      <c r="R7" s="40">
        <v>45643</v>
      </c>
      <c r="S7" s="40">
        <v>45643</v>
      </c>
      <c r="T7" s="41">
        <v>45649</v>
      </c>
      <c r="U7" s="42">
        <v>19</v>
      </c>
      <c r="W7" s="44" t="str">
        <f>_xlfn.XLOOKUP(D7,'[1]SPMC IBP SA'!G:G,'[1]SPMC IBP SA'!M:M,"",0)</f>
        <v>AMARELO</v>
      </c>
      <c r="X7" s="44" t="str">
        <f>_xlfn.XLOOKUP(D7,'[1]SPMC IBP SA'!G:G,'[1]SPMC IBP SA'!O:O,"",0)</f>
        <v>COP LEG.1</v>
      </c>
      <c r="Y7" s="44" t="str">
        <f>_xlfn.XLOOKUP(D7,'[1]SPMC IBP SA'!G:G,'[1]SPMC IBP SA'!R:R,"",0)</f>
        <v>REV. 150 1</v>
      </c>
      <c r="Z7" s="45" t="s">
        <v>55</v>
      </c>
      <c r="AA7" s="46">
        <f>_xlfn.XLOOKUP(D7,'[1]SPMC IBP SA'!G:G,'[1]SPMC IBP SA'!AM:AM,"",0)</f>
        <v>19</v>
      </c>
      <c r="AB7" s="26" t="str">
        <f t="shared" si="0"/>
        <v/>
      </c>
      <c r="AC7" s="47" t="str">
        <f t="shared" si="1"/>
        <v>Via Úmida</v>
      </c>
      <c r="AD7" s="47" t="str">
        <f>_xlfn.XLOOKUP(D7,'[1]SPMC IBP SA'!G:G,'[1]SPMC IBP SA'!FK:FK,"",0)</f>
        <v>Excesso</v>
      </c>
      <c r="AE7" s="47" t="str">
        <f>_xlfn.XLOOKUP(D7,'[1]SPMC IBP SA'!G:G,'[1]SPMC IBP SA'!Q:Q,"",0)</f>
        <v>LTO 400  VG 400</v>
      </c>
      <c r="AF7" s="48">
        <f>_xlfn.XLOOKUP(D7,'[1]SPMC IBP SA'!G:G,'[1]SPMC IBP SA'!FT:FT,"",0)*L7</f>
        <v>178525</v>
      </c>
      <c r="AG7" s="45">
        <f>IFERROR(IF(C7="","",VLOOKUP(C7,[1]EBR!A:I,9,0)),5)</f>
        <v>5</v>
      </c>
      <c r="AH7" s="45" t="str">
        <f>IF(AG7="","",VLOOKUP(AG7,[1]EBR!S:T,2,0))</f>
        <v>PESAGEM</v>
      </c>
      <c r="AI7" t="str">
        <f>_xlfn.XLOOKUP(D7,'[1]SPMC IBP SA'!G:G,'[1]SPMC IBP SA'!M:M,"",0)</f>
        <v>AMARELO</v>
      </c>
      <c r="AJ7">
        <f t="shared" ca="1" si="2"/>
        <v>72</v>
      </c>
      <c r="AK7" s="40" t="str">
        <f t="shared" ca="1" si="3"/>
        <v>4 - OP em WIP +60 a 75 dias</v>
      </c>
      <c r="AO7" t="s">
        <v>92</v>
      </c>
      <c r="AP7" s="49">
        <v>4</v>
      </c>
      <c r="AS7" t="str">
        <f t="shared" si="4"/>
        <v>703690</v>
      </c>
      <c r="BR7" s="31"/>
      <c r="BT7" t="s">
        <v>93</v>
      </c>
      <c r="BU7" t="s">
        <v>94</v>
      </c>
      <c r="BV7">
        <v>1.2549999999999999</v>
      </c>
      <c r="BW7" s="50">
        <v>3.2836085149136331</v>
      </c>
      <c r="BY7" s="33">
        <v>6</v>
      </c>
      <c r="BZ7" s="51">
        <v>98.508255447408999</v>
      </c>
      <c r="CB7" s="52">
        <v>3.2836085149136331</v>
      </c>
      <c r="CC7" s="53">
        <f>BY7/CB7</f>
        <v>1.8272580220050423</v>
      </c>
      <c r="CD7" s="68">
        <v>5</v>
      </c>
      <c r="CE7" s="69" t="s">
        <v>95</v>
      </c>
      <c r="CF7" s="69" t="s">
        <v>96</v>
      </c>
      <c r="CG7" s="68">
        <f>COUNTIF(BR:BR,CD7)</f>
        <v>0</v>
      </c>
      <c r="CH7" s="68" t="e">
        <v>#VALUE!</v>
      </c>
      <c r="CL7" s="60"/>
      <c r="CM7" s="64"/>
    </row>
    <row r="8" spans="1:92" x14ac:dyDescent="0.35">
      <c r="A8" s="38">
        <v>702027</v>
      </c>
      <c r="B8" s="38">
        <v>2250327</v>
      </c>
      <c r="C8" s="38" t="s">
        <v>97</v>
      </c>
      <c r="D8" s="38" t="s">
        <v>98</v>
      </c>
      <c r="E8" s="38" t="s">
        <v>54</v>
      </c>
      <c r="F8" s="38">
        <v>402</v>
      </c>
      <c r="G8" s="38" t="s">
        <v>55</v>
      </c>
      <c r="H8" s="38">
        <v>600</v>
      </c>
      <c r="I8" s="38" t="s">
        <v>90</v>
      </c>
      <c r="J8" s="38" t="s">
        <v>99</v>
      </c>
      <c r="K8" s="38" t="s">
        <v>81</v>
      </c>
      <c r="L8" s="39">
        <v>2307690</v>
      </c>
      <c r="M8" s="39">
        <v>2272727</v>
      </c>
      <c r="N8" t="s">
        <v>59</v>
      </c>
      <c r="O8" s="40">
        <v>45643</v>
      </c>
      <c r="P8" s="40">
        <v>45646</v>
      </c>
      <c r="Q8" s="40">
        <v>45622</v>
      </c>
      <c r="R8" s="40">
        <v>45643</v>
      </c>
      <c r="S8" s="40">
        <v>45643</v>
      </c>
      <c r="T8" s="41">
        <v>45648</v>
      </c>
      <c r="U8" s="42">
        <v>12</v>
      </c>
      <c r="W8" s="44" t="str">
        <f>_xlfn.XLOOKUP(D8,'[1]SPMC IBP SA'!G:G,'[1]SPMC IBP SA'!M:M,"",0)</f>
        <v>VERMELHO</v>
      </c>
      <c r="X8" s="44" t="str">
        <f>_xlfn.XLOOKUP(D8,'[1]SPMC IBP SA'!G:G,'[1]SPMC IBP SA'!O:O,"",0)</f>
        <v>COP FET.1</v>
      </c>
      <c r="Y8" s="44" t="str">
        <f>_xlfn.XLOOKUP(D8,'[1]SPMC IBP SA'!G:G,'[1]SPMC IBP SA'!R:R,"",0)</f>
        <v>(None)</v>
      </c>
      <c r="Z8" s="45" t="s">
        <v>55</v>
      </c>
      <c r="AA8" s="46">
        <f>_xlfn.XLOOKUP(D8,'[1]SPMC IBP SA'!G:G,'[1]SPMC IBP SA'!AM:AM,"",0)</f>
        <v>12</v>
      </c>
      <c r="AB8" s="26" t="str">
        <f t="shared" si="0"/>
        <v/>
      </c>
      <c r="AC8" s="47" t="str">
        <f t="shared" si="1"/>
        <v>Via Úmida</v>
      </c>
      <c r="AD8" s="47" t="str">
        <f>_xlfn.XLOOKUP(D8,'[1]SPMC IBP SA'!G:G,'[1]SPMC IBP SA'!FK:FK,"",0)</f>
        <v>Crítico</v>
      </c>
      <c r="AE8" s="47" t="str">
        <f>_xlfn.XLOOKUP(D8,'[1]SPMC IBP SA'!G:G,'[1]SPMC IBP SA'!Q:Q,"",0)</f>
        <v>LTO 2000 1</v>
      </c>
      <c r="AF8" s="48">
        <f>_xlfn.XLOOKUP(D8,'[1]SPMC IBP SA'!G:G,'[1]SPMC IBP SA'!FT:FT,"",0)*L8</f>
        <v>110699.8893</v>
      </c>
      <c r="AG8">
        <f>IFERROR(IF(C8="","",VLOOKUP(C8,[1]EBR!A:I,9,0)),5)</f>
        <v>5</v>
      </c>
      <c r="AH8" t="str">
        <f>IF(AG8="","",VLOOKUP(AG8,[1]EBR!S:T,2,0))</f>
        <v>PESAGEM</v>
      </c>
      <c r="AI8" t="str">
        <f>_xlfn.XLOOKUP(D8,'[1]SPMC IBP SA'!G:G,'[1]SPMC IBP SA'!M:M,"",0)</f>
        <v>VERMELHO</v>
      </c>
      <c r="AJ8">
        <f t="shared" ca="1" si="2"/>
        <v>72</v>
      </c>
      <c r="AK8" s="40" t="str">
        <f t="shared" ca="1" si="3"/>
        <v>4 - OP em WIP +60 a 75 dias</v>
      </c>
      <c r="AO8" t="s">
        <v>100</v>
      </c>
      <c r="AP8" s="49">
        <v>4</v>
      </c>
      <c r="AS8" t="str">
        <f t="shared" si="4"/>
        <v>750063</v>
      </c>
      <c r="BR8" s="31"/>
      <c r="BT8" t="s">
        <v>101</v>
      </c>
      <c r="BU8" t="s">
        <v>102</v>
      </c>
      <c r="BV8">
        <v>1.2549999999999999</v>
      </c>
      <c r="BW8" s="50">
        <v>3.5691131360879482</v>
      </c>
      <c r="BY8" s="33">
        <v>10</v>
      </c>
      <c r="BZ8" s="51">
        <v>107.07339408263844</v>
      </c>
      <c r="CB8" s="52">
        <v>3.5691131360879482</v>
      </c>
      <c r="CC8" s="53">
        <f t="shared" ref="CC8:CC19" si="5">BY8/CB8</f>
        <v>2.8018164789701374</v>
      </c>
      <c r="CD8" s="70"/>
      <c r="CF8" t="s">
        <v>103</v>
      </c>
      <c r="CG8" s="49">
        <f>SUM(CG3:CG7)</f>
        <v>0</v>
      </c>
      <c r="CH8" s="49" t="e">
        <f>SUM(CH3:CH7)</f>
        <v>#VALUE!</v>
      </c>
      <c r="CL8" s="60"/>
      <c r="CM8" s="64"/>
    </row>
    <row r="9" spans="1:92" x14ac:dyDescent="0.35">
      <c r="A9" s="38">
        <v>702027</v>
      </c>
      <c r="B9" s="38">
        <v>2250330</v>
      </c>
      <c r="C9" s="38" t="s">
        <v>104</v>
      </c>
      <c r="D9" s="38" t="s">
        <v>98</v>
      </c>
      <c r="E9" s="38" t="s">
        <v>54</v>
      </c>
      <c r="F9" s="38">
        <v>402</v>
      </c>
      <c r="G9" s="38" t="s">
        <v>55</v>
      </c>
      <c r="H9" s="38">
        <v>600</v>
      </c>
      <c r="I9" s="38" t="s">
        <v>90</v>
      </c>
      <c r="J9" s="38" t="s">
        <v>99</v>
      </c>
      <c r="K9" s="38" t="s">
        <v>81</v>
      </c>
      <c r="L9" s="39">
        <v>2307690</v>
      </c>
      <c r="M9" s="39">
        <v>2292871</v>
      </c>
      <c r="N9" t="s">
        <v>59</v>
      </c>
      <c r="O9" s="40">
        <v>45643</v>
      </c>
      <c r="P9" s="40">
        <v>45646</v>
      </c>
      <c r="Q9" s="40">
        <v>45622</v>
      </c>
      <c r="R9" s="40">
        <v>45643</v>
      </c>
      <c r="S9" s="40">
        <v>45643</v>
      </c>
      <c r="T9" s="41">
        <v>45648</v>
      </c>
      <c r="U9" s="42">
        <v>12</v>
      </c>
      <c r="W9" s="44" t="str">
        <f>_xlfn.XLOOKUP(D9,'[1]SPMC IBP SA'!G:G,'[1]SPMC IBP SA'!M:M,"",0)</f>
        <v>VERMELHO</v>
      </c>
      <c r="X9" s="44" t="str">
        <f>_xlfn.XLOOKUP(D9,'[1]SPMC IBP SA'!G:G,'[1]SPMC IBP SA'!O:O,"",0)</f>
        <v>COP FET.1</v>
      </c>
      <c r="Y9" s="44" t="str">
        <f>_xlfn.XLOOKUP(D9,'[1]SPMC IBP SA'!G:G,'[1]SPMC IBP SA'!R:R,"",0)</f>
        <v>(None)</v>
      </c>
      <c r="Z9" s="45" t="s">
        <v>55</v>
      </c>
      <c r="AA9" s="46">
        <f>_xlfn.XLOOKUP(D9,'[1]SPMC IBP SA'!G:G,'[1]SPMC IBP SA'!AM:AM,"",0)</f>
        <v>12</v>
      </c>
      <c r="AB9" s="26" t="str">
        <f t="shared" si="0"/>
        <v/>
      </c>
      <c r="AC9" s="47" t="str">
        <f t="shared" si="1"/>
        <v>Via Úmida</v>
      </c>
      <c r="AD9" s="47" t="str">
        <f>_xlfn.XLOOKUP(D9,'[1]SPMC IBP SA'!G:G,'[1]SPMC IBP SA'!FK:FK,"",0)</f>
        <v>Crítico</v>
      </c>
      <c r="AE9" s="47" t="str">
        <f>_xlfn.XLOOKUP(D9,'[1]SPMC IBP SA'!G:G,'[1]SPMC IBP SA'!Q:Q,"",0)</f>
        <v>LTO 2000 1</v>
      </c>
      <c r="AF9" s="48">
        <f>_xlfn.XLOOKUP(D9,'[1]SPMC IBP SA'!G:G,'[1]SPMC IBP SA'!FT:FT,"",0)*L9</f>
        <v>110699.8893</v>
      </c>
      <c r="AG9">
        <f>IFERROR(IF(C9="","",VLOOKUP(C9,[1]EBR!A:I,9,0)),5)</f>
        <v>5</v>
      </c>
      <c r="AH9" t="str">
        <f>IF(AG9="","",VLOOKUP(AG9,[1]EBR!S:T,2,0))</f>
        <v>PESAGEM</v>
      </c>
      <c r="AI9" t="str">
        <f>_xlfn.XLOOKUP(D9,'[1]SPMC IBP SA'!G:G,'[1]SPMC IBP SA'!M:M,"",0)</f>
        <v>VERMELHO</v>
      </c>
      <c r="AJ9">
        <f t="shared" ca="1" si="2"/>
        <v>72</v>
      </c>
      <c r="AK9" s="40" t="str">
        <f t="shared" ca="1" si="3"/>
        <v>4 - OP em WIP +60 a 75 dias</v>
      </c>
      <c r="AO9" t="s">
        <v>105</v>
      </c>
      <c r="AP9" s="49">
        <v>2</v>
      </c>
      <c r="AS9" t="str">
        <f t="shared" si="4"/>
        <v>702027</v>
      </c>
      <c r="BR9" s="31"/>
      <c r="BT9" t="s">
        <v>106</v>
      </c>
      <c r="BU9" t="s">
        <v>107</v>
      </c>
      <c r="BV9">
        <v>1.2549999999999999</v>
      </c>
      <c r="BW9" s="50">
        <v>2.7045456648273798</v>
      </c>
      <c r="BY9" s="33">
        <v>9</v>
      </c>
      <c r="BZ9" s="51">
        <v>81.136369944821396</v>
      </c>
      <c r="CB9" s="52">
        <v>2.7045456648273798</v>
      </c>
      <c r="CC9" s="53">
        <f t="shared" si="5"/>
        <v>3.3277308337015761</v>
      </c>
      <c r="CD9" s="70"/>
      <c r="CL9" s="60" t="s">
        <v>108</v>
      </c>
      <c r="CM9" s="64" t="s">
        <v>109</v>
      </c>
    </row>
    <row r="10" spans="1:92" ht="14.25" customHeight="1" x14ac:dyDescent="0.35">
      <c r="A10" s="38">
        <v>702027</v>
      </c>
      <c r="B10" s="38">
        <v>2250332</v>
      </c>
      <c r="C10" s="38" t="s">
        <v>110</v>
      </c>
      <c r="D10" s="38" t="s">
        <v>98</v>
      </c>
      <c r="E10" s="38" t="s">
        <v>54</v>
      </c>
      <c r="F10" s="38">
        <v>402</v>
      </c>
      <c r="G10" s="38" t="s">
        <v>55</v>
      </c>
      <c r="H10" s="38">
        <v>600</v>
      </c>
      <c r="I10" s="38" t="s">
        <v>90</v>
      </c>
      <c r="J10" s="38" t="s">
        <v>99</v>
      </c>
      <c r="K10" s="38" t="s">
        <v>81</v>
      </c>
      <c r="L10" s="39">
        <v>2307690</v>
      </c>
      <c r="M10" s="39">
        <v>2273611</v>
      </c>
      <c r="N10" t="s">
        <v>59</v>
      </c>
      <c r="O10" s="40">
        <v>45643</v>
      </c>
      <c r="P10" s="40">
        <v>45646</v>
      </c>
      <c r="Q10" s="40">
        <v>45622</v>
      </c>
      <c r="R10" s="40">
        <v>45643</v>
      </c>
      <c r="S10" s="40">
        <v>45643</v>
      </c>
      <c r="T10" s="41">
        <v>45648</v>
      </c>
      <c r="U10" s="42">
        <v>12</v>
      </c>
      <c r="W10" s="44" t="str">
        <f>_xlfn.XLOOKUP(D10,'[1]SPMC IBP SA'!G:G,'[1]SPMC IBP SA'!M:M,"",0)</f>
        <v>VERMELHO</v>
      </c>
      <c r="X10" s="44" t="str">
        <f>_xlfn.XLOOKUP(D10,'[1]SPMC IBP SA'!G:G,'[1]SPMC IBP SA'!O:O,"",0)</f>
        <v>COP FET.1</v>
      </c>
      <c r="Y10" s="44" t="str">
        <f>_xlfn.XLOOKUP(D10,'[1]SPMC IBP SA'!G:G,'[1]SPMC IBP SA'!R:R,"",0)</f>
        <v>(None)</v>
      </c>
      <c r="Z10" s="45" t="s">
        <v>55</v>
      </c>
      <c r="AA10" s="46">
        <f>_xlfn.XLOOKUP(D10,'[1]SPMC IBP SA'!G:G,'[1]SPMC IBP SA'!AM:AM,"",0)</f>
        <v>12</v>
      </c>
      <c r="AB10" s="26" t="str">
        <f t="shared" si="0"/>
        <v/>
      </c>
      <c r="AC10" s="47" t="str">
        <f t="shared" si="1"/>
        <v>Via Úmida</v>
      </c>
      <c r="AD10" s="47" t="str">
        <f>_xlfn.XLOOKUP(D10,'[1]SPMC IBP SA'!G:G,'[1]SPMC IBP SA'!FK:FK,"",0)</f>
        <v>Crítico</v>
      </c>
      <c r="AE10" s="47" t="str">
        <f>_xlfn.XLOOKUP(D10,'[1]SPMC IBP SA'!G:G,'[1]SPMC IBP SA'!Q:Q,"",0)</f>
        <v>LTO 2000 1</v>
      </c>
      <c r="AF10" s="48">
        <f>_xlfn.XLOOKUP(D10,'[1]SPMC IBP SA'!G:G,'[1]SPMC IBP SA'!FT:FT,"",0)*L10</f>
        <v>110699.8893</v>
      </c>
      <c r="AG10">
        <f>IFERROR(IF(C10="","",VLOOKUP(C10,[1]EBR!A:I,9,0)),5)</f>
        <v>5</v>
      </c>
      <c r="AH10" t="str">
        <f>IF(AG10="","",VLOOKUP(AG10,[1]EBR!S:T,2,0))</f>
        <v>PESAGEM</v>
      </c>
      <c r="AI10" t="str">
        <f>_xlfn.XLOOKUP(D10,'[1]SPMC IBP SA'!G:G,'[1]SPMC IBP SA'!M:M,"",0)</f>
        <v>VERMELHO</v>
      </c>
      <c r="AJ10">
        <f t="shared" ca="1" si="2"/>
        <v>72</v>
      </c>
      <c r="AK10" s="40" t="str">
        <f t="shared" ca="1" si="3"/>
        <v>4 - OP em WIP +60 a 75 dias</v>
      </c>
      <c r="AO10" t="s">
        <v>111</v>
      </c>
      <c r="AP10" s="49">
        <v>1</v>
      </c>
      <c r="AS10" t="str">
        <f t="shared" si="4"/>
        <v>702027</v>
      </c>
      <c r="BR10" s="31"/>
      <c r="BT10" t="s">
        <v>112</v>
      </c>
      <c r="BU10" t="s">
        <v>113</v>
      </c>
      <c r="BV10">
        <v>1.2549999999999999</v>
      </c>
      <c r="BW10" s="50">
        <v>1.0828457215132818</v>
      </c>
      <c r="BY10" s="33">
        <v>3</v>
      </c>
      <c r="BZ10" s="51">
        <v>32.485371645398459</v>
      </c>
      <c r="CB10" s="52">
        <v>1.0828457215132818</v>
      </c>
      <c r="CC10" s="53">
        <f t="shared" si="5"/>
        <v>2.7704777701919405</v>
      </c>
      <c r="CD10" s="70"/>
      <c r="CL10" s="71"/>
      <c r="CM10" s="64"/>
    </row>
    <row r="11" spans="1:92" x14ac:dyDescent="0.35">
      <c r="A11" s="38">
        <v>702027</v>
      </c>
      <c r="B11" s="38">
        <v>2250333</v>
      </c>
      <c r="C11" s="38" t="s">
        <v>114</v>
      </c>
      <c r="D11" s="38" t="s">
        <v>98</v>
      </c>
      <c r="E11" s="38" t="s">
        <v>54</v>
      </c>
      <c r="F11" s="38">
        <v>402</v>
      </c>
      <c r="G11" s="38" t="s">
        <v>55</v>
      </c>
      <c r="H11" s="38">
        <v>600</v>
      </c>
      <c r="I11" s="38" t="s">
        <v>90</v>
      </c>
      <c r="J11" s="38" t="s">
        <v>99</v>
      </c>
      <c r="K11" s="38" t="s">
        <v>81</v>
      </c>
      <c r="L11" s="39">
        <v>2307690</v>
      </c>
      <c r="M11" s="39">
        <v>2231713</v>
      </c>
      <c r="N11" t="s">
        <v>59</v>
      </c>
      <c r="O11" s="40">
        <v>45643</v>
      </c>
      <c r="P11" s="40">
        <v>45646</v>
      </c>
      <c r="Q11" s="40">
        <v>45622</v>
      </c>
      <c r="R11" s="40">
        <v>45643</v>
      </c>
      <c r="S11" s="40">
        <v>45643</v>
      </c>
      <c r="T11" s="41">
        <v>45648</v>
      </c>
      <c r="U11" s="42">
        <v>12</v>
      </c>
      <c r="W11" s="44" t="str">
        <f>_xlfn.XLOOKUP(D11,'[1]SPMC IBP SA'!G:G,'[1]SPMC IBP SA'!M:M,"",0)</f>
        <v>VERMELHO</v>
      </c>
      <c r="X11" s="44" t="str">
        <f>_xlfn.XLOOKUP(D11,'[1]SPMC IBP SA'!G:G,'[1]SPMC IBP SA'!O:O,"",0)</f>
        <v>COP FET.1</v>
      </c>
      <c r="Y11" s="44" t="str">
        <f>_xlfn.XLOOKUP(D11,'[1]SPMC IBP SA'!G:G,'[1]SPMC IBP SA'!R:R,"",0)</f>
        <v>(None)</v>
      </c>
      <c r="Z11" s="45" t="s">
        <v>55</v>
      </c>
      <c r="AA11" s="46">
        <f>_xlfn.XLOOKUP(D11,'[1]SPMC IBP SA'!G:G,'[1]SPMC IBP SA'!AM:AM,"",0)</f>
        <v>12</v>
      </c>
      <c r="AB11" s="26" t="str">
        <f t="shared" si="0"/>
        <v/>
      </c>
      <c r="AC11" s="47" t="str">
        <f t="shared" si="1"/>
        <v>Via Úmida</v>
      </c>
      <c r="AD11" s="47" t="str">
        <f>_xlfn.XLOOKUP(D11,'[1]SPMC IBP SA'!G:G,'[1]SPMC IBP SA'!FK:FK,"",0)</f>
        <v>Crítico</v>
      </c>
      <c r="AE11" s="47" t="str">
        <f>_xlfn.XLOOKUP(D11,'[1]SPMC IBP SA'!G:G,'[1]SPMC IBP SA'!Q:Q,"",0)</f>
        <v>LTO 2000 1</v>
      </c>
      <c r="AF11" s="48">
        <f>_xlfn.XLOOKUP(D11,'[1]SPMC IBP SA'!G:G,'[1]SPMC IBP SA'!FT:FT,"",0)*L11</f>
        <v>110699.8893</v>
      </c>
      <c r="AG11">
        <f>IFERROR(IF(C11="","",VLOOKUP(C11,[1]EBR!A:I,9,0)),5)</f>
        <v>5</v>
      </c>
      <c r="AH11" t="str">
        <f>IF(AG11="","",VLOOKUP(AG11,[1]EBR!S:T,2,0))</f>
        <v>PESAGEM</v>
      </c>
      <c r="AI11" t="str">
        <f>_xlfn.XLOOKUP(D11,'[1]SPMC IBP SA'!G:G,'[1]SPMC IBP SA'!M:M,"",0)</f>
        <v>VERMELHO</v>
      </c>
      <c r="AJ11">
        <f t="shared" ca="1" si="2"/>
        <v>72</v>
      </c>
      <c r="AK11" s="40" t="str">
        <f t="shared" ca="1" si="3"/>
        <v>4 - OP em WIP +60 a 75 dias</v>
      </c>
      <c r="AO11" t="s">
        <v>115</v>
      </c>
      <c r="AP11" s="49">
        <v>3</v>
      </c>
      <c r="AS11" t="str">
        <f t="shared" si="4"/>
        <v>702027</v>
      </c>
      <c r="BR11" s="31"/>
      <c r="BT11" t="s">
        <v>116</v>
      </c>
      <c r="BU11" t="s">
        <v>117</v>
      </c>
      <c r="BV11">
        <v>1.2549999999999999</v>
      </c>
      <c r="BW11" s="50">
        <v>1.7007810410516646</v>
      </c>
      <c r="BY11" s="33">
        <v>10</v>
      </c>
      <c r="BZ11" s="51">
        <v>51.023431231549935</v>
      </c>
      <c r="CB11" s="52">
        <v>1.7007810410516646</v>
      </c>
      <c r="CC11" s="53">
        <f t="shared" si="5"/>
        <v>5.8796516180687073</v>
      </c>
      <c r="CD11" s="70"/>
      <c r="CL11" s="60" t="s">
        <v>118</v>
      </c>
      <c r="CM11" s="64"/>
    </row>
    <row r="12" spans="1:92" x14ac:dyDescent="0.35">
      <c r="A12" s="38">
        <v>702027</v>
      </c>
      <c r="B12" s="38">
        <v>2250334</v>
      </c>
      <c r="C12" s="38" t="s">
        <v>119</v>
      </c>
      <c r="D12" s="38" t="s">
        <v>98</v>
      </c>
      <c r="E12" s="38" t="s">
        <v>54</v>
      </c>
      <c r="F12" s="38">
        <v>402</v>
      </c>
      <c r="G12" s="38" t="s">
        <v>55</v>
      </c>
      <c r="H12" s="38">
        <v>600</v>
      </c>
      <c r="I12" s="38" t="s">
        <v>90</v>
      </c>
      <c r="J12" s="38" t="s">
        <v>99</v>
      </c>
      <c r="K12" s="38" t="s">
        <v>81</v>
      </c>
      <c r="L12" s="39">
        <v>2307690</v>
      </c>
      <c r="M12" s="39">
        <v>2281737</v>
      </c>
      <c r="N12" t="s">
        <v>59</v>
      </c>
      <c r="O12" s="40">
        <v>45643</v>
      </c>
      <c r="P12" s="40">
        <v>45646</v>
      </c>
      <c r="Q12" s="40">
        <v>45622</v>
      </c>
      <c r="R12" s="40">
        <v>45643</v>
      </c>
      <c r="S12" s="40">
        <v>45643</v>
      </c>
      <c r="T12" s="41">
        <v>45649</v>
      </c>
      <c r="U12" s="42">
        <v>12</v>
      </c>
      <c r="W12" s="44" t="str">
        <f>_xlfn.XLOOKUP(D12,'[1]SPMC IBP SA'!G:G,'[1]SPMC IBP SA'!M:M,"",0)</f>
        <v>VERMELHO</v>
      </c>
      <c r="X12" s="44" t="str">
        <f>_xlfn.XLOOKUP(D12,'[1]SPMC IBP SA'!G:G,'[1]SPMC IBP SA'!O:O,"",0)</f>
        <v>COP FET.1</v>
      </c>
      <c r="Y12" s="44" t="str">
        <f>_xlfn.XLOOKUP(D12,'[1]SPMC IBP SA'!G:G,'[1]SPMC IBP SA'!R:R,"",0)</f>
        <v>(None)</v>
      </c>
      <c r="Z12" s="45" t="s">
        <v>55</v>
      </c>
      <c r="AA12" s="46">
        <f>_xlfn.XLOOKUP(D12,'[1]SPMC IBP SA'!G:G,'[1]SPMC IBP SA'!AM:AM,"",0)</f>
        <v>12</v>
      </c>
      <c r="AB12" s="26" t="str">
        <f t="shared" si="0"/>
        <v/>
      </c>
      <c r="AC12" s="47" t="str">
        <f t="shared" si="1"/>
        <v>Via Úmida</v>
      </c>
      <c r="AD12" s="47" t="str">
        <f>_xlfn.XLOOKUP(D12,'[1]SPMC IBP SA'!G:G,'[1]SPMC IBP SA'!FK:FK,"",0)</f>
        <v>Crítico</v>
      </c>
      <c r="AE12" s="47" t="str">
        <f>_xlfn.XLOOKUP(D12,'[1]SPMC IBP SA'!G:G,'[1]SPMC IBP SA'!Q:Q,"",0)</f>
        <v>LTO 2000 1</v>
      </c>
      <c r="AF12" s="48">
        <f>_xlfn.XLOOKUP(D12,'[1]SPMC IBP SA'!G:G,'[1]SPMC IBP SA'!FT:FT,"",0)*L12</f>
        <v>110699.8893</v>
      </c>
      <c r="AG12">
        <f>IFERROR(IF(C12="","",VLOOKUP(C12,[1]EBR!A:I,9,0)),5)</f>
        <v>5</v>
      </c>
      <c r="AH12" t="str">
        <f>IF(AG12="","",VLOOKUP(AG12,[1]EBR!S:T,2,0))</f>
        <v>PESAGEM</v>
      </c>
      <c r="AI12" t="str">
        <f>_xlfn.XLOOKUP(D12,'[1]SPMC IBP SA'!G:G,'[1]SPMC IBP SA'!M:M,"",0)</f>
        <v>VERMELHO</v>
      </c>
      <c r="AJ12">
        <f t="shared" ca="1" si="2"/>
        <v>72</v>
      </c>
      <c r="AK12" s="40" t="str">
        <f t="shared" ca="1" si="3"/>
        <v>4 - OP em WIP +60 a 75 dias</v>
      </c>
      <c r="AO12" t="s">
        <v>120</v>
      </c>
      <c r="AP12" s="49">
        <v>3</v>
      </c>
      <c r="AS12" t="str">
        <f t="shared" si="4"/>
        <v>702027</v>
      </c>
      <c r="BR12" s="31"/>
      <c r="BT12" t="s">
        <v>121</v>
      </c>
      <c r="BU12" t="s">
        <v>122</v>
      </c>
      <c r="BV12">
        <v>1.2549999999999999</v>
      </c>
      <c r="BW12" s="50">
        <v>2.4975790350652778</v>
      </c>
      <c r="BY12" s="33">
        <v>9</v>
      </c>
      <c r="BZ12" s="51">
        <v>74.927371051958332</v>
      </c>
      <c r="CB12" s="52">
        <v>2.4975790350652778</v>
      </c>
      <c r="CC12" s="53">
        <f t="shared" si="5"/>
        <v>3.6034895687554376</v>
      </c>
    </row>
    <row r="13" spans="1:92" x14ac:dyDescent="0.35">
      <c r="A13" s="38">
        <v>702027</v>
      </c>
      <c r="B13" s="38">
        <v>2250335</v>
      </c>
      <c r="C13" s="38" t="s">
        <v>123</v>
      </c>
      <c r="D13" s="38" t="s">
        <v>98</v>
      </c>
      <c r="E13" s="38" t="s">
        <v>54</v>
      </c>
      <c r="F13" s="38">
        <v>402</v>
      </c>
      <c r="G13" s="38" t="s">
        <v>55</v>
      </c>
      <c r="H13" s="38">
        <v>600</v>
      </c>
      <c r="I13" s="38" t="s">
        <v>90</v>
      </c>
      <c r="J13" s="38" t="s">
        <v>99</v>
      </c>
      <c r="K13" s="38" t="s">
        <v>81</v>
      </c>
      <c r="L13" s="39">
        <v>2307690</v>
      </c>
      <c r="M13" s="39">
        <v>2277101</v>
      </c>
      <c r="N13" t="s">
        <v>59</v>
      </c>
      <c r="O13" s="40">
        <v>45643</v>
      </c>
      <c r="P13" s="40">
        <v>45646</v>
      </c>
      <c r="Q13" s="40">
        <v>45622</v>
      </c>
      <c r="R13" s="40">
        <v>45643</v>
      </c>
      <c r="S13" s="40">
        <v>45643</v>
      </c>
      <c r="T13" s="41">
        <v>45649</v>
      </c>
      <c r="U13" s="42">
        <v>12</v>
      </c>
      <c r="V13" s="43"/>
      <c r="W13" s="44" t="str">
        <f>_xlfn.XLOOKUP(D13,'[1]SPMC IBP SA'!G:G,'[1]SPMC IBP SA'!M:M,"",0)</f>
        <v>VERMELHO</v>
      </c>
      <c r="X13" s="44" t="str">
        <f>_xlfn.XLOOKUP(D13,'[1]SPMC IBP SA'!G:G,'[1]SPMC IBP SA'!O:O,"",0)</f>
        <v>COP FET.1</v>
      </c>
      <c r="Y13" s="44" t="str">
        <f>_xlfn.XLOOKUP(D13,'[1]SPMC IBP SA'!G:G,'[1]SPMC IBP SA'!R:R,"",0)</f>
        <v>(None)</v>
      </c>
      <c r="Z13" s="45" t="s">
        <v>55</v>
      </c>
      <c r="AA13" s="46">
        <f>_xlfn.XLOOKUP(D13,'[1]SPMC IBP SA'!G:G,'[1]SPMC IBP SA'!AM:AM,"",0)</f>
        <v>12</v>
      </c>
      <c r="AB13" s="26" t="str">
        <f t="shared" si="0"/>
        <v/>
      </c>
      <c r="AC13" s="47" t="str">
        <f t="shared" si="1"/>
        <v>Via Úmida</v>
      </c>
      <c r="AD13" s="47" t="str">
        <f>_xlfn.XLOOKUP(D13,'[1]SPMC IBP SA'!G:G,'[1]SPMC IBP SA'!FK:FK,"",0)</f>
        <v>Crítico</v>
      </c>
      <c r="AE13" s="47" t="str">
        <f>_xlfn.XLOOKUP(D13,'[1]SPMC IBP SA'!G:G,'[1]SPMC IBP SA'!Q:Q,"",0)</f>
        <v>LTO 2000 1</v>
      </c>
      <c r="AF13" s="48">
        <f>_xlfn.XLOOKUP(D13,'[1]SPMC IBP SA'!G:G,'[1]SPMC IBP SA'!FT:FT,"",0)*L13</f>
        <v>110699.8893</v>
      </c>
      <c r="AG13">
        <f>IFERROR(IF(C13="","",VLOOKUP(C13,[1]EBR!A:I,9,0)),5)</f>
        <v>5</v>
      </c>
      <c r="AH13" t="str">
        <f>IF(AG13="","",VLOOKUP(AG13,[1]EBR!S:T,2,0))</f>
        <v>PESAGEM</v>
      </c>
      <c r="AI13" t="str">
        <f>_xlfn.XLOOKUP(D13,'[1]SPMC IBP SA'!G:G,'[1]SPMC IBP SA'!M:M,"",0)</f>
        <v>VERMELHO</v>
      </c>
      <c r="AJ13">
        <f t="shared" ca="1" si="2"/>
        <v>72</v>
      </c>
      <c r="AK13" s="40" t="str">
        <f t="shared" ca="1" si="3"/>
        <v>4 - OP em WIP +60 a 75 dias</v>
      </c>
      <c r="AO13" t="s">
        <v>124</v>
      </c>
      <c r="AP13" s="49">
        <v>4</v>
      </c>
      <c r="AS13" t="str">
        <f t="shared" si="4"/>
        <v>702027</v>
      </c>
      <c r="BR13" s="31"/>
      <c r="BT13" t="s">
        <v>125</v>
      </c>
      <c r="BU13" t="s">
        <v>126</v>
      </c>
      <c r="BV13">
        <v>1.2549999999999999</v>
      </c>
      <c r="BW13" s="50">
        <v>2.0451261998123331</v>
      </c>
      <c r="BY13" s="33">
        <v>6</v>
      </c>
      <c r="BZ13" s="51">
        <v>61.353785994369993</v>
      </c>
      <c r="CB13" s="52">
        <v>2.0451261998123331</v>
      </c>
      <c r="CC13" s="53">
        <f t="shared" si="5"/>
        <v>2.9338042809048059</v>
      </c>
    </row>
    <row r="14" spans="1:92" x14ac:dyDescent="0.35">
      <c r="A14" s="38">
        <v>702027</v>
      </c>
      <c r="B14" s="38">
        <v>2250338</v>
      </c>
      <c r="C14" s="38" t="s">
        <v>127</v>
      </c>
      <c r="D14" s="38" t="s">
        <v>98</v>
      </c>
      <c r="E14" s="38" t="s">
        <v>54</v>
      </c>
      <c r="F14" s="38">
        <v>402</v>
      </c>
      <c r="G14" s="38" t="s">
        <v>55</v>
      </c>
      <c r="H14" s="38">
        <v>600</v>
      </c>
      <c r="I14" s="38" t="s">
        <v>90</v>
      </c>
      <c r="J14" s="38" t="s">
        <v>99</v>
      </c>
      <c r="K14" s="38" t="s">
        <v>81</v>
      </c>
      <c r="L14" s="39">
        <v>2307690</v>
      </c>
      <c r="M14" s="39">
        <v>2255932</v>
      </c>
      <c r="N14" t="s">
        <v>59</v>
      </c>
      <c r="O14" s="40">
        <v>45643</v>
      </c>
      <c r="P14" s="40">
        <v>45646</v>
      </c>
      <c r="Q14" s="40">
        <v>45622</v>
      </c>
      <c r="R14" s="40">
        <v>45643</v>
      </c>
      <c r="S14" s="40">
        <v>45643</v>
      </c>
      <c r="T14" s="41">
        <v>45649</v>
      </c>
      <c r="U14" s="42">
        <v>12</v>
      </c>
      <c r="V14" s="43"/>
      <c r="W14" s="44" t="str">
        <f>_xlfn.XLOOKUP(D14,'[1]SPMC IBP SA'!G:G,'[1]SPMC IBP SA'!M:M,"",0)</f>
        <v>VERMELHO</v>
      </c>
      <c r="X14" s="44" t="str">
        <f>_xlfn.XLOOKUP(D14,'[1]SPMC IBP SA'!G:G,'[1]SPMC IBP SA'!O:O,"",0)</f>
        <v>COP FET.1</v>
      </c>
      <c r="Y14" s="44" t="str">
        <f>_xlfn.XLOOKUP(D14,'[1]SPMC IBP SA'!G:G,'[1]SPMC IBP SA'!R:R,"",0)</f>
        <v>(None)</v>
      </c>
      <c r="Z14" s="45" t="s">
        <v>55</v>
      </c>
      <c r="AA14" s="46">
        <f>_xlfn.XLOOKUP(D14,'[1]SPMC IBP SA'!G:G,'[1]SPMC IBP SA'!AM:AM,"",0)</f>
        <v>12</v>
      </c>
      <c r="AB14" s="26" t="str">
        <f t="shared" si="0"/>
        <v/>
      </c>
      <c r="AC14" s="47" t="str">
        <f t="shared" si="1"/>
        <v>Via Úmida</v>
      </c>
      <c r="AD14" s="47" t="str">
        <f>_xlfn.XLOOKUP(D14,'[1]SPMC IBP SA'!G:G,'[1]SPMC IBP SA'!FK:FK,"",0)</f>
        <v>Crítico</v>
      </c>
      <c r="AE14" s="47" t="str">
        <f>_xlfn.XLOOKUP(D14,'[1]SPMC IBP SA'!G:G,'[1]SPMC IBP SA'!Q:Q,"",0)</f>
        <v>LTO 2000 1</v>
      </c>
      <c r="AF14" s="48">
        <f>_xlfn.XLOOKUP(D14,'[1]SPMC IBP SA'!G:G,'[1]SPMC IBP SA'!FT:FT,"",0)*L14</f>
        <v>110699.8893</v>
      </c>
      <c r="AG14">
        <f>IFERROR(IF(C14="","",VLOOKUP(C14,[1]EBR!A:I,9,0)),5)</f>
        <v>5</v>
      </c>
      <c r="AH14" t="str">
        <f>IF(AG14="","",VLOOKUP(AG14,[1]EBR!S:T,2,0))</f>
        <v>PESAGEM</v>
      </c>
      <c r="AI14" t="str">
        <f>_xlfn.XLOOKUP(D14,'[1]SPMC IBP SA'!G:G,'[1]SPMC IBP SA'!M:M,"",0)</f>
        <v>VERMELHO</v>
      </c>
      <c r="AJ14">
        <f t="shared" ca="1" si="2"/>
        <v>72</v>
      </c>
      <c r="AK14" s="40" t="str">
        <f t="shared" ca="1" si="3"/>
        <v>4 - OP em WIP +60 a 75 dias</v>
      </c>
      <c r="AO14" t="s">
        <v>128</v>
      </c>
      <c r="AP14" s="49">
        <v>2</v>
      </c>
      <c r="AS14" t="str">
        <f t="shared" si="4"/>
        <v>702027</v>
      </c>
      <c r="BR14" s="31"/>
      <c r="BT14" t="s">
        <v>125</v>
      </c>
      <c r="BU14" t="s">
        <v>129</v>
      </c>
      <c r="BV14">
        <v>1.2549999999999999</v>
      </c>
      <c r="BW14" s="50">
        <v>2.0451261998123331</v>
      </c>
      <c r="BY14" s="33">
        <v>6</v>
      </c>
      <c r="BZ14" s="51">
        <v>61.353785994369993</v>
      </c>
      <c r="CB14" s="52">
        <v>2.0451261998123331</v>
      </c>
      <c r="CC14" s="53">
        <f t="shared" si="5"/>
        <v>2.9338042809048059</v>
      </c>
    </row>
    <row r="15" spans="1:92" x14ac:dyDescent="0.35">
      <c r="A15" s="38">
        <v>702027</v>
      </c>
      <c r="B15" s="38">
        <v>2250339</v>
      </c>
      <c r="C15" s="38" t="s">
        <v>130</v>
      </c>
      <c r="D15" s="38" t="s">
        <v>98</v>
      </c>
      <c r="E15" s="38" t="s">
        <v>54</v>
      </c>
      <c r="F15" s="38">
        <v>402</v>
      </c>
      <c r="G15" s="38" t="s">
        <v>55</v>
      </c>
      <c r="H15" s="38">
        <v>600</v>
      </c>
      <c r="I15" s="38" t="s">
        <v>90</v>
      </c>
      <c r="J15" s="38" t="s">
        <v>99</v>
      </c>
      <c r="K15" s="38" t="s">
        <v>81</v>
      </c>
      <c r="L15" s="39">
        <v>2307690</v>
      </c>
      <c r="M15" s="39">
        <v>2270249</v>
      </c>
      <c r="N15" t="s">
        <v>59</v>
      </c>
      <c r="O15" s="40">
        <v>45643</v>
      </c>
      <c r="P15" s="40">
        <v>45646</v>
      </c>
      <c r="Q15" s="40">
        <v>45622</v>
      </c>
      <c r="R15" s="40">
        <v>45643</v>
      </c>
      <c r="S15" s="40">
        <v>45643</v>
      </c>
      <c r="T15" s="41">
        <v>45649</v>
      </c>
      <c r="U15" s="42">
        <v>12</v>
      </c>
      <c r="W15" s="44" t="str">
        <f>_xlfn.XLOOKUP(D15,'[1]SPMC IBP SA'!G:G,'[1]SPMC IBP SA'!M:M,"",0)</f>
        <v>VERMELHO</v>
      </c>
      <c r="X15" s="44" t="str">
        <f>_xlfn.XLOOKUP(D15,'[1]SPMC IBP SA'!G:G,'[1]SPMC IBP SA'!O:O,"",0)</f>
        <v>COP FET.1</v>
      </c>
      <c r="Y15" s="44" t="str">
        <f>_xlfn.XLOOKUP(D15,'[1]SPMC IBP SA'!G:G,'[1]SPMC IBP SA'!R:R,"",0)</f>
        <v>(None)</v>
      </c>
      <c r="Z15" s="45" t="s">
        <v>55</v>
      </c>
      <c r="AA15" s="46">
        <f>_xlfn.XLOOKUP(D15,'[1]SPMC IBP SA'!G:G,'[1]SPMC IBP SA'!AM:AM,"",0)</f>
        <v>12</v>
      </c>
      <c r="AB15" s="26" t="str">
        <f t="shared" si="0"/>
        <v/>
      </c>
      <c r="AC15" s="47" t="str">
        <f t="shared" si="1"/>
        <v>Via Úmida</v>
      </c>
      <c r="AD15" s="47" t="str">
        <f>_xlfn.XLOOKUP(D15,'[1]SPMC IBP SA'!G:G,'[1]SPMC IBP SA'!FK:FK,"",0)</f>
        <v>Crítico</v>
      </c>
      <c r="AE15" s="47" t="str">
        <f>_xlfn.XLOOKUP(D15,'[1]SPMC IBP SA'!G:G,'[1]SPMC IBP SA'!Q:Q,"",0)</f>
        <v>LTO 2000 1</v>
      </c>
      <c r="AF15" s="48">
        <f>_xlfn.XLOOKUP(D15,'[1]SPMC IBP SA'!G:G,'[1]SPMC IBP SA'!FT:FT,"",0)*L15</f>
        <v>110699.8893</v>
      </c>
      <c r="AG15">
        <f>IFERROR(IF(C15="","",VLOOKUP(C15,[1]EBR!A:I,9,0)),5)</f>
        <v>5</v>
      </c>
      <c r="AH15" t="str">
        <f>IF(AG15="","",VLOOKUP(AG15,[1]EBR!S:T,2,0))</f>
        <v>PESAGEM</v>
      </c>
      <c r="AI15" t="str">
        <f>_xlfn.XLOOKUP(D15,'[1]SPMC IBP SA'!G:G,'[1]SPMC IBP SA'!M:M,"",0)</f>
        <v>VERMELHO</v>
      </c>
      <c r="AJ15">
        <f t="shared" ca="1" si="2"/>
        <v>72</v>
      </c>
      <c r="AK15" s="40" t="str">
        <f t="shared" ca="1" si="3"/>
        <v>4 - OP em WIP +60 a 75 dias</v>
      </c>
      <c r="AO15">
        <v>702554</v>
      </c>
      <c r="AP15" s="49">
        <v>3</v>
      </c>
      <c r="AS15" t="str">
        <f t="shared" si="4"/>
        <v>702027</v>
      </c>
      <c r="BR15" s="31"/>
      <c r="BT15" t="s">
        <v>125</v>
      </c>
      <c r="BU15" t="s">
        <v>131</v>
      </c>
      <c r="BV15">
        <v>1.2549999999999999</v>
      </c>
      <c r="BW15" s="50">
        <v>2.0451261998123331</v>
      </c>
      <c r="BY15" s="33">
        <v>6</v>
      </c>
      <c r="BZ15" s="51">
        <v>61.353785994369993</v>
      </c>
      <c r="CB15" s="52">
        <v>2.0451261998123331</v>
      </c>
      <c r="CC15" s="53">
        <f t="shared" si="5"/>
        <v>2.9338042809048059</v>
      </c>
    </row>
    <row r="16" spans="1:92" ht="16" x14ac:dyDescent="0.35">
      <c r="A16" s="38">
        <v>703227</v>
      </c>
      <c r="B16" s="38">
        <v>2257982</v>
      </c>
      <c r="C16" s="38" t="s">
        <v>132</v>
      </c>
      <c r="D16" s="38" t="s">
        <v>133</v>
      </c>
      <c r="E16" s="38" t="s">
        <v>54</v>
      </c>
      <c r="F16" s="38">
        <v>402</v>
      </c>
      <c r="G16" s="38" t="s">
        <v>55</v>
      </c>
      <c r="H16" s="38">
        <v>600</v>
      </c>
      <c r="I16" s="38" t="s">
        <v>90</v>
      </c>
      <c r="J16" s="38" t="s">
        <v>134</v>
      </c>
      <c r="K16" s="38" t="s">
        <v>81</v>
      </c>
      <c r="L16" s="39">
        <v>600000</v>
      </c>
      <c r="M16" s="39">
        <v>596443</v>
      </c>
      <c r="N16" t="s">
        <v>59</v>
      </c>
      <c r="O16" s="40">
        <v>45645</v>
      </c>
      <c r="P16" s="40">
        <v>45648</v>
      </c>
      <c r="Q16" s="40">
        <v>45644</v>
      </c>
      <c r="R16" s="40">
        <v>45645</v>
      </c>
      <c r="S16" s="40">
        <v>45644</v>
      </c>
      <c r="T16" s="41">
        <v>45648</v>
      </c>
      <c r="U16" s="42">
        <v>15</v>
      </c>
      <c r="W16" s="44" t="str">
        <f>_xlfn.XLOOKUP(D16,'[1]SPMC IBP SA'!G:G,'[1]SPMC IBP SA'!M:M,"",0)</f>
        <v>AMARELO</v>
      </c>
      <c r="X16" s="44" t="str">
        <f>_xlfn.XLOOKUP(D16,'[1]SPMC IBP SA'!G:G,'[1]SPMC IBP SA'!O:O,"",0)</f>
        <v>COP LEG.2</v>
      </c>
      <c r="Y16" s="44" t="str">
        <f>_xlfn.XLOOKUP(D16,'[1]SPMC IBP SA'!G:G,'[1]SPMC IBP SA'!R:R,"",0)</f>
        <v>REV. 500 2</v>
      </c>
      <c r="Z16" s="45" t="s">
        <v>55</v>
      </c>
      <c r="AA16" s="46">
        <f>_xlfn.XLOOKUP(D16,'[1]SPMC IBP SA'!G:G,'[1]SPMC IBP SA'!AM:AM,"",0)</f>
        <v>15</v>
      </c>
      <c r="AB16" s="26" t="str">
        <f t="shared" si="0"/>
        <v/>
      </c>
      <c r="AC16" s="47" t="str">
        <f t="shared" si="1"/>
        <v>Via Úmida</v>
      </c>
      <c r="AD16" s="47" t="str">
        <f>_xlfn.XLOOKUP(D16,'[1]SPMC IBP SA'!G:G,'[1]SPMC IBP SA'!FK:FK,"",0)</f>
        <v>Ótimo</v>
      </c>
      <c r="AE16" s="47" t="str">
        <f>_xlfn.XLOOKUP(D16,'[1]SPMC IBP SA'!G:G,'[1]SPMC IBP SA'!Q:Q,"",0)</f>
        <v>LTO 800 1  VG 800 1</v>
      </c>
      <c r="AF16" s="48">
        <f>_xlfn.XLOOKUP(D16,'[1]SPMC IBP SA'!G:G,'[1]SPMC IBP SA'!FT:FT,"",0)*L16</f>
        <v>99714</v>
      </c>
      <c r="AG16">
        <f>IFERROR(IF(C16="","",VLOOKUP(C16,[1]EBR!A:I,9,0)),5)</f>
        <v>5</v>
      </c>
      <c r="AH16" t="str">
        <f>IF(AG16="","",VLOOKUP(AG16,[1]EBR!S:T,2,0))</f>
        <v>PESAGEM</v>
      </c>
      <c r="AI16" t="str">
        <f>_xlfn.XLOOKUP(D16,'[1]SPMC IBP SA'!G:G,'[1]SPMC IBP SA'!M:M,"",0)</f>
        <v>AMARELO</v>
      </c>
      <c r="AJ16">
        <f t="shared" ca="1" si="2"/>
        <v>71</v>
      </c>
      <c r="AK16" s="40" t="str">
        <f t="shared" ca="1" si="3"/>
        <v>4 - OP em WIP +60 a 75 dias</v>
      </c>
      <c r="AO16" t="s">
        <v>135</v>
      </c>
      <c r="AP16" s="49">
        <v>2</v>
      </c>
      <c r="AS16" t="str">
        <f t="shared" si="4"/>
        <v>702027</v>
      </c>
      <c r="BR16" s="31"/>
      <c r="BT16" t="s">
        <v>136</v>
      </c>
      <c r="BU16" t="s">
        <v>136</v>
      </c>
      <c r="BV16">
        <v>1.2549999999999999</v>
      </c>
      <c r="BW16" s="50">
        <v>1.3290031037218359</v>
      </c>
      <c r="BX16" s="72"/>
      <c r="BY16" s="33">
        <v>4</v>
      </c>
      <c r="BZ16" s="51">
        <v>39.870093111655081</v>
      </c>
      <c r="CA16" s="31"/>
      <c r="CB16" s="52">
        <v>1.3290031037218359</v>
      </c>
      <c r="CC16" s="53">
        <f t="shared" si="5"/>
        <v>3.0097747618482695</v>
      </c>
    </row>
    <row r="17" spans="1:81" x14ac:dyDescent="0.35">
      <c r="A17" s="38">
        <v>703227</v>
      </c>
      <c r="B17" s="38">
        <v>2257983</v>
      </c>
      <c r="C17" s="38" t="s">
        <v>137</v>
      </c>
      <c r="D17" s="38" t="s">
        <v>133</v>
      </c>
      <c r="E17" s="38" t="s">
        <v>54</v>
      </c>
      <c r="F17" s="38">
        <v>402</v>
      </c>
      <c r="G17" s="38" t="s">
        <v>55</v>
      </c>
      <c r="H17" s="38">
        <v>600</v>
      </c>
      <c r="I17" s="38" t="s">
        <v>90</v>
      </c>
      <c r="J17" s="38" t="s">
        <v>134</v>
      </c>
      <c r="K17" s="38" t="s">
        <v>81</v>
      </c>
      <c r="L17" s="39">
        <v>600000</v>
      </c>
      <c r="M17" s="39">
        <v>578818</v>
      </c>
      <c r="N17" t="s">
        <v>59</v>
      </c>
      <c r="O17" s="40">
        <v>45645</v>
      </c>
      <c r="P17" s="40">
        <v>45648</v>
      </c>
      <c r="Q17" s="40">
        <v>45644</v>
      </c>
      <c r="R17" s="40">
        <v>45645</v>
      </c>
      <c r="S17" s="40">
        <v>45644</v>
      </c>
      <c r="T17" s="41">
        <v>45648</v>
      </c>
      <c r="U17" s="42">
        <v>15</v>
      </c>
      <c r="V17" s="43"/>
      <c r="W17" s="44" t="str">
        <f>_xlfn.XLOOKUP(D17,'[1]SPMC IBP SA'!G:G,'[1]SPMC IBP SA'!M:M,"",0)</f>
        <v>AMARELO</v>
      </c>
      <c r="X17" s="44" t="str">
        <f>_xlfn.XLOOKUP(D17,'[1]SPMC IBP SA'!G:G,'[1]SPMC IBP SA'!O:O,"",0)</f>
        <v>COP LEG.2</v>
      </c>
      <c r="Y17" s="44" t="str">
        <f>_xlfn.XLOOKUP(D17,'[1]SPMC IBP SA'!G:G,'[1]SPMC IBP SA'!R:R,"",0)</f>
        <v>REV. 500 2</v>
      </c>
      <c r="Z17" s="45" t="s">
        <v>55</v>
      </c>
      <c r="AA17" s="46">
        <f>_xlfn.XLOOKUP(D17,'[1]SPMC IBP SA'!G:G,'[1]SPMC IBP SA'!AM:AM,"",0)</f>
        <v>15</v>
      </c>
      <c r="AB17" s="26" t="str">
        <f t="shared" si="0"/>
        <v/>
      </c>
      <c r="AC17" s="47" t="str">
        <f t="shared" si="1"/>
        <v>Via Úmida</v>
      </c>
      <c r="AD17" s="47" t="str">
        <f>_xlfn.XLOOKUP(D17,'[1]SPMC IBP SA'!G:G,'[1]SPMC IBP SA'!FK:FK,"",0)</f>
        <v>Ótimo</v>
      </c>
      <c r="AE17" s="47" t="str">
        <f>_xlfn.XLOOKUP(D17,'[1]SPMC IBP SA'!G:G,'[1]SPMC IBP SA'!Q:Q,"",0)</f>
        <v>LTO 800 1  VG 800 1</v>
      </c>
      <c r="AF17" s="48">
        <f>_xlfn.XLOOKUP(D17,'[1]SPMC IBP SA'!G:G,'[1]SPMC IBP SA'!FT:FT,"",0)*L17</f>
        <v>99714</v>
      </c>
      <c r="AG17">
        <f>IFERROR(IF(C17="","",VLOOKUP(C17,[1]EBR!A:I,9,0)),5)</f>
        <v>5</v>
      </c>
      <c r="AH17" t="str">
        <f>IF(AG17="","",VLOOKUP(AG17,[1]EBR!S:T,2,0))</f>
        <v>PESAGEM</v>
      </c>
      <c r="AI17" t="str">
        <f>_xlfn.XLOOKUP(D17,'[1]SPMC IBP SA'!G:G,'[1]SPMC IBP SA'!M:M,"",0)</f>
        <v>AMARELO</v>
      </c>
      <c r="AJ17">
        <f t="shared" ca="1" si="2"/>
        <v>71</v>
      </c>
      <c r="AK17" s="40" t="str">
        <f t="shared" ca="1" si="3"/>
        <v>4 - OP em WIP +60 a 75 dias</v>
      </c>
      <c r="AO17" t="s">
        <v>138</v>
      </c>
      <c r="AP17" s="49">
        <v>1</v>
      </c>
      <c r="AS17" t="str">
        <f t="shared" si="4"/>
        <v>703227</v>
      </c>
      <c r="BR17" s="31"/>
      <c r="BT17" t="s">
        <v>139</v>
      </c>
      <c r="BU17" t="s">
        <v>139</v>
      </c>
      <c r="BV17">
        <v>1.2549999999999999</v>
      </c>
      <c r="BW17" s="50">
        <v>0.47466979682157828</v>
      </c>
      <c r="BY17" s="33">
        <v>2</v>
      </c>
      <c r="BZ17" s="51">
        <v>14.240093904647349</v>
      </c>
      <c r="CB17" s="52">
        <v>0.47466979682157828</v>
      </c>
      <c r="CC17" s="53">
        <f t="shared" si="5"/>
        <v>4.2134553607415892</v>
      </c>
    </row>
    <row r="18" spans="1:81" x14ac:dyDescent="0.35">
      <c r="A18" s="38">
        <v>703227</v>
      </c>
      <c r="B18" s="38">
        <v>2257985</v>
      </c>
      <c r="C18" s="38" t="s">
        <v>140</v>
      </c>
      <c r="D18" s="38" t="s">
        <v>133</v>
      </c>
      <c r="E18" s="38" t="s">
        <v>54</v>
      </c>
      <c r="F18" s="38">
        <v>402</v>
      </c>
      <c r="G18" s="38" t="s">
        <v>55</v>
      </c>
      <c r="H18" s="38">
        <v>600</v>
      </c>
      <c r="I18" s="38" t="s">
        <v>90</v>
      </c>
      <c r="J18" s="38" t="s">
        <v>134</v>
      </c>
      <c r="K18" s="38" t="s">
        <v>81</v>
      </c>
      <c r="L18" s="39">
        <v>600000</v>
      </c>
      <c r="M18" s="39">
        <v>581349</v>
      </c>
      <c r="N18" t="s">
        <v>59</v>
      </c>
      <c r="O18" s="40">
        <v>45645</v>
      </c>
      <c r="P18" s="40">
        <v>45648</v>
      </c>
      <c r="Q18" s="40">
        <v>45644</v>
      </c>
      <c r="R18" s="40">
        <v>45645</v>
      </c>
      <c r="S18" s="40">
        <v>45644</v>
      </c>
      <c r="T18" s="41">
        <v>45648</v>
      </c>
      <c r="U18" s="42">
        <v>15</v>
      </c>
      <c r="V18" s="43"/>
      <c r="W18" s="44" t="str">
        <f>_xlfn.XLOOKUP(D18,'[1]SPMC IBP SA'!G:G,'[1]SPMC IBP SA'!M:M,"",0)</f>
        <v>AMARELO</v>
      </c>
      <c r="X18" s="44" t="str">
        <f>_xlfn.XLOOKUP(D18,'[1]SPMC IBP SA'!G:G,'[1]SPMC IBP SA'!O:O,"",0)</f>
        <v>COP LEG.2</v>
      </c>
      <c r="Y18" s="44" t="str">
        <f>_xlfn.XLOOKUP(D18,'[1]SPMC IBP SA'!G:G,'[1]SPMC IBP SA'!R:R,"",0)</f>
        <v>REV. 500 2</v>
      </c>
      <c r="Z18" s="45" t="s">
        <v>55</v>
      </c>
      <c r="AA18" s="46">
        <f>_xlfn.XLOOKUP(D18,'[1]SPMC IBP SA'!G:G,'[1]SPMC IBP SA'!AM:AM,"",0)</f>
        <v>15</v>
      </c>
      <c r="AB18" s="26" t="str">
        <f t="shared" si="0"/>
        <v/>
      </c>
      <c r="AC18" s="47" t="str">
        <f t="shared" si="1"/>
        <v>Via Úmida</v>
      </c>
      <c r="AD18" s="47" t="str">
        <f>_xlfn.XLOOKUP(D18,'[1]SPMC IBP SA'!G:G,'[1]SPMC IBP SA'!FK:FK,"",0)</f>
        <v>Ótimo</v>
      </c>
      <c r="AE18" s="47" t="str">
        <f>_xlfn.XLOOKUP(D18,'[1]SPMC IBP SA'!G:G,'[1]SPMC IBP SA'!Q:Q,"",0)</f>
        <v>LTO 800 1  VG 800 1</v>
      </c>
      <c r="AF18" s="48">
        <f>_xlfn.XLOOKUP(D18,'[1]SPMC IBP SA'!G:G,'[1]SPMC IBP SA'!FT:FT,"",0)*L18</f>
        <v>99714</v>
      </c>
      <c r="AG18">
        <f>IFERROR(IF(C18="","",VLOOKUP(C18,[1]EBR!A:I,9,0)),5)</f>
        <v>5</v>
      </c>
      <c r="AH18" t="str">
        <f>IF(AG18="","",VLOOKUP(AG18,[1]EBR!S:T,2,0))</f>
        <v>PESAGEM</v>
      </c>
      <c r="AI18" t="str">
        <f>_xlfn.XLOOKUP(D18,'[1]SPMC IBP SA'!G:G,'[1]SPMC IBP SA'!M:M,"",0)</f>
        <v>AMARELO</v>
      </c>
      <c r="AJ18">
        <f t="shared" ca="1" si="2"/>
        <v>71</v>
      </c>
      <c r="AK18" s="40" t="str">
        <f t="shared" ca="1" si="3"/>
        <v>4 - OP em WIP +60 a 75 dias</v>
      </c>
      <c r="AO18" t="s">
        <v>141</v>
      </c>
      <c r="AP18" s="49">
        <v>4</v>
      </c>
      <c r="AS18" t="str">
        <f t="shared" si="4"/>
        <v>703227</v>
      </c>
      <c r="BR18" s="31"/>
      <c r="BT18" t="s">
        <v>142</v>
      </c>
      <c r="BU18" t="s">
        <v>143</v>
      </c>
      <c r="BV18">
        <v>1.2549999999999999</v>
      </c>
      <c r="BW18" s="50">
        <v>1.2339872748762655</v>
      </c>
      <c r="BY18" s="33">
        <v>4</v>
      </c>
      <c r="BZ18" s="51">
        <v>37.019618246287962</v>
      </c>
      <c r="CB18" s="52">
        <v>1.2339872748762655</v>
      </c>
      <c r="CC18" s="53">
        <f t="shared" si="5"/>
        <v>3.2415245128043062</v>
      </c>
    </row>
    <row r="19" spans="1:81" x14ac:dyDescent="0.35">
      <c r="A19" s="38">
        <v>703227</v>
      </c>
      <c r="B19" s="38">
        <v>2257986</v>
      </c>
      <c r="C19" s="38" t="s">
        <v>144</v>
      </c>
      <c r="D19" s="38" t="s">
        <v>133</v>
      </c>
      <c r="E19" s="38" t="s">
        <v>54</v>
      </c>
      <c r="F19" s="38">
        <v>402</v>
      </c>
      <c r="G19" s="38" t="s">
        <v>55</v>
      </c>
      <c r="H19" s="38">
        <v>600</v>
      </c>
      <c r="I19" s="38" t="s">
        <v>90</v>
      </c>
      <c r="J19" s="38" t="s">
        <v>134</v>
      </c>
      <c r="K19" s="38" t="s">
        <v>81</v>
      </c>
      <c r="L19" s="39">
        <v>600000</v>
      </c>
      <c r="M19" s="39">
        <v>582739</v>
      </c>
      <c r="N19" t="s">
        <v>59</v>
      </c>
      <c r="O19" s="40">
        <v>45645</v>
      </c>
      <c r="P19" s="40">
        <v>45648</v>
      </c>
      <c r="Q19" s="40">
        <v>45644</v>
      </c>
      <c r="R19" s="40">
        <v>45645</v>
      </c>
      <c r="S19" s="40">
        <v>45644</v>
      </c>
      <c r="T19" s="41">
        <v>45648</v>
      </c>
      <c r="U19" s="42">
        <v>15</v>
      </c>
      <c r="V19" s="43"/>
      <c r="W19" s="44" t="str">
        <f>_xlfn.XLOOKUP(D19,'[1]SPMC IBP SA'!G:G,'[1]SPMC IBP SA'!M:M,"",0)</f>
        <v>AMARELO</v>
      </c>
      <c r="X19" s="44" t="str">
        <f>_xlfn.XLOOKUP(D19,'[1]SPMC IBP SA'!G:G,'[1]SPMC IBP SA'!O:O,"",0)</f>
        <v>COP LEG.2</v>
      </c>
      <c r="Y19" s="44" t="str">
        <f>_xlfn.XLOOKUP(D19,'[1]SPMC IBP SA'!G:G,'[1]SPMC IBP SA'!R:R,"",0)</f>
        <v>REV. 500 2</v>
      </c>
      <c r="Z19" s="45" t="s">
        <v>55</v>
      </c>
      <c r="AA19" s="46">
        <f>_xlfn.XLOOKUP(D19,'[1]SPMC IBP SA'!G:G,'[1]SPMC IBP SA'!AM:AM,"",0)</f>
        <v>15</v>
      </c>
      <c r="AB19" s="26" t="str">
        <f t="shared" si="0"/>
        <v/>
      </c>
      <c r="AC19" s="47" t="str">
        <f t="shared" si="1"/>
        <v>Via Úmida</v>
      </c>
      <c r="AD19" s="47" t="str">
        <f>_xlfn.XLOOKUP(D19,'[1]SPMC IBP SA'!G:G,'[1]SPMC IBP SA'!FK:FK,"",0)</f>
        <v>Ótimo</v>
      </c>
      <c r="AE19" s="47" t="str">
        <f>_xlfn.XLOOKUP(D19,'[1]SPMC IBP SA'!G:G,'[1]SPMC IBP SA'!Q:Q,"",0)</f>
        <v>LTO 800 1  VG 800 1</v>
      </c>
      <c r="AF19" s="48">
        <f>_xlfn.XLOOKUP(D19,'[1]SPMC IBP SA'!G:G,'[1]SPMC IBP SA'!FT:FT,"",0)*L19</f>
        <v>99714</v>
      </c>
      <c r="AG19">
        <f>IFERROR(IF(C19="","",VLOOKUP(C19,[1]EBR!A:I,9,0)),5)</f>
        <v>5</v>
      </c>
      <c r="AH19" t="str">
        <f>IF(AG19="","",VLOOKUP(AG19,[1]EBR!S:T,2,0))</f>
        <v>PESAGEM</v>
      </c>
      <c r="AI19" t="str">
        <f>_xlfn.XLOOKUP(D19,'[1]SPMC IBP SA'!G:G,'[1]SPMC IBP SA'!M:M,"",0)</f>
        <v>AMARELO</v>
      </c>
      <c r="AJ19">
        <f t="shared" ca="1" si="2"/>
        <v>71</v>
      </c>
      <c r="AK19" s="40" t="str">
        <f t="shared" ca="1" si="3"/>
        <v>4 - OP em WIP +60 a 75 dias</v>
      </c>
      <c r="AO19" t="s">
        <v>145</v>
      </c>
      <c r="AP19" s="49">
        <v>13</v>
      </c>
      <c r="AS19" t="str">
        <f t="shared" si="4"/>
        <v>703227</v>
      </c>
      <c r="BR19" s="31"/>
      <c r="BT19" t="s">
        <v>146</v>
      </c>
      <c r="BU19" t="s">
        <v>147</v>
      </c>
      <c r="BV19">
        <v>1.2549999999999999</v>
      </c>
      <c r="BW19" s="50">
        <v>1.17985594207178</v>
      </c>
      <c r="BY19" s="33">
        <v>4</v>
      </c>
      <c r="BZ19" s="51">
        <v>35.395678262153403</v>
      </c>
      <c r="CB19" s="52">
        <v>1.17985594207178</v>
      </c>
      <c r="CC19" s="53">
        <f t="shared" si="5"/>
        <v>3.3902443996477736</v>
      </c>
    </row>
    <row r="20" spans="1:81" x14ac:dyDescent="0.35">
      <c r="A20" s="38">
        <v>703228</v>
      </c>
      <c r="B20" s="38">
        <v>2257988</v>
      </c>
      <c r="C20" s="38" t="s">
        <v>148</v>
      </c>
      <c r="D20" s="38" t="s">
        <v>149</v>
      </c>
      <c r="E20" s="38" t="s">
        <v>54</v>
      </c>
      <c r="F20" s="38">
        <v>402</v>
      </c>
      <c r="G20" s="38" t="s">
        <v>55</v>
      </c>
      <c r="H20" s="38">
        <v>600</v>
      </c>
      <c r="I20" s="38" t="s">
        <v>56</v>
      </c>
      <c r="J20" s="38" t="s">
        <v>150</v>
      </c>
      <c r="K20" s="38" t="s">
        <v>81</v>
      </c>
      <c r="L20" s="39">
        <v>600000</v>
      </c>
      <c r="M20" s="39">
        <v>574137</v>
      </c>
      <c r="N20" t="s">
        <v>59</v>
      </c>
      <c r="O20" s="40">
        <v>45645</v>
      </c>
      <c r="P20" s="40">
        <v>45649</v>
      </c>
      <c r="Q20" s="40">
        <v>45644</v>
      </c>
      <c r="R20" s="40">
        <v>45645</v>
      </c>
      <c r="S20" s="40">
        <v>45644</v>
      </c>
      <c r="T20" s="41">
        <v>45649</v>
      </c>
      <c r="U20" s="42">
        <v>18</v>
      </c>
      <c r="V20" s="43"/>
      <c r="W20" s="44" t="str">
        <f>_xlfn.XLOOKUP(D20,'[1]SPMC IBP SA'!G:G,'[1]SPMC IBP SA'!M:M,"",0)</f>
        <v>AMARELO</v>
      </c>
      <c r="X20" s="44" t="str">
        <f>_xlfn.XLOOKUP(D20,'[1]SPMC IBP SA'!G:G,'[1]SPMC IBP SA'!O:O,"",0)</f>
        <v>COP LEG.2</v>
      </c>
      <c r="Y20" s="44" t="str">
        <f>_xlfn.XLOOKUP(D20,'[1]SPMC IBP SA'!G:G,'[1]SPMC IBP SA'!R:R,"",0)</f>
        <v>REV. 500 2</v>
      </c>
      <c r="Z20" s="45" t="s">
        <v>55</v>
      </c>
      <c r="AA20" s="46">
        <f>_xlfn.XLOOKUP(D20,'[1]SPMC IBP SA'!G:G,'[1]SPMC IBP SA'!AM:AM,"",0)</f>
        <v>18</v>
      </c>
      <c r="AB20" s="26" t="str">
        <f t="shared" si="0"/>
        <v/>
      </c>
      <c r="AC20" s="47" t="str">
        <f t="shared" si="1"/>
        <v>Via Úmida</v>
      </c>
      <c r="AD20" s="47" t="str">
        <f>_xlfn.XLOOKUP(D20,'[1]SPMC IBP SA'!G:G,'[1]SPMC IBP SA'!FK:FK,"",0)</f>
        <v>Baixo</v>
      </c>
      <c r="AE20" s="47" t="str">
        <f>_xlfn.XLOOKUP(D20,'[1]SPMC IBP SA'!G:G,'[1]SPMC IBP SA'!Q:Q,"",0)</f>
        <v>LTO 800 1  VG 800 1</v>
      </c>
      <c r="AF20" s="48">
        <f>_xlfn.XLOOKUP(D20,'[1]SPMC IBP SA'!G:G,'[1]SPMC IBP SA'!FT:FT,"",0)*L20</f>
        <v>117900</v>
      </c>
      <c r="AG20">
        <f>IFERROR(IF(C20="","",VLOOKUP(C20,[1]EBR!A:I,9,0)),5)</f>
        <v>5</v>
      </c>
      <c r="AH20" t="str">
        <f>IF(AG20="","",VLOOKUP(AG20,[1]EBR!S:T,2,0))</f>
        <v>PESAGEM</v>
      </c>
      <c r="AI20" t="str">
        <f>_xlfn.XLOOKUP(D20,'[1]SPMC IBP SA'!G:G,'[1]SPMC IBP SA'!M:M,"",0)</f>
        <v>AMARELO</v>
      </c>
      <c r="AJ20">
        <f t="shared" ca="1" si="2"/>
        <v>71</v>
      </c>
      <c r="AK20" s="40" t="str">
        <f t="shared" ca="1" si="3"/>
        <v>4 - OP em WIP +60 a 75 dias</v>
      </c>
      <c r="AO20" t="s">
        <v>151</v>
      </c>
      <c r="AP20" s="49">
        <v>2</v>
      </c>
      <c r="AS20" t="str">
        <f t="shared" si="4"/>
        <v>703227</v>
      </c>
      <c r="BR20" s="31"/>
    </row>
    <row r="21" spans="1:81" x14ac:dyDescent="0.35">
      <c r="A21" s="38">
        <v>703228</v>
      </c>
      <c r="B21" s="38">
        <v>2257990</v>
      </c>
      <c r="C21" s="38" t="s">
        <v>152</v>
      </c>
      <c r="D21" s="38" t="s">
        <v>149</v>
      </c>
      <c r="E21" s="38" t="s">
        <v>54</v>
      </c>
      <c r="F21" s="38">
        <v>402</v>
      </c>
      <c r="G21" s="38" t="s">
        <v>55</v>
      </c>
      <c r="H21" s="38">
        <v>600</v>
      </c>
      <c r="I21" s="38" t="s">
        <v>56</v>
      </c>
      <c r="J21" s="38" t="s">
        <v>150</v>
      </c>
      <c r="K21" s="38" t="s">
        <v>81</v>
      </c>
      <c r="L21" s="39">
        <v>600000</v>
      </c>
      <c r="M21" s="39">
        <v>576016</v>
      </c>
      <c r="N21" t="s">
        <v>59</v>
      </c>
      <c r="O21" s="40">
        <v>45645</v>
      </c>
      <c r="P21" s="40">
        <v>45649</v>
      </c>
      <c r="Q21" s="40">
        <v>45644</v>
      </c>
      <c r="R21" s="40">
        <v>45645</v>
      </c>
      <c r="S21" s="40">
        <v>45644</v>
      </c>
      <c r="T21" s="41">
        <v>45649</v>
      </c>
      <c r="U21" s="42">
        <v>18</v>
      </c>
      <c r="V21" s="43"/>
      <c r="W21" s="44" t="str">
        <f>_xlfn.XLOOKUP(D21,'[1]SPMC IBP SA'!G:G,'[1]SPMC IBP SA'!M:M,"",0)</f>
        <v>AMARELO</v>
      </c>
      <c r="X21" s="44" t="str">
        <f>_xlfn.XLOOKUP(D21,'[1]SPMC IBP SA'!G:G,'[1]SPMC IBP SA'!O:O,"",0)</f>
        <v>COP LEG.2</v>
      </c>
      <c r="Y21" s="44" t="str">
        <f>_xlfn.XLOOKUP(D21,'[1]SPMC IBP SA'!G:G,'[1]SPMC IBP SA'!R:R,"",0)</f>
        <v>REV. 500 2</v>
      </c>
      <c r="Z21" s="45" t="s">
        <v>55</v>
      </c>
      <c r="AA21" s="46">
        <f>_xlfn.XLOOKUP(D21,'[1]SPMC IBP SA'!G:G,'[1]SPMC IBP SA'!AM:AM,"",0)</f>
        <v>18</v>
      </c>
      <c r="AB21" s="26" t="str">
        <f t="shared" si="0"/>
        <v/>
      </c>
      <c r="AC21" s="47" t="str">
        <f t="shared" si="1"/>
        <v>Via Úmida</v>
      </c>
      <c r="AD21" s="47" t="str">
        <f>_xlfn.XLOOKUP(D21,'[1]SPMC IBP SA'!G:G,'[1]SPMC IBP SA'!FK:FK,"",0)</f>
        <v>Baixo</v>
      </c>
      <c r="AE21" s="47" t="str">
        <f>_xlfn.XLOOKUP(D21,'[1]SPMC IBP SA'!G:G,'[1]SPMC IBP SA'!Q:Q,"",0)</f>
        <v>LTO 800 1  VG 800 1</v>
      </c>
      <c r="AF21" s="48">
        <f>_xlfn.XLOOKUP(D21,'[1]SPMC IBP SA'!G:G,'[1]SPMC IBP SA'!FT:FT,"",0)*L21</f>
        <v>117900</v>
      </c>
      <c r="AG21">
        <f>IFERROR(IF(C21="","",VLOOKUP(C21,[1]EBR!A:I,9,0)),5)</f>
        <v>5</v>
      </c>
      <c r="AH21" t="str">
        <f>IF(AG21="","",VLOOKUP(AG21,[1]EBR!S:T,2,0))</f>
        <v>PESAGEM</v>
      </c>
      <c r="AI21" t="str">
        <f>_xlfn.XLOOKUP(D21,'[1]SPMC IBP SA'!G:G,'[1]SPMC IBP SA'!M:M,"",0)</f>
        <v>AMARELO</v>
      </c>
      <c r="AJ21">
        <f t="shared" ca="1" si="2"/>
        <v>71</v>
      </c>
      <c r="AK21" s="40" t="str">
        <f t="shared" ca="1" si="3"/>
        <v>4 - OP em WIP +60 a 75 dias</v>
      </c>
      <c r="AO21" t="s">
        <v>153</v>
      </c>
      <c r="AP21" s="49">
        <v>4</v>
      </c>
      <c r="AS21" t="str">
        <f t="shared" si="4"/>
        <v>703228</v>
      </c>
      <c r="BR21" s="31"/>
    </row>
    <row r="22" spans="1:81" x14ac:dyDescent="0.35">
      <c r="A22" s="38">
        <v>703228</v>
      </c>
      <c r="B22" s="38">
        <v>2257991</v>
      </c>
      <c r="C22" s="38" t="s">
        <v>154</v>
      </c>
      <c r="D22" s="38" t="s">
        <v>149</v>
      </c>
      <c r="E22" s="38" t="s">
        <v>54</v>
      </c>
      <c r="F22" s="38">
        <v>402</v>
      </c>
      <c r="G22" s="38" t="s">
        <v>55</v>
      </c>
      <c r="H22" s="38">
        <v>600</v>
      </c>
      <c r="I22" s="38" t="s">
        <v>56</v>
      </c>
      <c r="J22" s="38" t="s">
        <v>150</v>
      </c>
      <c r="K22" s="38" t="s">
        <v>81</v>
      </c>
      <c r="L22" s="39">
        <v>600000</v>
      </c>
      <c r="M22" s="39">
        <v>600000</v>
      </c>
      <c r="N22" t="s">
        <v>59</v>
      </c>
      <c r="O22" s="40">
        <v>45645</v>
      </c>
      <c r="P22" s="40">
        <v>45649</v>
      </c>
      <c r="Q22" s="40">
        <v>45644</v>
      </c>
      <c r="R22" s="40">
        <v>45645</v>
      </c>
      <c r="S22" s="40">
        <v>45644</v>
      </c>
      <c r="T22" s="41">
        <v>45649</v>
      </c>
      <c r="U22" s="42">
        <v>18</v>
      </c>
      <c r="V22" s="43"/>
      <c r="W22" s="44" t="str">
        <f>_xlfn.XLOOKUP(D22,'[1]SPMC IBP SA'!G:G,'[1]SPMC IBP SA'!M:M,"",0)</f>
        <v>AMARELO</v>
      </c>
      <c r="X22" s="44" t="str">
        <f>_xlfn.XLOOKUP(D22,'[1]SPMC IBP SA'!G:G,'[1]SPMC IBP SA'!O:O,"",0)</f>
        <v>COP LEG.2</v>
      </c>
      <c r="Y22" s="44" t="str">
        <f>_xlfn.XLOOKUP(D22,'[1]SPMC IBP SA'!G:G,'[1]SPMC IBP SA'!R:R,"",0)</f>
        <v>REV. 500 2</v>
      </c>
      <c r="Z22" s="45" t="s">
        <v>55</v>
      </c>
      <c r="AA22" s="46">
        <f>_xlfn.XLOOKUP(D22,'[1]SPMC IBP SA'!G:G,'[1]SPMC IBP SA'!AM:AM,"",0)</f>
        <v>18</v>
      </c>
      <c r="AB22" s="26" t="str">
        <f t="shared" si="0"/>
        <v/>
      </c>
      <c r="AC22" s="47" t="str">
        <f t="shared" si="1"/>
        <v>Via Úmida</v>
      </c>
      <c r="AD22" s="47" t="str">
        <f>_xlfn.XLOOKUP(D22,'[1]SPMC IBP SA'!G:G,'[1]SPMC IBP SA'!FK:FK,"",0)</f>
        <v>Baixo</v>
      </c>
      <c r="AE22" s="47" t="str">
        <f>_xlfn.XLOOKUP(D22,'[1]SPMC IBP SA'!G:G,'[1]SPMC IBP SA'!Q:Q,"",0)</f>
        <v>LTO 800 1  VG 800 1</v>
      </c>
      <c r="AF22" s="48">
        <f>_xlfn.XLOOKUP(D22,'[1]SPMC IBP SA'!G:G,'[1]SPMC IBP SA'!FT:FT,"",0)*L22</f>
        <v>117900</v>
      </c>
      <c r="AG22">
        <f>IFERROR(IF(C22="","",VLOOKUP(C22,[1]EBR!A:I,9,0)),5)</f>
        <v>5</v>
      </c>
      <c r="AH22" t="str">
        <f>IF(AG22="","",VLOOKUP(AG22,[1]EBR!S:T,2,0))</f>
        <v>PESAGEM</v>
      </c>
      <c r="AI22" t="str">
        <f>_xlfn.XLOOKUP(D22,'[1]SPMC IBP SA'!G:G,'[1]SPMC IBP SA'!M:M,"",0)</f>
        <v>AMARELO</v>
      </c>
      <c r="AJ22">
        <f t="shared" ca="1" si="2"/>
        <v>71</v>
      </c>
      <c r="AK22" s="40" t="str">
        <f t="shared" ca="1" si="3"/>
        <v>4 - OP em WIP +60 a 75 dias</v>
      </c>
      <c r="AO22" t="s">
        <v>155</v>
      </c>
      <c r="AP22" s="49">
        <v>4</v>
      </c>
      <c r="AS22" t="str">
        <f t="shared" si="4"/>
        <v>703228</v>
      </c>
      <c r="BR22" s="31"/>
    </row>
    <row r="23" spans="1:81" x14ac:dyDescent="0.35">
      <c r="A23" s="38">
        <v>750063</v>
      </c>
      <c r="B23" s="38">
        <v>2258835</v>
      </c>
      <c r="C23" s="38" t="s">
        <v>156</v>
      </c>
      <c r="D23" s="38" t="s">
        <v>89</v>
      </c>
      <c r="E23" s="38" t="s">
        <v>54</v>
      </c>
      <c r="F23" s="38">
        <v>402</v>
      </c>
      <c r="G23" s="38" t="s">
        <v>55</v>
      </c>
      <c r="H23" s="38">
        <v>600</v>
      </c>
      <c r="I23" s="38" t="s">
        <v>90</v>
      </c>
      <c r="J23" s="38" t="s">
        <v>91</v>
      </c>
      <c r="K23" s="38" t="s">
        <v>157</v>
      </c>
      <c r="L23" s="39">
        <v>500000</v>
      </c>
      <c r="M23" s="39">
        <v>460548</v>
      </c>
      <c r="N23" t="s">
        <v>59</v>
      </c>
      <c r="O23" s="40">
        <v>45649</v>
      </c>
      <c r="P23" s="40">
        <v>45653</v>
      </c>
      <c r="Q23" s="40">
        <v>45649</v>
      </c>
      <c r="R23" s="40">
        <v>45649</v>
      </c>
      <c r="S23" s="40">
        <v>45649</v>
      </c>
      <c r="T23" s="41">
        <v>45649</v>
      </c>
      <c r="U23" s="42">
        <v>19</v>
      </c>
      <c r="W23" s="44" t="str">
        <f>_xlfn.XLOOKUP(D23,'[1]SPMC IBP SA'!G:G,'[1]SPMC IBP SA'!M:M,"",0)</f>
        <v>AMARELO</v>
      </c>
      <c r="X23" s="44" t="str">
        <f>_xlfn.XLOOKUP(D23,'[1]SPMC IBP SA'!G:G,'[1]SPMC IBP SA'!O:O,"",0)</f>
        <v>COP LEG.1</v>
      </c>
      <c r="Y23" s="44" t="str">
        <f>_xlfn.XLOOKUP(D23,'[1]SPMC IBP SA'!G:G,'[1]SPMC IBP SA'!R:R,"",0)</f>
        <v>REV. 150 1</v>
      </c>
      <c r="Z23" s="45" t="s">
        <v>55</v>
      </c>
      <c r="AA23" s="46">
        <f>_xlfn.XLOOKUP(D23,'[1]SPMC IBP SA'!G:G,'[1]SPMC IBP SA'!AM:AM,"",0)</f>
        <v>19</v>
      </c>
      <c r="AB23" s="26" t="str">
        <f t="shared" si="0"/>
        <v/>
      </c>
      <c r="AC23" s="47" t="str">
        <f t="shared" si="1"/>
        <v>Via Úmida</v>
      </c>
      <c r="AD23" s="47" t="str">
        <f>_xlfn.XLOOKUP(D23,'[1]SPMC IBP SA'!G:G,'[1]SPMC IBP SA'!FK:FK,"",0)</f>
        <v>Excesso</v>
      </c>
      <c r="AE23" s="47" t="str">
        <f>_xlfn.XLOOKUP(D23,'[1]SPMC IBP SA'!G:G,'[1]SPMC IBP SA'!Q:Q,"",0)</f>
        <v>LTO 400  VG 400</v>
      </c>
      <c r="AF23" s="48">
        <f>_xlfn.XLOOKUP(D23,'[1]SPMC IBP SA'!G:G,'[1]SPMC IBP SA'!FT:FT,"",0)*L23</f>
        <v>178525</v>
      </c>
      <c r="AG23">
        <f>IFERROR(IF(C23="","",VLOOKUP(C23,[1]EBR!A:I,9,0)),5)</f>
        <v>5</v>
      </c>
      <c r="AH23" t="str">
        <f>IF(AG23="","",VLOOKUP(AG23,[1]EBR!S:T,2,0))</f>
        <v>PESAGEM</v>
      </c>
      <c r="AI23" t="str">
        <f>_xlfn.XLOOKUP(D23,'[1]SPMC IBP SA'!G:G,'[1]SPMC IBP SA'!M:M,"",0)</f>
        <v>AMARELO</v>
      </c>
      <c r="AJ23">
        <f t="shared" ca="1" si="2"/>
        <v>66</v>
      </c>
      <c r="AK23" s="40" t="str">
        <f t="shared" ca="1" si="3"/>
        <v>4 - OP em WIP +60 a 75 dias</v>
      </c>
      <c r="AO23" t="s">
        <v>149</v>
      </c>
      <c r="AP23" s="49">
        <v>1</v>
      </c>
      <c r="AS23" t="str">
        <f t="shared" si="4"/>
        <v>703228</v>
      </c>
      <c r="BR23" s="31"/>
    </row>
    <row r="24" spans="1:81" x14ac:dyDescent="0.35">
      <c r="A24" s="38">
        <v>750063</v>
      </c>
      <c r="B24" s="38">
        <v>2258836</v>
      </c>
      <c r="C24" s="38" t="s">
        <v>158</v>
      </c>
      <c r="D24" s="38" t="s">
        <v>89</v>
      </c>
      <c r="E24" s="38" t="s">
        <v>54</v>
      </c>
      <c r="F24" s="38">
        <v>402</v>
      </c>
      <c r="G24" s="38" t="s">
        <v>55</v>
      </c>
      <c r="H24" s="38">
        <v>600</v>
      </c>
      <c r="I24" s="38" t="s">
        <v>90</v>
      </c>
      <c r="J24" s="38" t="s">
        <v>91</v>
      </c>
      <c r="K24" s="38" t="s">
        <v>157</v>
      </c>
      <c r="L24" s="39">
        <v>500000</v>
      </c>
      <c r="M24" s="39">
        <v>463861</v>
      </c>
      <c r="N24" t="s">
        <v>59</v>
      </c>
      <c r="O24" s="40">
        <v>45649</v>
      </c>
      <c r="P24" s="40">
        <v>45653</v>
      </c>
      <c r="Q24" s="40">
        <v>45649</v>
      </c>
      <c r="R24" s="40">
        <v>45649</v>
      </c>
      <c r="S24" s="40">
        <v>45649</v>
      </c>
      <c r="T24" s="41">
        <v>45649</v>
      </c>
      <c r="U24" s="42">
        <v>19</v>
      </c>
      <c r="V24" s="43"/>
      <c r="W24" s="44" t="str">
        <f>_xlfn.XLOOKUP(D24,'[1]SPMC IBP SA'!G:G,'[1]SPMC IBP SA'!M:M,"",0)</f>
        <v>AMARELO</v>
      </c>
      <c r="X24" s="44" t="str">
        <f>_xlfn.XLOOKUP(D24,'[1]SPMC IBP SA'!G:G,'[1]SPMC IBP SA'!O:O,"",0)</f>
        <v>COP LEG.1</v>
      </c>
      <c r="Y24" s="44" t="str">
        <f>_xlfn.XLOOKUP(D24,'[1]SPMC IBP SA'!G:G,'[1]SPMC IBP SA'!R:R,"",0)</f>
        <v>REV. 150 1</v>
      </c>
      <c r="Z24" s="45" t="s">
        <v>55</v>
      </c>
      <c r="AA24" s="46">
        <f>_xlfn.XLOOKUP(D24,'[1]SPMC IBP SA'!G:G,'[1]SPMC IBP SA'!AM:AM,"",0)</f>
        <v>19</v>
      </c>
      <c r="AB24" s="26" t="str">
        <f t="shared" si="0"/>
        <v/>
      </c>
      <c r="AC24" s="47" t="str">
        <f t="shared" si="1"/>
        <v>Via Úmida</v>
      </c>
      <c r="AD24" s="47" t="str">
        <f>_xlfn.XLOOKUP(D24,'[1]SPMC IBP SA'!G:G,'[1]SPMC IBP SA'!FK:FK,"",0)</f>
        <v>Excesso</v>
      </c>
      <c r="AE24" s="47" t="str">
        <f>_xlfn.XLOOKUP(D24,'[1]SPMC IBP SA'!G:G,'[1]SPMC IBP SA'!Q:Q,"",0)</f>
        <v>LTO 400  VG 400</v>
      </c>
      <c r="AF24" s="48">
        <f>_xlfn.XLOOKUP(D24,'[1]SPMC IBP SA'!G:G,'[1]SPMC IBP SA'!FT:FT,"",0)*L24</f>
        <v>178525</v>
      </c>
      <c r="AG24">
        <f>IFERROR(IF(C24="","",VLOOKUP(C24,[1]EBR!A:I,9,0)),5)</f>
        <v>5</v>
      </c>
      <c r="AH24" t="str">
        <f>IF(AG24="","",VLOOKUP(AG24,[1]EBR!S:T,2,0))</f>
        <v>PESAGEM</v>
      </c>
      <c r="AI24" t="str">
        <f>_xlfn.XLOOKUP(D24,'[1]SPMC IBP SA'!G:G,'[1]SPMC IBP SA'!M:M,"",0)</f>
        <v>AMARELO</v>
      </c>
      <c r="AJ24">
        <f t="shared" ca="1" si="2"/>
        <v>66</v>
      </c>
      <c r="AK24" s="40" t="str">
        <f t="shared" ca="1" si="3"/>
        <v>4 - OP em WIP +60 a 75 dias</v>
      </c>
      <c r="AO24" t="s">
        <v>159</v>
      </c>
      <c r="AP24" s="49">
        <v>1</v>
      </c>
      <c r="AS24" t="str">
        <f t="shared" si="4"/>
        <v>750063</v>
      </c>
      <c r="BR24" s="31"/>
    </row>
    <row r="25" spans="1:81" x14ac:dyDescent="0.35">
      <c r="A25" s="38">
        <v>702493</v>
      </c>
      <c r="B25" s="38">
        <v>2258854</v>
      </c>
      <c r="C25" s="38" t="s">
        <v>160</v>
      </c>
      <c r="D25" s="38" t="s">
        <v>161</v>
      </c>
      <c r="E25" s="38" t="s">
        <v>54</v>
      </c>
      <c r="F25" s="38">
        <v>400</v>
      </c>
      <c r="G25" s="38" t="s">
        <v>55</v>
      </c>
      <c r="H25" s="38">
        <v>600</v>
      </c>
      <c r="I25" s="38" t="s">
        <v>90</v>
      </c>
      <c r="J25" s="38" t="s">
        <v>162</v>
      </c>
      <c r="K25" s="38" t="s">
        <v>157</v>
      </c>
      <c r="L25" s="39">
        <v>3000000</v>
      </c>
      <c r="M25" s="39">
        <v>2907301</v>
      </c>
      <c r="N25" t="s">
        <v>59</v>
      </c>
      <c r="O25" s="40">
        <v>45649</v>
      </c>
      <c r="P25" s="40">
        <v>45651</v>
      </c>
      <c r="Q25" s="40">
        <v>45649</v>
      </c>
      <c r="R25" s="40">
        <v>45649</v>
      </c>
      <c r="S25" s="40">
        <v>45649</v>
      </c>
      <c r="T25" s="41">
        <v>45649</v>
      </c>
      <c r="U25" s="42">
        <v>14</v>
      </c>
      <c r="W25" s="44" t="str">
        <f>_xlfn.XLOOKUP(D25,'[1]SPMC IBP SA'!G:G,'[1]SPMC IBP SA'!M:M,"",0)</f>
        <v>AMARELO</v>
      </c>
      <c r="X25" s="44" t="str">
        <f>_xlfn.XLOOKUP(D25,'[1]SPMC IBP SA'!G:G,'[1]SPMC IBP SA'!O:O,"",0)</f>
        <v>COP FET.4</v>
      </c>
      <c r="Y25" s="44" t="str">
        <f>_xlfn.XLOOKUP(D25,'[1]SPMC IBP SA'!G:G,'[1]SPMC IBP SA'!R:R,"",0)</f>
        <v>REV. 800 1</v>
      </c>
      <c r="Z25" s="45" t="s">
        <v>55</v>
      </c>
      <c r="AA25" s="46">
        <f>_xlfn.XLOOKUP(D25,'[1]SPMC IBP SA'!G:G,'[1]SPMC IBP SA'!AM:AM,"",0)</f>
        <v>14</v>
      </c>
      <c r="AB25" s="26" t="str">
        <f t="shared" si="0"/>
        <v/>
      </c>
      <c r="AC25" s="47" t="str">
        <f t="shared" si="1"/>
        <v>Via Úmida</v>
      </c>
      <c r="AD25" s="47" t="str">
        <f>_xlfn.XLOOKUP(D25,'[1]SPMC IBP SA'!G:G,'[1]SPMC IBP SA'!FK:FK,"",0)</f>
        <v>Crítico</v>
      </c>
      <c r="AE25" s="47" t="str">
        <f>_xlfn.XLOOKUP(D25,'[1]SPMC IBP SA'!G:G,'[1]SPMC IBP SA'!Q:Q,"",0)</f>
        <v>-</v>
      </c>
      <c r="AF25" s="48">
        <f>_xlfn.XLOOKUP(D25,'[1]SPMC IBP SA'!G:G,'[1]SPMC IBP SA'!FT:FT,"",0)*L25</f>
        <v>81570</v>
      </c>
      <c r="AG25">
        <f>IFERROR(IF(C25="","",VLOOKUP(C25,[1]EBR!A:I,9,0)),5)</f>
        <v>5</v>
      </c>
      <c r="AH25" t="str">
        <f>IF(AG25="","",VLOOKUP(AG25,[1]EBR!S:T,2,0))</f>
        <v>PESAGEM</v>
      </c>
      <c r="AI25" t="str">
        <f>_xlfn.XLOOKUP(D25,'[1]SPMC IBP SA'!G:G,'[1]SPMC IBP SA'!M:M,"",0)</f>
        <v>AMARELO</v>
      </c>
      <c r="AJ25">
        <f t="shared" ca="1" si="2"/>
        <v>66</v>
      </c>
      <c r="AK25" s="40" t="str">
        <f t="shared" ca="1" si="3"/>
        <v>4 - OP em WIP +60 a 75 dias</v>
      </c>
      <c r="AO25">
        <v>703839</v>
      </c>
      <c r="AP25" s="49">
        <v>5</v>
      </c>
      <c r="AS25" t="str">
        <f t="shared" si="4"/>
        <v>750063</v>
      </c>
      <c r="BR25" s="31"/>
    </row>
    <row r="26" spans="1:81" x14ac:dyDescent="0.35">
      <c r="A26" s="38">
        <v>702493</v>
      </c>
      <c r="B26" s="38">
        <v>2258855</v>
      </c>
      <c r="C26" s="38" t="s">
        <v>163</v>
      </c>
      <c r="D26" s="38" t="s">
        <v>161</v>
      </c>
      <c r="E26" s="38" t="s">
        <v>54</v>
      </c>
      <c r="F26" s="38">
        <v>400</v>
      </c>
      <c r="G26" s="38" t="s">
        <v>55</v>
      </c>
      <c r="H26" s="38">
        <v>600</v>
      </c>
      <c r="I26" s="38" t="s">
        <v>90</v>
      </c>
      <c r="J26" s="38" t="s">
        <v>162</v>
      </c>
      <c r="K26" s="38" t="s">
        <v>157</v>
      </c>
      <c r="L26" s="39">
        <v>3000000</v>
      </c>
      <c r="M26" s="39">
        <v>2816609</v>
      </c>
      <c r="N26" t="s">
        <v>59</v>
      </c>
      <c r="O26" s="40">
        <v>45649</v>
      </c>
      <c r="P26" s="40">
        <v>45651</v>
      </c>
      <c r="Q26" s="40">
        <v>45649</v>
      </c>
      <c r="R26" s="40">
        <v>45649</v>
      </c>
      <c r="S26" s="40">
        <v>45649</v>
      </c>
      <c r="T26" s="41">
        <v>45649</v>
      </c>
      <c r="U26" s="42">
        <v>14</v>
      </c>
      <c r="V26" s="43"/>
      <c r="W26" s="44" t="str">
        <f>_xlfn.XLOOKUP(D26,'[1]SPMC IBP SA'!G:G,'[1]SPMC IBP SA'!M:M,"",0)</f>
        <v>AMARELO</v>
      </c>
      <c r="X26" s="44" t="str">
        <f>_xlfn.XLOOKUP(D26,'[1]SPMC IBP SA'!G:G,'[1]SPMC IBP SA'!O:O,"",0)</f>
        <v>COP FET.4</v>
      </c>
      <c r="Y26" s="44" t="str">
        <f>_xlfn.XLOOKUP(D26,'[1]SPMC IBP SA'!G:G,'[1]SPMC IBP SA'!R:R,"",0)</f>
        <v>REV. 800 1</v>
      </c>
      <c r="Z26" s="45" t="s">
        <v>55</v>
      </c>
      <c r="AA26" s="46">
        <f>_xlfn.XLOOKUP(D26,'[1]SPMC IBP SA'!G:G,'[1]SPMC IBP SA'!AM:AM,"",0)</f>
        <v>14</v>
      </c>
      <c r="AB26" s="26" t="str">
        <f t="shared" si="0"/>
        <v/>
      </c>
      <c r="AC26" s="47" t="str">
        <f t="shared" si="1"/>
        <v>Via Úmida</v>
      </c>
      <c r="AD26" s="47" t="str">
        <f>_xlfn.XLOOKUP(D26,'[1]SPMC IBP SA'!G:G,'[1]SPMC IBP SA'!FK:FK,"",0)</f>
        <v>Crítico</v>
      </c>
      <c r="AE26" s="47" t="str">
        <f>_xlfn.XLOOKUP(D26,'[1]SPMC IBP SA'!G:G,'[1]SPMC IBP SA'!Q:Q,"",0)</f>
        <v>-</v>
      </c>
      <c r="AF26" s="48">
        <f>_xlfn.XLOOKUP(D26,'[1]SPMC IBP SA'!G:G,'[1]SPMC IBP SA'!FT:FT,"",0)*L26</f>
        <v>81570</v>
      </c>
      <c r="AG26">
        <f>IFERROR(IF(C26="","",VLOOKUP(C26,[1]EBR!A:I,9,0)),5)</f>
        <v>5</v>
      </c>
      <c r="AH26" t="str">
        <f>IF(AG26="","",VLOOKUP(AG26,[1]EBR!S:T,2,0))</f>
        <v>PESAGEM</v>
      </c>
      <c r="AI26" t="str">
        <f>_xlfn.XLOOKUP(D26,'[1]SPMC IBP SA'!G:G,'[1]SPMC IBP SA'!M:M,"",0)</f>
        <v>AMARELO</v>
      </c>
      <c r="AJ26">
        <f t="shared" ca="1" si="2"/>
        <v>66</v>
      </c>
      <c r="AK26" s="40" t="str">
        <f t="shared" ca="1" si="3"/>
        <v>4 - OP em WIP +60 a 75 dias</v>
      </c>
      <c r="AO26" t="s">
        <v>164</v>
      </c>
      <c r="AP26" s="49">
        <v>1</v>
      </c>
      <c r="AS26" t="str">
        <f t="shared" si="4"/>
        <v>702493</v>
      </c>
      <c r="BR26" s="31"/>
    </row>
    <row r="27" spans="1:81" x14ac:dyDescent="0.35">
      <c r="A27" s="38">
        <v>702493</v>
      </c>
      <c r="B27" s="38">
        <v>2258856</v>
      </c>
      <c r="C27" s="38" t="s">
        <v>165</v>
      </c>
      <c r="D27" s="38" t="s">
        <v>161</v>
      </c>
      <c r="E27" s="38" t="s">
        <v>54</v>
      </c>
      <c r="F27" s="38">
        <v>400</v>
      </c>
      <c r="G27" s="38" t="s">
        <v>55</v>
      </c>
      <c r="H27" s="38">
        <v>600</v>
      </c>
      <c r="I27" s="38" t="s">
        <v>90</v>
      </c>
      <c r="J27" s="38" t="s">
        <v>162</v>
      </c>
      <c r="K27" s="38" t="s">
        <v>157</v>
      </c>
      <c r="L27" s="39">
        <v>3000000</v>
      </c>
      <c r="M27" s="39">
        <v>2883600</v>
      </c>
      <c r="N27" t="s">
        <v>59</v>
      </c>
      <c r="O27" s="40">
        <v>45649</v>
      </c>
      <c r="P27" s="40">
        <v>45651</v>
      </c>
      <c r="Q27" s="40">
        <v>45649</v>
      </c>
      <c r="R27" s="40">
        <v>45649</v>
      </c>
      <c r="S27" s="40">
        <v>45649</v>
      </c>
      <c r="T27" s="41">
        <v>45649</v>
      </c>
      <c r="U27" s="42">
        <v>14</v>
      </c>
      <c r="V27" s="43"/>
      <c r="W27" s="44" t="str">
        <f>_xlfn.XLOOKUP(D27,'[1]SPMC IBP SA'!G:G,'[1]SPMC IBP SA'!M:M,"",0)</f>
        <v>AMARELO</v>
      </c>
      <c r="X27" s="44" t="str">
        <f>_xlfn.XLOOKUP(D27,'[1]SPMC IBP SA'!G:G,'[1]SPMC IBP SA'!O:O,"",0)</f>
        <v>COP FET.4</v>
      </c>
      <c r="Y27" s="44" t="str">
        <f>_xlfn.XLOOKUP(D27,'[1]SPMC IBP SA'!G:G,'[1]SPMC IBP SA'!R:R,"",0)</f>
        <v>REV. 800 1</v>
      </c>
      <c r="Z27" s="45" t="s">
        <v>55</v>
      </c>
      <c r="AA27" s="46">
        <f>_xlfn.XLOOKUP(D27,'[1]SPMC IBP SA'!G:G,'[1]SPMC IBP SA'!AM:AM,"",0)</f>
        <v>14</v>
      </c>
      <c r="AB27" s="26" t="str">
        <f t="shared" si="0"/>
        <v/>
      </c>
      <c r="AC27" s="47" t="str">
        <f t="shared" si="1"/>
        <v>Via Úmida</v>
      </c>
      <c r="AD27" s="47" t="str">
        <f>_xlfn.XLOOKUP(D27,'[1]SPMC IBP SA'!G:G,'[1]SPMC IBP SA'!FK:FK,"",0)</f>
        <v>Crítico</v>
      </c>
      <c r="AE27" s="47" t="str">
        <f>_xlfn.XLOOKUP(D27,'[1]SPMC IBP SA'!G:G,'[1]SPMC IBP SA'!Q:Q,"",0)</f>
        <v>-</v>
      </c>
      <c r="AF27" s="48">
        <f>_xlfn.XLOOKUP(D27,'[1]SPMC IBP SA'!G:G,'[1]SPMC IBP SA'!FT:FT,"",0)*L27</f>
        <v>81570</v>
      </c>
      <c r="AG27">
        <f>IFERROR(IF(C27="","",VLOOKUP(C27,[1]EBR!A:I,9,0)),5)</f>
        <v>5</v>
      </c>
      <c r="AH27" t="str">
        <f>IF(AG27="","",VLOOKUP(AG27,[1]EBR!S:T,2,0))</f>
        <v>PESAGEM</v>
      </c>
      <c r="AI27" t="str">
        <f>_xlfn.XLOOKUP(D27,'[1]SPMC IBP SA'!G:G,'[1]SPMC IBP SA'!M:M,"",0)</f>
        <v>AMARELO</v>
      </c>
      <c r="AJ27">
        <f t="shared" ca="1" si="2"/>
        <v>66</v>
      </c>
      <c r="AK27" s="40" t="str">
        <f t="shared" ca="1" si="3"/>
        <v>4 - OP em WIP +60 a 75 dias</v>
      </c>
      <c r="AO27" t="s">
        <v>166</v>
      </c>
      <c r="AP27" s="49">
        <v>1</v>
      </c>
      <c r="AS27" t="str">
        <f t="shared" si="4"/>
        <v>702493</v>
      </c>
      <c r="BR27" s="31"/>
    </row>
    <row r="28" spans="1:81" x14ac:dyDescent="0.35">
      <c r="A28" s="38">
        <v>702493</v>
      </c>
      <c r="B28" s="38">
        <v>2258857</v>
      </c>
      <c r="C28" s="38" t="s">
        <v>167</v>
      </c>
      <c r="D28" s="38" t="s">
        <v>161</v>
      </c>
      <c r="E28" s="38" t="s">
        <v>54</v>
      </c>
      <c r="F28" s="38">
        <v>400</v>
      </c>
      <c r="G28" s="38" t="s">
        <v>55</v>
      </c>
      <c r="H28" s="38">
        <v>600</v>
      </c>
      <c r="I28" s="38" t="s">
        <v>90</v>
      </c>
      <c r="J28" s="38" t="s">
        <v>162</v>
      </c>
      <c r="K28" s="38" t="s">
        <v>157</v>
      </c>
      <c r="L28" s="39">
        <v>3000000</v>
      </c>
      <c r="M28" s="39">
        <v>2853945</v>
      </c>
      <c r="N28" t="s">
        <v>59</v>
      </c>
      <c r="O28" s="40">
        <v>45649</v>
      </c>
      <c r="P28" s="40">
        <v>45651</v>
      </c>
      <c r="Q28" s="40">
        <v>45649</v>
      </c>
      <c r="R28" s="40">
        <v>45649</v>
      </c>
      <c r="S28" s="40">
        <v>45649</v>
      </c>
      <c r="T28" s="41">
        <v>45649</v>
      </c>
      <c r="U28" s="42">
        <v>14</v>
      </c>
      <c r="W28" s="44" t="str">
        <f>_xlfn.XLOOKUP(D28,'[1]SPMC IBP SA'!G:G,'[1]SPMC IBP SA'!M:M,"",0)</f>
        <v>AMARELO</v>
      </c>
      <c r="X28" s="44" t="str">
        <f>_xlfn.XLOOKUP(D28,'[1]SPMC IBP SA'!G:G,'[1]SPMC IBP SA'!O:O,"",0)</f>
        <v>COP FET.4</v>
      </c>
      <c r="Y28" s="44" t="str">
        <f>_xlfn.XLOOKUP(D28,'[1]SPMC IBP SA'!G:G,'[1]SPMC IBP SA'!R:R,"",0)</f>
        <v>REV. 800 1</v>
      </c>
      <c r="Z28" s="45" t="s">
        <v>55</v>
      </c>
      <c r="AA28" s="46">
        <f>_xlfn.XLOOKUP(D28,'[1]SPMC IBP SA'!G:G,'[1]SPMC IBP SA'!AM:AM,"",0)</f>
        <v>14</v>
      </c>
      <c r="AB28" s="26" t="str">
        <f t="shared" si="0"/>
        <v/>
      </c>
      <c r="AC28" s="47" t="str">
        <f t="shared" si="1"/>
        <v>Via Úmida</v>
      </c>
      <c r="AD28" s="47" t="str">
        <f>_xlfn.XLOOKUP(D28,'[1]SPMC IBP SA'!G:G,'[1]SPMC IBP SA'!FK:FK,"",0)</f>
        <v>Crítico</v>
      </c>
      <c r="AE28" s="47" t="str">
        <f>_xlfn.XLOOKUP(D28,'[1]SPMC IBP SA'!G:G,'[1]SPMC IBP SA'!Q:Q,"",0)</f>
        <v>-</v>
      </c>
      <c r="AF28" s="48">
        <f>_xlfn.XLOOKUP(D28,'[1]SPMC IBP SA'!G:G,'[1]SPMC IBP SA'!FT:FT,"",0)*L28</f>
        <v>81570</v>
      </c>
      <c r="AG28">
        <f>IFERROR(IF(C28="","",VLOOKUP(C28,[1]EBR!A:I,9,0)),5)</f>
        <v>5</v>
      </c>
      <c r="AH28" t="str">
        <f>IF(AG28="","",VLOOKUP(AG28,[1]EBR!S:T,2,0))</f>
        <v>PESAGEM</v>
      </c>
      <c r="AI28" t="str">
        <f>_xlfn.XLOOKUP(D28,'[1]SPMC IBP SA'!G:G,'[1]SPMC IBP SA'!M:M,"",0)</f>
        <v>AMARELO</v>
      </c>
      <c r="AJ28">
        <f t="shared" ca="1" si="2"/>
        <v>66</v>
      </c>
      <c r="AK28" s="40" t="str">
        <f t="shared" ca="1" si="3"/>
        <v>4 - OP em WIP +60 a 75 dias</v>
      </c>
      <c r="AO28" t="s">
        <v>168</v>
      </c>
      <c r="AP28" s="49">
        <v>1</v>
      </c>
      <c r="AS28" t="str">
        <f t="shared" si="4"/>
        <v>702493</v>
      </c>
      <c r="BR28" s="31"/>
    </row>
    <row r="29" spans="1:81" x14ac:dyDescent="0.35">
      <c r="A29" s="38">
        <v>702493</v>
      </c>
      <c r="B29" s="38">
        <v>2258858</v>
      </c>
      <c r="C29" s="38" t="s">
        <v>169</v>
      </c>
      <c r="D29" s="38" t="s">
        <v>161</v>
      </c>
      <c r="E29" s="38" t="s">
        <v>54</v>
      </c>
      <c r="F29" s="38">
        <v>400</v>
      </c>
      <c r="G29" s="38" t="s">
        <v>55</v>
      </c>
      <c r="H29" s="38">
        <v>600</v>
      </c>
      <c r="I29" s="38" t="s">
        <v>90</v>
      </c>
      <c r="J29" s="38" t="s">
        <v>162</v>
      </c>
      <c r="K29" s="38" t="s">
        <v>157</v>
      </c>
      <c r="L29" s="39">
        <v>3000000</v>
      </c>
      <c r="M29" s="39">
        <v>2955333</v>
      </c>
      <c r="N29" t="s">
        <v>59</v>
      </c>
      <c r="O29" s="40">
        <v>45649</v>
      </c>
      <c r="P29" s="40">
        <v>45651</v>
      </c>
      <c r="Q29" s="40">
        <v>45649</v>
      </c>
      <c r="R29" s="40">
        <v>45649</v>
      </c>
      <c r="S29" s="40">
        <v>45649</v>
      </c>
      <c r="T29" s="41">
        <v>45649</v>
      </c>
      <c r="U29" s="42">
        <v>14</v>
      </c>
      <c r="V29" s="43"/>
      <c r="W29" s="44" t="str">
        <f>_xlfn.XLOOKUP(D29,'[1]SPMC IBP SA'!G:G,'[1]SPMC IBP SA'!M:M,"",0)</f>
        <v>AMARELO</v>
      </c>
      <c r="X29" s="44" t="str">
        <f>_xlfn.XLOOKUP(D29,'[1]SPMC IBP SA'!G:G,'[1]SPMC IBP SA'!O:O,"",0)</f>
        <v>COP FET.4</v>
      </c>
      <c r="Y29" s="44" t="str">
        <f>_xlfn.XLOOKUP(D29,'[1]SPMC IBP SA'!G:G,'[1]SPMC IBP SA'!R:R,"",0)</f>
        <v>REV. 800 1</v>
      </c>
      <c r="Z29" s="45" t="s">
        <v>55</v>
      </c>
      <c r="AA29" s="46">
        <f>_xlfn.XLOOKUP(D29,'[1]SPMC IBP SA'!G:G,'[1]SPMC IBP SA'!AM:AM,"",0)</f>
        <v>14</v>
      </c>
      <c r="AB29" s="26" t="str">
        <f t="shared" si="0"/>
        <v/>
      </c>
      <c r="AC29" s="47" t="str">
        <f t="shared" si="1"/>
        <v>Via Úmida</v>
      </c>
      <c r="AD29" s="47" t="str">
        <f>_xlfn.XLOOKUP(D29,'[1]SPMC IBP SA'!G:G,'[1]SPMC IBP SA'!FK:FK,"",0)</f>
        <v>Crítico</v>
      </c>
      <c r="AE29" s="47" t="str">
        <f>_xlfn.XLOOKUP(D29,'[1]SPMC IBP SA'!G:G,'[1]SPMC IBP SA'!Q:Q,"",0)</f>
        <v>-</v>
      </c>
      <c r="AF29" s="48">
        <f>_xlfn.XLOOKUP(D29,'[1]SPMC IBP SA'!G:G,'[1]SPMC IBP SA'!FT:FT,"",0)*L29</f>
        <v>81570</v>
      </c>
      <c r="AG29">
        <f>IFERROR(IF(C29="","",VLOOKUP(C29,[1]EBR!A:I,9,0)),5)</f>
        <v>5</v>
      </c>
      <c r="AH29" t="str">
        <f>IF(AG29="","",VLOOKUP(AG29,[1]EBR!S:T,2,0))</f>
        <v>PESAGEM</v>
      </c>
      <c r="AI29" t="str">
        <f>_xlfn.XLOOKUP(D29,'[1]SPMC IBP SA'!G:G,'[1]SPMC IBP SA'!M:M,"",0)</f>
        <v>AMARELO</v>
      </c>
      <c r="AJ29">
        <f t="shared" ca="1" si="2"/>
        <v>66</v>
      </c>
      <c r="AK29" s="40" t="str">
        <f t="shared" ca="1" si="3"/>
        <v>4 - OP em WIP +60 a 75 dias</v>
      </c>
      <c r="AO29" t="s">
        <v>170</v>
      </c>
      <c r="AP29" s="49">
        <v>3</v>
      </c>
      <c r="AS29" t="str">
        <f t="shared" si="4"/>
        <v>702493</v>
      </c>
      <c r="BR29" s="31"/>
    </row>
    <row r="30" spans="1:81" ht="14.25" customHeight="1" x14ac:dyDescent="0.35">
      <c r="A30" s="38">
        <v>702493</v>
      </c>
      <c r="B30" s="38">
        <v>2258859</v>
      </c>
      <c r="C30" s="38" t="s">
        <v>171</v>
      </c>
      <c r="D30" s="38" t="s">
        <v>161</v>
      </c>
      <c r="E30" s="38" t="s">
        <v>54</v>
      </c>
      <c r="F30" s="38">
        <v>400</v>
      </c>
      <c r="G30" s="38" t="s">
        <v>55</v>
      </c>
      <c r="H30" s="38">
        <v>600</v>
      </c>
      <c r="I30" s="38" t="s">
        <v>90</v>
      </c>
      <c r="J30" s="38" t="s">
        <v>162</v>
      </c>
      <c r="K30" s="38" t="s">
        <v>157</v>
      </c>
      <c r="L30" s="39">
        <v>3000000</v>
      </c>
      <c r="M30" s="39">
        <v>2773336</v>
      </c>
      <c r="N30" t="s">
        <v>59</v>
      </c>
      <c r="O30" s="40">
        <v>45649</v>
      </c>
      <c r="P30" s="40">
        <v>45651</v>
      </c>
      <c r="Q30" s="40">
        <v>45649</v>
      </c>
      <c r="R30" s="40">
        <v>45649</v>
      </c>
      <c r="S30" s="40">
        <v>45649</v>
      </c>
      <c r="T30" s="41">
        <v>45649</v>
      </c>
      <c r="U30" s="42">
        <v>14</v>
      </c>
      <c r="W30" s="44" t="str">
        <f>_xlfn.XLOOKUP(D30,'[1]SPMC IBP SA'!G:G,'[1]SPMC IBP SA'!M:M,"",0)</f>
        <v>AMARELO</v>
      </c>
      <c r="X30" s="44" t="str">
        <f>_xlfn.XLOOKUP(D30,'[1]SPMC IBP SA'!G:G,'[1]SPMC IBP SA'!O:O,"",0)</f>
        <v>COP FET.4</v>
      </c>
      <c r="Y30" s="44" t="str">
        <f>_xlfn.XLOOKUP(D30,'[1]SPMC IBP SA'!G:G,'[1]SPMC IBP SA'!R:R,"",0)</f>
        <v>REV. 800 1</v>
      </c>
      <c r="Z30" s="45" t="s">
        <v>55</v>
      </c>
      <c r="AA30" s="46">
        <f>_xlfn.XLOOKUP(D30,'[1]SPMC IBP SA'!G:G,'[1]SPMC IBP SA'!AM:AM,"",0)</f>
        <v>14</v>
      </c>
      <c r="AB30" s="26" t="str">
        <f t="shared" si="0"/>
        <v/>
      </c>
      <c r="AC30" s="47" t="str">
        <f t="shared" si="1"/>
        <v>Via Úmida</v>
      </c>
      <c r="AD30" s="47" t="str">
        <f>_xlfn.XLOOKUP(D30,'[1]SPMC IBP SA'!G:G,'[1]SPMC IBP SA'!FK:FK,"",0)</f>
        <v>Crítico</v>
      </c>
      <c r="AE30" s="47" t="str">
        <f>_xlfn.XLOOKUP(D30,'[1]SPMC IBP SA'!G:G,'[1]SPMC IBP SA'!Q:Q,"",0)</f>
        <v>-</v>
      </c>
      <c r="AF30" s="48">
        <f>_xlfn.XLOOKUP(D30,'[1]SPMC IBP SA'!G:G,'[1]SPMC IBP SA'!FT:FT,"",0)*L30</f>
        <v>81570</v>
      </c>
      <c r="AG30">
        <f>IFERROR(IF(C30="","",VLOOKUP(C30,[1]EBR!A:I,9,0)),5)</f>
        <v>5</v>
      </c>
      <c r="AH30" t="str">
        <f>IF(AG30="","",VLOOKUP(AG30,[1]EBR!S:T,2,0))</f>
        <v>PESAGEM</v>
      </c>
      <c r="AI30" t="str">
        <f>_xlfn.XLOOKUP(D30,'[1]SPMC IBP SA'!G:G,'[1]SPMC IBP SA'!M:M,"",0)</f>
        <v>AMARELO</v>
      </c>
      <c r="AJ30">
        <f t="shared" ca="1" si="2"/>
        <v>66</v>
      </c>
      <c r="AK30" s="40" t="str">
        <f t="shared" ca="1" si="3"/>
        <v>4 - OP em WIP +60 a 75 dias</v>
      </c>
      <c r="AO30" t="s">
        <v>172</v>
      </c>
      <c r="AP30" s="49">
        <v>1</v>
      </c>
      <c r="AS30" t="str">
        <f t="shared" si="4"/>
        <v>702493</v>
      </c>
      <c r="BR30" s="31"/>
    </row>
    <row r="31" spans="1:81" x14ac:dyDescent="0.35">
      <c r="A31" s="38">
        <v>703676</v>
      </c>
      <c r="B31" s="38">
        <v>2173415</v>
      </c>
      <c r="C31" s="38" t="s">
        <v>173</v>
      </c>
      <c r="D31" s="38" t="s">
        <v>66</v>
      </c>
      <c r="E31" s="38" t="s">
        <v>54</v>
      </c>
      <c r="F31" s="38">
        <v>402</v>
      </c>
      <c r="G31" s="38" t="s">
        <v>55</v>
      </c>
      <c r="H31" s="38">
        <v>600</v>
      </c>
      <c r="I31" s="38" t="s">
        <v>174</v>
      </c>
      <c r="J31" s="38" t="s">
        <v>175</v>
      </c>
      <c r="K31" s="38" t="s">
        <v>176</v>
      </c>
      <c r="L31" s="39">
        <v>700000</v>
      </c>
      <c r="M31" s="39">
        <v>0</v>
      </c>
      <c r="N31" t="s">
        <v>59</v>
      </c>
      <c r="O31" s="40">
        <v>45405</v>
      </c>
      <c r="P31" s="40">
        <v>45603</v>
      </c>
      <c r="Q31" s="40">
        <v>45398</v>
      </c>
      <c r="R31" s="40">
        <v>45405</v>
      </c>
      <c r="S31" s="40">
        <v>45401</v>
      </c>
      <c r="T31" s="41">
        <v>45421</v>
      </c>
      <c r="U31" s="42">
        <v>21</v>
      </c>
      <c r="W31" s="44" t="str">
        <f>_xlfn.XLOOKUP(D31,'[1]SPMC IBP SA'!G:G,'[1]SPMC IBP SA'!M:M,"",0)</f>
        <v>VERMELHO</v>
      </c>
      <c r="X31" s="44" t="str">
        <f>_xlfn.XLOOKUP(D31,'[1]SPMC IBP SA'!G:G,'[1]SPMC IBP SA'!O:O,"",0)</f>
        <v>COP LEG.3</v>
      </c>
      <c r="Y31" s="44" t="str">
        <f>_xlfn.XLOOKUP(D31,'[1]SPMC IBP SA'!G:G,'[1]SPMC IBP SA'!R:R,"",0)</f>
        <v>REV. 800 3</v>
      </c>
      <c r="Z31" s="45" t="s">
        <v>55</v>
      </c>
      <c r="AA31" s="46">
        <f>_xlfn.XLOOKUP(D31,'[1]SPMC IBP SA'!G:G,'[1]SPMC IBP SA'!AM:AM,"",0)</f>
        <v>21</v>
      </c>
      <c r="AB31" s="26" t="str">
        <f t="shared" si="0"/>
        <v/>
      </c>
      <c r="AC31" s="47" t="str">
        <f t="shared" si="1"/>
        <v>Via Úmida</v>
      </c>
      <c r="AD31" s="47" t="str">
        <f>_xlfn.XLOOKUP(D31,'[1]SPMC IBP SA'!G:G,'[1]SPMC IBP SA'!FK:FK,"",0)</f>
        <v>Ótimo</v>
      </c>
      <c r="AE31" s="47" t="str">
        <f>_xlfn.XLOOKUP(D31,'[1]SPMC IBP SA'!G:G,'[1]SPMC IBP SA'!Q:Q,"",0)</f>
        <v>LTO 800 2  VG 800 2</v>
      </c>
      <c r="AF31" s="48">
        <f>_xlfn.XLOOKUP(D31,'[1]SPMC IBP SA'!G:G,'[1]SPMC IBP SA'!FT:FT,"",0)*L31</f>
        <v>430073</v>
      </c>
      <c r="AG31">
        <f>IFERROR(IF(C31="","",VLOOKUP(C31,[1]EBR!A:I,9,0)),5)</f>
        <v>5</v>
      </c>
      <c r="AH31" t="str">
        <f>IF(AG31="","",VLOOKUP(AG31,[1]EBR!S:T,2,0))</f>
        <v>PESAGEM</v>
      </c>
      <c r="AI31" t="str">
        <f>_xlfn.XLOOKUP(D31,'[1]SPMC IBP SA'!G:G,'[1]SPMC IBP SA'!M:M,"",0)</f>
        <v>VERMELHO</v>
      </c>
      <c r="AJ31">
        <f t="shared" ca="1" si="2"/>
        <v>314</v>
      </c>
      <c r="AK31" s="40" t="str">
        <f t="shared" ca="1" si="3"/>
        <v>1 - Alto Risco de Vencimento +120 em WIP</v>
      </c>
      <c r="AO31" t="s">
        <v>177</v>
      </c>
      <c r="AP31" s="49">
        <v>3</v>
      </c>
      <c r="AS31" t="str">
        <f t="shared" si="4"/>
        <v>702493</v>
      </c>
      <c r="BR31" s="31"/>
    </row>
    <row r="32" spans="1:81" x14ac:dyDescent="0.35">
      <c r="A32" s="38">
        <v>702913</v>
      </c>
      <c r="B32" s="38">
        <v>2217647</v>
      </c>
      <c r="C32" s="38" t="s">
        <v>178</v>
      </c>
      <c r="D32" s="38" t="s">
        <v>82</v>
      </c>
      <c r="E32" s="38" t="s">
        <v>54</v>
      </c>
      <c r="F32" s="38">
        <v>400</v>
      </c>
      <c r="G32" s="38" t="s">
        <v>55</v>
      </c>
      <c r="H32" s="38">
        <v>600</v>
      </c>
      <c r="I32" s="38" t="s">
        <v>179</v>
      </c>
      <c r="J32" s="38" t="s">
        <v>180</v>
      </c>
      <c r="K32" s="38" t="s">
        <v>157</v>
      </c>
      <c r="L32" s="39">
        <v>2120000</v>
      </c>
      <c r="M32" s="39">
        <v>0</v>
      </c>
      <c r="N32" t="s">
        <v>59</v>
      </c>
      <c r="O32" s="40">
        <v>45526</v>
      </c>
      <c r="P32" s="40">
        <v>45529</v>
      </c>
      <c r="Q32" s="40">
        <v>45524</v>
      </c>
      <c r="R32" s="40">
        <v>45526</v>
      </c>
      <c r="S32" s="40">
        <v>45526</v>
      </c>
      <c r="T32" s="41">
        <v>45527</v>
      </c>
      <c r="U32" s="42">
        <v>13</v>
      </c>
      <c r="V32" s="43"/>
      <c r="W32" s="44" t="str">
        <f>_xlfn.XLOOKUP(D32,'[1]SPMC IBP SA'!G:G,'[1]SPMC IBP SA'!M:M,"",0)</f>
        <v>VERMELHO</v>
      </c>
      <c r="X32" s="44" t="str">
        <f>_xlfn.XLOOKUP(D32,'[1]SPMC IBP SA'!G:G,'[1]SPMC IBP SA'!O:O,"",0)</f>
        <v>COP LEG.6</v>
      </c>
      <c r="Y32" s="44" t="str">
        <f>_xlfn.XLOOKUP(D32,'[1]SPMC IBP SA'!G:G,'[1]SPMC IBP SA'!R:R,"",0)</f>
        <v>REV. 500 1</v>
      </c>
      <c r="Z32" s="45" t="s">
        <v>55</v>
      </c>
      <c r="AA32" s="46">
        <f>_xlfn.XLOOKUP(D32,'[1]SPMC IBP SA'!G:G,'[1]SPMC IBP SA'!AM:AM,"",0)</f>
        <v>13</v>
      </c>
      <c r="AB32" s="26" t="str">
        <f t="shared" si="0"/>
        <v/>
      </c>
      <c r="AC32" s="47" t="str">
        <f t="shared" si="1"/>
        <v>Via Úmida</v>
      </c>
      <c r="AD32" s="47" t="str">
        <f>_xlfn.XLOOKUP(D32,'[1]SPMC IBP SA'!G:G,'[1]SPMC IBP SA'!FK:FK,"",0)</f>
        <v>Crítico</v>
      </c>
      <c r="AE32" s="47" t="str">
        <f>_xlfn.XLOOKUP(D32,'[1]SPMC IBP SA'!G:G,'[1]SPMC IBP SA'!Q:Q,"",0)</f>
        <v>-</v>
      </c>
      <c r="AF32" s="48">
        <f>_xlfn.XLOOKUP(D32,'[1]SPMC IBP SA'!G:G,'[1]SPMC IBP SA'!FT:FT,"",0)*L32</f>
        <v>70786.8</v>
      </c>
      <c r="AG32">
        <f>IFERROR(IF(C32="","",VLOOKUP(C32,[1]EBR!A:I,9,0)),5)</f>
        <v>5</v>
      </c>
      <c r="AH32" t="str">
        <f>IF(AG32="","",VLOOKUP(AG32,[1]EBR!S:T,2,0))</f>
        <v>PESAGEM</v>
      </c>
      <c r="AI32" t="str">
        <f>_xlfn.XLOOKUP(D32,'[1]SPMC IBP SA'!G:G,'[1]SPMC IBP SA'!M:M,"",0)</f>
        <v>VERMELHO</v>
      </c>
      <c r="AJ32">
        <f t="shared" ca="1" si="2"/>
        <v>189</v>
      </c>
      <c r="AK32" s="40" t="str">
        <f t="shared" ca="1" si="3"/>
        <v>1 - Alto Risco de Vencimento +120 em WIP</v>
      </c>
      <c r="AO32" t="s">
        <v>181</v>
      </c>
      <c r="AP32" s="49">
        <v>2</v>
      </c>
      <c r="AS32" t="str">
        <f t="shared" si="4"/>
        <v>703676</v>
      </c>
      <c r="BR32" s="31"/>
    </row>
    <row r="33" spans="1:70" x14ac:dyDescent="0.35">
      <c r="A33" s="38">
        <v>702543</v>
      </c>
      <c r="B33" s="38">
        <v>2244335</v>
      </c>
      <c r="C33" s="38" t="s">
        <v>182</v>
      </c>
      <c r="D33" s="38" t="s">
        <v>115</v>
      </c>
      <c r="E33" s="38" t="s">
        <v>54</v>
      </c>
      <c r="F33" s="38">
        <v>402</v>
      </c>
      <c r="G33" s="38" t="s">
        <v>55</v>
      </c>
      <c r="H33" s="38">
        <v>600</v>
      </c>
      <c r="I33" s="38" t="s">
        <v>179</v>
      </c>
      <c r="J33" s="38" t="s">
        <v>183</v>
      </c>
      <c r="K33" s="38" t="s">
        <v>58</v>
      </c>
      <c r="L33" s="39">
        <v>684000</v>
      </c>
      <c r="M33" s="39">
        <v>0</v>
      </c>
      <c r="N33" t="s">
        <v>59</v>
      </c>
      <c r="O33" s="40">
        <v>45610</v>
      </c>
      <c r="P33" s="40">
        <v>45613</v>
      </c>
      <c r="Q33" s="40">
        <v>45603</v>
      </c>
      <c r="R33" s="40">
        <v>45610</v>
      </c>
      <c r="S33" s="40">
        <v>45610</v>
      </c>
      <c r="T33" s="41">
        <v>45613</v>
      </c>
      <c r="U33" s="42">
        <v>22</v>
      </c>
      <c r="W33" s="44" t="str">
        <f>_xlfn.XLOOKUP(D33,'[1]SPMC IBP SA'!G:G,'[1]SPMC IBP SA'!M:M,"",0)</f>
        <v>AMARELO</v>
      </c>
      <c r="X33" s="44" t="str">
        <f>_xlfn.XLOOKUP(D33,'[1]SPMC IBP SA'!G:G,'[1]SPMC IBP SA'!O:O,"",0)</f>
        <v>COP LEG.8</v>
      </c>
      <c r="Y33" s="44" t="str">
        <f>_xlfn.XLOOKUP(D33,'[1]SPMC IBP SA'!G:G,'[1]SPMC IBP SA'!R:R,"",0)</f>
        <v>REV. 800 2</v>
      </c>
      <c r="Z33" s="45" t="s">
        <v>55</v>
      </c>
      <c r="AA33" s="46">
        <f>_xlfn.XLOOKUP(D33,'[1]SPMC IBP SA'!G:G,'[1]SPMC IBP SA'!AM:AM,"",0)</f>
        <v>22</v>
      </c>
      <c r="AB33" s="26" t="str">
        <f t="shared" si="0"/>
        <v/>
      </c>
      <c r="AC33" s="47" t="str">
        <f t="shared" si="1"/>
        <v>Via Úmida</v>
      </c>
      <c r="AD33" s="47" t="str">
        <f>_xlfn.XLOOKUP(D33,'[1]SPMC IBP SA'!G:G,'[1]SPMC IBP SA'!FK:FK,"",0)</f>
        <v>Crítico</v>
      </c>
      <c r="AE33" s="47" t="str">
        <f>_xlfn.XLOOKUP(D33,'[1]SPMC IBP SA'!G:G,'[1]SPMC IBP SA'!Q:Q,"",0)</f>
        <v>LTO 2000 1  VG 2000 1</v>
      </c>
      <c r="AF33" s="48">
        <f>_xlfn.XLOOKUP(D33,'[1]SPMC IBP SA'!G:G,'[1]SPMC IBP SA'!FT:FT,"",0)*L33</f>
        <v>394312.32</v>
      </c>
      <c r="AG33">
        <f>IFERROR(IF(C33="","",VLOOKUP(C33,[1]EBR!A:I,9,0)),5)</f>
        <v>5</v>
      </c>
      <c r="AH33" t="str">
        <f>IF(AG33="","",VLOOKUP(AG33,[1]EBR!S:T,2,0))</f>
        <v>PESAGEM</v>
      </c>
      <c r="AI33" t="str">
        <f>_xlfn.XLOOKUP(D33,'[1]SPMC IBP SA'!G:G,'[1]SPMC IBP SA'!M:M,"",0)</f>
        <v>AMARELO</v>
      </c>
      <c r="AJ33">
        <f t="shared" ca="1" si="2"/>
        <v>105</v>
      </c>
      <c r="AK33" s="40" t="str">
        <f t="shared" ca="1" si="3"/>
        <v>2 - OP em WIP +90 a 120 dias</v>
      </c>
      <c r="AO33" t="s">
        <v>184</v>
      </c>
      <c r="AP33" s="49">
        <v>4</v>
      </c>
      <c r="AS33" t="str">
        <f t="shared" si="4"/>
        <v>702913</v>
      </c>
      <c r="BR33" s="31"/>
    </row>
    <row r="34" spans="1:70" x14ac:dyDescent="0.35">
      <c r="A34" s="38">
        <v>703808</v>
      </c>
      <c r="B34" s="38">
        <v>2245922</v>
      </c>
      <c r="C34" s="38" t="s">
        <v>185</v>
      </c>
      <c r="D34" s="38">
        <v>703808</v>
      </c>
      <c r="E34" s="38" t="s">
        <v>54</v>
      </c>
      <c r="F34" s="38">
        <v>409</v>
      </c>
      <c r="G34" s="38" t="s">
        <v>55</v>
      </c>
      <c r="H34" s="38">
        <v>600</v>
      </c>
      <c r="I34" s="38" t="s">
        <v>179</v>
      </c>
      <c r="J34" s="38" t="s">
        <v>186</v>
      </c>
      <c r="K34" s="38" t="s">
        <v>81</v>
      </c>
      <c r="L34" s="39">
        <v>437500</v>
      </c>
      <c r="M34" s="39">
        <v>0</v>
      </c>
      <c r="N34" t="s">
        <v>59</v>
      </c>
      <c r="O34" s="40">
        <v>45609</v>
      </c>
      <c r="P34" s="40">
        <v>45612</v>
      </c>
      <c r="Q34" s="40">
        <v>45608</v>
      </c>
      <c r="R34" s="40">
        <v>45609</v>
      </c>
      <c r="S34" s="40">
        <v>45609</v>
      </c>
      <c r="T34" s="41">
        <v>45630</v>
      </c>
      <c r="U34" s="42">
        <v>17</v>
      </c>
      <c r="V34" s="43"/>
      <c r="W34" s="44" t="str">
        <f>_xlfn.XLOOKUP(D34,'[1]SPMC IBP SA'!G:G,'[1]SPMC IBP SA'!M:M,"",0)</f>
        <v>VERMELHO</v>
      </c>
      <c r="X34" s="44" t="str">
        <f>_xlfn.XLOOKUP(D34,'[1]SPMC IBP SA'!G:G,'[1]SPMC IBP SA'!O:O,"",0)</f>
        <v>COP LEG.6</v>
      </c>
      <c r="Y34" s="44" t="str">
        <f>_xlfn.XLOOKUP(D34,'[1]SPMC IBP SA'!G:G,'[1]SPMC IBP SA'!R:R,"",0)</f>
        <v>REV. 500 1</v>
      </c>
      <c r="Z34" s="45" t="s">
        <v>55</v>
      </c>
      <c r="AA34" s="46">
        <f>_xlfn.XLOOKUP(D34,'[1]SPMC IBP SA'!G:G,'[1]SPMC IBP SA'!AM:AM,"",0)</f>
        <v>17</v>
      </c>
      <c r="AB34" s="26" t="str">
        <f t="shared" si="0"/>
        <v/>
      </c>
      <c r="AC34" s="47" t="str">
        <f t="shared" si="1"/>
        <v>Via Úmida</v>
      </c>
      <c r="AD34" s="47" t="str">
        <f>_xlfn.XLOOKUP(D34,'[1]SPMC IBP SA'!G:G,'[1]SPMC IBP SA'!FK:FK,"",0)</f>
        <v>Ótimo</v>
      </c>
      <c r="AE34" s="47" t="str">
        <f>_xlfn.XLOOKUP(D34,'[1]SPMC IBP SA'!G:G,'[1]SPMC IBP SA'!Q:Q,"",0)</f>
        <v>-</v>
      </c>
      <c r="AF34" s="48">
        <f>_xlfn.XLOOKUP(D34,'[1]SPMC IBP SA'!G:G,'[1]SPMC IBP SA'!FT:FT,"",0)*L34</f>
        <v>303143.75</v>
      </c>
      <c r="AG34">
        <f>IFERROR(IF(C34="","",VLOOKUP(C34,[1]EBR!A:I,9,0)),5)</f>
        <v>5</v>
      </c>
      <c r="AH34" t="str">
        <f>IF(AG34="","",VLOOKUP(AG34,[1]EBR!S:T,2,0))</f>
        <v>PESAGEM</v>
      </c>
      <c r="AI34" t="str">
        <f>_xlfn.XLOOKUP(D34,'[1]SPMC IBP SA'!G:G,'[1]SPMC IBP SA'!M:M,"",0)</f>
        <v>VERMELHO</v>
      </c>
      <c r="AJ34">
        <f t="shared" ca="1" si="2"/>
        <v>106</v>
      </c>
      <c r="AK34" s="40" t="str">
        <f t="shared" ca="1" si="3"/>
        <v>2 - OP em WIP +90 a 120 dias</v>
      </c>
      <c r="AO34" t="s">
        <v>187</v>
      </c>
      <c r="AP34" s="49">
        <v>1</v>
      </c>
      <c r="AS34" t="str">
        <f t="shared" si="4"/>
        <v>702543</v>
      </c>
      <c r="BR34" s="31"/>
    </row>
    <row r="35" spans="1:70" x14ac:dyDescent="0.35">
      <c r="A35" s="38">
        <v>703043</v>
      </c>
      <c r="B35" s="38">
        <v>2246650</v>
      </c>
      <c r="C35" s="38" t="s">
        <v>188</v>
      </c>
      <c r="D35" s="38" t="s">
        <v>120</v>
      </c>
      <c r="E35" s="38" t="s">
        <v>54</v>
      </c>
      <c r="F35" s="38">
        <v>400</v>
      </c>
      <c r="G35" s="38" t="s">
        <v>55</v>
      </c>
      <c r="H35" s="38">
        <v>600</v>
      </c>
      <c r="I35" s="38" t="s">
        <v>179</v>
      </c>
      <c r="J35" s="38" t="s">
        <v>189</v>
      </c>
      <c r="K35" s="38" t="s">
        <v>157</v>
      </c>
      <c r="L35" s="39">
        <v>2000000</v>
      </c>
      <c r="M35" s="39">
        <v>0</v>
      </c>
      <c r="N35" t="s">
        <v>59</v>
      </c>
      <c r="O35" s="40">
        <v>45609</v>
      </c>
      <c r="P35" s="40">
        <v>45612</v>
      </c>
      <c r="Q35" s="40">
        <v>45609</v>
      </c>
      <c r="R35" s="40">
        <v>45609</v>
      </c>
      <c r="S35" s="40">
        <v>45609</v>
      </c>
      <c r="T35" s="41">
        <v>45610</v>
      </c>
      <c r="U35" s="42">
        <v>18</v>
      </c>
      <c r="V35" s="43"/>
      <c r="W35" s="44" t="str">
        <f>_xlfn.XLOOKUP(D35,'[1]SPMC IBP SA'!G:G,'[1]SPMC IBP SA'!M:M,"",0)</f>
        <v>VERMELHO</v>
      </c>
      <c r="X35" s="44" t="str">
        <f>_xlfn.XLOOKUP(D35,'[1]SPMC IBP SA'!G:G,'[1]SPMC IBP SA'!O:O,"",0)</f>
        <v>COP LEG.7</v>
      </c>
      <c r="Y35" s="44" t="str">
        <f>_xlfn.XLOOKUP(D35,'[1]SPMC IBP SA'!G:G,'[1]SPMC IBP SA'!R:R,"",0)</f>
        <v>REV. 800 1</v>
      </c>
      <c r="Z35" s="45" t="s">
        <v>55</v>
      </c>
      <c r="AA35" s="46">
        <f>_xlfn.XLOOKUP(D35,'[1]SPMC IBP SA'!G:G,'[1]SPMC IBP SA'!AM:AM,"",0)</f>
        <v>18</v>
      </c>
      <c r="AB35" s="26" t="str">
        <f t="shared" si="0"/>
        <v/>
      </c>
      <c r="AC35" s="47" t="str">
        <f t="shared" si="1"/>
        <v>Via Úmida</v>
      </c>
      <c r="AD35" s="47" t="str">
        <f>_xlfn.XLOOKUP(D35,'[1]SPMC IBP SA'!G:G,'[1]SPMC IBP SA'!FK:FK,"",0)</f>
        <v>Ótimo</v>
      </c>
      <c r="AE35" s="47" t="str">
        <f>_xlfn.XLOOKUP(D35,'[1]SPMC IBP SA'!G:G,'[1]SPMC IBP SA'!Q:Q,"",0)</f>
        <v>-</v>
      </c>
      <c r="AF35" s="48">
        <f>_xlfn.XLOOKUP(D35,'[1]SPMC IBP SA'!G:G,'[1]SPMC IBP SA'!FT:FT,"",0)*L35</f>
        <v>210480</v>
      </c>
      <c r="AG35">
        <f>IFERROR(IF(C35="","",VLOOKUP(C35,[1]EBR!A:I,9,0)),5)</f>
        <v>5</v>
      </c>
      <c r="AH35" t="str">
        <f>IF(AG35="","",VLOOKUP(AG35,[1]EBR!S:T,2,0))</f>
        <v>PESAGEM</v>
      </c>
      <c r="AI35" t="str">
        <f>_xlfn.XLOOKUP(D35,'[1]SPMC IBP SA'!G:G,'[1]SPMC IBP SA'!M:M,"",0)</f>
        <v>VERMELHO</v>
      </c>
      <c r="AJ35">
        <f t="shared" ca="1" si="2"/>
        <v>106</v>
      </c>
      <c r="AK35" s="40" t="str">
        <f t="shared" ca="1" si="3"/>
        <v>2 - OP em WIP +90 a 120 dias</v>
      </c>
      <c r="AO35">
        <v>700663</v>
      </c>
      <c r="AP35" s="49">
        <v>3</v>
      </c>
      <c r="AS35" t="str">
        <f t="shared" si="4"/>
        <v>703808</v>
      </c>
      <c r="BR35" s="31"/>
    </row>
    <row r="36" spans="1:70" x14ac:dyDescent="0.35">
      <c r="A36" s="38">
        <v>703226</v>
      </c>
      <c r="B36" s="38">
        <v>2250497</v>
      </c>
      <c r="C36" s="38" t="s">
        <v>190</v>
      </c>
      <c r="D36" s="38" t="s">
        <v>128</v>
      </c>
      <c r="E36" s="38" t="s">
        <v>54</v>
      </c>
      <c r="F36" s="38">
        <v>402</v>
      </c>
      <c r="G36" s="38" t="s">
        <v>55</v>
      </c>
      <c r="H36" s="38">
        <v>600</v>
      </c>
      <c r="I36" s="38" t="s">
        <v>179</v>
      </c>
      <c r="J36" s="38" t="s">
        <v>191</v>
      </c>
      <c r="K36" s="38" t="s">
        <v>81</v>
      </c>
      <c r="L36" s="39">
        <v>1000000</v>
      </c>
      <c r="M36" s="39">
        <v>0</v>
      </c>
      <c r="N36" t="s">
        <v>59</v>
      </c>
      <c r="O36" s="40">
        <v>45625</v>
      </c>
      <c r="P36" s="40">
        <v>45628</v>
      </c>
      <c r="Q36" s="40">
        <v>45622</v>
      </c>
      <c r="R36" s="40">
        <v>45625</v>
      </c>
      <c r="S36" s="40">
        <v>45625</v>
      </c>
      <c r="T36" s="41">
        <v>45625</v>
      </c>
      <c r="U36" s="42">
        <v>17</v>
      </c>
      <c r="V36" s="43"/>
      <c r="W36" s="44" t="str">
        <f>_xlfn.XLOOKUP(D36,'[1]SPMC IBP SA'!G:G,'[1]SPMC IBP SA'!M:M,"",0)</f>
        <v>AMARELO</v>
      </c>
      <c r="X36" s="44" t="str">
        <f>_xlfn.XLOOKUP(D36,'[1]SPMC IBP SA'!G:G,'[1]SPMC IBP SA'!O:O,"",0)</f>
        <v>COP LEG.1</v>
      </c>
      <c r="Y36" s="44" t="str">
        <f>_xlfn.XLOOKUP(D36,'[1]SPMC IBP SA'!G:G,'[1]SPMC IBP SA'!R:R,"",0)</f>
        <v>REV. 500 2</v>
      </c>
      <c r="Z36" s="45" t="s">
        <v>55</v>
      </c>
      <c r="AA36" s="46">
        <f>_xlfn.XLOOKUP(D36,'[1]SPMC IBP SA'!G:G,'[1]SPMC IBP SA'!AM:AM,"",0)</f>
        <v>17</v>
      </c>
      <c r="AB36" s="26" t="str">
        <f t="shared" si="0"/>
        <v/>
      </c>
      <c r="AC36" s="47" t="str">
        <f t="shared" si="1"/>
        <v>Via Úmida</v>
      </c>
      <c r="AD36" s="47" t="str">
        <f>_xlfn.XLOOKUP(D36,'[1]SPMC IBP SA'!G:G,'[1]SPMC IBP SA'!FK:FK,"",0)</f>
        <v>Baixo</v>
      </c>
      <c r="AE36" s="47" t="str">
        <f>_xlfn.XLOOKUP(D36,'[1]SPMC IBP SA'!G:G,'[1]SPMC IBP SA'!Q:Q,"",0)</f>
        <v>LTO 800 1  VG 800 1</v>
      </c>
      <c r="AF36" s="48">
        <f>_xlfn.XLOOKUP(D36,'[1]SPMC IBP SA'!G:G,'[1]SPMC IBP SA'!FT:FT,"",0)*L36</f>
        <v>112780</v>
      </c>
      <c r="AG36">
        <f>IFERROR(IF(C36="","",VLOOKUP(C36,[1]EBR!A:I,9,0)),5)</f>
        <v>5</v>
      </c>
      <c r="AH36" t="str">
        <f>IF(AG36="","",VLOOKUP(AG36,[1]EBR!S:T,2,0))</f>
        <v>PESAGEM</v>
      </c>
      <c r="AI36" t="str">
        <f>_xlfn.XLOOKUP(D36,'[1]SPMC IBP SA'!G:G,'[1]SPMC IBP SA'!M:M,"",0)</f>
        <v>AMARELO</v>
      </c>
      <c r="AJ36">
        <f t="shared" ca="1" si="2"/>
        <v>90</v>
      </c>
      <c r="AK36" s="40" t="str">
        <f t="shared" ca="1" si="3"/>
        <v>2 - OP em WIP +90 a 120 dias</v>
      </c>
      <c r="AO36" t="s">
        <v>192</v>
      </c>
      <c r="AP36" s="49">
        <v>2</v>
      </c>
      <c r="AS36" t="str">
        <f t="shared" si="4"/>
        <v>703043</v>
      </c>
      <c r="BR36" s="31"/>
    </row>
    <row r="37" spans="1:70" x14ac:dyDescent="0.35">
      <c r="A37" s="38">
        <v>703226</v>
      </c>
      <c r="B37" s="38">
        <v>2250498</v>
      </c>
      <c r="C37" s="38" t="s">
        <v>193</v>
      </c>
      <c r="D37" s="38" t="s">
        <v>128</v>
      </c>
      <c r="E37" s="38" t="s">
        <v>54</v>
      </c>
      <c r="F37" s="38">
        <v>402</v>
      </c>
      <c r="G37" s="38" t="s">
        <v>55</v>
      </c>
      <c r="H37" s="38">
        <v>600</v>
      </c>
      <c r="I37" s="38" t="s">
        <v>179</v>
      </c>
      <c r="J37" s="38" t="s">
        <v>191</v>
      </c>
      <c r="K37" s="38" t="s">
        <v>81</v>
      </c>
      <c r="L37" s="39">
        <v>1000000</v>
      </c>
      <c r="M37" s="39">
        <v>0</v>
      </c>
      <c r="N37" t="s">
        <v>59</v>
      </c>
      <c r="O37" s="40">
        <v>45625</v>
      </c>
      <c r="P37" s="40">
        <v>45628</v>
      </c>
      <c r="Q37" s="40">
        <v>45622</v>
      </c>
      <c r="R37" s="40">
        <v>45625</v>
      </c>
      <c r="S37" s="40">
        <v>45625</v>
      </c>
      <c r="T37" s="41">
        <v>45625</v>
      </c>
      <c r="U37" s="42">
        <v>17</v>
      </c>
      <c r="V37" s="43"/>
      <c r="W37" s="44" t="str">
        <f>_xlfn.XLOOKUP(D37,'[1]SPMC IBP SA'!G:G,'[1]SPMC IBP SA'!M:M,"",0)</f>
        <v>AMARELO</v>
      </c>
      <c r="X37" s="44" t="str">
        <f>_xlfn.XLOOKUP(D37,'[1]SPMC IBP SA'!G:G,'[1]SPMC IBP SA'!O:O,"",0)</f>
        <v>COP LEG.1</v>
      </c>
      <c r="Y37" s="44" t="str">
        <f>_xlfn.XLOOKUP(D37,'[1]SPMC IBP SA'!G:G,'[1]SPMC IBP SA'!R:R,"",0)</f>
        <v>REV. 500 2</v>
      </c>
      <c r="Z37" s="45" t="s">
        <v>55</v>
      </c>
      <c r="AA37" s="46">
        <f>_xlfn.XLOOKUP(D37,'[1]SPMC IBP SA'!G:G,'[1]SPMC IBP SA'!AM:AM,"",0)</f>
        <v>17</v>
      </c>
      <c r="AB37" s="26" t="str">
        <f t="shared" si="0"/>
        <v/>
      </c>
      <c r="AC37" s="47" t="str">
        <f t="shared" si="1"/>
        <v>Via Úmida</v>
      </c>
      <c r="AD37" s="47" t="str">
        <f>_xlfn.XLOOKUP(D37,'[1]SPMC IBP SA'!G:G,'[1]SPMC IBP SA'!FK:FK,"",0)</f>
        <v>Baixo</v>
      </c>
      <c r="AE37" s="47" t="str">
        <f>_xlfn.XLOOKUP(D37,'[1]SPMC IBP SA'!G:G,'[1]SPMC IBP SA'!Q:Q,"",0)</f>
        <v>LTO 800 1  VG 800 1</v>
      </c>
      <c r="AF37" s="48">
        <f>_xlfn.XLOOKUP(D37,'[1]SPMC IBP SA'!G:G,'[1]SPMC IBP SA'!FT:FT,"",0)*L37</f>
        <v>112780</v>
      </c>
      <c r="AG37">
        <f>IFERROR(IF(C37="","",VLOOKUP(C37,[1]EBR!A:I,9,0)),5)</f>
        <v>5</v>
      </c>
      <c r="AH37" t="str">
        <f>IF(AG37="","",VLOOKUP(AG37,[1]EBR!S:T,2,0))</f>
        <v>PESAGEM</v>
      </c>
      <c r="AI37" t="str">
        <f>_xlfn.XLOOKUP(D37,'[1]SPMC IBP SA'!G:G,'[1]SPMC IBP SA'!M:M,"",0)</f>
        <v>AMARELO</v>
      </c>
      <c r="AJ37">
        <f t="shared" ca="1" si="2"/>
        <v>90</v>
      </c>
      <c r="AK37" s="40" t="str">
        <f t="shared" ca="1" si="3"/>
        <v>2 - OP em WIP +90 a 120 dias</v>
      </c>
      <c r="AO37" t="s">
        <v>194</v>
      </c>
      <c r="AP37" s="49">
        <v>6</v>
      </c>
      <c r="AS37" t="str">
        <f t="shared" si="4"/>
        <v>703226</v>
      </c>
      <c r="BR37" s="31"/>
    </row>
    <row r="38" spans="1:70" x14ac:dyDescent="0.35">
      <c r="A38" s="38">
        <v>702939</v>
      </c>
      <c r="B38" s="38">
        <v>2255539</v>
      </c>
      <c r="C38" s="38" t="s">
        <v>195</v>
      </c>
      <c r="D38" s="38" t="s">
        <v>105</v>
      </c>
      <c r="E38" s="38" t="s">
        <v>54</v>
      </c>
      <c r="F38" s="38">
        <v>400</v>
      </c>
      <c r="G38" s="38" t="s">
        <v>55</v>
      </c>
      <c r="H38" s="38">
        <v>600</v>
      </c>
      <c r="I38" s="38" t="s">
        <v>179</v>
      </c>
      <c r="J38" s="38" t="s">
        <v>196</v>
      </c>
      <c r="K38" s="38" t="s">
        <v>81</v>
      </c>
      <c r="L38" s="39">
        <v>750000</v>
      </c>
      <c r="M38" s="39">
        <v>0</v>
      </c>
      <c r="N38" t="s">
        <v>59</v>
      </c>
      <c r="O38" s="40">
        <v>45639</v>
      </c>
      <c r="P38" s="40">
        <v>45641</v>
      </c>
      <c r="Q38" s="40">
        <v>45636</v>
      </c>
      <c r="R38" s="40">
        <v>45639</v>
      </c>
      <c r="S38" s="40">
        <v>45639</v>
      </c>
      <c r="T38" s="41">
        <v>45646</v>
      </c>
      <c r="U38" s="42">
        <v>13</v>
      </c>
      <c r="V38" s="43"/>
      <c r="W38" s="44" t="str">
        <f>_xlfn.XLOOKUP(D38,'[1]SPMC IBP SA'!G:G,'[1]SPMC IBP SA'!M:M,"",0)</f>
        <v>AMARELO</v>
      </c>
      <c r="X38" s="44" t="str">
        <f>_xlfn.XLOOKUP(D38,'[1]SPMC IBP SA'!G:G,'[1]SPMC IBP SA'!O:O,"",0)</f>
        <v>COP LEG.5</v>
      </c>
      <c r="Y38" s="44" t="str">
        <f>_xlfn.XLOOKUP(D38,'[1]SPMC IBP SA'!G:G,'[1]SPMC IBP SA'!R:R,"",0)</f>
        <v>REV. 500 3</v>
      </c>
      <c r="Z38" s="45" t="s">
        <v>55</v>
      </c>
      <c r="AA38" s="46">
        <f>_xlfn.XLOOKUP(D38,'[1]SPMC IBP SA'!G:G,'[1]SPMC IBP SA'!AM:AM,"",0)</f>
        <v>13</v>
      </c>
      <c r="AB38" s="26" t="str">
        <f t="shared" si="0"/>
        <v/>
      </c>
      <c r="AC38" s="47" t="str">
        <f t="shared" si="1"/>
        <v>Via Úmida</v>
      </c>
      <c r="AD38" s="47" t="str">
        <f>_xlfn.XLOOKUP(D38,'[1]SPMC IBP SA'!G:G,'[1]SPMC IBP SA'!FK:FK,"",0)</f>
        <v>Baixo</v>
      </c>
      <c r="AE38" s="47" t="str">
        <f>_xlfn.XLOOKUP(D38,'[1]SPMC IBP SA'!G:G,'[1]SPMC IBP SA'!Q:Q,"",0)</f>
        <v>-</v>
      </c>
      <c r="AF38" s="48">
        <f>_xlfn.XLOOKUP(D38,'[1]SPMC IBP SA'!G:G,'[1]SPMC IBP SA'!FT:FT,"",0)*L38</f>
        <v>76672.5</v>
      </c>
      <c r="AG38">
        <f>IFERROR(IF(C38="","",VLOOKUP(C38,[1]EBR!A:I,9,0)),5)</f>
        <v>5</v>
      </c>
      <c r="AH38" t="str">
        <f>IF(AG38="","",VLOOKUP(AG38,[1]EBR!S:T,2,0))</f>
        <v>PESAGEM</v>
      </c>
      <c r="AI38" t="str">
        <f>_xlfn.XLOOKUP(D38,'[1]SPMC IBP SA'!G:G,'[1]SPMC IBP SA'!M:M,"",0)</f>
        <v>AMARELO</v>
      </c>
      <c r="AJ38">
        <f t="shared" ca="1" si="2"/>
        <v>76</v>
      </c>
      <c r="AK38" s="40" t="str">
        <f t="shared" ca="1" si="3"/>
        <v>3 - OP em WIP +75 a 90 dias</v>
      </c>
      <c r="AO38" t="s">
        <v>197</v>
      </c>
      <c r="AP38" s="49">
        <v>3</v>
      </c>
      <c r="AS38" t="str">
        <f t="shared" si="4"/>
        <v>703226</v>
      </c>
      <c r="BR38" s="31"/>
    </row>
    <row r="39" spans="1:70" x14ac:dyDescent="0.35">
      <c r="A39" s="38">
        <v>702939</v>
      </c>
      <c r="B39" s="38">
        <v>2255542</v>
      </c>
      <c r="C39" s="38" t="s">
        <v>198</v>
      </c>
      <c r="D39" s="38" t="s">
        <v>105</v>
      </c>
      <c r="E39" s="38" t="s">
        <v>54</v>
      </c>
      <c r="F39" s="38">
        <v>400</v>
      </c>
      <c r="G39" s="38" t="s">
        <v>55</v>
      </c>
      <c r="H39" s="38">
        <v>600</v>
      </c>
      <c r="I39" s="38" t="s">
        <v>179</v>
      </c>
      <c r="J39" s="38" t="s">
        <v>196</v>
      </c>
      <c r="K39" s="38" t="s">
        <v>81</v>
      </c>
      <c r="L39" s="39">
        <v>750000</v>
      </c>
      <c r="M39" s="39">
        <v>0</v>
      </c>
      <c r="N39" t="s">
        <v>59</v>
      </c>
      <c r="O39" s="40">
        <v>45639</v>
      </c>
      <c r="P39" s="40">
        <v>45641</v>
      </c>
      <c r="Q39" s="40">
        <v>45636</v>
      </c>
      <c r="R39" s="40">
        <v>45639</v>
      </c>
      <c r="S39" s="40">
        <v>45639</v>
      </c>
      <c r="T39" s="41">
        <v>45646</v>
      </c>
      <c r="U39" s="42">
        <v>13</v>
      </c>
      <c r="V39" s="43"/>
      <c r="W39" s="44" t="str">
        <f>_xlfn.XLOOKUP(D39,'[1]SPMC IBP SA'!G:G,'[1]SPMC IBP SA'!M:M,"",0)</f>
        <v>AMARELO</v>
      </c>
      <c r="X39" s="44" t="str">
        <f>_xlfn.XLOOKUP(D39,'[1]SPMC IBP SA'!G:G,'[1]SPMC IBP SA'!O:O,"",0)</f>
        <v>COP LEG.5</v>
      </c>
      <c r="Y39" s="44" t="str">
        <f>_xlfn.XLOOKUP(D39,'[1]SPMC IBP SA'!G:G,'[1]SPMC IBP SA'!R:R,"",0)</f>
        <v>REV. 500 3</v>
      </c>
      <c r="Z39" s="45" t="s">
        <v>55</v>
      </c>
      <c r="AA39" s="46">
        <f>_xlfn.XLOOKUP(D39,'[1]SPMC IBP SA'!G:G,'[1]SPMC IBP SA'!AM:AM,"",0)</f>
        <v>13</v>
      </c>
      <c r="AB39" s="26" t="str">
        <f t="shared" si="0"/>
        <v/>
      </c>
      <c r="AC39" s="47" t="str">
        <f t="shared" si="1"/>
        <v>Via Úmida</v>
      </c>
      <c r="AD39" s="47" t="str">
        <f>_xlfn.XLOOKUP(D39,'[1]SPMC IBP SA'!G:G,'[1]SPMC IBP SA'!FK:FK,"",0)</f>
        <v>Baixo</v>
      </c>
      <c r="AE39" s="47" t="str">
        <f>_xlfn.XLOOKUP(D39,'[1]SPMC IBP SA'!G:G,'[1]SPMC IBP SA'!Q:Q,"",0)</f>
        <v>-</v>
      </c>
      <c r="AF39" s="48">
        <f>_xlfn.XLOOKUP(D39,'[1]SPMC IBP SA'!G:G,'[1]SPMC IBP SA'!FT:FT,"",0)*L39</f>
        <v>76672.5</v>
      </c>
      <c r="AG39">
        <f>IFERROR(IF(C39="","",VLOOKUP(C39,[1]EBR!A:I,9,0)),5)</f>
        <v>5</v>
      </c>
      <c r="AH39" t="str">
        <f>IF(AG39="","",VLOOKUP(AG39,[1]EBR!S:T,2,0))</f>
        <v>PESAGEM</v>
      </c>
      <c r="AI39" t="str">
        <f>_xlfn.XLOOKUP(D39,'[1]SPMC IBP SA'!G:G,'[1]SPMC IBP SA'!M:M,"",0)</f>
        <v>AMARELO</v>
      </c>
      <c r="AJ39">
        <f t="shared" ca="1" si="2"/>
        <v>76</v>
      </c>
      <c r="AK39" s="40" t="str">
        <f t="shared" ca="1" si="3"/>
        <v>3 - OP em WIP +75 a 90 dias</v>
      </c>
      <c r="AO39" t="s">
        <v>161</v>
      </c>
      <c r="AP39" s="49">
        <v>13</v>
      </c>
      <c r="AS39" t="str">
        <f t="shared" si="4"/>
        <v>702939</v>
      </c>
      <c r="BR39" s="31"/>
    </row>
    <row r="40" spans="1:70" x14ac:dyDescent="0.35">
      <c r="A40" s="38">
        <v>702988</v>
      </c>
      <c r="B40" s="38">
        <v>2258882</v>
      </c>
      <c r="C40" s="38" t="s">
        <v>199</v>
      </c>
      <c r="D40" s="38" t="s">
        <v>124</v>
      </c>
      <c r="E40" s="38" t="s">
        <v>54</v>
      </c>
      <c r="F40" s="38">
        <v>400</v>
      </c>
      <c r="G40" s="38" t="s">
        <v>55</v>
      </c>
      <c r="H40" s="38">
        <v>600</v>
      </c>
      <c r="I40" s="38" t="s">
        <v>179</v>
      </c>
      <c r="J40" s="38" t="s">
        <v>200</v>
      </c>
      <c r="K40" s="38" t="s">
        <v>157</v>
      </c>
      <c r="L40" s="39">
        <v>500000</v>
      </c>
      <c r="M40" s="39">
        <v>0</v>
      </c>
      <c r="N40" t="s">
        <v>59</v>
      </c>
      <c r="O40" s="40">
        <v>45685</v>
      </c>
      <c r="P40" s="40">
        <v>45687</v>
      </c>
      <c r="Q40" s="40">
        <v>45649</v>
      </c>
      <c r="R40" s="40">
        <v>45685</v>
      </c>
      <c r="S40" s="40">
        <v>45649</v>
      </c>
      <c r="T40" s="41">
        <v>45685</v>
      </c>
      <c r="U40" s="42">
        <v>16</v>
      </c>
      <c r="V40" s="43"/>
      <c r="W40" s="44" t="str">
        <f>_xlfn.XLOOKUP(D40,'[1]SPMC IBP SA'!G:G,'[1]SPMC IBP SA'!M:M,"",0)</f>
        <v>AMARELO</v>
      </c>
      <c r="X40" s="44" t="str">
        <f>_xlfn.XLOOKUP(D40,'[1]SPMC IBP SA'!G:G,'[1]SPMC IBP SA'!O:O,"",0)</f>
        <v>COP LEG.5</v>
      </c>
      <c r="Y40" s="44" t="str">
        <f>_xlfn.XLOOKUP(D40,'[1]SPMC IBP SA'!G:G,'[1]SPMC IBP SA'!R:R,"",0)</f>
        <v>REV. 500 1</v>
      </c>
      <c r="Z40" s="45" t="s">
        <v>55</v>
      </c>
      <c r="AA40" s="46">
        <f>_xlfn.XLOOKUP(D40,'[1]SPMC IBP SA'!G:G,'[1]SPMC IBP SA'!AM:AM,"",0)</f>
        <v>16</v>
      </c>
      <c r="AB40" s="26" t="str">
        <f t="shared" si="0"/>
        <v/>
      </c>
      <c r="AC40" s="47" t="str">
        <f t="shared" si="1"/>
        <v>Via Úmida</v>
      </c>
      <c r="AD40" s="47" t="str">
        <f>_xlfn.XLOOKUP(D40,'[1]SPMC IBP SA'!G:G,'[1]SPMC IBP SA'!FK:FK,"",0)</f>
        <v>Cheio</v>
      </c>
      <c r="AE40" s="47" t="str">
        <f>_xlfn.XLOOKUP(D40,'[1]SPMC IBP SA'!G:G,'[1]SPMC IBP SA'!Q:Q,"",0)</f>
        <v>-</v>
      </c>
      <c r="AF40" s="48">
        <f>_xlfn.XLOOKUP(D40,'[1]SPMC IBP SA'!G:G,'[1]SPMC IBP SA'!FT:FT,"",0)*L40</f>
        <v>105805</v>
      </c>
      <c r="AG40">
        <f>IFERROR(IF(C40="","",VLOOKUP(C40,[1]EBR!A:I,9,0)),5)</f>
        <v>5</v>
      </c>
      <c r="AH40" t="str">
        <f>IF(AG40="","",VLOOKUP(AG40,[1]EBR!S:T,2,0))</f>
        <v>PESAGEM</v>
      </c>
      <c r="AI40" t="str">
        <f>_xlfn.XLOOKUP(D40,'[1]SPMC IBP SA'!G:G,'[1]SPMC IBP SA'!M:M,"",0)</f>
        <v>AMARELO</v>
      </c>
      <c r="AJ40">
        <f t="shared" ca="1" si="2"/>
        <v>66</v>
      </c>
      <c r="AK40" s="40" t="str">
        <f t="shared" ca="1" si="3"/>
        <v>4 - OP em WIP +60 a 75 dias</v>
      </c>
      <c r="AO40" t="s">
        <v>201</v>
      </c>
      <c r="AP40" s="49">
        <v>3</v>
      </c>
      <c r="AS40" t="str">
        <f t="shared" si="4"/>
        <v>702939</v>
      </c>
      <c r="BR40" s="31"/>
    </row>
    <row r="41" spans="1:70" x14ac:dyDescent="0.35">
      <c r="A41" s="38">
        <v>702385</v>
      </c>
      <c r="B41" s="38">
        <v>2258934</v>
      </c>
      <c r="C41" s="38" t="s">
        <v>202</v>
      </c>
      <c r="D41" s="38" t="s">
        <v>111</v>
      </c>
      <c r="E41" s="38" t="s">
        <v>54</v>
      </c>
      <c r="F41" s="38">
        <v>402</v>
      </c>
      <c r="G41" s="38" t="s">
        <v>55</v>
      </c>
      <c r="H41" s="38">
        <v>600</v>
      </c>
      <c r="I41" s="38" t="s">
        <v>203</v>
      </c>
      <c r="J41" s="38" t="s">
        <v>204</v>
      </c>
      <c r="K41" s="38" t="s">
        <v>81</v>
      </c>
      <c r="L41" s="39">
        <v>500000</v>
      </c>
      <c r="M41" s="39">
        <v>464172</v>
      </c>
      <c r="N41" t="s">
        <v>59</v>
      </c>
      <c r="O41" s="40">
        <v>45666</v>
      </c>
      <c r="P41" s="40">
        <v>45670</v>
      </c>
      <c r="Q41" s="40">
        <v>45649</v>
      </c>
      <c r="R41" s="40">
        <v>45666</v>
      </c>
      <c r="S41" s="40">
        <v>45649</v>
      </c>
      <c r="T41" s="41">
        <v>45695</v>
      </c>
      <c r="U41" s="42">
        <v>15</v>
      </c>
      <c r="V41" s="43"/>
      <c r="W41" s="44" t="str">
        <f>_xlfn.XLOOKUP(D41,'[1]SPMC IBP SA'!G:G,'[1]SPMC IBP SA'!M:M,"",0)</f>
        <v>VERDE</v>
      </c>
      <c r="X41" s="44" t="str">
        <f>_xlfn.XLOOKUP(D41,'[1]SPMC IBP SA'!G:G,'[1]SPMC IBP SA'!O:O,"",0)</f>
        <v>COP FET.2</v>
      </c>
      <c r="Y41" s="44" t="str">
        <f>_xlfn.XLOOKUP(D41,'[1]SPMC IBP SA'!G:G,'[1]SPMC IBP SA'!R:R,"",0)</f>
        <v>(None)</v>
      </c>
      <c r="Z41" s="45" t="s">
        <v>55</v>
      </c>
      <c r="AA41" s="46">
        <f>_xlfn.XLOOKUP(D41,'[1]SPMC IBP SA'!G:G,'[1]SPMC IBP SA'!AM:AM,"",0)</f>
        <v>15</v>
      </c>
      <c r="AB41" s="26" t="str">
        <f t="shared" si="0"/>
        <v/>
      </c>
      <c r="AC41" s="47" t="str">
        <f t="shared" si="1"/>
        <v>Via Úmida</v>
      </c>
      <c r="AD41" s="47" t="str">
        <f>_xlfn.XLOOKUP(D41,'[1]SPMC IBP SA'!G:G,'[1]SPMC IBP SA'!FK:FK,"",0)</f>
        <v>Estoque Sem Demanda</v>
      </c>
      <c r="AE41" s="47" t="str">
        <f>_xlfn.XLOOKUP(D41,'[1]SPMC IBP SA'!G:G,'[1]SPMC IBP SA'!Q:Q,"",0)</f>
        <v>ESTUFA 3  VG 800 3</v>
      </c>
      <c r="AF41" s="48">
        <f>_xlfn.XLOOKUP(D41,'[1]SPMC IBP SA'!G:G,'[1]SPMC IBP SA'!FT:FT,"",0)*L41</f>
        <v>209240</v>
      </c>
      <c r="AG41">
        <f>IFERROR(IF(C41="","",VLOOKUP(C41,[1]EBR!A:I,9,0)),5)</f>
        <v>5</v>
      </c>
      <c r="AH41" t="str">
        <f>IF(AG41="","",VLOOKUP(AG41,[1]EBR!S:T,2,0))</f>
        <v>PESAGEM</v>
      </c>
      <c r="AI41" t="str">
        <f>_xlfn.XLOOKUP(D41,'[1]SPMC IBP SA'!G:G,'[1]SPMC IBP SA'!M:M,"",0)</f>
        <v>VERDE</v>
      </c>
      <c r="AJ41">
        <f t="shared" ca="1" si="2"/>
        <v>66</v>
      </c>
      <c r="AK41" s="40" t="str">
        <f t="shared" ca="1" si="3"/>
        <v>4 - OP em WIP +60 a 75 dias</v>
      </c>
      <c r="AO41">
        <v>704307</v>
      </c>
      <c r="AP41" s="49">
        <v>7</v>
      </c>
      <c r="AS41" t="str">
        <f t="shared" si="4"/>
        <v>702988</v>
      </c>
      <c r="BR41" s="31"/>
    </row>
    <row r="42" spans="1:70" x14ac:dyDescent="0.35">
      <c r="A42" s="38">
        <v>703220</v>
      </c>
      <c r="B42" s="38">
        <v>2259170</v>
      </c>
      <c r="C42" s="38" t="s">
        <v>205</v>
      </c>
      <c r="D42" s="38" t="s">
        <v>138</v>
      </c>
      <c r="E42" s="38" t="s">
        <v>54</v>
      </c>
      <c r="F42" s="38">
        <v>402</v>
      </c>
      <c r="G42" s="38" t="s">
        <v>55</v>
      </c>
      <c r="H42" s="38">
        <v>600</v>
      </c>
      <c r="I42" s="38" t="s">
        <v>206</v>
      </c>
      <c r="J42" s="38" t="s">
        <v>207</v>
      </c>
      <c r="K42" s="38" t="s">
        <v>157</v>
      </c>
      <c r="L42" s="39">
        <v>1500000</v>
      </c>
      <c r="M42" s="39">
        <v>0</v>
      </c>
      <c r="N42" t="s">
        <v>59</v>
      </c>
      <c r="O42" s="40">
        <v>45678</v>
      </c>
      <c r="P42" s="40">
        <v>45683</v>
      </c>
      <c r="Q42" s="40">
        <v>45649</v>
      </c>
      <c r="R42" s="40">
        <v>45678</v>
      </c>
      <c r="S42" s="40">
        <v>45649</v>
      </c>
      <c r="T42" s="41">
        <v>45678</v>
      </c>
      <c r="U42" s="42">
        <v>20</v>
      </c>
      <c r="V42" s="43"/>
      <c r="W42" s="44" t="str">
        <f>_xlfn.XLOOKUP(D42,'[1]SPMC IBP SA'!G:G,'[1]SPMC IBP SA'!M:M,"",0)</f>
        <v>VERMELHO</v>
      </c>
      <c r="X42" s="44" t="str">
        <f>_xlfn.XLOOKUP(D42,'[1]SPMC IBP SA'!G:G,'[1]SPMC IBP SA'!O:O,"",0)</f>
        <v>COP LEG.1</v>
      </c>
      <c r="Y42" s="44" t="str">
        <f>_xlfn.XLOOKUP(D42,'[1]SPMC IBP SA'!G:G,'[1]SPMC IBP SA'!R:R,"",0)</f>
        <v>REV. 150 3</v>
      </c>
      <c r="Z42" s="45" t="s">
        <v>55</v>
      </c>
      <c r="AA42" s="46">
        <f>_xlfn.XLOOKUP(D42,'[1]SPMC IBP SA'!G:G,'[1]SPMC IBP SA'!AM:AM,"",0)</f>
        <v>20</v>
      </c>
      <c r="AB42" s="26" t="str">
        <f t="shared" si="0"/>
        <v/>
      </c>
      <c r="AC42" s="47" t="str">
        <f t="shared" si="1"/>
        <v>Via Úmida</v>
      </c>
      <c r="AD42" s="47" t="str">
        <f>_xlfn.XLOOKUP(D42,'[1]SPMC IBP SA'!G:G,'[1]SPMC IBP SA'!FK:FK,"",0)</f>
        <v>Cheio</v>
      </c>
      <c r="AE42" s="47" t="str">
        <f>_xlfn.XLOOKUP(D42,'[1]SPMC IBP SA'!G:G,'[1]SPMC IBP SA'!Q:Q,"",0)</f>
        <v>LTO 400  VG 400</v>
      </c>
      <c r="AF42" s="48">
        <f>_xlfn.XLOOKUP(D42,'[1]SPMC IBP SA'!G:G,'[1]SPMC IBP SA'!FT:FT,"",0)*L42</f>
        <v>156705</v>
      </c>
      <c r="AG42">
        <f>IFERROR(IF(C42="","",VLOOKUP(C42,[1]EBR!A:I,9,0)),5)</f>
        <v>5</v>
      </c>
      <c r="AH42" t="str">
        <f>IF(AG42="","",VLOOKUP(AG42,[1]EBR!S:T,2,0))</f>
        <v>PESAGEM</v>
      </c>
      <c r="AI42" t="str">
        <f>_xlfn.XLOOKUP(D42,'[1]SPMC IBP SA'!G:G,'[1]SPMC IBP SA'!M:M,"",0)</f>
        <v>VERMELHO</v>
      </c>
      <c r="AJ42">
        <f t="shared" ca="1" si="2"/>
        <v>66</v>
      </c>
      <c r="AK42" s="40" t="str">
        <f t="shared" ca="1" si="3"/>
        <v>4 - OP em WIP +60 a 75 dias</v>
      </c>
      <c r="AO42" t="s">
        <v>208</v>
      </c>
      <c r="AP42" s="49">
        <v>2</v>
      </c>
      <c r="AS42" t="str">
        <f t="shared" si="4"/>
        <v>702385</v>
      </c>
      <c r="BR42" s="31"/>
    </row>
    <row r="43" spans="1:70" x14ac:dyDescent="0.35">
      <c r="A43" s="38">
        <v>703606</v>
      </c>
      <c r="B43" s="38">
        <v>2259267</v>
      </c>
      <c r="C43" s="38" t="s">
        <v>209</v>
      </c>
      <c r="D43" s="38" t="s">
        <v>135</v>
      </c>
      <c r="E43" s="38" t="s">
        <v>54</v>
      </c>
      <c r="F43" s="38">
        <v>400</v>
      </c>
      <c r="G43" s="38" t="s">
        <v>55</v>
      </c>
      <c r="H43" s="38">
        <v>600</v>
      </c>
      <c r="I43" s="38" t="s">
        <v>206</v>
      </c>
      <c r="J43" s="38" t="s">
        <v>210</v>
      </c>
      <c r="K43" s="38" t="s">
        <v>81</v>
      </c>
      <c r="L43" s="39">
        <v>1500000</v>
      </c>
      <c r="M43" s="39">
        <v>0</v>
      </c>
      <c r="N43" t="s">
        <v>59</v>
      </c>
      <c r="O43" s="40">
        <v>45669</v>
      </c>
      <c r="P43" s="40">
        <v>45703</v>
      </c>
      <c r="Q43" s="40">
        <v>45666</v>
      </c>
      <c r="R43" s="40">
        <v>45669</v>
      </c>
      <c r="S43" s="40">
        <v>45666</v>
      </c>
      <c r="T43" s="41">
        <v>45668</v>
      </c>
      <c r="U43" s="42">
        <v>12</v>
      </c>
      <c r="V43" s="43"/>
      <c r="W43" s="44" t="str">
        <f>_xlfn.XLOOKUP(D43,'[1]SPMC IBP SA'!G:G,'[1]SPMC IBP SA'!M:M,"",0)</f>
        <v>VERMELHO</v>
      </c>
      <c r="X43" s="44" t="str">
        <f>_xlfn.XLOOKUP(D43,'[1]SPMC IBP SA'!G:G,'[1]SPMC IBP SA'!O:O,"",0)</f>
        <v>COP LEG.6</v>
      </c>
      <c r="Y43" s="44" t="str">
        <f>_xlfn.XLOOKUP(D43,'[1]SPMC IBP SA'!G:G,'[1]SPMC IBP SA'!R:R,"",0)</f>
        <v>(None)</v>
      </c>
      <c r="Z43" s="45" t="s">
        <v>55</v>
      </c>
      <c r="AA43" s="46">
        <f>_xlfn.XLOOKUP(D43,'[1]SPMC IBP SA'!G:G,'[1]SPMC IBP SA'!AM:AM,"",0)</f>
        <v>12</v>
      </c>
      <c r="AB43" s="26" t="str">
        <f t="shared" si="0"/>
        <v/>
      </c>
      <c r="AC43" s="47" t="str">
        <f t="shared" si="1"/>
        <v>Via Úmida</v>
      </c>
      <c r="AD43" s="47" t="str">
        <f>_xlfn.XLOOKUP(D43,'[1]SPMC IBP SA'!G:G,'[1]SPMC IBP SA'!FK:FK,"",0)</f>
        <v>Crítico</v>
      </c>
      <c r="AE43" s="47" t="str">
        <f>_xlfn.XLOOKUP(D43,'[1]SPMC IBP SA'!G:G,'[1]SPMC IBP SA'!Q:Q,"",0)</f>
        <v>(None)</v>
      </c>
      <c r="AF43" s="48">
        <f>_xlfn.XLOOKUP(D43,'[1]SPMC IBP SA'!G:G,'[1]SPMC IBP SA'!FT:FT,"",0)*L43</f>
        <v>63344.999999999993</v>
      </c>
      <c r="AG43">
        <f>IFERROR(IF(C43="","",VLOOKUP(C43,[1]EBR!A:I,9,0)),5)</f>
        <v>5</v>
      </c>
      <c r="AH43" t="str">
        <f>IF(AG43="","",VLOOKUP(AG43,[1]EBR!S:T,2,0))</f>
        <v>PESAGEM</v>
      </c>
      <c r="AI43" t="str">
        <f>_xlfn.XLOOKUP(D43,'[1]SPMC IBP SA'!G:G,'[1]SPMC IBP SA'!M:M,"",0)</f>
        <v>VERMELHO</v>
      </c>
      <c r="AJ43">
        <f t="shared" ca="1" si="2"/>
        <v>49</v>
      </c>
      <c r="AK43" s="40" t="str">
        <f t="shared" ca="1" si="3"/>
        <v>5 - OP em WIP +45 a 60 dias</v>
      </c>
      <c r="AO43" t="s">
        <v>211</v>
      </c>
      <c r="AP43" s="49">
        <v>6</v>
      </c>
      <c r="AS43" t="str">
        <f t="shared" si="4"/>
        <v>703220</v>
      </c>
      <c r="BR43" s="31"/>
    </row>
    <row r="44" spans="1:70" x14ac:dyDescent="0.35">
      <c r="A44" s="38">
        <v>703606</v>
      </c>
      <c r="B44" s="38">
        <v>2259268</v>
      </c>
      <c r="C44" s="38" t="s">
        <v>212</v>
      </c>
      <c r="D44" s="38" t="s">
        <v>135</v>
      </c>
      <c r="E44" s="38" t="s">
        <v>54</v>
      </c>
      <c r="F44" s="38">
        <v>400</v>
      </c>
      <c r="G44" s="38" t="s">
        <v>55</v>
      </c>
      <c r="H44" s="38">
        <v>600</v>
      </c>
      <c r="I44" s="38" t="s">
        <v>206</v>
      </c>
      <c r="J44" s="38" t="s">
        <v>210</v>
      </c>
      <c r="K44" s="38" t="s">
        <v>81</v>
      </c>
      <c r="L44" s="39">
        <v>1500000</v>
      </c>
      <c r="M44" s="39">
        <v>0</v>
      </c>
      <c r="N44" t="s">
        <v>59</v>
      </c>
      <c r="O44" s="40">
        <v>45670</v>
      </c>
      <c r="P44" s="40">
        <v>45703</v>
      </c>
      <c r="Q44" s="40">
        <v>45666</v>
      </c>
      <c r="R44" s="40">
        <v>45670</v>
      </c>
      <c r="S44" s="40">
        <v>45666</v>
      </c>
      <c r="T44" s="41">
        <v>45668</v>
      </c>
      <c r="U44" s="42">
        <v>12</v>
      </c>
      <c r="W44" s="44" t="str">
        <f>_xlfn.XLOOKUP(D44,'[1]SPMC IBP SA'!G:G,'[1]SPMC IBP SA'!M:M,"",0)</f>
        <v>VERMELHO</v>
      </c>
      <c r="X44" s="44" t="str">
        <f>_xlfn.XLOOKUP(D44,'[1]SPMC IBP SA'!G:G,'[1]SPMC IBP SA'!O:O,"",0)</f>
        <v>COP LEG.6</v>
      </c>
      <c r="Y44" s="44" t="str">
        <f>_xlfn.XLOOKUP(D44,'[1]SPMC IBP SA'!G:G,'[1]SPMC IBP SA'!R:R,"",0)</f>
        <v>(None)</v>
      </c>
      <c r="Z44" s="45" t="s">
        <v>55</v>
      </c>
      <c r="AA44" s="46">
        <f>_xlfn.XLOOKUP(D44,'[1]SPMC IBP SA'!G:G,'[1]SPMC IBP SA'!AM:AM,"",0)</f>
        <v>12</v>
      </c>
      <c r="AB44" s="26" t="str">
        <f t="shared" si="0"/>
        <v/>
      </c>
      <c r="AC44" s="47" t="str">
        <f t="shared" si="1"/>
        <v>Via Úmida</v>
      </c>
      <c r="AD44" s="47" t="str">
        <f>_xlfn.XLOOKUP(D44,'[1]SPMC IBP SA'!G:G,'[1]SPMC IBP SA'!FK:FK,"",0)</f>
        <v>Crítico</v>
      </c>
      <c r="AE44" s="47" t="str">
        <f>_xlfn.XLOOKUP(D44,'[1]SPMC IBP SA'!G:G,'[1]SPMC IBP SA'!Q:Q,"",0)</f>
        <v>(None)</v>
      </c>
      <c r="AF44" s="48">
        <f>_xlfn.XLOOKUP(D44,'[1]SPMC IBP SA'!G:G,'[1]SPMC IBP SA'!FT:FT,"",0)*L44</f>
        <v>63344.999999999993</v>
      </c>
      <c r="AG44">
        <f>IFERROR(IF(C44="","",VLOOKUP(C44,[1]EBR!A:I,9,0)),5)</f>
        <v>5</v>
      </c>
      <c r="AH44" t="str">
        <f>IF(AG44="","",VLOOKUP(AG44,[1]EBR!S:T,2,0))</f>
        <v>PESAGEM</v>
      </c>
      <c r="AI44" t="str">
        <f>_xlfn.XLOOKUP(D44,'[1]SPMC IBP SA'!G:G,'[1]SPMC IBP SA'!M:M,"",0)</f>
        <v>VERMELHO</v>
      </c>
      <c r="AJ44">
        <f t="shared" ca="1" si="2"/>
        <v>49</v>
      </c>
      <c r="AK44" s="40" t="str">
        <f t="shared" ca="1" si="3"/>
        <v>5 - OP em WIP +45 a 60 dias</v>
      </c>
      <c r="AO44" t="s">
        <v>213</v>
      </c>
      <c r="AP44" s="49">
        <v>1</v>
      </c>
      <c r="AS44" t="str">
        <f t="shared" si="4"/>
        <v>703606</v>
      </c>
      <c r="BR44" s="31"/>
    </row>
    <row r="45" spans="1:70" x14ac:dyDescent="0.35">
      <c r="A45" s="38">
        <v>703161</v>
      </c>
      <c r="B45" s="38">
        <v>2259278</v>
      </c>
      <c r="C45" s="38" t="s">
        <v>214</v>
      </c>
      <c r="D45" s="38" t="s">
        <v>215</v>
      </c>
      <c r="E45" s="38" t="s">
        <v>54</v>
      </c>
      <c r="F45" s="38">
        <v>408</v>
      </c>
      <c r="G45" s="38" t="s">
        <v>55</v>
      </c>
      <c r="H45" s="38">
        <v>600</v>
      </c>
      <c r="I45" s="38" t="s">
        <v>216</v>
      </c>
      <c r="J45" s="38" t="s">
        <v>217</v>
      </c>
      <c r="K45" s="38" t="s">
        <v>81</v>
      </c>
      <c r="L45" s="39">
        <v>437840</v>
      </c>
      <c r="M45" s="39">
        <v>0</v>
      </c>
      <c r="N45" t="s">
        <v>59</v>
      </c>
      <c r="O45" s="40">
        <v>45693</v>
      </c>
      <c r="P45" s="40">
        <v>45694</v>
      </c>
      <c r="Q45" s="40">
        <v>45665</v>
      </c>
      <c r="R45" s="40">
        <v>45693</v>
      </c>
      <c r="S45" s="40">
        <v>45693</v>
      </c>
      <c r="T45" s="41">
        <v>45695</v>
      </c>
      <c r="U45" s="42">
        <v>11</v>
      </c>
      <c r="V45" s="43"/>
      <c r="W45" s="44" t="str">
        <f>_xlfn.XLOOKUP(D45,'[1]SPMC IBP SA'!G:G,'[1]SPMC IBP SA'!M:M,"",0)</f>
        <v>VERMELHO</v>
      </c>
      <c r="X45" s="44" t="str">
        <f>_xlfn.XLOOKUP(D45,'[1]SPMC IBP SA'!G:G,'[1]SPMC IBP SA'!O:O,"",0)</f>
        <v>PAM 1</v>
      </c>
      <c r="Y45" s="44" t="str">
        <f>_xlfn.XLOOKUP(D45,'[1]SPMC IBP SA'!G:G,'[1]SPMC IBP SA'!R:R,"",0)</f>
        <v>(None)</v>
      </c>
      <c r="Z45" s="45" t="s">
        <v>55</v>
      </c>
      <c r="AA45" s="46">
        <f>_xlfn.XLOOKUP(D45,'[1]SPMC IBP SA'!G:G,'[1]SPMC IBP SA'!AM:AM,"",0)</f>
        <v>11</v>
      </c>
      <c r="AB45" s="26" t="str">
        <f t="shared" si="0"/>
        <v/>
      </c>
      <c r="AC45" s="47" t="str">
        <f t="shared" si="1"/>
        <v>Via Úmida</v>
      </c>
      <c r="AD45" s="47" t="str">
        <f>_xlfn.XLOOKUP(D45,'[1]SPMC IBP SA'!G:G,'[1]SPMC IBP SA'!FK:FK,"",0)</f>
        <v>Excesso</v>
      </c>
      <c r="AE45" s="47" t="str">
        <f>_xlfn.XLOOKUP(D45,'[1]SPMC IBP SA'!G:G,'[1]SPMC IBP SA'!Q:Q,"",0)</f>
        <v>(None)</v>
      </c>
      <c r="AF45" s="48">
        <f>_xlfn.XLOOKUP(D45,'[1]SPMC IBP SA'!G:G,'[1]SPMC IBP SA'!FT:FT,"",0)*L45</f>
        <v>184680.91200000001</v>
      </c>
      <c r="AG45">
        <f>IFERROR(IF(C45="","",VLOOKUP(C45,[1]EBR!A:I,9,0)),5)</f>
        <v>5</v>
      </c>
      <c r="AH45" t="str">
        <f>IF(AG45="","",VLOOKUP(AG45,[1]EBR!S:T,2,0))</f>
        <v>PESAGEM</v>
      </c>
      <c r="AI45" t="str">
        <f>_xlfn.XLOOKUP(D45,'[1]SPMC IBP SA'!G:G,'[1]SPMC IBP SA'!M:M,"",0)</f>
        <v>VERMELHO</v>
      </c>
      <c r="AJ45">
        <f t="shared" ca="1" si="2"/>
        <v>22</v>
      </c>
      <c r="AK45" s="40" t="str">
        <f t="shared" ca="1" si="3"/>
        <v>7 - OP em WIP +20 a 30 dias</v>
      </c>
      <c r="AO45" t="s">
        <v>218</v>
      </c>
      <c r="AP45" s="49">
        <v>2</v>
      </c>
      <c r="AS45" t="str">
        <f t="shared" si="4"/>
        <v>703606</v>
      </c>
      <c r="BR45" s="31"/>
    </row>
    <row r="46" spans="1:70" x14ac:dyDescent="0.35">
      <c r="A46" s="38">
        <v>700465</v>
      </c>
      <c r="B46" s="38">
        <v>2259355</v>
      </c>
      <c r="C46" s="38" t="s">
        <v>219</v>
      </c>
      <c r="D46" s="38" t="s">
        <v>153</v>
      </c>
      <c r="E46" s="38" t="s">
        <v>54</v>
      </c>
      <c r="F46" s="38">
        <v>408</v>
      </c>
      <c r="G46" s="38" t="s">
        <v>55</v>
      </c>
      <c r="H46" s="38">
        <v>600</v>
      </c>
      <c r="I46" s="38" t="s">
        <v>206</v>
      </c>
      <c r="J46" s="38" t="s">
        <v>220</v>
      </c>
      <c r="K46" s="38" t="s">
        <v>81</v>
      </c>
      <c r="L46" s="39">
        <v>416570</v>
      </c>
      <c r="M46" s="39">
        <v>0</v>
      </c>
      <c r="N46" t="s">
        <v>59</v>
      </c>
      <c r="O46" s="40">
        <v>45675</v>
      </c>
      <c r="P46" s="40">
        <v>45677</v>
      </c>
      <c r="Q46" s="40">
        <v>45665</v>
      </c>
      <c r="R46" s="40">
        <v>45675</v>
      </c>
      <c r="S46" s="40">
        <v>45675</v>
      </c>
      <c r="T46" s="41">
        <v>45676</v>
      </c>
      <c r="U46" s="42">
        <v>10</v>
      </c>
      <c r="V46" s="43"/>
      <c r="W46" s="44" t="str">
        <f>_xlfn.XLOOKUP(D46,'[1]SPMC IBP SA'!G:G,'[1]SPMC IBP SA'!M:M,"",0)</f>
        <v>VERMELHO</v>
      </c>
      <c r="X46" s="44" t="str">
        <f>_xlfn.XLOOKUP(D46,'[1]SPMC IBP SA'!G:G,'[1]SPMC IBP SA'!O:O,"",0)</f>
        <v>PAM 1</v>
      </c>
      <c r="Y46" s="44" t="str">
        <f>_xlfn.XLOOKUP(D46,'[1]SPMC IBP SA'!G:G,'[1]SPMC IBP SA'!R:R,"",0)</f>
        <v>(None)</v>
      </c>
      <c r="Z46" s="45" t="s">
        <v>55</v>
      </c>
      <c r="AA46" s="46">
        <f>_xlfn.XLOOKUP(D46,'[1]SPMC IBP SA'!G:G,'[1]SPMC IBP SA'!AM:AM,"",0)</f>
        <v>10</v>
      </c>
      <c r="AB46" s="26" t="str">
        <f t="shared" si="0"/>
        <v/>
      </c>
      <c r="AC46" s="47" t="str">
        <f t="shared" si="1"/>
        <v>Via Úmida</v>
      </c>
      <c r="AD46" s="47" t="str">
        <f>_xlfn.XLOOKUP(D46,'[1]SPMC IBP SA'!G:G,'[1]SPMC IBP SA'!FK:FK,"",0)</f>
        <v>Excesso</v>
      </c>
      <c r="AE46" s="47" t="str">
        <f>_xlfn.XLOOKUP(D46,'[1]SPMC IBP SA'!G:G,'[1]SPMC IBP SA'!Q:Q,"",0)</f>
        <v>(None)</v>
      </c>
      <c r="AF46" s="48">
        <f>_xlfn.XLOOKUP(D46,'[1]SPMC IBP SA'!G:G,'[1]SPMC IBP SA'!FT:FT,"",0)*L46</f>
        <v>176675.6684</v>
      </c>
      <c r="AG46">
        <f>IFERROR(IF(C46="","",VLOOKUP(C46,[1]EBR!A:I,9,0)),5)</f>
        <v>5</v>
      </c>
      <c r="AH46" t="str">
        <f>IF(AG46="","",VLOOKUP(AG46,[1]EBR!S:T,2,0))</f>
        <v>PESAGEM</v>
      </c>
      <c r="AI46" t="str">
        <f>_xlfn.XLOOKUP(D46,'[1]SPMC IBP SA'!G:G,'[1]SPMC IBP SA'!M:M,"",0)</f>
        <v>VERMELHO</v>
      </c>
      <c r="AJ46">
        <f t="shared" ca="1" si="2"/>
        <v>40</v>
      </c>
      <c r="AK46" s="40" t="str">
        <f t="shared" ca="1" si="3"/>
        <v>6 - OP em WIP +30 a 45 dias</v>
      </c>
      <c r="AO46" t="s">
        <v>221</v>
      </c>
      <c r="AP46" s="49">
        <v>10</v>
      </c>
      <c r="AS46" t="str">
        <f t="shared" si="4"/>
        <v>703161</v>
      </c>
      <c r="BR46" s="31"/>
    </row>
    <row r="47" spans="1:70" x14ac:dyDescent="0.35">
      <c r="A47" s="38">
        <v>703648</v>
      </c>
      <c r="B47" s="38">
        <v>2259388</v>
      </c>
      <c r="C47" s="38" t="s">
        <v>222</v>
      </c>
      <c r="D47" s="38" t="s">
        <v>141</v>
      </c>
      <c r="E47" s="38" t="s">
        <v>54</v>
      </c>
      <c r="F47" s="38">
        <v>400</v>
      </c>
      <c r="G47" s="38" t="s">
        <v>55</v>
      </c>
      <c r="H47" s="38">
        <v>600</v>
      </c>
      <c r="I47" s="38" t="s">
        <v>179</v>
      </c>
      <c r="J47" s="38" t="s">
        <v>223</v>
      </c>
      <c r="K47" s="38" t="s">
        <v>81</v>
      </c>
      <c r="L47" s="39">
        <v>600000</v>
      </c>
      <c r="M47" s="39">
        <v>0</v>
      </c>
      <c r="N47" t="s">
        <v>59</v>
      </c>
      <c r="O47" s="40">
        <v>45670</v>
      </c>
      <c r="P47" s="40">
        <v>45673</v>
      </c>
      <c r="Q47" s="40">
        <v>45665</v>
      </c>
      <c r="R47" s="40">
        <v>45670</v>
      </c>
      <c r="S47" s="40">
        <v>45670</v>
      </c>
      <c r="T47" s="41">
        <v>45671</v>
      </c>
      <c r="U47" s="42">
        <v>17</v>
      </c>
      <c r="V47" s="43"/>
      <c r="W47" s="44" t="str">
        <f>_xlfn.XLOOKUP(D47,'[1]SPMC IBP SA'!G:G,'[1]SPMC IBP SA'!M:M,"",0)</f>
        <v>VERMELHO</v>
      </c>
      <c r="X47" s="44" t="str">
        <f>_xlfn.XLOOKUP(D47,'[1]SPMC IBP SA'!G:G,'[1]SPMC IBP SA'!O:O,"",0)</f>
        <v>COP FET.7</v>
      </c>
      <c r="Y47" s="44" t="str">
        <f>_xlfn.XLOOKUP(D47,'[1]SPMC IBP SA'!G:G,'[1]SPMC IBP SA'!R:R,"",0)</f>
        <v>REV. 150 1</v>
      </c>
      <c r="Z47" s="45" t="s">
        <v>55</v>
      </c>
      <c r="AA47" s="46">
        <f>_xlfn.XLOOKUP(D47,'[1]SPMC IBP SA'!G:G,'[1]SPMC IBP SA'!AM:AM,"",0)</f>
        <v>17</v>
      </c>
      <c r="AB47" s="26" t="str">
        <f t="shared" si="0"/>
        <v/>
      </c>
      <c r="AC47" s="47" t="str">
        <f t="shared" si="1"/>
        <v>Via Úmida</v>
      </c>
      <c r="AD47" s="47" t="str">
        <f>_xlfn.XLOOKUP(D47,'[1]SPMC IBP SA'!G:G,'[1]SPMC IBP SA'!FK:FK,"",0)</f>
        <v>Baixo</v>
      </c>
      <c r="AE47" s="47" t="str">
        <f>_xlfn.XLOOKUP(D47,'[1]SPMC IBP SA'!G:G,'[1]SPMC IBP SA'!Q:Q,"",0)</f>
        <v>-</v>
      </c>
      <c r="AF47" s="48">
        <f>_xlfn.XLOOKUP(D47,'[1]SPMC IBP SA'!G:G,'[1]SPMC IBP SA'!FT:FT,"",0)*L47</f>
        <v>282126</v>
      </c>
      <c r="AG47">
        <f>IFERROR(IF(C47="","",VLOOKUP(C47,[1]EBR!A:I,9,0)),5)</f>
        <v>5</v>
      </c>
      <c r="AH47" t="str">
        <f>IF(AG47="","",VLOOKUP(AG47,[1]EBR!S:T,2,0))</f>
        <v>PESAGEM</v>
      </c>
      <c r="AI47" t="str">
        <f>_xlfn.XLOOKUP(D47,'[1]SPMC IBP SA'!G:G,'[1]SPMC IBP SA'!M:M,"",0)</f>
        <v>VERMELHO</v>
      </c>
      <c r="AJ47">
        <f t="shared" ca="1" si="2"/>
        <v>45</v>
      </c>
      <c r="AK47" s="40" t="str">
        <f t="shared" ca="1" si="3"/>
        <v>5 - OP em WIP +45 a 60 dias</v>
      </c>
      <c r="AO47" t="s">
        <v>224</v>
      </c>
      <c r="AP47" s="49">
        <v>1</v>
      </c>
      <c r="AS47" t="str">
        <f t="shared" si="4"/>
        <v>700465</v>
      </c>
      <c r="BR47" s="31"/>
    </row>
    <row r="48" spans="1:70" x14ac:dyDescent="0.35">
      <c r="A48" s="38">
        <v>703648</v>
      </c>
      <c r="B48" s="38">
        <v>2259390</v>
      </c>
      <c r="C48" s="38" t="s">
        <v>225</v>
      </c>
      <c r="D48" s="38" t="s">
        <v>141</v>
      </c>
      <c r="E48" s="38" t="s">
        <v>54</v>
      </c>
      <c r="F48" s="38">
        <v>400</v>
      </c>
      <c r="G48" s="38" t="s">
        <v>55</v>
      </c>
      <c r="H48" s="38">
        <v>600</v>
      </c>
      <c r="I48" s="38" t="s">
        <v>226</v>
      </c>
      <c r="J48" s="38" t="s">
        <v>223</v>
      </c>
      <c r="K48" s="38" t="s">
        <v>81</v>
      </c>
      <c r="L48" s="39">
        <v>600000</v>
      </c>
      <c r="M48" s="39">
        <v>0</v>
      </c>
      <c r="N48" t="s">
        <v>59</v>
      </c>
      <c r="O48" s="40">
        <v>45670</v>
      </c>
      <c r="P48" s="40">
        <v>45673</v>
      </c>
      <c r="Q48" s="40">
        <v>45665</v>
      </c>
      <c r="R48" s="40">
        <v>45670</v>
      </c>
      <c r="S48" s="40">
        <v>45670</v>
      </c>
      <c r="T48" s="41">
        <v>45672</v>
      </c>
      <c r="U48" s="42">
        <v>17</v>
      </c>
      <c r="V48" s="43"/>
      <c r="W48" s="44" t="str">
        <f>_xlfn.XLOOKUP(D48,'[1]SPMC IBP SA'!G:G,'[1]SPMC IBP SA'!M:M,"",0)</f>
        <v>VERMELHO</v>
      </c>
      <c r="X48" s="44" t="str">
        <f>_xlfn.XLOOKUP(D48,'[1]SPMC IBP SA'!G:G,'[1]SPMC IBP SA'!O:O,"",0)</f>
        <v>COP FET.7</v>
      </c>
      <c r="Y48" s="44" t="str">
        <f>_xlfn.XLOOKUP(D48,'[1]SPMC IBP SA'!G:G,'[1]SPMC IBP SA'!R:R,"",0)</f>
        <v>REV. 150 1</v>
      </c>
      <c r="Z48" s="45" t="s">
        <v>55</v>
      </c>
      <c r="AA48" s="46">
        <f>_xlfn.XLOOKUP(D48,'[1]SPMC IBP SA'!G:G,'[1]SPMC IBP SA'!AM:AM,"",0)</f>
        <v>17</v>
      </c>
      <c r="AB48" s="26" t="str">
        <f t="shared" si="0"/>
        <v/>
      </c>
      <c r="AC48" s="47" t="str">
        <f t="shared" si="1"/>
        <v>Via Úmida</v>
      </c>
      <c r="AD48" s="47" t="str">
        <f>_xlfn.XLOOKUP(D48,'[1]SPMC IBP SA'!G:G,'[1]SPMC IBP SA'!FK:FK,"",0)</f>
        <v>Baixo</v>
      </c>
      <c r="AE48" s="47" t="str">
        <f>_xlfn.XLOOKUP(D48,'[1]SPMC IBP SA'!G:G,'[1]SPMC IBP SA'!Q:Q,"",0)</f>
        <v>-</v>
      </c>
      <c r="AF48" s="48">
        <f>_xlfn.XLOOKUP(D48,'[1]SPMC IBP SA'!G:G,'[1]SPMC IBP SA'!FT:FT,"",0)*L48</f>
        <v>282126</v>
      </c>
      <c r="AG48">
        <f>IFERROR(IF(C48="","",VLOOKUP(C48,[1]EBR!A:I,9,0)),5)</f>
        <v>5</v>
      </c>
      <c r="AH48" t="str">
        <f>IF(AG48="","",VLOOKUP(AG48,[1]EBR!S:T,2,0))</f>
        <v>PESAGEM</v>
      </c>
      <c r="AI48" t="str">
        <f>_xlfn.XLOOKUP(D48,'[1]SPMC IBP SA'!G:G,'[1]SPMC IBP SA'!M:M,"",0)</f>
        <v>VERMELHO</v>
      </c>
      <c r="AJ48">
        <f t="shared" ca="1" si="2"/>
        <v>45</v>
      </c>
      <c r="AK48" s="40" t="str">
        <f t="shared" ca="1" si="3"/>
        <v>5 - OP em WIP +45 a 60 dias</v>
      </c>
      <c r="AO48" t="s">
        <v>227</v>
      </c>
      <c r="AP48" s="49">
        <v>1</v>
      </c>
      <c r="AS48" t="str">
        <f t="shared" si="4"/>
        <v>703648</v>
      </c>
      <c r="BR48" s="31"/>
    </row>
    <row r="49" spans="1:70" x14ac:dyDescent="0.35">
      <c r="A49" s="38">
        <v>703648</v>
      </c>
      <c r="B49" s="38">
        <v>2259391</v>
      </c>
      <c r="C49" s="38" t="s">
        <v>228</v>
      </c>
      <c r="D49" s="38" t="s">
        <v>141</v>
      </c>
      <c r="E49" s="38" t="s">
        <v>54</v>
      </c>
      <c r="F49" s="38">
        <v>400</v>
      </c>
      <c r="G49" s="38" t="s">
        <v>55</v>
      </c>
      <c r="H49" s="38">
        <v>600</v>
      </c>
      <c r="I49" s="38" t="s">
        <v>226</v>
      </c>
      <c r="J49" s="38" t="s">
        <v>223</v>
      </c>
      <c r="K49" s="38" t="s">
        <v>81</v>
      </c>
      <c r="L49" s="39">
        <v>600000</v>
      </c>
      <c r="M49" s="39">
        <v>0</v>
      </c>
      <c r="N49" t="s">
        <v>59</v>
      </c>
      <c r="O49" s="40">
        <v>45670</v>
      </c>
      <c r="P49" s="40">
        <v>45673</v>
      </c>
      <c r="Q49" s="40">
        <v>45665</v>
      </c>
      <c r="R49" s="40">
        <v>45670</v>
      </c>
      <c r="S49" s="40">
        <v>45670</v>
      </c>
      <c r="T49" s="41">
        <v>45672</v>
      </c>
      <c r="U49" s="42">
        <v>17</v>
      </c>
      <c r="V49" s="43"/>
      <c r="W49" s="44" t="str">
        <f>_xlfn.XLOOKUP(D49,'[1]SPMC IBP SA'!G:G,'[1]SPMC IBP SA'!M:M,"",0)</f>
        <v>VERMELHO</v>
      </c>
      <c r="X49" s="44" t="str">
        <f>_xlfn.XLOOKUP(D49,'[1]SPMC IBP SA'!G:G,'[1]SPMC IBP SA'!O:O,"",0)</f>
        <v>COP FET.7</v>
      </c>
      <c r="Y49" s="44" t="str">
        <f>_xlfn.XLOOKUP(D49,'[1]SPMC IBP SA'!G:G,'[1]SPMC IBP SA'!R:R,"",0)</f>
        <v>REV. 150 1</v>
      </c>
      <c r="Z49" s="45" t="s">
        <v>55</v>
      </c>
      <c r="AA49" s="46">
        <f>_xlfn.XLOOKUP(D49,'[1]SPMC IBP SA'!G:G,'[1]SPMC IBP SA'!AM:AM,"",0)</f>
        <v>17</v>
      </c>
      <c r="AB49" s="26" t="str">
        <f t="shared" si="0"/>
        <v/>
      </c>
      <c r="AC49" s="47" t="str">
        <f t="shared" si="1"/>
        <v>Via Úmida</v>
      </c>
      <c r="AD49" s="47" t="str">
        <f>_xlfn.XLOOKUP(D49,'[1]SPMC IBP SA'!G:G,'[1]SPMC IBP SA'!FK:FK,"",0)</f>
        <v>Baixo</v>
      </c>
      <c r="AE49" s="47" t="str">
        <f>_xlfn.XLOOKUP(D49,'[1]SPMC IBP SA'!G:G,'[1]SPMC IBP SA'!Q:Q,"",0)</f>
        <v>-</v>
      </c>
      <c r="AF49" s="48">
        <f>_xlfn.XLOOKUP(D49,'[1]SPMC IBP SA'!G:G,'[1]SPMC IBP SA'!FT:FT,"",0)*L49</f>
        <v>282126</v>
      </c>
      <c r="AG49">
        <f>IFERROR(IF(C49="","",VLOOKUP(C49,[1]EBR!A:I,9,0)),5)</f>
        <v>5</v>
      </c>
      <c r="AH49" t="str">
        <f>IF(AG49="","",VLOOKUP(AG49,[1]EBR!S:T,2,0))</f>
        <v>PESAGEM</v>
      </c>
      <c r="AI49" t="str">
        <f>_xlfn.XLOOKUP(D49,'[1]SPMC IBP SA'!G:G,'[1]SPMC IBP SA'!M:M,"",0)</f>
        <v>VERMELHO</v>
      </c>
      <c r="AJ49">
        <f t="shared" ca="1" si="2"/>
        <v>45</v>
      </c>
      <c r="AK49" s="40" t="str">
        <f t="shared" ca="1" si="3"/>
        <v>5 - OP em WIP +45 a 60 dias</v>
      </c>
      <c r="AO49" t="s">
        <v>229</v>
      </c>
      <c r="AP49" s="49">
        <v>9</v>
      </c>
      <c r="AS49" t="str">
        <f t="shared" si="4"/>
        <v>703648</v>
      </c>
      <c r="BR49" s="31"/>
    </row>
    <row r="50" spans="1:70" x14ac:dyDescent="0.35">
      <c r="A50" s="38">
        <v>703648</v>
      </c>
      <c r="B50" s="38">
        <v>2259392</v>
      </c>
      <c r="C50" s="38" t="s">
        <v>230</v>
      </c>
      <c r="D50" s="38" t="s">
        <v>141</v>
      </c>
      <c r="E50" s="38" t="s">
        <v>54</v>
      </c>
      <c r="F50" s="38">
        <v>400</v>
      </c>
      <c r="G50" s="38" t="s">
        <v>55</v>
      </c>
      <c r="H50" s="38">
        <v>600</v>
      </c>
      <c r="I50" s="38" t="s">
        <v>226</v>
      </c>
      <c r="J50" s="38" t="s">
        <v>223</v>
      </c>
      <c r="K50" s="38" t="s">
        <v>81</v>
      </c>
      <c r="L50" s="39">
        <v>600000</v>
      </c>
      <c r="M50" s="39">
        <v>0</v>
      </c>
      <c r="N50" t="s">
        <v>59</v>
      </c>
      <c r="O50" s="40">
        <v>45670</v>
      </c>
      <c r="P50" s="40">
        <v>45673</v>
      </c>
      <c r="Q50" s="40">
        <v>45665</v>
      </c>
      <c r="R50" s="40">
        <v>45670</v>
      </c>
      <c r="S50" s="40">
        <v>45670</v>
      </c>
      <c r="T50" s="41">
        <v>45672</v>
      </c>
      <c r="U50" s="42">
        <v>17</v>
      </c>
      <c r="W50" s="44" t="str">
        <f>_xlfn.XLOOKUP(D50,'[1]SPMC IBP SA'!G:G,'[1]SPMC IBP SA'!M:M,"",0)</f>
        <v>VERMELHO</v>
      </c>
      <c r="X50" s="44" t="str">
        <f>_xlfn.XLOOKUP(D50,'[1]SPMC IBP SA'!G:G,'[1]SPMC IBP SA'!O:O,"",0)</f>
        <v>COP FET.7</v>
      </c>
      <c r="Y50" s="44" t="str">
        <f>_xlfn.XLOOKUP(D50,'[1]SPMC IBP SA'!G:G,'[1]SPMC IBP SA'!R:R,"",0)</f>
        <v>REV. 150 1</v>
      </c>
      <c r="Z50" s="45" t="s">
        <v>55</v>
      </c>
      <c r="AA50" s="46">
        <f>_xlfn.XLOOKUP(D50,'[1]SPMC IBP SA'!G:G,'[1]SPMC IBP SA'!AM:AM,"",0)</f>
        <v>17</v>
      </c>
      <c r="AB50" s="26" t="str">
        <f t="shared" si="0"/>
        <v/>
      </c>
      <c r="AC50" s="47" t="str">
        <f t="shared" si="1"/>
        <v>Via Úmida</v>
      </c>
      <c r="AD50" s="47" t="str">
        <f>_xlfn.XLOOKUP(D50,'[1]SPMC IBP SA'!G:G,'[1]SPMC IBP SA'!FK:FK,"",0)</f>
        <v>Baixo</v>
      </c>
      <c r="AE50" s="47" t="str">
        <f>_xlfn.XLOOKUP(D50,'[1]SPMC IBP SA'!G:G,'[1]SPMC IBP SA'!Q:Q,"",0)</f>
        <v>-</v>
      </c>
      <c r="AF50" s="48">
        <f>_xlfn.XLOOKUP(D50,'[1]SPMC IBP SA'!G:G,'[1]SPMC IBP SA'!FT:FT,"",0)*L50</f>
        <v>282126</v>
      </c>
      <c r="AG50">
        <f>IFERROR(IF(C50="","",VLOOKUP(C50,[1]EBR!A:I,9,0)),5)</f>
        <v>5</v>
      </c>
      <c r="AH50" t="str">
        <f>IF(AG50="","",VLOOKUP(AG50,[1]EBR!S:T,2,0))</f>
        <v>PESAGEM</v>
      </c>
      <c r="AI50" t="str">
        <f>_xlfn.XLOOKUP(D50,'[1]SPMC IBP SA'!G:G,'[1]SPMC IBP SA'!M:M,"",0)</f>
        <v>VERMELHO</v>
      </c>
      <c r="AJ50">
        <f t="shared" ca="1" si="2"/>
        <v>45</v>
      </c>
      <c r="AK50" s="40" t="str">
        <f t="shared" ca="1" si="3"/>
        <v>5 - OP em WIP +45 a 60 dias</v>
      </c>
      <c r="AO50" t="s">
        <v>231</v>
      </c>
      <c r="AP50" s="49">
        <v>1</v>
      </c>
      <c r="AS50" t="str">
        <f t="shared" si="4"/>
        <v>703648</v>
      </c>
      <c r="BR50" s="31"/>
    </row>
    <row r="51" spans="1:70" x14ac:dyDescent="0.35">
      <c r="A51" s="38">
        <v>760009</v>
      </c>
      <c r="B51" s="38">
        <v>2259855</v>
      </c>
      <c r="C51" s="38" t="s">
        <v>232</v>
      </c>
      <c r="D51" s="38" t="s">
        <v>233</v>
      </c>
      <c r="E51" s="38" t="s">
        <v>54</v>
      </c>
      <c r="F51" s="38">
        <v>400</v>
      </c>
      <c r="G51" s="38" t="s">
        <v>55</v>
      </c>
      <c r="H51" s="38">
        <v>600</v>
      </c>
      <c r="I51" s="38" t="s">
        <v>234</v>
      </c>
      <c r="J51" s="38" t="s">
        <v>235</v>
      </c>
      <c r="K51" s="38" t="s">
        <v>81</v>
      </c>
      <c r="L51" s="39">
        <v>3000000</v>
      </c>
      <c r="M51" s="39">
        <v>0</v>
      </c>
      <c r="N51" t="s">
        <v>59</v>
      </c>
      <c r="O51" s="40">
        <v>45708</v>
      </c>
      <c r="P51" s="40">
        <v>45710</v>
      </c>
      <c r="Q51" s="40">
        <v>45666</v>
      </c>
      <c r="R51" s="40">
        <v>45708</v>
      </c>
      <c r="S51" s="40">
        <v>45702</v>
      </c>
      <c r="T51" s="41">
        <v>45708</v>
      </c>
      <c r="U51" s="42">
        <v>13</v>
      </c>
      <c r="V51" s="43"/>
      <c r="W51" s="44" t="str">
        <f>_xlfn.XLOOKUP(D51,'[1]SPMC IBP SA'!G:G,'[1]SPMC IBP SA'!M:M,"",0)</f>
        <v>VERMELHO</v>
      </c>
      <c r="X51" s="44" t="str">
        <f>_xlfn.XLOOKUP(D51,'[1]SPMC IBP SA'!G:G,'[1]SPMC IBP SA'!O:O,"",0)</f>
        <v>COP LEG.6</v>
      </c>
      <c r="Y51" s="44" t="str">
        <f>_xlfn.XLOOKUP(D51,'[1]SPMC IBP SA'!G:G,'[1]SPMC IBP SA'!R:R,"",0)</f>
        <v>(None)</v>
      </c>
      <c r="Z51" s="45" t="s">
        <v>55</v>
      </c>
      <c r="AA51" s="46">
        <f>_xlfn.XLOOKUP(D51,'[1]SPMC IBP SA'!G:G,'[1]SPMC IBP SA'!AM:AM,"",0)</f>
        <v>13</v>
      </c>
      <c r="AB51" s="26" t="str">
        <f t="shared" si="0"/>
        <v/>
      </c>
      <c r="AC51" s="47" t="str">
        <f t="shared" si="1"/>
        <v>Via Úmida</v>
      </c>
      <c r="AD51" s="47" t="str">
        <f>_xlfn.XLOOKUP(D51,'[1]SPMC IBP SA'!G:G,'[1]SPMC IBP SA'!FK:FK,"",0)</f>
        <v>Crítico</v>
      </c>
      <c r="AE51" s="47" t="str">
        <f>_xlfn.XLOOKUP(D51,'[1]SPMC IBP SA'!G:G,'[1]SPMC IBP SA'!Q:Q,"",0)</f>
        <v>(None)</v>
      </c>
      <c r="AF51" s="48">
        <f>_xlfn.XLOOKUP(D51,'[1]SPMC IBP SA'!G:G,'[1]SPMC IBP SA'!FT:FT,"",0)*L51</f>
        <v>99180</v>
      </c>
      <c r="AG51">
        <f>IFERROR(IF(C51="","",VLOOKUP(C51,[1]EBR!A:I,9,0)),5)</f>
        <v>5</v>
      </c>
      <c r="AH51" t="str">
        <f>IF(AG51="","",VLOOKUP(AG51,[1]EBR!S:T,2,0))</f>
        <v>PESAGEM</v>
      </c>
      <c r="AI51" t="str">
        <f>_xlfn.XLOOKUP(D51,'[1]SPMC IBP SA'!G:G,'[1]SPMC IBP SA'!M:M,"",0)</f>
        <v>VERMELHO</v>
      </c>
      <c r="AJ51">
        <f t="shared" ca="1" si="2"/>
        <v>13</v>
      </c>
      <c r="AK51" s="40" t="str">
        <f t="shared" ca="1" si="3"/>
        <v>8 - OP com menos de 20 dias</v>
      </c>
      <c r="AO51" t="s">
        <v>236</v>
      </c>
      <c r="AP51" s="49">
        <v>1</v>
      </c>
      <c r="AS51" t="str">
        <f t="shared" si="4"/>
        <v>703648</v>
      </c>
      <c r="BR51" s="31"/>
    </row>
    <row r="52" spans="1:70" x14ac:dyDescent="0.35">
      <c r="A52" s="38">
        <v>703228</v>
      </c>
      <c r="B52" s="38">
        <v>2259880</v>
      </c>
      <c r="C52" s="38" t="s">
        <v>237</v>
      </c>
      <c r="D52" s="38" t="s">
        <v>149</v>
      </c>
      <c r="E52" s="38" t="s">
        <v>54</v>
      </c>
      <c r="F52" s="38">
        <v>402</v>
      </c>
      <c r="G52" s="38" t="s">
        <v>55</v>
      </c>
      <c r="H52" s="38">
        <v>600</v>
      </c>
      <c r="I52" s="38" t="s">
        <v>179</v>
      </c>
      <c r="J52" s="38" t="s">
        <v>150</v>
      </c>
      <c r="K52" s="38" t="s">
        <v>81</v>
      </c>
      <c r="L52" s="39">
        <v>600000</v>
      </c>
      <c r="M52" s="39">
        <v>0</v>
      </c>
      <c r="N52" t="s">
        <v>59</v>
      </c>
      <c r="O52" s="40">
        <v>45679</v>
      </c>
      <c r="P52" s="40">
        <v>45682</v>
      </c>
      <c r="Q52" s="40">
        <v>45666</v>
      </c>
      <c r="R52" s="40">
        <v>45679</v>
      </c>
      <c r="S52" s="40">
        <v>45679</v>
      </c>
      <c r="T52" s="41">
        <v>45681</v>
      </c>
      <c r="U52" s="42">
        <v>18</v>
      </c>
      <c r="V52" s="43"/>
      <c r="W52" s="44" t="str">
        <f>_xlfn.XLOOKUP(D52,'[1]SPMC IBP SA'!G:G,'[1]SPMC IBP SA'!M:M,"",0)</f>
        <v>AMARELO</v>
      </c>
      <c r="X52" s="44" t="str">
        <f>_xlfn.XLOOKUP(D52,'[1]SPMC IBP SA'!G:G,'[1]SPMC IBP SA'!O:O,"",0)</f>
        <v>COP LEG.2</v>
      </c>
      <c r="Y52" s="44" t="str">
        <f>_xlfn.XLOOKUP(D52,'[1]SPMC IBP SA'!G:G,'[1]SPMC IBP SA'!R:R,"",0)</f>
        <v>REV. 500 2</v>
      </c>
      <c r="Z52" s="45" t="s">
        <v>55</v>
      </c>
      <c r="AA52" s="46">
        <f>_xlfn.XLOOKUP(D52,'[1]SPMC IBP SA'!G:G,'[1]SPMC IBP SA'!AM:AM,"",0)</f>
        <v>18</v>
      </c>
      <c r="AB52" s="26" t="str">
        <f t="shared" si="0"/>
        <v/>
      </c>
      <c r="AC52" s="47" t="str">
        <f t="shared" si="1"/>
        <v>Via Úmida</v>
      </c>
      <c r="AD52" s="47" t="str">
        <f>_xlfn.XLOOKUP(D52,'[1]SPMC IBP SA'!G:G,'[1]SPMC IBP SA'!FK:FK,"",0)</f>
        <v>Baixo</v>
      </c>
      <c r="AE52" s="47" t="str">
        <f>_xlfn.XLOOKUP(D52,'[1]SPMC IBP SA'!G:G,'[1]SPMC IBP SA'!Q:Q,"",0)</f>
        <v>LTO 800 1  VG 800 1</v>
      </c>
      <c r="AF52" s="48">
        <f>_xlfn.XLOOKUP(D52,'[1]SPMC IBP SA'!G:G,'[1]SPMC IBP SA'!FT:FT,"",0)*L52</f>
        <v>117900</v>
      </c>
      <c r="AG52">
        <f>IFERROR(IF(C52="","",VLOOKUP(C52,[1]EBR!A:I,9,0)),5)</f>
        <v>5</v>
      </c>
      <c r="AH52" t="str">
        <f>IF(AG52="","",VLOOKUP(AG52,[1]EBR!S:T,2,0))</f>
        <v>PESAGEM</v>
      </c>
      <c r="AI52" t="str">
        <f>_xlfn.XLOOKUP(D52,'[1]SPMC IBP SA'!G:G,'[1]SPMC IBP SA'!M:M,"",0)</f>
        <v>AMARELO</v>
      </c>
      <c r="AJ52">
        <f t="shared" ca="1" si="2"/>
        <v>36</v>
      </c>
      <c r="AK52" s="40" t="str">
        <f t="shared" ca="1" si="3"/>
        <v>6 - OP em WIP +30 a 45 dias</v>
      </c>
      <c r="AO52" t="s">
        <v>238</v>
      </c>
      <c r="AP52" s="49">
        <v>3</v>
      </c>
      <c r="AS52" t="str">
        <f t="shared" si="4"/>
        <v>760009</v>
      </c>
      <c r="BR52" s="31"/>
    </row>
    <row r="53" spans="1:70" x14ac:dyDescent="0.35">
      <c r="A53" s="38">
        <v>703839</v>
      </c>
      <c r="B53" s="38">
        <v>2259979</v>
      </c>
      <c r="C53" s="38" t="s">
        <v>239</v>
      </c>
      <c r="D53" s="38">
        <v>703839</v>
      </c>
      <c r="E53" s="38" t="s">
        <v>54</v>
      </c>
      <c r="F53" s="38">
        <v>409</v>
      </c>
      <c r="G53" s="38" t="s">
        <v>55</v>
      </c>
      <c r="H53" s="38">
        <v>600</v>
      </c>
      <c r="I53" s="38" t="s">
        <v>240</v>
      </c>
      <c r="J53" s="38" t="s">
        <v>241</v>
      </c>
      <c r="K53" s="38" t="s">
        <v>81</v>
      </c>
      <c r="L53" s="39">
        <v>416666</v>
      </c>
      <c r="M53" s="39">
        <v>0</v>
      </c>
      <c r="N53" t="s">
        <v>59</v>
      </c>
      <c r="O53" s="40">
        <v>45680</v>
      </c>
      <c r="P53" s="40">
        <v>45683</v>
      </c>
      <c r="Q53" s="40">
        <v>45666</v>
      </c>
      <c r="R53" s="40">
        <v>45680</v>
      </c>
      <c r="S53" s="40">
        <v>45680</v>
      </c>
      <c r="T53" s="41">
        <v>45687</v>
      </c>
      <c r="U53" s="42">
        <v>20</v>
      </c>
      <c r="W53" s="44" t="str">
        <f>_xlfn.XLOOKUP(D53,'[1]SPMC IBP SA'!G:G,'[1]SPMC IBP SA'!M:M,"",0)</f>
        <v>ROXO</v>
      </c>
      <c r="X53" s="44" t="str">
        <f>_xlfn.XLOOKUP(D53,'[1]SPMC IBP SA'!G:G,'[1]SPMC IBP SA'!O:O,"",0)</f>
        <v>COP. STIN</v>
      </c>
      <c r="Y53" s="44" t="str">
        <f>_xlfn.XLOOKUP(D53,'[1]SPMC IBP SA'!G:G,'[1]SPMC IBP SA'!R:R,"",0)</f>
        <v>REV. 800 1</v>
      </c>
      <c r="Z53" s="45" t="s">
        <v>55</v>
      </c>
      <c r="AA53" s="46">
        <f>_xlfn.XLOOKUP(D53,'[1]SPMC IBP SA'!G:G,'[1]SPMC IBP SA'!AM:AM,"",0)</f>
        <v>20</v>
      </c>
      <c r="AB53" s="26" t="str">
        <f t="shared" si="0"/>
        <v/>
      </c>
      <c r="AC53" s="47" t="str">
        <f t="shared" si="1"/>
        <v>Via Úmida</v>
      </c>
      <c r="AD53" s="47" t="str">
        <f>_xlfn.XLOOKUP(D53,'[1]SPMC IBP SA'!G:G,'[1]SPMC IBP SA'!FK:FK,"",0)</f>
        <v>Baixo</v>
      </c>
      <c r="AE53" s="47" t="str">
        <f>_xlfn.XLOOKUP(D53,'[1]SPMC IBP SA'!G:G,'[1]SPMC IBP SA'!Q:Q,"",0)</f>
        <v>-</v>
      </c>
      <c r="AF53" s="48">
        <f>_xlfn.XLOOKUP(D53,'[1]SPMC IBP SA'!G:G,'[1]SPMC IBP SA'!FT:FT,"",0)*L53</f>
        <v>179837.21226</v>
      </c>
      <c r="AG53">
        <f>IFERROR(IF(C53="","",VLOOKUP(C53,[1]EBR!A:I,9,0)),5)</f>
        <v>5</v>
      </c>
      <c r="AH53" t="str">
        <f>IF(AG53="","",VLOOKUP(AG53,[1]EBR!S:T,2,0))</f>
        <v>PESAGEM</v>
      </c>
      <c r="AI53" t="str">
        <f>_xlfn.XLOOKUP(D53,'[1]SPMC IBP SA'!G:G,'[1]SPMC IBP SA'!M:M,"",0)</f>
        <v>ROXO</v>
      </c>
      <c r="AJ53">
        <f t="shared" ca="1" si="2"/>
        <v>35</v>
      </c>
      <c r="AK53" s="40" t="str">
        <f t="shared" ca="1" si="3"/>
        <v>6 - OP em WIP +30 a 45 dias</v>
      </c>
      <c r="AO53" t="s">
        <v>242</v>
      </c>
      <c r="AP53" s="49">
        <v>1</v>
      </c>
      <c r="AS53" t="str">
        <f t="shared" si="4"/>
        <v>703228</v>
      </c>
      <c r="BR53" s="31"/>
    </row>
    <row r="54" spans="1:70" x14ac:dyDescent="0.35">
      <c r="A54" s="38">
        <v>704302</v>
      </c>
      <c r="B54" s="38">
        <v>2260061</v>
      </c>
      <c r="C54" s="38" t="s">
        <v>243</v>
      </c>
      <c r="D54" s="38">
        <v>704302</v>
      </c>
      <c r="E54" s="38" t="s">
        <v>54</v>
      </c>
      <c r="F54" s="38">
        <v>409</v>
      </c>
      <c r="G54" s="38" t="s">
        <v>55</v>
      </c>
      <c r="H54" s="38">
        <v>600</v>
      </c>
      <c r="I54" s="38" t="s">
        <v>244</v>
      </c>
      <c r="J54" s="38" t="s">
        <v>245</v>
      </c>
      <c r="K54" s="38" t="s">
        <v>81</v>
      </c>
      <c r="L54" s="39">
        <v>285714</v>
      </c>
      <c r="M54" s="39">
        <v>252850</v>
      </c>
      <c r="N54" t="s">
        <v>59</v>
      </c>
      <c r="O54" s="40">
        <v>45697</v>
      </c>
      <c r="P54" s="40">
        <v>45699</v>
      </c>
      <c r="Q54" s="40">
        <v>45666</v>
      </c>
      <c r="R54" s="40">
        <v>45697</v>
      </c>
      <c r="S54" s="40">
        <v>45697</v>
      </c>
      <c r="T54" s="41">
        <v>45706</v>
      </c>
      <c r="U54" s="42">
        <v>17</v>
      </c>
      <c r="W54" s="44" t="str">
        <f>_xlfn.XLOOKUP(D54,'[1]SPMC IBP SA'!G:G,'[1]SPMC IBP SA'!M:M,"",0)</f>
        <v>VERMELHO</v>
      </c>
      <c r="X54" s="44" t="str">
        <f>_xlfn.XLOOKUP(D54,'[1]SPMC IBP SA'!G:G,'[1]SPMC IBP SA'!O:O,"",0)</f>
        <v>COP LEG.5</v>
      </c>
      <c r="Y54" s="44" t="str">
        <f>_xlfn.XLOOKUP(D54,'[1]SPMC IBP SA'!G:G,'[1]SPMC IBP SA'!R:R,"",0)</f>
        <v>REV. 400 1</v>
      </c>
      <c r="Z54" s="45" t="s">
        <v>55</v>
      </c>
      <c r="AA54" s="46">
        <f>_xlfn.XLOOKUP(D54,'[1]SPMC IBP SA'!G:G,'[1]SPMC IBP SA'!AM:AM,"",0)</f>
        <v>17</v>
      </c>
      <c r="AB54" s="26" t="str">
        <f t="shared" si="0"/>
        <v/>
      </c>
      <c r="AC54" s="47" t="str">
        <f t="shared" si="1"/>
        <v>Via Úmida</v>
      </c>
      <c r="AD54" s="47" t="str">
        <f>_xlfn.XLOOKUP(D54,'[1]SPMC IBP SA'!G:G,'[1]SPMC IBP SA'!FK:FK,"",0)</f>
        <v>Crítico</v>
      </c>
      <c r="AE54" s="47" t="str">
        <f>_xlfn.XLOOKUP(D54,'[1]SPMC IBP SA'!G:G,'[1]SPMC IBP SA'!Q:Q,"",0)</f>
        <v>-</v>
      </c>
      <c r="AF54" s="48">
        <f>_xlfn.XLOOKUP(D54,'[1]SPMC IBP SA'!G:G,'[1]SPMC IBP SA'!FT:FT,"",0)*L54</f>
        <v>101799.8982</v>
      </c>
      <c r="AG54">
        <f>IFERROR(IF(C54="","",VLOOKUP(C54,[1]EBR!A:I,9,0)),5)</f>
        <v>5</v>
      </c>
      <c r="AH54" t="str">
        <f>IF(AG54="","",VLOOKUP(AG54,[1]EBR!S:T,2,0))</f>
        <v>PESAGEM</v>
      </c>
      <c r="AI54" t="str">
        <f>_xlfn.XLOOKUP(D54,'[1]SPMC IBP SA'!G:G,'[1]SPMC IBP SA'!M:M,"",0)</f>
        <v>VERMELHO</v>
      </c>
      <c r="AJ54">
        <f t="shared" ca="1" si="2"/>
        <v>18</v>
      </c>
      <c r="AK54" s="40" t="str">
        <f t="shared" ca="1" si="3"/>
        <v>8 - OP com menos de 20 dias</v>
      </c>
      <c r="AO54" t="s">
        <v>246</v>
      </c>
      <c r="AP54" s="49">
        <v>1</v>
      </c>
      <c r="AS54" t="str">
        <f t="shared" si="4"/>
        <v>703839</v>
      </c>
      <c r="BR54" s="31"/>
    </row>
    <row r="55" spans="1:70" x14ac:dyDescent="0.35">
      <c r="A55" s="38">
        <v>704302</v>
      </c>
      <c r="B55" s="38">
        <v>2260064</v>
      </c>
      <c r="C55" s="38" t="s">
        <v>247</v>
      </c>
      <c r="D55" s="38">
        <v>704302</v>
      </c>
      <c r="E55" s="38" t="s">
        <v>54</v>
      </c>
      <c r="F55" s="38">
        <v>409</v>
      </c>
      <c r="G55" s="38" t="s">
        <v>55</v>
      </c>
      <c r="H55" s="38">
        <v>600</v>
      </c>
      <c r="I55" s="38" t="s">
        <v>244</v>
      </c>
      <c r="J55" s="38" t="s">
        <v>245</v>
      </c>
      <c r="K55" s="38" t="s">
        <v>81</v>
      </c>
      <c r="L55" s="39">
        <v>285714</v>
      </c>
      <c r="M55" s="39">
        <v>237206</v>
      </c>
      <c r="N55" t="s">
        <v>59</v>
      </c>
      <c r="O55" s="40">
        <v>45697</v>
      </c>
      <c r="P55" s="40">
        <v>45699</v>
      </c>
      <c r="Q55" s="40">
        <v>45666</v>
      </c>
      <c r="R55" s="40">
        <v>45697</v>
      </c>
      <c r="S55" s="40">
        <v>45697</v>
      </c>
      <c r="T55" s="41">
        <v>45707</v>
      </c>
      <c r="U55" s="42">
        <v>17</v>
      </c>
      <c r="W55" s="44" t="str">
        <f>_xlfn.XLOOKUP(D55,'[1]SPMC IBP SA'!G:G,'[1]SPMC IBP SA'!M:M,"",0)</f>
        <v>VERMELHO</v>
      </c>
      <c r="X55" s="44" t="str">
        <f>_xlfn.XLOOKUP(D55,'[1]SPMC IBP SA'!G:G,'[1]SPMC IBP SA'!O:O,"",0)</f>
        <v>COP LEG.5</v>
      </c>
      <c r="Y55" s="44" t="str">
        <f>_xlfn.XLOOKUP(D55,'[1]SPMC IBP SA'!G:G,'[1]SPMC IBP SA'!R:R,"",0)</f>
        <v>REV. 400 1</v>
      </c>
      <c r="Z55" s="45" t="s">
        <v>55</v>
      </c>
      <c r="AA55" s="46">
        <f>_xlfn.XLOOKUP(D55,'[1]SPMC IBP SA'!G:G,'[1]SPMC IBP SA'!AM:AM,"",0)</f>
        <v>17</v>
      </c>
      <c r="AB55" s="26" t="str">
        <f t="shared" si="0"/>
        <v/>
      </c>
      <c r="AC55" s="47" t="str">
        <f t="shared" si="1"/>
        <v>Via Úmida</v>
      </c>
      <c r="AD55" s="47" t="str">
        <f>_xlfn.XLOOKUP(D55,'[1]SPMC IBP SA'!G:G,'[1]SPMC IBP SA'!FK:FK,"",0)</f>
        <v>Crítico</v>
      </c>
      <c r="AE55" s="47" t="str">
        <f>_xlfn.XLOOKUP(D55,'[1]SPMC IBP SA'!G:G,'[1]SPMC IBP SA'!Q:Q,"",0)</f>
        <v>-</v>
      </c>
      <c r="AF55" s="48">
        <f>_xlfn.XLOOKUP(D55,'[1]SPMC IBP SA'!G:G,'[1]SPMC IBP SA'!FT:FT,"",0)*L55</f>
        <v>101799.8982</v>
      </c>
      <c r="AG55">
        <f>IFERROR(IF(C55="","",VLOOKUP(C55,[1]EBR!A:I,9,0)),5)</f>
        <v>5</v>
      </c>
      <c r="AH55" t="str">
        <f>IF(AG55="","",VLOOKUP(AG55,[1]EBR!S:T,2,0))</f>
        <v>PESAGEM</v>
      </c>
      <c r="AI55" t="str">
        <f>_xlfn.XLOOKUP(D55,'[1]SPMC IBP SA'!G:G,'[1]SPMC IBP SA'!M:M,"",0)</f>
        <v>VERMELHO</v>
      </c>
      <c r="AJ55">
        <f t="shared" ca="1" si="2"/>
        <v>18</v>
      </c>
      <c r="AK55" s="40" t="str">
        <f t="shared" ca="1" si="3"/>
        <v>8 - OP com menos de 20 dias</v>
      </c>
      <c r="AO55" t="s">
        <v>248</v>
      </c>
      <c r="AP55" s="49">
        <v>1</v>
      </c>
      <c r="AS55" t="str">
        <f t="shared" si="4"/>
        <v>704302</v>
      </c>
      <c r="BR55" s="31"/>
    </row>
    <row r="56" spans="1:70" x14ac:dyDescent="0.35">
      <c r="A56" s="38">
        <v>701045</v>
      </c>
      <c r="B56" s="38">
        <v>2260144</v>
      </c>
      <c r="C56" s="38" t="s">
        <v>249</v>
      </c>
      <c r="D56" s="38" t="s">
        <v>172</v>
      </c>
      <c r="E56" s="38" t="s">
        <v>54</v>
      </c>
      <c r="F56" s="38">
        <v>404</v>
      </c>
      <c r="G56" s="38" t="s">
        <v>55</v>
      </c>
      <c r="H56" s="38">
        <v>600</v>
      </c>
      <c r="I56" s="38" t="s">
        <v>179</v>
      </c>
      <c r="J56" s="38" t="s">
        <v>250</v>
      </c>
      <c r="K56" s="38" t="s">
        <v>81</v>
      </c>
      <c r="L56" s="39">
        <v>500000</v>
      </c>
      <c r="M56" s="39">
        <v>0</v>
      </c>
      <c r="N56" t="s">
        <v>59</v>
      </c>
      <c r="O56" s="40">
        <v>45685</v>
      </c>
      <c r="P56" s="40">
        <v>45687</v>
      </c>
      <c r="Q56" s="40">
        <v>45666</v>
      </c>
      <c r="R56" s="40">
        <v>45685</v>
      </c>
      <c r="S56" s="40">
        <v>45685</v>
      </c>
      <c r="T56" s="41">
        <v>45685</v>
      </c>
      <c r="U56" s="42">
        <v>13</v>
      </c>
      <c r="W56" s="44" t="str">
        <f>_xlfn.XLOOKUP(D56,'[1]SPMC IBP SA'!G:G,'[1]SPMC IBP SA'!M:M,"",0)</f>
        <v>VERMELHO</v>
      </c>
      <c r="X56" s="44" t="str">
        <f>_xlfn.XLOOKUP(D56,'[1]SPMC IBP SA'!G:G,'[1]SPMC IBP SA'!O:O,"",0)</f>
        <v>PAM 2</v>
      </c>
      <c r="Y56" s="44" t="str">
        <f>_xlfn.XLOOKUP(D56,'[1]SPMC IBP SA'!G:G,'[1]SPMC IBP SA'!R:R,"",0)</f>
        <v>(None)</v>
      </c>
      <c r="Z56" s="45" t="s">
        <v>55</v>
      </c>
      <c r="AA56" s="46">
        <f>_xlfn.XLOOKUP(D56,'[1]SPMC IBP SA'!G:G,'[1]SPMC IBP SA'!AM:AM,"",0)</f>
        <v>13</v>
      </c>
      <c r="AB56" s="26" t="str">
        <f t="shared" si="0"/>
        <v/>
      </c>
      <c r="AC56" s="47" t="str">
        <f t="shared" si="1"/>
        <v>Via Úmida</v>
      </c>
      <c r="AD56" s="47" t="str">
        <f>_xlfn.XLOOKUP(D56,'[1]SPMC IBP SA'!G:G,'[1]SPMC IBP SA'!FK:FK,"",0)</f>
        <v>Excesso</v>
      </c>
      <c r="AE56" s="47" t="str">
        <f>_xlfn.XLOOKUP(D56,'[1]SPMC IBP SA'!G:G,'[1]SPMC IBP SA'!Q:Q,"",0)</f>
        <v>(None)</v>
      </c>
      <c r="AF56" s="48">
        <f>_xlfn.XLOOKUP(D56,'[1]SPMC IBP SA'!G:G,'[1]SPMC IBP SA'!FT:FT,"",0)*L56</f>
        <v>41575</v>
      </c>
      <c r="AG56">
        <f>IFERROR(IF(C56="","",VLOOKUP(C56,[1]EBR!A:I,9,0)),5)</f>
        <v>5</v>
      </c>
      <c r="AH56" t="str">
        <f>IF(AG56="","",VLOOKUP(AG56,[1]EBR!S:T,2,0))</f>
        <v>PESAGEM</v>
      </c>
      <c r="AI56" t="str">
        <f>_xlfn.XLOOKUP(D56,'[1]SPMC IBP SA'!G:G,'[1]SPMC IBP SA'!M:M,"",0)</f>
        <v>VERMELHO</v>
      </c>
      <c r="AJ56">
        <f t="shared" ca="1" si="2"/>
        <v>30</v>
      </c>
      <c r="AK56" s="40" t="str">
        <f t="shared" ca="1" si="3"/>
        <v>6 - OP em WIP +30 a 45 dias</v>
      </c>
      <c r="AO56" t="s">
        <v>251</v>
      </c>
      <c r="AP56" s="49">
        <v>2</v>
      </c>
      <c r="AS56" t="str">
        <f t="shared" si="4"/>
        <v>704302</v>
      </c>
      <c r="BR56" s="31"/>
    </row>
    <row r="57" spans="1:70" x14ac:dyDescent="0.35">
      <c r="A57" s="38">
        <v>703153</v>
      </c>
      <c r="B57" s="38">
        <v>2260203</v>
      </c>
      <c r="C57" s="38" t="s">
        <v>252</v>
      </c>
      <c r="D57" s="38" t="s">
        <v>164</v>
      </c>
      <c r="E57" s="38" t="s">
        <v>54</v>
      </c>
      <c r="F57" s="38">
        <v>400</v>
      </c>
      <c r="G57" s="38" t="s">
        <v>55</v>
      </c>
      <c r="H57" s="38">
        <v>600</v>
      </c>
      <c r="I57" s="38" t="s">
        <v>216</v>
      </c>
      <c r="J57" s="38" t="s">
        <v>253</v>
      </c>
      <c r="K57" s="38" t="s">
        <v>81</v>
      </c>
      <c r="L57" s="39">
        <v>850000</v>
      </c>
      <c r="M57" s="39">
        <v>0</v>
      </c>
      <c r="N57" t="s">
        <v>59</v>
      </c>
      <c r="O57" s="40">
        <v>45681</v>
      </c>
      <c r="P57" s="40">
        <v>45684</v>
      </c>
      <c r="Q57" s="40">
        <v>45666</v>
      </c>
      <c r="R57" s="40">
        <v>45681</v>
      </c>
      <c r="S57" s="40">
        <v>45681</v>
      </c>
      <c r="T57" s="41">
        <v>45690</v>
      </c>
      <c r="U57" s="42">
        <v>14</v>
      </c>
      <c r="W57" s="44" t="str">
        <f>_xlfn.XLOOKUP(D57,'[1]SPMC IBP SA'!G:G,'[1]SPMC IBP SA'!M:M,"",0)</f>
        <v>VERDE</v>
      </c>
      <c r="X57" s="44" t="str">
        <f>_xlfn.XLOOKUP(D57,'[1]SPMC IBP SA'!G:G,'[1]SPMC IBP SA'!O:O,"",0)</f>
        <v>COP LEG.3</v>
      </c>
      <c r="Y57" s="44" t="str">
        <f>_xlfn.XLOOKUP(D57,'[1]SPMC IBP SA'!G:G,'[1]SPMC IBP SA'!R:R,"",0)</f>
        <v>REV. 800 1</v>
      </c>
      <c r="Z57" s="45" t="s">
        <v>55</v>
      </c>
      <c r="AA57" s="46">
        <f>_xlfn.XLOOKUP(D57,'[1]SPMC IBP SA'!G:G,'[1]SPMC IBP SA'!AM:AM,"",0)</f>
        <v>14</v>
      </c>
      <c r="AB57" s="26" t="str">
        <f t="shared" si="0"/>
        <v/>
      </c>
      <c r="AC57" s="47" t="str">
        <f t="shared" si="1"/>
        <v>Via Úmida</v>
      </c>
      <c r="AD57" s="47" t="str">
        <f>_xlfn.XLOOKUP(D57,'[1]SPMC IBP SA'!G:G,'[1]SPMC IBP SA'!FK:FK,"",0)</f>
        <v>Crítico</v>
      </c>
      <c r="AE57" s="47" t="str">
        <f>_xlfn.XLOOKUP(D57,'[1]SPMC IBP SA'!G:G,'[1]SPMC IBP SA'!Q:Q,"",0)</f>
        <v>-</v>
      </c>
      <c r="AF57" s="48">
        <f>_xlfn.XLOOKUP(D57,'[1]SPMC IBP SA'!G:G,'[1]SPMC IBP SA'!FT:FT,"",0)*L57</f>
        <v>163897</v>
      </c>
      <c r="AG57">
        <f>IFERROR(IF(C57="","",VLOOKUP(C57,[1]EBR!A:I,9,0)),5)</f>
        <v>5</v>
      </c>
      <c r="AH57" t="str">
        <f>IF(AG57="","",VLOOKUP(AG57,[1]EBR!S:T,2,0))</f>
        <v>PESAGEM</v>
      </c>
      <c r="AI57" t="str">
        <f>_xlfn.XLOOKUP(D57,'[1]SPMC IBP SA'!G:G,'[1]SPMC IBP SA'!M:M,"",0)</f>
        <v>VERDE</v>
      </c>
      <c r="AJ57">
        <f t="shared" ca="1" si="2"/>
        <v>34</v>
      </c>
      <c r="AK57" s="40" t="str">
        <f t="shared" ca="1" si="3"/>
        <v>6 - OP em WIP +30 a 45 dias</v>
      </c>
      <c r="AO57" t="s">
        <v>254</v>
      </c>
      <c r="AP57" s="49">
        <v>2</v>
      </c>
      <c r="AS57" t="str">
        <f t="shared" si="4"/>
        <v>701045</v>
      </c>
      <c r="BR57" s="31"/>
    </row>
    <row r="58" spans="1:70" x14ac:dyDescent="0.35">
      <c r="A58" s="38">
        <v>702345</v>
      </c>
      <c r="B58" s="38">
        <v>2260334</v>
      </c>
      <c r="C58" s="38" t="s">
        <v>255</v>
      </c>
      <c r="D58" s="38" t="s">
        <v>166</v>
      </c>
      <c r="E58" s="38" t="s">
        <v>54</v>
      </c>
      <c r="F58" s="38">
        <v>400</v>
      </c>
      <c r="G58" s="38" t="s">
        <v>55</v>
      </c>
      <c r="H58" s="38">
        <v>600</v>
      </c>
      <c r="I58" s="38" t="s">
        <v>256</v>
      </c>
      <c r="J58" s="38" t="s">
        <v>257</v>
      </c>
      <c r="K58" s="38" t="s">
        <v>81</v>
      </c>
      <c r="L58" s="39">
        <v>650000</v>
      </c>
      <c r="M58" s="39">
        <v>0</v>
      </c>
      <c r="N58" t="s">
        <v>59</v>
      </c>
      <c r="O58" s="40">
        <v>45681</v>
      </c>
      <c r="P58" s="40">
        <v>45682</v>
      </c>
      <c r="Q58" s="40">
        <v>45666</v>
      </c>
      <c r="R58" s="40">
        <v>45681</v>
      </c>
      <c r="S58" s="40">
        <v>45681</v>
      </c>
      <c r="T58" s="41">
        <v>45686</v>
      </c>
      <c r="U58" s="42">
        <v>13</v>
      </c>
      <c r="W58" s="44" t="str">
        <f>_xlfn.XLOOKUP(D58,'[1]SPMC IBP SA'!G:G,'[1]SPMC IBP SA'!M:M,"",0)</f>
        <v>VERDE</v>
      </c>
      <c r="X58" s="44" t="str">
        <f>_xlfn.XLOOKUP(D58,'[1]SPMC IBP SA'!G:G,'[1]SPMC IBP SA'!O:O,"",0)</f>
        <v>COP FET.3</v>
      </c>
      <c r="Y58" s="44" t="str">
        <f>_xlfn.XLOOKUP(D58,'[1]SPMC IBP SA'!G:G,'[1]SPMC IBP SA'!R:R,"",0)</f>
        <v>(None)</v>
      </c>
      <c r="Z58" s="45" t="s">
        <v>55</v>
      </c>
      <c r="AA58" s="46">
        <f>_xlfn.XLOOKUP(D58,'[1]SPMC IBP SA'!G:G,'[1]SPMC IBP SA'!AM:AM,"",0)</f>
        <v>13</v>
      </c>
      <c r="AB58" s="26" t="str">
        <f t="shared" si="0"/>
        <v/>
      </c>
      <c r="AC58" s="47" t="str">
        <f t="shared" si="1"/>
        <v>Via Úmida</v>
      </c>
      <c r="AD58" s="47" t="str">
        <f>_xlfn.XLOOKUP(D58,'[1]SPMC IBP SA'!G:G,'[1]SPMC IBP SA'!FK:FK,"",0)</f>
        <v>Ótimo</v>
      </c>
      <c r="AE58" s="47" t="str">
        <f>_xlfn.XLOOKUP(D58,'[1]SPMC IBP SA'!G:G,'[1]SPMC IBP SA'!Q:Q,"",0)</f>
        <v>(None)</v>
      </c>
      <c r="AF58" s="48">
        <f>_xlfn.XLOOKUP(D58,'[1]SPMC IBP SA'!G:G,'[1]SPMC IBP SA'!FT:FT,"",0)*L58</f>
        <v>83115.500000000015</v>
      </c>
      <c r="AG58">
        <f>IFERROR(IF(C58="","",VLOOKUP(C58,[1]EBR!A:I,9,0)),5)</f>
        <v>5</v>
      </c>
      <c r="AH58" t="str">
        <f>IF(AG58="","",VLOOKUP(AG58,[1]EBR!S:T,2,0))</f>
        <v>PESAGEM</v>
      </c>
      <c r="AI58" t="str">
        <f>_xlfn.XLOOKUP(D58,'[1]SPMC IBP SA'!G:G,'[1]SPMC IBP SA'!M:M,"",0)</f>
        <v>VERDE</v>
      </c>
      <c r="AJ58">
        <f t="shared" ca="1" si="2"/>
        <v>34</v>
      </c>
      <c r="AK58" s="40" t="str">
        <f t="shared" ca="1" si="3"/>
        <v>6 - OP em WIP +30 a 45 dias</v>
      </c>
      <c r="AO58" t="s">
        <v>258</v>
      </c>
      <c r="AP58" s="49">
        <v>1</v>
      </c>
      <c r="AS58" t="str">
        <f t="shared" si="4"/>
        <v>703153</v>
      </c>
      <c r="BR58" s="31"/>
    </row>
    <row r="59" spans="1:70" x14ac:dyDescent="0.35">
      <c r="A59" s="38">
        <v>702535</v>
      </c>
      <c r="B59" s="38">
        <v>2260826</v>
      </c>
      <c r="C59" s="38" t="s">
        <v>259</v>
      </c>
      <c r="D59" s="38" t="s">
        <v>177</v>
      </c>
      <c r="E59" s="38" t="s">
        <v>54</v>
      </c>
      <c r="F59" s="38">
        <v>406</v>
      </c>
      <c r="G59" s="38" t="s">
        <v>55</v>
      </c>
      <c r="H59" s="38">
        <v>600</v>
      </c>
      <c r="I59" s="38" t="s">
        <v>216</v>
      </c>
      <c r="J59" s="38" t="s">
        <v>260</v>
      </c>
      <c r="K59" s="38" t="s">
        <v>157</v>
      </c>
      <c r="L59" s="39">
        <v>490000</v>
      </c>
      <c r="M59" s="39">
        <v>0</v>
      </c>
      <c r="N59" t="s">
        <v>59</v>
      </c>
      <c r="O59" s="40">
        <v>45684</v>
      </c>
      <c r="P59" s="40">
        <v>45687</v>
      </c>
      <c r="Q59" s="40">
        <v>45667</v>
      </c>
      <c r="R59" s="40">
        <v>45684</v>
      </c>
      <c r="S59" s="40">
        <v>45684</v>
      </c>
      <c r="T59" s="41">
        <v>45704</v>
      </c>
      <c r="U59" s="42">
        <v>17</v>
      </c>
      <c r="V59" s="43"/>
      <c r="W59" s="44" t="str">
        <f>_xlfn.XLOOKUP(D59,'[1]SPMC IBP SA'!G:G,'[1]SPMC IBP SA'!M:M,"",0)</f>
        <v>VERMELHO</v>
      </c>
      <c r="X59" s="44" t="str">
        <f>_xlfn.XLOOKUP(D59,'[1]SPMC IBP SA'!G:G,'[1]SPMC IBP SA'!O:O,"",0)</f>
        <v>PAM 2</v>
      </c>
      <c r="Y59" s="44" t="str">
        <f>_xlfn.XLOOKUP(D59,'[1]SPMC IBP SA'!G:G,'[1]SPMC IBP SA'!R:R,"",0)</f>
        <v>(None)</v>
      </c>
      <c r="Z59" s="45" t="s">
        <v>55</v>
      </c>
      <c r="AA59" s="46">
        <f>_xlfn.XLOOKUP(D59,'[1]SPMC IBP SA'!G:G,'[1]SPMC IBP SA'!AM:AM,"",0)</f>
        <v>17</v>
      </c>
      <c r="AB59" s="26" t="str">
        <f t="shared" si="0"/>
        <v/>
      </c>
      <c r="AC59" s="47" t="str">
        <f t="shared" si="1"/>
        <v>Via Úmida</v>
      </c>
      <c r="AD59" s="47" t="str">
        <f>_xlfn.XLOOKUP(D59,'[1]SPMC IBP SA'!G:G,'[1]SPMC IBP SA'!FK:FK,"",0)</f>
        <v>Crítico</v>
      </c>
      <c r="AE59" s="47" t="str">
        <f>_xlfn.XLOOKUP(D59,'[1]SPMC IBP SA'!G:G,'[1]SPMC IBP SA'!Q:Q,"",0)</f>
        <v>ESTUFA 2  VG 800 3</v>
      </c>
      <c r="AF59" s="48">
        <f>_xlfn.XLOOKUP(D59,'[1]SPMC IBP SA'!G:G,'[1]SPMC IBP SA'!FT:FT,"",0)*L59</f>
        <v>128517.20000000001</v>
      </c>
      <c r="AG59">
        <f>IFERROR(IF(C59="","",VLOOKUP(C59,[1]EBR!A:I,9,0)),5)</f>
        <v>5</v>
      </c>
      <c r="AH59" t="str">
        <f>IF(AG59="","",VLOOKUP(AG59,[1]EBR!S:T,2,0))</f>
        <v>PESAGEM</v>
      </c>
      <c r="AI59" t="str">
        <f>_xlfn.XLOOKUP(D59,'[1]SPMC IBP SA'!G:G,'[1]SPMC IBP SA'!M:M,"",0)</f>
        <v>VERMELHO</v>
      </c>
      <c r="AJ59">
        <f t="shared" ca="1" si="2"/>
        <v>31</v>
      </c>
      <c r="AK59" s="40" t="str">
        <f t="shared" ca="1" si="3"/>
        <v>6 - OP em WIP +30 a 45 dias</v>
      </c>
      <c r="AO59" t="s">
        <v>261</v>
      </c>
      <c r="AP59" s="49">
        <v>1</v>
      </c>
      <c r="AS59" t="str">
        <f t="shared" si="4"/>
        <v>702345</v>
      </c>
      <c r="BR59" s="31"/>
    </row>
    <row r="60" spans="1:70" x14ac:dyDescent="0.35">
      <c r="A60" s="38">
        <v>702535</v>
      </c>
      <c r="B60" s="38">
        <v>2260827</v>
      </c>
      <c r="C60" s="38" t="s">
        <v>262</v>
      </c>
      <c r="D60" s="38" t="s">
        <v>177</v>
      </c>
      <c r="E60" s="38" t="s">
        <v>54</v>
      </c>
      <c r="F60" s="38">
        <v>406</v>
      </c>
      <c r="G60" s="38" t="s">
        <v>55</v>
      </c>
      <c r="H60" s="38">
        <v>600</v>
      </c>
      <c r="I60" s="38" t="s">
        <v>263</v>
      </c>
      <c r="J60" s="38" t="s">
        <v>260</v>
      </c>
      <c r="K60" s="38" t="s">
        <v>157</v>
      </c>
      <c r="L60" s="39">
        <v>490000</v>
      </c>
      <c r="M60" s="39">
        <v>0</v>
      </c>
      <c r="N60" t="s">
        <v>59</v>
      </c>
      <c r="O60" s="40">
        <v>45684</v>
      </c>
      <c r="P60" s="40">
        <v>45687</v>
      </c>
      <c r="Q60" s="40">
        <v>45667</v>
      </c>
      <c r="R60" s="40">
        <v>45684</v>
      </c>
      <c r="S60" s="40">
        <v>45684</v>
      </c>
      <c r="T60" s="41" t="s">
        <v>264</v>
      </c>
      <c r="U60" s="42">
        <v>17</v>
      </c>
      <c r="V60" s="43"/>
      <c r="W60" s="44" t="str">
        <f>_xlfn.XLOOKUP(D60,'[1]SPMC IBP SA'!G:G,'[1]SPMC IBP SA'!M:M,"",0)</f>
        <v>VERMELHO</v>
      </c>
      <c r="X60" s="44" t="str">
        <f>_xlfn.XLOOKUP(D60,'[1]SPMC IBP SA'!G:G,'[1]SPMC IBP SA'!O:O,"",0)</f>
        <v>PAM 2</v>
      </c>
      <c r="Y60" s="44" t="str">
        <f>_xlfn.XLOOKUP(D60,'[1]SPMC IBP SA'!G:G,'[1]SPMC IBP SA'!R:R,"",0)</f>
        <v>(None)</v>
      </c>
      <c r="Z60" s="45" t="s">
        <v>55</v>
      </c>
      <c r="AA60" s="46">
        <f>_xlfn.XLOOKUP(D60,'[1]SPMC IBP SA'!G:G,'[1]SPMC IBP SA'!AM:AM,"",0)</f>
        <v>17</v>
      </c>
      <c r="AB60" s="26" t="str">
        <f t="shared" si="0"/>
        <v>NÃO</v>
      </c>
      <c r="AC60" s="47" t="str">
        <f t="shared" si="1"/>
        <v>Via Úmida</v>
      </c>
      <c r="AD60" s="47" t="str">
        <f>_xlfn.XLOOKUP(D60,'[1]SPMC IBP SA'!G:G,'[1]SPMC IBP SA'!FK:FK,"",0)</f>
        <v>Crítico</v>
      </c>
      <c r="AE60" s="47" t="str">
        <f>_xlfn.XLOOKUP(D60,'[1]SPMC IBP SA'!G:G,'[1]SPMC IBP SA'!Q:Q,"",0)</f>
        <v>ESTUFA 2  VG 800 3</v>
      </c>
      <c r="AF60" s="48">
        <f>_xlfn.XLOOKUP(D60,'[1]SPMC IBP SA'!G:G,'[1]SPMC IBP SA'!FT:FT,"",0)*L60</f>
        <v>128517.20000000001</v>
      </c>
      <c r="AG60">
        <f>IFERROR(IF(C60="","",VLOOKUP(C60,[1]EBR!A:I,9,0)),5)</f>
        <v>5</v>
      </c>
      <c r="AH60" t="str">
        <f>IF(AG60="","",VLOOKUP(AG60,[1]EBR!S:T,2,0))</f>
        <v>PESAGEM</v>
      </c>
      <c r="AI60" t="str">
        <f>_xlfn.XLOOKUP(D60,'[1]SPMC IBP SA'!G:G,'[1]SPMC IBP SA'!M:M,"",0)</f>
        <v>VERMELHO</v>
      </c>
      <c r="AJ60">
        <f t="shared" ca="1" si="2"/>
        <v>31</v>
      </c>
      <c r="AK60" s="40" t="str">
        <f t="shared" ca="1" si="3"/>
        <v>6 - OP em WIP +30 a 45 dias</v>
      </c>
      <c r="AO60" t="s">
        <v>215</v>
      </c>
      <c r="AP60" s="49">
        <v>1</v>
      </c>
      <c r="AS60" t="str">
        <f t="shared" si="4"/>
        <v>702535</v>
      </c>
      <c r="BR60" s="31"/>
    </row>
    <row r="61" spans="1:70" x14ac:dyDescent="0.35">
      <c r="A61" s="38">
        <v>702535</v>
      </c>
      <c r="B61" s="38">
        <v>2260828</v>
      </c>
      <c r="C61" s="38" t="s">
        <v>265</v>
      </c>
      <c r="D61" s="38" t="s">
        <v>177</v>
      </c>
      <c r="E61" s="38" t="s">
        <v>54</v>
      </c>
      <c r="F61" s="38">
        <v>406</v>
      </c>
      <c r="G61" s="38" t="s">
        <v>55</v>
      </c>
      <c r="H61" s="38">
        <v>600</v>
      </c>
      <c r="I61" s="38" t="s">
        <v>263</v>
      </c>
      <c r="J61" s="38" t="s">
        <v>260</v>
      </c>
      <c r="K61" s="38" t="s">
        <v>157</v>
      </c>
      <c r="L61" s="39">
        <v>490000</v>
      </c>
      <c r="M61" s="39">
        <v>0</v>
      </c>
      <c r="N61" t="s">
        <v>59</v>
      </c>
      <c r="O61" s="40">
        <v>45684</v>
      </c>
      <c r="P61" s="40">
        <v>45687</v>
      </c>
      <c r="Q61" s="40">
        <v>45667</v>
      </c>
      <c r="R61" s="40">
        <v>45684</v>
      </c>
      <c r="S61" s="40">
        <v>45684</v>
      </c>
      <c r="T61" s="41" t="s">
        <v>264</v>
      </c>
      <c r="U61" s="42">
        <v>17</v>
      </c>
      <c r="W61" s="44" t="str">
        <f>_xlfn.XLOOKUP(D61,'[1]SPMC IBP SA'!G:G,'[1]SPMC IBP SA'!M:M,"",0)</f>
        <v>VERMELHO</v>
      </c>
      <c r="X61" s="44" t="str">
        <f>_xlfn.XLOOKUP(D61,'[1]SPMC IBP SA'!G:G,'[1]SPMC IBP SA'!O:O,"",0)</f>
        <v>PAM 2</v>
      </c>
      <c r="Y61" s="44" t="str">
        <f>_xlfn.XLOOKUP(D61,'[1]SPMC IBP SA'!G:G,'[1]SPMC IBP SA'!R:R,"",0)</f>
        <v>(None)</v>
      </c>
      <c r="Z61" s="45" t="s">
        <v>55</v>
      </c>
      <c r="AA61" s="46">
        <f>_xlfn.XLOOKUP(D61,'[1]SPMC IBP SA'!G:G,'[1]SPMC IBP SA'!AM:AM,"",0)</f>
        <v>17</v>
      </c>
      <c r="AB61" s="26" t="str">
        <f t="shared" si="0"/>
        <v>NÃO</v>
      </c>
      <c r="AC61" s="47" t="str">
        <f t="shared" si="1"/>
        <v>Via Úmida</v>
      </c>
      <c r="AD61" s="47" t="str">
        <f>_xlfn.XLOOKUP(D61,'[1]SPMC IBP SA'!G:G,'[1]SPMC IBP SA'!FK:FK,"",0)</f>
        <v>Crítico</v>
      </c>
      <c r="AE61" s="47" t="str">
        <f>_xlfn.XLOOKUP(D61,'[1]SPMC IBP SA'!G:G,'[1]SPMC IBP SA'!Q:Q,"",0)</f>
        <v>ESTUFA 2  VG 800 3</v>
      </c>
      <c r="AF61" s="48">
        <f>_xlfn.XLOOKUP(D61,'[1]SPMC IBP SA'!G:G,'[1]SPMC IBP SA'!FT:FT,"",0)*L61</f>
        <v>128517.20000000001</v>
      </c>
      <c r="AG61">
        <f>IFERROR(IF(C61="","",VLOOKUP(C61,[1]EBR!A:I,9,0)),5)</f>
        <v>5</v>
      </c>
      <c r="AH61" t="str">
        <f>IF(AG61="","",VLOOKUP(AG61,[1]EBR!S:T,2,0))</f>
        <v>PESAGEM</v>
      </c>
      <c r="AI61" t="str">
        <f>_xlfn.XLOOKUP(D61,'[1]SPMC IBP SA'!G:G,'[1]SPMC IBP SA'!M:M,"",0)</f>
        <v>VERMELHO</v>
      </c>
      <c r="AJ61">
        <f t="shared" ca="1" si="2"/>
        <v>31</v>
      </c>
      <c r="AK61" s="40" t="str">
        <f t="shared" ca="1" si="3"/>
        <v>6 - OP em WIP +30 a 45 dias</v>
      </c>
      <c r="AO61" t="s">
        <v>266</v>
      </c>
      <c r="AP61" s="49">
        <v>2</v>
      </c>
      <c r="AS61" t="str">
        <f t="shared" si="4"/>
        <v>702535</v>
      </c>
      <c r="BR61" s="31"/>
    </row>
    <row r="62" spans="1:70" x14ac:dyDescent="0.35">
      <c r="A62" s="38">
        <v>700981</v>
      </c>
      <c r="B62" s="38">
        <v>2262944</v>
      </c>
      <c r="C62" s="38" t="s">
        <v>267</v>
      </c>
      <c r="D62" s="38" t="s">
        <v>170</v>
      </c>
      <c r="E62" s="38" t="s">
        <v>54</v>
      </c>
      <c r="F62" s="38">
        <v>402</v>
      </c>
      <c r="G62" s="38" t="s">
        <v>55</v>
      </c>
      <c r="H62" s="38">
        <v>600</v>
      </c>
      <c r="I62" s="38" t="s">
        <v>234</v>
      </c>
      <c r="J62" s="38" t="s">
        <v>268</v>
      </c>
      <c r="K62" s="38" t="s">
        <v>269</v>
      </c>
      <c r="L62" s="39">
        <v>800000</v>
      </c>
      <c r="M62" s="39">
        <v>0</v>
      </c>
      <c r="N62" t="s">
        <v>59</v>
      </c>
      <c r="O62" s="40">
        <v>45681</v>
      </c>
      <c r="P62" s="40">
        <v>45684</v>
      </c>
      <c r="Q62" s="40">
        <v>45673</v>
      </c>
      <c r="R62" s="40">
        <v>45681</v>
      </c>
      <c r="S62" s="40">
        <v>45681</v>
      </c>
      <c r="T62" s="41">
        <v>45711</v>
      </c>
      <c r="U62" s="42">
        <v>18</v>
      </c>
      <c r="V62" s="43"/>
      <c r="W62" s="44" t="str">
        <f>_xlfn.XLOOKUP(D62,'[1]SPMC IBP SA'!G:G,'[1]SPMC IBP SA'!M:M,"",0)</f>
        <v>VERMELHO</v>
      </c>
      <c r="X62" s="44" t="str">
        <f>_xlfn.XLOOKUP(D62,'[1]SPMC IBP SA'!G:G,'[1]SPMC IBP SA'!O:O,"",0)</f>
        <v>COP FET.2</v>
      </c>
      <c r="Y62" s="44" t="str">
        <f>_xlfn.XLOOKUP(D62,'[1]SPMC IBP SA'!G:G,'[1]SPMC IBP SA'!R:R,"",0)</f>
        <v>REV. 800 1</v>
      </c>
      <c r="Z62" s="45" t="s">
        <v>55</v>
      </c>
      <c r="AA62" s="46">
        <f>_xlfn.XLOOKUP(D62,'[1]SPMC IBP SA'!G:G,'[1]SPMC IBP SA'!AM:AM,"",0)</f>
        <v>18</v>
      </c>
      <c r="AB62" s="26" t="str">
        <f t="shared" si="0"/>
        <v/>
      </c>
      <c r="AC62" s="47" t="str">
        <f t="shared" si="1"/>
        <v>Via Úmida</v>
      </c>
      <c r="AD62" s="47" t="str">
        <f>_xlfn.XLOOKUP(D62,'[1]SPMC IBP SA'!G:G,'[1]SPMC IBP SA'!FK:FK,"",0)</f>
        <v>Crítico</v>
      </c>
      <c r="AE62" s="47" t="str">
        <f>_xlfn.XLOOKUP(D62,'[1]SPMC IBP SA'!G:G,'[1]SPMC IBP SA'!Q:Q,"",0)</f>
        <v>LTO 800 2  VG 800 2</v>
      </c>
      <c r="AF62" s="48">
        <f>_xlfn.XLOOKUP(D62,'[1]SPMC IBP SA'!G:G,'[1]SPMC IBP SA'!FT:FT,"",0)*L62</f>
        <v>154680</v>
      </c>
      <c r="AG62">
        <f>IFERROR(IF(C62="","",VLOOKUP(C62,[1]EBR!A:I,9,0)),5)</f>
        <v>5</v>
      </c>
      <c r="AH62" t="str">
        <f>IF(AG62="","",VLOOKUP(AG62,[1]EBR!S:T,2,0))</f>
        <v>PESAGEM</v>
      </c>
      <c r="AI62" t="str">
        <f>_xlfn.XLOOKUP(D62,'[1]SPMC IBP SA'!G:G,'[1]SPMC IBP SA'!M:M,"",0)</f>
        <v>VERMELHO</v>
      </c>
      <c r="AJ62">
        <f t="shared" ca="1" si="2"/>
        <v>34</v>
      </c>
      <c r="AK62" s="40" t="str">
        <f t="shared" ca="1" si="3"/>
        <v>6 - OP em WIP +30 a 45 dias</v>
      </c>
      <c r="AO62" t="s">
        <v>270</v>
      </c>
      <c r="AP62" s="49">
        <v>1</v>
      </c>
      <c r="AS62" t="str">
        <f t="shared" si="4"/>
        <v>702535</v>
      </c>
      <c r="BR62" s="31"/>
    </row>
    <row r="63" spans="1:70" x14ac:dyDescent="0.35">
      <c r="A63" s="38">
        <v>700981</v>
      </c>
      <c r="B63" s="38">
        <v>2262945</v>
      </c>
      <c r="C63" s="38" t="s">
        <v>271</v>
      </c>
      <c r="D63" s="38" t="s">
        <v>170</v>
      </c>
      <c r="E63" s="38" t="s">
        <v>54</v>
      </c>
      <c r="F63" s="38">
        <v>402</v>
      </c>
      <c r="G63" s="38" t="s">
        <v>55</v>
      </c>
      <c r="H63" s="38">
        <v>600</v>
      </c>
      <c r="I63" s="38" t="s">
        <v>234</v>
      </c>
      <c r="J63" s="38" t="s">
        <v>268</v>
      </c>
      <c r="K63" s="38" t="s">
        <v>269</v>
      </c>
      <c r="L63" s="39">
        <v>800000</v>
      </c>
      <c r="M63" s="39">
        <v>0</v>
      </c>
      <c r="N63" t="s">
        <v>59</v>
      </c>
      <c r="O63" s="40">
        <v>45681</v>
      </c>
      <c r="P63" s="40">
        <v>45684</v>
      </c>
      <c r="Q63" s="40">
        <v>45673</v>
      </c>
      <c r="R63" s="40">
        <v>45681</v>
      </c>
      <c r="S63" s="40">
        <v>45681</v>
      </c>
      <c r="T63" s="41">
        <v>45711</v>
      </c>
      <c r="U63" s="42">
        <v>18</v>
      </c>
      <c r="W63" s="44" t="str">
        <f>_xlfn.XLOOKUP(D63,'[1]SPMC IBP SA'!G:G,'[1]SPMC IBP SA'!M:M,"",0)</f>
        <v>VERMELHO</v>
      </c>
      <c r="X63" s="44" t="str">
        <f>_xlfn.XLOOKUP(D63,'[1]SPMC IBP SA'!G:G,'[1]SPMC IBP SA'!O:O,"",0)</f>
        <v>COP FET.2</v>
      </c>
      <c r="Y63" s="44" t="str">
        <f>_xlfn.XLOOKUP(D63,'[1]SPMC IBP SA'!G:G,'[1]SPMC IBP SA'!R:R,"",0)</f>
        <v>REV. 800 1</v>
      </c>
      <c r="Z63" s="45" t="s">
        <v>55</v>
      </c>
      <c r="AA63" s="46">
        <f>_xlfn.XLOOKUP(D63,'[1]SPMC IBP SA'!G:G,'[1]SPMC IBP SA'!AM:AM,"",0)</f>
        <v>18</v>
      </c>
      <c r="AB63" s="26" t="str">
        <f t="shared" si="0"/>
        <v/>
      </c>
      <c r="AC63" s="47" t="str">
        <f t="shared" si="1"/>
        <v>Via Úmida</v>
      </c>
      <c r="AD63" s="47" t="str">
        <f>_xlfn.XLOOKUP(D63,'[1]SPMC IBP SA'!G:G,'[1]SPMC IBP SA'!FK:FK,"",0)</f>
        <v>Crítico</v>
      </c>
      <c r="AE63" s="47" t="str">
        <f>_xlfn.XLOOKUP(D63,'[1]SPMC IBP SA'!G:G,'[1]SPMC IBP SA'!Q:Q,"",0)</f>
        <v>LTO 800 2  VG 800 2</v>
      </c>
      <c r="AF63" s="48">
        <f>_xlfn.XLOOKUP(D63,'[1]SPMC IBP SA'!G:G,'[1]SPMC IBP SA'!FT:FT,"",0)*L63</f>
        <v>154680</v>
      </c>
      <c r="AG63">
        <f>IFERROR(IF(C63="","",VLOOKUP(C63,[1]EBR!A:I,9,0)),5)</f>
        <v>5</v>
      </c>
      <c r="AH63" t="str">
        <f>IF(AG63="","",VLOOKUP(AG63,[1]EBR!S:T,2,0))</f>
        <v>PESAGEM</v>
      </c>
      <c r="AI63" t="str">
        <f>_xlfn.XLOOKUP(D63,'[1]SPMC IBP SA'!G:G,'[1]SPMC IBP SA'!M:M,"",0)</f>
        <v>VERMELHO</v>
      </c>
      <c r="AJ63">
        <f t="shared" ca="1" si="2"/>
        <v>34</v>
      </c>
      <c r="AK63" s="40" t="str">
        <f t="shared" ca="1" si="3"/>
        <v>6 - OP em WIP +30 a 45 dias</v>
      </c>
      <c r="AO63" t="s">
        <v>89</v>
      </c>
      <c r="AP63" s="49">
        <v>1</v>
      </c>
      <c r="AS63" t="str">
        <f t="shared" si="4"/>
        <v>700981</v>
      </c>
      <c r="BR63" s="31"/>
    </row>
    <row r="64" spans="1:70" x14ac:dyDescent="0.35">
      <c r="A64" s="38">
        <v>702363</v>
      </c>
      <c r="B64" s="38">
        <v>2263061</v>
      </c>
      <c r="C64" s="38" t="s">
        <v>272</v>
      </c>
      <c r="D64" s="38" t="s">
        <v>221</v>
      </c>
      <c r="E64" s="38" t="s">
        <v>54</v>
      </c>
      <c r="F64" s="38">
        <v>400</v>
      </c>
      <c r="G64" s="38" t="s">
        <v>55</v>
      </c>
      <c r="H64" s="38">
        <v>600</v>
      </c>
      <c r="I64" s="38" t="s">
        <v>273</v>
      </c>
      <c r="J64" s="38" t="s">
        <v>274</v>
      </c>
      <c r="K64" s="38" t="s">
        <v>269</v>
      </c>
      <c r="L64" s="39">
        <v>895704</v>
      </c>
      <c r="M64" s="39">
        <v>0</v>
      </c>
      <c r="N64" t="s">
        <v>59</v>
      </c>
      <c r="O64" s="40">
        <v>45692</v>
      </c>
      <c r="P64" s="40">
        <v>45694</v>
      </c>
      <c r="Q64" s="40">
        <v>45673</v>
      </c>
      <c r="R64" s="40">
        <v>45692</v>
      </c>
      <c r="S64" s="40">
        <v>45692</v>
      </c>
      <c r="T64" s="41" t="s">
        <v>264</v>
      </c>
      <c r="U64" s="42">
        <v>21</v>
      </c>
      <c r="V64" s="43"/>
      <c r="W64" s="44" t="str">
        <f>_xlfn.XLOOKUP(D64,'[1]SPMC IBP SA'!G:G,'[1]SPMC IBP SA'!M:M,"",0)</f>
        <v>VERMELHO</v>
      </c>
      <c r="X64" s="44" t="str">
        <f>_xlfn.XLOOKUP(D64,'[1]SPMC IBP SA'!G:G,'[1]SPMC IBP SA'!O:O,"",0)</f>
        <v>COP LEG.8</v>
      </c>
      <c r="Y64" s="44" t="str">
        <f>_xlfn.XLOOKUP(D64,'[1]SPMC IBP SA'!G:G,'[1]SPMC IBP SA'!R:R,"",0)</f>
        <v>REV. 800 3</v>
      </c>
      <c r="Z64" s="45" t="s">
        <v>55</v>
      </c>
      <c r="AA64" s="46">
        <f>_xlfn.XLOOKUP(D64,'[1]SPMC IBP SA'!G:G,'[1]SPMC IBP SA'!AM:AM,"",0)</f>
        <v>21</v>
      </c>
      <c r="AB64" s="26" t="str">
        <f t="shared" si="0"/>
        <v>NÃO</v>
      </c>
      <c r="AC64" s="47" t="str">
        <f t="shared" si="1"/>
        <v>Via Úmida</v>
      </c>
      <c r="AD64" s="47" t="str">
        <f>_xlfn.XLOOKUP(D64,'[1]SPMC IBP SA'!G:G,'[1]SPMC IBP SA'!FK:FK,"",0)</f>
        <v>Crítico</v>
      </c>
      <c r="AE64" s="47" t="str">
        <f>_xlfn.XLOOKUP(D64,'[1]SPMC IBP SA'!G:G,'[1]SPMC IBP SA'!Q:Q,"",0)</f>
        <v>-</v>
      </c>
      <c r="AF64" s="48">
        <f>_xlfn.XLOOKUP(D64,'[1]SPMC IBP SA'!G:G,'[1]SPMC IBP SA'!FT:FT,"",0)*L64</f>
        <v>103910.62104</v>
      </c>
      <c r="AG64">
        <f>IFERROR(IF(C64="","",VLOOKUP(C64,[1]EBR!A:I,9,0)),5)</f>
        <v>5</v>
      </c>
      <c r="AH64" t="str">
        <f>IF(AG64="","",VLOOKUP(AG64,[1]EBR!S:T,2,0))</f>
        <v>PESAGEM</v>
      </c>
      <c r="AI64" t="str">
        <f>_xlfn.XLOOKUP(D64,'[1]SPMC IBP SA'!G:G,'[1]SPMC IBP SA'!M:M,"",0)</f>
        <v>VERMELHO</v>
      </c>
      <c r="AJ64">
        <f t="shared" ca="1" si="2"/>
        <v>23</v>
      </c>
      <c r="AK64" s="40" t="str">
        <f t="shared" ca="1" si="3"/>
        <v>7 - OP em WIP +20 a 30 dias</v>
      </c>
      <c r="AO64" t="s">
        <v>275</v>
      </c>
      <c r="AP64" s="49">
        <v>4</v>
      </c>
      <c r="AS64" t="str">
        <f t="shared" si="4"/>
        <v>700981</v>
      </c>
      <c r="BR64" s="31"/>
    </row>
    <row r="65" spans="1:70" x14ac:dyDescent="0.35">
      <c r="A65" s="38">
        <v>702363</v>
      </c>
      <c r="B65" s="38">
        <v>2263062</v>
      </c>
      <c r="C65" s="38" t="s">
        <v>276</v>
      </c>
      <c r="D65" s="38" t="s">
        <v>221</v>
      </c>
      <c r="E65" s="38" t="s">
        <v>54</v>
      </c>
      <c r="F65" s="38">
        <v>400</v>
      </c>
      <c r="G65" s="38" t="s">
        <v>55</v>
      </c>
      <c r="H65" s="38">
        <v>600</v>
      </c>
      <c r="I65" s="38" t="s">
        <v>273</v>
      </c>
      <c r="J65" s="38" t="s">
        <v>274</v>
      </c>
      <c r="K65" s="38" t="s">
        <v>269</v>
      </c>
      <c r="L65" s="39">
        <v>895704</v>
      </c>
      <c r="M65" s="39">
        <v>0</v>
      </c>
      <c r="N65" t="s">
        <v>59</v>
      </c>
      <c r="O65" s="40">
        <v>45692</v>
      </c>
      <c r="P65" s="40">
        <v>45694</v>
      </c>
      <c r="Q65" s="40">
        <v>45673</v>
      </c>
      <c r="R65" s="40">
        <v>45692</v>
      </c>
      <c r="S65" s="40">
        <v>45692</v>
      </c>
      <c r="T65" s="41" t="s">
        <v>264</v>
      </c>
      <c r="U65" s="42">
        <v>21</v>
      </c>
      <c r="V65" s="43"/>
      <c r="W65" s="44" t="str">
        <f>_xlfn.XLOOKUP(D65,'[1]SPMC IBP SA'!G:G,'[1]SPMC IBP SA'!M:M,"",0)</f>
        <v>VERMELHO</v>
      </c>
      <c r="X65" s="44" t="str">
        <f>_xlfn.XLOOKUP(D65,'[1]SPMC IBP SA'!G:G,'[1]SPMC IBP SA'!O:O,"",0)</f>
        <v>COP LEG.8</v>
      </c>
      <c r="Y65" s="44" t="str">
        <f>_xlfn.XLOOKUP(D65,'[1]SPMC IBP SA'!G:G,'[1]SPMC IBP SA'!R:R,"",0)</f>
        <v>REV. 800 3</v>
      </c>
      <c r="Z65" s="45" t="s">
        <v>55</v>
      </c>
      <c r="AA65" s="46">
        <f>_xlfn.XLOOKUP(D65,'[1]SPMC IBP SA'!G:G,'[1]SPMC IBP SA'!AM:AM,"",0)</f>
        <v>21</v>
      </c>
      <c r="AB65" s="26" t="str">
        <f t="shared" si="0"/>
        <v>NÃO</v>
      </c>
      <c r="AC65" s="47" t="str">
        <f t="shared" si="1"/>
        <v>Via Úmida</v>
      </c>
      <c r="AD65" s="47" t="str">
        <f>_xlfn.XLOOKUP(D65,'[1]SPMC IBP SA'!G:G,'[1]SPMC IBP SA'!FK:FK,"",0)</f>
        <v>Crítico</v>
      </c>
      <c r="AE65" s="47" t="str">
        <f>_xlfn.XLOOKUP(D65,'[1]SPMC IBP SA'!G:G,'[1]SPMC IBP SA'!Q:Q,"",0)</f>
        <v>-</v>
      </c>
      <c r="AF65" s="48">
        <f>_xlfn.XLOOKUP(D65,'[1]SPMC IBP SA'!G:G,'[1]SPMC IBP SA'!FT:FT,"",0)*L65</f>
        <v>103910.62104</v>
      </c>
      <c r="AG65">
        <f>IFERROR(IF(C65="","",VLOOKUP(C65,[1]EBR!A:I,9,0)),5)</f>
        <v>5</v>
      </c>
      <c r="AH65" t="str">
        <f>IF(AG65="","",VLOOKUP(AG65,[1]EBR!S:T,2,0))</f>
        <v>PESAGEM</v>
      </c>
      <c r="AI65" t="str">
        <f>_xlfn.XLOOKUP(D65,'[1]SPMC IBP SA'!G:G,'[1]SPMC IBP SA'!M:M,"",0)</f>
        <v>VERMELHO</v>
      </c>
      <c r="AJ65">
        <f t="shared" ca="1" si="2"/>
        <v>23</v>
      </c>
      <c r="AK65" s="40" t="str">
        <f t="shared" ca="1" si="3"/>
        <v>7 - OP em WIP +20 a 30 dias</v>
      </c>
      <c r="AO65" t="s">
        <v>277</v>
      </c>
      <c r="AP65" s="49">
        <v>2</v>
      </c>
      <c r="AS65" t="str">
        <f t="shared" si="4"/>
        <v>702363</v>
      </c>
      <c r="BR65" s="31"/>
    </row>
    <row r="66" spans="1:70" x14ac:dyDescent="0.35">
      <c r="A66" s="38">
        <v>702363</v>
      </c>
      <c r="B66" s="38">
        <v>2263063</v>
      </c>
      <c r="C66" s="38" t="s">
        <v>278</v>
      </c>
      <c r="D66" s="38" t="s">
        <v>221</v>
      </c>
      <c r="E66" s="38" t="s">
        <v>54</v>
      </c>
      <c r="F66" s="38">
        <v>400</v>
      </c>
      <c r="G66" s="38" t="s">
        <v>55</v>
      </c>
      <c r="H66" s="38">
        <v>600</v>
      </c>
      <c r="I66" s="38" t="s">
        <v>273</v>
      </c>
      <c r="J66" s="38" t="s">
        <v>274</v>
      </c>
      <c r="K66" s="38" t="s">
        <v>269</v>
      </c>
      <c r="L66" s="39">
        <v>895704</v>
      </c>
      <c r="M66" s="39">
        <v>0</v>
      </c>
      <c r="N66" t="s">
        <v>59</v>
      </c>
      <c r="O66" s="40">
        <v>45692</v>
      </c>
      <c r="P66" s="40">
        <v>45694</v>
      </c>
      <c r="Q66" s="40">
        <v>45673</v>
      </c>
      <c r="R66" s="40">
        <v>45692</v>
      </c>
      <c r="S66" s="40">
        <v>45692</v>
      </c>
      <c r="T66" s="41" t="s">
        <v>264</v>
      </c>
      <c r="U66" s="42">
        <v>21</v>
      </c>
      <c r="V66" s="43"/>
      <c r="W66" s="44" t="str">
        <f>_xlfn.XLOOKUP(D66,'[1]SPMC IBP SA'!G:G,'[1]SPMC IBP SA'!M:M,"",0)</f>
        <v>VERMELHO</v>
      </c>
      <c r="X66" s="44" t="str">
        <f>_xlfn.XLOOKUP(D66,'[1]SPMC IBP SA'!G:G,'[1]SPMC IBP SA'!O:O,"",0)</f>
        <v>COP LEG.8</v>
      </c>
      <c r="Y66" s="44" t="str">
        <f>_xlfn.XLOOKUP(D66,'[1]SPMC IBP SA'!G:G,'[1]SPMC IBP SA'!R:R,"",0)</f>
        <v>REV. 800 3</v>
      </c>
      <c r="Z66" s="45" t="s">
        <v>55</v>
      </c>
      <c r="AA66" s="46">
        <f>_xlfn.XLOOKUP(D66,'[1]SPMC IBP SA'!G:G,'[1]SPMC IBP SA'!AM:AM,"",0)</f>
        <v>21</v>
      </c>
      <c r="AB66" s="26" t="str">
        <f t="shared" si="0"/>
        <v>NÃO</v>
      </c>
      <c r="AC66" s="47" t="str">
        <f t="shared" si="1"/>
        <v>Via Úmida</v>
      </c>
      <c r="AD66" s="47" t="str">
        <f>_xlfn.XLOOKUP(D66,'[1]SPMC IBP SA'!G:G,'[1]SPMC IBP SA'!FK:FK,"",0)</f>
        <v>Crítico</v>
      </c>
      <c r="AE66" s="47" t="str">
        <f>_xlfn.XLOOKUP(D66,'[1]SPMC IBP SA'!G:G,'[1]SPMC IBP SA'!Q:Q,"",0)</f>
        <v>-</v>
      </c>
      <c r="AF66" s="48">
        <f>_xlfn.XLOOKUP(D66,'[1]SPMC IBP SA'!G:G,'[1]SPMC IBP SA'!FT:FT,"",0)*L66</f>
        <v>103910.62104</v>
      </c>
      <c r="AG66">
        <f>IFERROR(IF(C66="","",VLOOKUP(C66,[1]EBR!A:I,9,0)),5)</f>
        <v>5</v>
      </c>
      <c r="AH66" t="str">
        <f>IF(AG66="","",VLOOKUP(AG66,[1]EBR!S:T,2,0))</f>
        <v>PESAGEM</v>
      </c>
      <c r="AI66" t="str">
        <f>_xlfn.XLOOKUP(D66,'[1]SPMC IBP SA'!G:G,'[1]SPMC IBP SA'!M:M,"",0)</f>
        <v>VERMELHO</v>
      </c>
      <c r="AJ66">
        <f t="shared" ca="1" si="2"/>
        <v>23</v>
      </c>
      <c r="AK66" s="40" t="str">
        <f t="shared" ca="1" si="3"/>
        <v>7 - OP em WIP +20 a 30 dias</v>
      </c>
      <c r="AO66" t="s">
        <v>279</v>
      </c>
      <c r="AP66" s="49">
        <v>15</v>
      </c>
      <c r="AS66" t="str">
        <f t="shared" si="4"/>
        <v>702363</v>
      </c>
      <c r="BR66" s="31"/>
    </row>
    <row r="67" spans="1:70" x14ac:dyDescent="0.35">
      <c r="A67" s="38">
        <v>702363</v>
      </c>
      <c r="B67" s="38">
        <v>2263064</v>
      </c>
      <c r="C67" s="38" t="s">
        <v>280</v>
      </c>
      <c r="D67" s="38" t="s">
        <v>221</v>
      </c>
      <c r="E67" s="38" t="s">
        <v>54</v>
      </c>
      <c r="F67" s="38">
        <v>400</v>
      </c>
      <c r="G67" s="38" t="s">
        <v>55</v>
      </c>
      <c r="H67" s="38">
        <v>600</v>
      </c>
      <c r="I67" s="38" t="s">
        <v>273</v>
      </c>
      <c r="J67" s="38" t="s">
        <v>274</v>
      </c>
      <c r="K67" s="38" t="s">
        <v>269</v>
      </c>
      <c r="L67" s="39">
        <v>895704</v>
      </c>
      <c r="M67" s="39">
        <v>0</v>
      </c>
      <c r="N67" t="s">
        <v>59</v>
      </c>
      <c r="O67" s="40">
        <v>45692</v>
      </c>
      <c r="P67" s="40">
        <v>45694</v>
      </c>
      <c r="Q67" s="40">
        <v>45673</v>
      </c>
      <c r="R67" s="40">
        <v>45692</v>
      </c>
      <c r="S67" s="40">
        <v>45692</v>
      </c>
      <c r="T67" s="41" t="s">
        <v>264</v>
      </c>
      <c r="U67" s="42">
        <v>21</v>
      </c>
      <c r="V67" s="43"/>
      <c r="W67" s="44" t="str">
        <f>_xlfn.XLOOKUP(D67,'[1]SPMC IBP SA'!G:G,'[1]SPMC IBP SA'!M:M,"",0)</f>
        <v>VERMELHO</v>
      </c>
      <c r="X67" s="44" t="str">
        <f>_xlfn.XLOOKUP(D67,'[1]SPMC IBP SA'!G:G,'[1]SPMC IBP SA'!O:O,"",0)</f>
        <v>COP LEG.8</v>
      </c>
      <c r="Y67" s="44" t="str">
        <f>_xlfn.XLOOKUP(D67,'[1]SPMC IBP SA'!G:G,'[1]SPMC IBP SA'!R:R,"",0)</f>
        <v>REV. 800 3</v>
      </c>
      <c r="Z67" s="45" t="s">
        <v>55</v>
      </c>
      <c r="AA67" s="46">
        <f>_xlfn.XLOOKUP(D67,'[1]SPMC IBP SA'!G:G,'[1]SPMC IBP SA'!AM:AM,"",0)</f>
        <v>21</v>
      </c>
      <c r="AB67" s="26" t="str">
        <f t="shared" ref="AB67:AB130" si="6">IF(T67="NÃO PESADO","NÃO","")</f>
        <v>NÃO</v>
      </c>
      <c r="AC67" s="47" t="str">
        <f t="shared" ref="AC67:AC130" si="7">IF(AE67=" ","Via Seca","Via Úmida")</f>
        <v>Via Úmida</v>
      </c>
      <c r="AD67" s="47" t="str">
        <f>_xlfn.XLOOKUP(D67,'[1]SPMC IBP SA'!G:G,'[1]SPMC IBP SA'!FK:FK,"",0)</f>
        <v>Crítico</v>
      </c>
      <c r="AE67" s="47" t="str">
        <f>_xlfn.XLOOKUP(D67,'[1]SPMC IBP SA'!G:G,'[1]SPMC IBP SA'!Q:Q,"",0)</f>
        <v>-</v>
      </c>
      <c r="AF67" s="48">
        <f>_xlfn.XLOOKUP(D67,'[1]SPMC IBP SA'!G:G,'[1]SPMC IBP SA'!FT:FT,"",0)*L67</f>
        <v>103910.62104</v>
      </c>
      <c r="AG67">
        <f>IFERROR(IF(C67="","",VLOOKUP(C67,[1]EBR!A:I,9,0)),5)</f>
        <v>5</v>
      </c>
      <c r="AH67" t="str">
        <f>IF(AG67="","",VLOOKUP(AG67,[1]EBR!S:T,2,0))</f>
        <v>PESAGEM</v>
      </c>
      <c r="AI67" t="str">
        <f>_xlfn.XLOOKUP(D67,'[1]SPMC IBP SA'!G:G,'[1]SPMC IBP SA'!M:M,"",0)</f>
        <v>VERMELHO</v>
      </c>
      <c r="AJ67">
        <f t="shared" ref="AJ67:AJ130" ca="1" si="8">TODAY()-S67</f>
        <v>23</v>
      </c>
      <c r="AK67" s="40" t="str">
        <f t="shared" ref="AK67:AK130" ca="1" si="9">IF(S67="","",IF(AJ67&lt;20,"8 - OP com menos de 20 dias",IF(AJ67&lt;30,"7 - OP em WIP +20 a 30 dias",IF(AJ67&lt;45,"6 - OP em WIP +30 a 45 dias",IF(AJ67&lt;60,"5 - OP em WIP +45 a 60 dias",IF(AJ67&lt;75,"4 - OP em WIP +60 a 75 dias",IF(AJ67&lt;90,"3 - OP em WIP +75 a 90 dias",IF(AJ67&lt;120,"2 - OP em WIP +90 a 120 dias","1 - Alto Risco de Vencimento +120 em WIP"))))))))</f>
        <v>7 - OP em WIP +20 a 30 dias</v>
      </c>
      <c r="AO67">
        <v>704302</v>
      </c>
      <c r="AP67" s="49">
        <v>2</v>
      </c>
      <c r="AS67" t="str">
        <f t="shared" si="4"/>
        <v>702363</v>
      </c>
      <c r="BR67" s="31"/>
    </row>
    <row r="68" spans="1:70" x14ac:dyDescent="0.35">
      <c r="A68" s="38">
        <v>702363</v>
      </c>
      <c r="B68" s="38">
        <v>2263065</v>
      </c>
      <c r="C68" s="38" t="s">
        <v>281</v>
      </c>
      <c r="D68" s="38" t="s">
        <v>221</v>
      </c>
      <c r="E68" s="38" t="s">
        <v>54</v>
      </c>
      <c r="F68" s="38">
        <v>400</v>
      </c>
      <c r="G68" s="38" t="s">
        <v>55</v>
      </c>
      <c r="H68" s="38">
        <v>600</v>
      </c>
      <c r="I68" s="38" t="s">
        <v>273</v>
      </c>
      <c r="J68" s="38" t="s">
        <v>274</v>
      </c>
      <c r="K68" s="38" t="s">
        <v>269</v>
      </c>
      <c r="L68" s="39">
        <v>895704</v>
      </c>
      <c r="M68" s="39">
        <v>0</v>
      </c>
      <c r="N68" t="s">
        <v>59</v>
      </c>
      <c r="O68" s="40">
        <v>45692</v>
      </c>
      <c r="P68" s="40">
        <v>45694</v>
      </c>
      <c r="Q68" s="40">
        <v>45673</v>
      </c>
      <c r="R68" s="40">
        <v>45692</v>
      </c>
      <c r="S68" s="40">
        <v>45692</v>
      </c>
      <c r="T68" s="41" t="s">
        <v>264</v>
      </c>
      <c r="U68" s="42">
        <v>21</v>
      </c>
      <c r="V68" s="43"/>
      <c r="W68" s="44" t="str">
        <f>_xlfn.XLOOKUP(D68,'[1]SPMC IBP SA'!G:G,'[1]SPMC IBP SA'!M:M,"",0)</f>
        <v>VERMELHO</v>
      </c>
      <c r="X68" s="44" t="str">
        <f>_xlfn.XLOOKUP(D68,'[1]SPMC IBP SA'!G:G,'[1]SPMC IBP SA'!O:O,"",0)</f>
        <v>COP LEG.8</v>
      </c>
      <c r="Y68" s="44" t="str">
        <f>_xlfn.XLOOKUP(D68,'[1]SPMC IBP SA'!G:G,'[1]SPMC IBP SA'!R:R,"",0)</f>
        <v>REV. 800 3</v>
      </c>
      <c r="Z68" s="45" t="s">
        <v>55</v>
      </c>
      <c r="AA68" s="46">
        <f>_xlfn.XLOOKUP(D68,'[1]SPMC IBP SA'!G:G,'[1]SPMC IBP SA'!AM:AM,"",0)</f>
        <v>21</v>
      </c>
      <c r="AB68" s="26" t="str">
        <f t="shared" si="6"/>
        <v>NÃO</v>
      </c>
      <c r="AC68" s="47" t="str">
        <f t="shared" si="7"/>
        <v>Via Úmida</v>
      </c>
      <c r="AD68" s="47" t="str">
        <f>_xlfn.XLOOKUP(D68,'[1]SPMC IBP SA'!G:G,'[1]SPMC IBP SA'!FK:FK,"",0)</f>
        <v>Crítico</v>
      </c>
      <c r="AE68" s="47" t="str">
        <f>_xlfn.XLOOKUP(D68,'[1]SPMC IBP SA'!G:G,'[1]SPMC IBP SA'!Q:Q,"",0)</f>
        <v>-</v>
      </c>
      <c r="AF68" s="48">
        <f>_xlfn.XLOOKUP(D68,'[1]SPMC IBP SA'!G:G,'[1]SPMC IBP SA'!FT:FT,"",0)*L68</f>
        <v>103910.62104</v>
      </c>
      <c r="AG68">
        <f>IFERROR(IF(C68="","",VLOOKUP(C68,[1]EBR!A:I,9,0)),5)</f>
        <v>5</v>
      </c>
      <c r="AH68" t="str">
        <f>IF(AG68="","",VLOOKUP(AG68,[1]EBR!S:T,2,0))</f>
        <v>PESAGEM</v>
      </c>
      <c r="AI68" t="str">
        <f>_xlfn.XLOOKUP(D68,'[1]SPMC IBP SA'!G:G,'[1]SPMC IBP SA'!M:M,"",0)</f>
        <v>VERMELHO</v>
      </c>
      <c r="AJ68">
        <f t="shared" ca="1" si="8"/>
        <v>23</v>
      </c>
      <c r="AK68" s="40" t="str">
        <f t="shared" ca="1" si="9"/>
        <v>7 - OP em WIP +20 a 30 dias</v>
      </c>
      <c r="AO68" t="s">
        <v>282</v>
      </c>
      <c r="AP68" s="49">
        <v>5</v>
      </c>
      <c r="AS68" t="str">
        <f t="shared" si="4"/>
        <v>702363</v>
      </c>
      <c r="BR68" s="31"/>
    </row>
    <row r="69" spans="1:70" x14ac:dyDescent="0.35">
      <c r="A69" s="38">
        <v>702363</v>
      </c>
      <c r="B69" s="38">
        <v>2263066</v>
      </c>
      <c r="C69" s="38" t="s">
        <v>283</v>
      </c>
      <c r="D69" s="38" t="s">
        <v>221</v>
      </c>
      <c r="E69" s="38" t="s">
        <v>54</v>
      </c>
      <c r="F69" s="38">
        <v>400</v>
      </c>
      <c r="G69" s="38" t="s">
        <v>55</v>
      </c>
      <c r="H69" s="38">
        <v>600</v>
      </c>
      <c r="I69" s="38" t="s">
        <v>273</v>
      </c>
      <c r="J69" s="38" t="s">
        <v>274</v>
      </c>
      <c r="K69" s="38" t="s">
        <v>269</v>
      </c>
      <c r="L69" s="39">
        <v>895704</v>
      </c>
      <c r="M69" s="39">
        <v>0</v>
      </c>
      <c r="N69" t="s">
        <v>59</v>
      </c>
      <c r="O69" s="40">
        <v>45695</v>
      </c>
      <c r="P69" s="40">
        <v>45697</v>
      </c>
      <c r="Q69" s="40">
        <v>45673</v>
      </c>
      <c r="R69" s="40">
        <v>45695</v>
      </c>
      <c r="S69" s="40">
        <v>45695</v>
      </c>
      <c r="T69" s="41" t="s">
        <v>264</v>
      </c>
      <c r="U69" s="42">
        <v>21</v>
      </c>
      <c r="W69" s="44" t="str">
        <f>_xlfn.XLOOKUP(D69,'[1]SPMC IBP SA'!G:G,'[1]SPMC IBP SA'!M:M,"",0)</f>
        <v>VERMELHO</v>
      </c>
      <c r="X69" s="44" t="str">
        <f>_xlfn.XLOOKUP(D69,'[1]SPMC IBP SA'!G:G,'[1]SPMC IBP SA'!O:O,"",0)</f>
        <v>COP LEG.8</v>
      </c>
      <c r="Y69" s="44" t="str">
        <f>_xlfn.XLOOKUP(D69,'[1]SPMC IBP SA'!G:G,'[1]SPMC IBP SA'!R:R,"",0)</f>
        <v>REV. 800 3</v>
      </c>
      <c r="Z69" s="45" t="s">
        <v>55</v>
      </c>
      <c r="AA69" s="46">
        <f>_xlfn.XLOOKUP(D69,'[1]SPMC IBP SA'!G:G,'[1]SPMC IBP SA'!AM:AM,"",0)</f>
        <v>21</v>
      </c>
      <c r="AB69" s="26" t="str">
        <f t="shared" si="6"/>
        <v>NÃO</v>
      </c>
      <c r="AC69" s="47" t="str">
        <f t="shared" si="7"/>
        <v>Via Úmida</v>
      </c>
      <c r="AD69" s="47" t="str">
        <f>_xlfn.XLOOKUP(D69,'[1]SPMC IBP SA'!G:G,'[1]SPMC IBP SA'!FK:FK,"",0)</f>
        <v>Crítico</v>
      </c>
      <c r="AE69" s="47" t="str">
        <f>_xlfn.XLOOKUP(D69,'[1]SPMC IBP SA'!G:G,'[1]SPMC IBP SA'!Q:Q,"",0)</f>
        <v>-</v>
      </c>
      <c r="AF69" s="48">
        <f>_xlfn.XLOOKUP(D69,'[1]SPMC IBP SA'!G:G,'[1]SPMC IBP SA'!FT:FT,"",0)*L69</f>
        <v>103910.62104</v>
      </c>
      <c r="AG69">
        <f>IFERROR(IF(C69="","",VLOOKUP(C69,[1]EBR!A:I,9,0)),5)</f>
        <v>5</v>
      </c>
      <c r="AH69" t="str">
        <f>IF(AG69="","",VLOOKUP(AG69,[1]EBR!S:T,2,0))</f>
        <v>PESAGEM</v>
      </c>
      <c r="AI69" t="str">
        <f>_xlfn.XLOOKUP(D69,'[1]SPMC IBP SA'!G:G,'[1]SPMC IBP SA'!M:M,"",0)</f>
        <v>VERMELHO</v>
      </c>
      <c r="AJ69">
        <f t="shared" ca="1" si="8"/>
        <v>20</v>
      </c>
      <c r="AK69" s="40" t="str">
        <f t="shared" ca="1" si="9"/>
        <v>7 - OP em WIP +20 a 30 dias</v>
      </c>
      <c r="AO69" t="s">
        <v>284</v>
      </c>
      <c r="AP69" s="49">
        <v>3</v>
      </c>
      <c r="AS69" t="str">
        <f t="shared" ref="AS69:AS132" si="10">LEFT(A68,6)</f>
        <v>702363</v>
      </c>
      <c r="BR69" s="31"/>
    </row>
    <row r="70" spans="1:70" x14ac:dyDescent="0.35">
      <c r="A70" s="38">
        <v>702363</v>
      </c>
      <c r="B70" s="38">
        <v>2263067</v>
      </c>
      <c r="C70" s="38" t="s">
        <v>285</v>
      </c>
      <c r="D70" s="38" t="s">
        <v>221</v>
      </c>
      <c r="E70" s="38" t="s">
        <v>54</v>
      </c>
      <c r="F70" s="38">
        <v>400</v>
      </c>
      <c r="G70" s="38" t="s">
        <v>55</v>
      </c>
      <c r="H70" s="38">
        <v>600</v>
      </c>
      <c r="I70" s="38" t="s">
        <v>273</v>
      </c>
      <c r="J70" s="38" t="s">
        <v>274</v>
      </c>
      <c r="K70" s="38" t="s">
        <v>269</v>
      </c>
      <c r="L70" s="39">
        <v>895704</v>
      </c>
      <c r="M70" s="39">
        <v>0</v>
      </c>
      <c r="N70" t="s">
        <v>59</v>
      </c>
      <c r="O70" s="40">
        <v>45695</v>
      </c>
      <c r="P70" s="40">
        <v>45697</v>
      </c>
      <c r="Q70" s="40">
        <v>45673</v>
      </c>
      <c r="R70" s="40">
        <v>45695</v>
      </c>
      <c r="S70" s="40">
        <v>45695</v>
      </c>
      <c r="T70" s="41" t="s">
        <v>264</v>
      </c>
      <c r="U70" s="42">
        <v>21</v>
      </c>
      <c r="V70" s="43"/>
      <c r="W70" s="44" t="str">
        <f>_xlfn.XLOOKUP(D70,'[1]SPMC IBP SA'!G:G,'[1]SPMC IBP SA'!M:M,"",0)</f>
        <v>VERMELHO</v>
      </c>
      <c r="X70" s="44" t="str">
        <f>_xlfn.XLOOKUP(D70,'[1]SPMC IBP SA'!G:G,'[1]SPMC IBP SA'!O:O,"",0)</f>
        <v>COP LEG.8</v>
      </c>
      <c r="Y70" s="44" t="str">
        <f>_xlfn.XLOOKUP(D70,'[1]SPMC IBP SA'!G:G,'[1]SPMC IBP SA'!R:R,"",0)</f>
        <v>REV. 800 3</v>
      </c>
      <c r="Z70" s="45" t="s">
        <v>55</v>
      </c>
      <c r="AA70" s="46">
        <f>_xlfn.XLOOKUP(D70,'[1]SPMC IBP SA'!G:G,'[1]SPMC IBP SA'!AM:AM,"",0)</f>
        <v>21</v>
      </c>
      <c r="AB70" s="26" t="str">
        <f t="shared" si="6"/>
        <v>NÃO</v>
      </c>
      <c r="AC70" s="47" t="str">
        <f t="shared" si="7"/>
        <v>Via Úmida</v>
      </c>
      <c r="AD70" s="47" t="str">
        <f>_xlfn.XLOOKUP(D70,'[1]SPMC IBP SA'!G:G,'[1]SPMC IBP SA'!FK:FK,"",0)</f>
        <v>Crítico</v>
      </c>
      <c r="AE70" s="47" t="str">
        <f>_xlfn.XLOOKUP(D70,'[1]SPMC IBP SA'!G:G,'[1]SPMC IBP SA'!Q:Q,"",0)</f>
        <v>-</v>
      </c>
      <c r="AF70" s="48">
        <f>_xlfn.XLOOKUP(D70,'[1]SPMC IBP SA'!G:G,'[1]SPMC IBP SA'!FT:FT,"",0)*L70</f>
        <v>103910.62104</v>
      </c>
      <c r="AG70">
        <f>IFERROR(IF(C70="","",VLOOKUP(C70,[1]EBR!A:I,9,0)),5)</f>
        <v>5</v>
      </c>
      <c r="AH70" t="str">
        <f>IF(AG70="","",VLOOKUP(AG70,[1]EBR!S:T,2,0))</f>
        <v>PESAGEM</v>
      </c>
      <c r="AI70" t="str">
        <f>_xlfn.XLOOKUP(D70,'[1]SPMC IBP SA'!G:G,'[1]SPMC IBP SA'!M:M,"",0)</f>
        <v>VERMELHO</v>
      </c>
      <c r="AJ70">
        <f t="shared" ca="1" si="8"/>
        <v>20</v>
      </c>
      <c r="AK70" s="40" t="str">
        <f t="shared" ca="1" si="9"/>
        <v>7 - OP em WIP +20 a 30 dias</v>
      </c>
      <c r="AO70" t="s">
        <v>286</v>
      </c>
      <c r="AP70" s="49">
        <v>4</v>
      </c>
      <c r="AS70" t="str">
        <f t="shared" si="10"/>
        <v>702363</v>
      </c>
      <c r="BR70" s="31"/>
    </row>
    <row r="71" spans="1:70" x14ac:dyDescent="0.35">
      <c r="A71" s="38">
        <v>702363</v>
      </c>
      <c r="B71" s="38">
        <v>2263068</v>
      </c>
      <c r="C71" s="38" t="s">
        <v>287</v>
      </c>
      <c r="D71" s="38" t="s">
        <v>221</v>
      </c>
      <c r="E71" s="38" t="s">
        <v>54</v>
      </c>
      <c r="F71" s="38">
        <v>400</v>
      </c>
      <c r="G71" s="38" t="s">
        <v>55</v>
      </c>
      <c r="H71" s="38">
        <v>600</v>
      </c>
      <c r="I71" s="38" t="s">
        <v>273</v>
      </c>
      <c r="J71" s="38" t="s">
        <v>274</v>
      </c>
      <c r="K71" s="38" t="s">
        <v>269</v>
      </c>
      <c r="L71" s="39">
        <v>895704</v>
      </c>
      <c r="M71" s="39">
        <v>0</v>
      </c>
      <c r="N71" t="s">
        <v>59</v>
      </c>
      <c r="O71" s="40">
        <v>45695</v>
      </c>
      <c r="P71" s="40">
        <v>45697</v>
      </c>
      <c r="Q71" s="40">
        <v>45673</v>
      </c>
      <c r="R71" s="40">
        <v>45695</v>
      </c>
      <c r="S71" s="40">
        <v>45695</v>
      </c>
      <c r="T71" s="41" t="s">
        <v>264</v>
      </c>
      <c r="U71" s="42">
        <v>21</v>
      </c>
      <c r="V71" s="43"/>
      <c r="W71" s="44" t="str">
        <f>_xlfn.XLOOKUP(D71,'[1]SPMC IBP SA'!G:G,'[1]SPMC IBP SA'!M:M,"",0)</f>
        <v>VERMELHO</v>
      </c>
      <c r="X71" s="44" t="str">
        <f>_xlfn.XLOOKUP(D71,'[1]SPMC IBP SA'!G:G,'[1]SPMC IBP SA'!O:O,"",0)</f>
        <v>COP LEG.8</v>
      </c>
      <c r="Y71" s="44" t="str">
        <f>_xlfn.XLOOKUP(D71,'[1]SPMC IBP SA'!G:G,'[1]SPMC IBP SA'!R:R,"",0)</f>
        <v>REV. 800 3</v>
      </c>
      <c r="Z71" s="45" t="s">
        <v>55</v>
      </c>
      <c r="AA71" s="46">
        <f>_xlfn.XLOOKUP(D71,'[1]SPMC IBP SA'!G:G,'[1]SPMC IBP SA'!AM:AM,"",0)</f>
        <v>21</v>
      </c>
      <c r="AB71" s="26" t="str">
        <f t="shared" si="6"/>
        <v>NÃO</v>
      </c>
      <c r="AC71" s="47" t="str">
        <f t="shared" si="7"/>
        <v>Via Úmida</v>
      </c>
      <c r="AD71" s="47" t="str">
        <f>_xlfn.XLOOKUP(D71,'[1]SPMC IBP SA'!G:G,'[1]SPMC IBP SA'!FK:FK,"",0)</f>
        <v>Crítico</v>
      </c>
      <c r="AE71" s="47" t="str">
        <f>_xlfn.XLOOKUP(D71,'[1]SPMC IBP SA'!G:G,'[1]SPMC IBP SA'!Q:Q,"",0)</f>
        <v>-</v>
      </c>
      <c r="AF71" s="48">
        <f>_xlfn.XLOOKUP(D71,'[1]SPMC IBP SA'!G:G,'[1]SPMC IBP SA'!FT:FT,"",0)*L71</f>
        <v>103910.62104</v>
      </c>
      <c r="AG71">
        <f>IFERROR(IF(C71="","",VLOOKUP(C71,[1]EBR!A:I,9,0)),5)</f>
        <v>5</v>
      </c>
      <c r="AH71" t="str">
        <f>IF(AG71="","",VLOOKUP(AG71,[1]EBR!S:T,2,0))</f>
        <v>PESAGEM</v>
      </c>
      <c r="AI71" t="str">
        <f>_xlfn.XLOOKUP(D71,'[1]SPMC IBP SA'!G:G,'[1]SPMC IBP SA'!M:M,"",0)</f>
        <v>VERMELHO</v>
      </c>
      <c r="AJ71">
        <f t="shared" ca="1" si="8"/>
        <v>20</v>
      </c>
      <c r="AK71" s="40" t="str">
        <f t="shared" ca="1" si="9"/>
        <v>7 - OP em WIP +20 a 30 dias</v>
      </c>
      <c r="AO71" t="s">
        <v>288</v>
      </c>
      <c r="AP71" s="49">
        <v>3</v>
      </c>
      <c r="AS71" t="str">
        <f t="shared" si="10"/>
        <v>702363</v>
      </c>
      <c r="BR71" s="31"/>
    </row>
    <row r="72" spans="1:70" x14ac:dyDescent="0.35">
      <c r="A72" s="38">
        <v>702959</v>
      </c>
      <c r="B72" s="38">
        <v>2263074</v>
      </c>
      <c r="C72" s="38" t="s">
        <v>289</v>
      </c>
      <c r="D72" s="38" t="s">
        <v>224</v>
      </c>
      <c r="E72" s="38" t="s">
        <v>54</v>
      </c>
      <c r="F72" s="38">
        <v>400</v>
      </c>
      <c r="G72" s="38" t="s">
        <v>55</v>
      </c>
      <c r="H72" s="38">
        <v>600</v>
      </c>
      <c r="I72" s="38" t="s">
        <v>290</v>
      </c>
      <c r="J72" s="38" t="s">
        <v>291</v>
      </c>
      <c r="K72" s="38" t="s">
        <v>269</v>
      </c>
      <c r="L72" s="39">
        <v>115000</v>
      </c>
      <c r="M72" s="39">
        <v>0</v>
      </c>
      <c r="N72" t="s">
        <v>59</v>
      </c>
      <c r="O72" s="40">
        <v>45692</v>
      </c>
      <c r="P72" s="40">
        <v>45694</v>
      </c>
      <c r="Q72" s="40">
        <v>45673</v>
      </c>
      <c r="R72" s="40">
        <v>45692</v>
      </c>
      <c r="S72" s="40">
        <v>45692</v>
      </c>
      <c r="T72" s="41">
        <v>45708</v>
      </c>
      <c r="U72" s="42">
        <v>14</v>
      </c>
      <c r="V72" s="43"/>
      <c r="W72" s="44" t="str">
        <f>_xlfn.XLOOKUP(D72,'[1]SPMC IBP SA'!G:G,'[1]SPMC IBP SA'!M:M,"",0)</f>
        <v>VERMELHO</v>
      </c>
      <c r="X72" s="44" t="str">
        <f>_xlfn.XLOOKUP(D72,'[1]SPMC IBP SA'!G:G,'[1]SPMC IBP SA'!O:O,"",0)</f>
        <v>COP LEG.7</v>
      </c>
      <c r="Y72" s="44" t="str">
        <f>_xlfn.XLOOKUP(D72,'[1]SPMC IBP SA'!G:G,'[1]SPMC IBP SA'!R:R,"",0)</f>
        <v>REV. 150 1</v>
      </c>
      <c r="Z72" s="45" t="s">
        <v>55</v>
      </c>
      <c r="AA72" s="46">
        <f>_xlfn.XLOOKUP(D72,'[1]SPMC IBP SA'!G:G,'[1]SPMC IBP SA'!AM:AM,"",0)</f>
        <v>14</v>
      </c>
      <c r="AB72" s="26" t="str">
        <f t="shared" si="6"/>
        <v/>
      </c>
      <c r="AC72" s="47" t="str">
        <f t="shared" si="7"/>
        <v>Via Úmida</v>
      </c>
      <c r="AD72" s="47" t="str">
        <f>_xlfn.XLOOKUP(D72,'[1]SPMC IBP SA'!G:G,'[1]SPMC IBP SA'!FK:FK,"",0)</f>
        <v>Crítico</v>
      </c>
      <c r="AE72" s="47" t="str">
        <f>_xlfn.XLOOKUP(D72,'[1]SPMC IBP SA'!G:G,'[1]SPMC IBP SA'!Q:Q,"",0)</f>
        <v>-</v>
      </c>
      <c r="AF72" s="48">
        <f>_xlfn.XLOOKUP(D72,'[1]SPMC IBP SA'!G:G,'[1]SPMC IBP SA'!FT:FT,"",0)*L72</f>
        <v>36766.65</v>
      </c>
      <c r="AG72">
        <f>IFERROR(IF(C72="","",VLOOKUP(C72,[1]EBR!A:I,9,0)),5)</f>
        <v>5</v>
      </c>
      <c r="AH72" t="str">
        <f>IF(AG72="","",VLOOKUP(AG72,[1]EBR!S:T,2,0))</f>
        <v>PESAGEM</v>
      </c>
      <c r="AI72" t="str">
        <f>_xlfn.XLOOKUP(D72,'[1]SPMC IBP SA'!G:G,'[1]SPMC IBP SA'!M:M,"",0)</f>
        <v>VERMELHO</v>
      </c>
      <c r="AJ72">
        <f t="shared" ca="1" si="8"/>
        <v>23</v>
      </c>
      <c r="AK72" s="40" t="str">
        <f t="shared" ca="1" si="9"/>
        <v>7 - OP em WIP +20 a 30 dias</v>
      </c>
      <c r="AO72" t="s">
        <v>233</v>
      </c>
      <c r="AP72" s="49">
        <v>1</v>
      </c>
      <c r="AS72" t="str">
        <f t="shared" si="10"/>
        <v>702363</v>
      </c>
      <c r="BR72" s="31"/>
    </row>
    <row r="73" spans="1:70" x14ac:dyDescent="0.35">
      <c r="A73" s="38">
        <v>702484</v>
      </c>
      <c r="B73" s="38">
        <v>2263135</v>
      </c>
      <c r="C73" s="38" t="s">
        <v>292</v>
      </c>
      <c r="D73" s="38" t="s">
        <v>151</v>
      </c>
      <c r="E73" s="38" t="s">
        <v>54</v>
      </c>
      <c r="F73" s="38">
        <v>402</v>
      </c>
      <c r="G73" s="38" t="s">
        <v>55</v>
      </c>
      <c r="H73" s="38">
        <v>600</v>
      </c>
      <c r="I73" s="38" t="s">
        <v>234</v>
      </c>
      <c r="J73" s="38" t="s">
        <v>293</v>
      </c>
      <c r="K73" s="38" t="s">
        <v>269</v>
      </c>
      <c r="L73" s="39">
        <v>500000</v>
      </c>
      <c r="M73" s="39">
        <v>0</v>
      </c>
      <c r="N73" t="s">
        <v>59</v>
      </c>
      <c r="O73" s="40">
        <v>45674</v>
      </c>
      <c r="P73" s="40">
        <v>45678</v>
      </c>
      <c r="Q73" s="40">
        <v>45673</v>
      </c>
      <c r="R73" s="40">
        <v>45674</v>
      </c>
      <c r="S73" s="40">
        <v>45674</v>
      </c>
      <c r="T73" s="41">
        <v>45691</v>
      </c>
      <c r="U73" s="42">
        <v>18</v>
      </c>
      <c r="V73" s="43"/>
      <c r="W73" s="44" t="str">
        <f>_xlfn.XLOOKUP(D73,'[1]SPMC IBP SA'!G:G,'[1]SPMC IBP SA'!M:M,"",0)</f>
        <v>VERMELHO</v>
      </c>
      <c r="X73" s="44" t="str">
        <f>_xlfn.XLOOKUP(D73,'[1]SPMC IBP SA'!G:G,'[1]SPMC IBP SA'!O:O,"",0)</f>
        <v>COP LEG.3</v>
      </c>
      <c r="Y73" s="44" t="str">
        <f>_xlfn.XLOOKUP(D73,'[1]SPMC IBP SA'!G:G,'[1]SPMC IBP SA'!R:R,"",0)</f>
        <v>REV. 400 2</v>
      </c>
      <c r="Z73" s="45" t="s">
        <v>55</v>
      </c>
      <c r="AA73" s="46">
        <f>_xlfn.XLOOKUP(D73,'[1]SPMC IBP SA'!G:G,'[1]SPMC IBP SA'!AM:AM,"",0)</f>
        <v>18</v>
      </c>
      <c r="AB73" s="26" t="str">
        <f t="shared" si="6"/>
        <v/>
      </c>
      <c r="AC73" s="47" t="str">
        <f t="shared" si="7"/>
        <v>Via Úmida</v>
      </c>
      <c r="AD73" s="47" t="str">
        <f>_xlfn.XLOOKUP(D73,'[1]SPMC IBP SA'!G:G,'[1]SPMC IBP SA'!FK:FK,"",0)</f>
        <v>Crítico</v>
      </c>
      <c r="AE73" s="47" t="str">
        <f>_xlfn.XLOOKUP(D73,'[1]SPMC IBP SA'!G:G,'[1]SPMC IBP SA'!Q:Q,"",0)</f>
        <v>LTO 800 1  VG 800 1</v>
      </c>
      <c r="AF73" s="48">
        <f>_xlfn.XLOOKUP(D73,'[1]SPMC IBP SA'!G:G,'[1]SPMC IBP SA'!FT:FT,"",0)*L73</f>
        <v>168750</v>
      </c>
      <c r="AG73">
        <f>IFERROR(IF(C73="","",VLOOKUP(C73,[1]EBR!A:I,9,0)),5)</f>
        <v>5</v>
      </c>
      <c r="AH73" t="str">
        <f>IF(AG73="","",VLOOKUP(AG73,[1]EBR!S:T,2,0))</f>
        <v>PESAGEM</v>
      </c>
      <c r="AI73" t="str">
        <f>_xlfn.XLOOKUP(D73,'[1]SPMC IBP SA'!G:G,'[1]SPMC IBP SA'!M:M,"",0)</f>
        <v>VERMELHO</v>
      </c>
      <c r="AJ73">
        <f t="shared" ca="1" si="8"/>
        <v>41</v>
      </c>
      <c r="AK73" s="40" t="str">
        <f t="shared" ca="1" si="9"/>
        <v>6 - OP em WIP +30 a 45 dias</v>
      </c>
      <c r="AO73" t="s">
        <v>294</v>
      </c>
      <c r="AP73" s="49">
        <v>2</v>
      </c>
      <c r="AS73" t="str">
        <f t="shared" si="10"/>
        <v>702959</v>
      </c>
      <c r="BR73" s="31"/>
    </row>
    <row r="74" spans="1:70" x14ac:dyDescent="0.35">
      <c r="A74" s="38">
        <v>702484</v>
      </c>
      <c r="B74" s="38">
        <v>2263136</v>
      </c>
      <c r="C74" s="38" t="s">
        <v>295</v>
      </c>
      <c r="D74" s="38" t="s">
        <v>151</v>
      </c>
      <c r="E74" s="38" t="s">
        <v>54</v>
      </c>
      <c r="F74" s="38">
        <v>402</v>
      </c>
      <c r="G74" s="38" t="s">
        <v>55</v>
      </c>
      <c r="H74" s="38">
        <v>600</v>
      </c>
      <c r="I74" s="38" t="s">
        <v>234</v>
      </c>
      <c r="J74" s="38" t="s">
        <v>293</v>
      </c>
      <c r="K74" s="38" t="s">
        <v>269</v>
      </c>
      <c r="L74" s="39">
        <v>500000</v>
      </c>
      <c r="M74" s="39">
        <v>0</v>
      </c>
      <c r="N74" t="s">
        <v>59</v>
      </c>
      <c r="O74" s="40">
        <v>45674</v>
      </c>
      <c r="P74" s="40">
        <v>45678</v>
      </c>
      <c r="Q74" s="40">
        <v>45673</v>
      </c>
      <c r="R74" s="40">
        <v>45674</v>
      </c>
      <c r="S74" s="40">
        <v>45674</v>
      </c>
      <c r="T74" s="41">
        <v>45691</v>
      </c>
      <c r="U74" s="42">
        <v>18</v>
      </c>
      <c r="V74" s="43"/>
      <c r="W74" s="44" t="str">
        <f>_xlfn.XLOOKUP(D74,'[1]SPMC IBP SA'!G:G,'[1]SPMC IBP SA'!M:M,"",0)</f>
        <v>VERMELHO</v>
      </c>
      <c r="X74" s="44" t="str">
        <f>_xlfn.XLOOKUP(D74,'[1]SPMC IBP SA'!G:G,'[1]SPMC IBP SA'!O:O,"",0)</f>
        <v>COP LEG.3</v>
      </c>
      <c r="Y74" s="44" t="str">
        <f>_xlfn.XLOOKUP(D74,'[1]SPMC IBP SA'!G:G,'[1]SPMC IBP SA'!R:R,"",0)</f>
        <v>REV. 400 2</v>
      </c>
      <c r="Z74" s="45" t="s">
        <v>55</v>
      </c>
      <c r="AA74" s="46">
        <f>_xlfn.XLOOKUP(D74,'[1]SPMC IBP SA'!G:G,'[1]SPMC IBP SA'!AM:AM,"",0)</f>
        <v>18</v>
      </c>
      <c r="AB74" s="26" t="str">
        <f t="shared" si="6"/>
        <v/>
      </c>
      <c r="AC74" s="47" t="str">
        <f t="shared" si="7"/>
        <v>Via Úmida</v>
      </c>
      <c r="AD74" s="47" t="str">
        <f>_xlfn.XLOOKUP(D74,'[1]SPMC IBP SA'!G:G,'[1]SPMC IBP SA'!FK:FK,"",0)</f>
        <v>Crítico</v>
      </c>
      <c r="AE74" s="47" t="str">
        <f>_xlfn.XLOOKUP(D74,'[1]SPMC IBP SA'!G:G,'[1]SPMC IBP SA'!Q:Q,"",0)</f>
        <v>LTO 800 1  VG 800 1</v>
      </c>
      <c r="AF74" s="48">
        <f>_xlfn.XLOOKUP(D74,'[1]SPMC IBP SA'!G:G,'[1]SPMC IBP SA'!FT:FT,"",0)*L74</f>
        <v>168750</v>
      </c>
      <c r="AG74">
        <f>IFERROR(IF(C74="","",VLOOKUP(C74,[1]EBR!A:I,9,0)),5)</f>
        <v>5</v>
      </c>
      <c r="AH74" t="str">
        <f>IF(AG74="","",VLOOKUP(AG74,[1]EBR!S:T,2,0))</f>
        <v>PESAGEM</v>
      </c>
      <c r="AI74" t="str">
        <f>_xlfn.XLOOKUP(D74,'[1]SPMC IBP SA'!G:G,'[1]SPMC IBP SA'!M:M,"",0)</f>
        <v>VERMELHO</v>
      </c>
      <c r="AJ74">
        <f t="shared" ca="1" si="8"/>
        <v>41</v>
      </c>
      <c r="AK74" s="40" t="str">
        <f t="shared" ca="1" si="9"/>
        <v>6 - OP em WIP +30 a 45 dias</v>
      </c>
      <c r="AO74" t="s">
        <v>296</v>
      </c>
      <c r="AP74" s="49">
        <v>5</v>
      </c>
      <c r="AS74" t="str">
        <f t="shared" si="10"/>
        <v>702484</v>
      </c>
      <c r="BR74" s="31"/>
    </row>
    <row r="75" spans="1:70" x14ac:dyDescent="0.35">
      <c r="A75" s="38">
        <v>700228</v>
      </c>
      <c r="B75" s="38">
        <v>2263676</v>
      </c>
      <c r="C75" s="38" t="s">
        <v>297</v>
      </c>
      <c r="D75" s="38" t="s">
        <v>155</v>
      </c>
      <c r="E75" s="38" t="s">
        <v>54</v>
      </c>
      <c r="F75" s="38">
        <v>402</v>
      </c>
      <c r="G75" s="38" t="s">
        <v>55</v>
      </c>
      <c r="H75" s="38">
        <v>600</v>
      </c>
      <c r="I75" s="38" t="s">
        <v>263</v>
      </c>
      <c r="J75" s="38" t="s">
        <v>298</v>
      </c>
      <c r="K75" s="38" t="s">
        <v>58</v>
      </c>
      <c r="L75" s="39">
        <v>1232400</v>
      </c>
      <c r="M75" s="39">
        <v>0</v>
      </c>
      <c r="N75" t="s">
        <v>59</v>
      </c>
      <c r="O75" s="40">
        <v>45675</v>
      </c>
      <c r="P75" s="40">
        <v>45679</v>
      </c>
      <c r="Q75" s="40">
        <v>45675</v>
      </c>
      <c r="R75" s="40">
        <v>45675</v>
      </c>
      <c r="S75" s="40">
        <v>45675</v>
      </c>
      <c r="T75" s="41" t="s">
        <v>264</v>
      </c>
      <c r="U75" s="42">
        <v>35</v>
      </c>
      <c r="V75" s="43"/>
      <c r="W75" s="44" t="str">
        <f>_xlfn.XLOOKUP(D75,'[1]SPMC IBP SA'!G:G,'[1]SPMC IBP SA'!M:M,"",0)</f>
        <v>AMARELO</v>
      </c>
      <c r="X75" s="44" t="str">
        <f>_xlfn.XLOOKUP(D75,'[1]SPMC IBP SA'!G:G,'[1]SPMC IBP SA'!O:O,"",0)</f>
        <v>COP FET.2</v>
      </c>
      <c r="Y75" s="44" t="str">
        <f>_xlfn.XLOOKUP(D75,'[1]SPMC IBP SA'!G:G,'[1]SPMC IBP SA'!R:R,"",0)</f>
        <v>(None)</v>
      </c>
      <c r="Z75" s="45" t="s">
        <v>55</v>
      </c>
      <c r="AA75" s="46">
        <f>_xlfn.XLOOKUP(D75,'[1]SPMC IBP SA'!G:G,'[1]SPMC IBP SA'!AM:AM,"",0)</f>
        <v>35</v>
      </c>
      <c r="AB75" s="26" t="str">
        <f t="shared" si="6"/>
        <v>NÃO</v>
      </c>
      <c r="AC75" s="47" t="str">
        <f t="shared" si="7"/>
        <v>Via Úmida</v>
      </c>
      <c r="AD75" s="47" t="str">
        <f>_xlfn.XLOOKUP(D75,'[1]SPMC IBP SA'!G:G,'[1]SPMC IBP SA'!FK:FK,"",0)</f>
        <v>Crítico</v>
      </c>
      <c r="AE75" s="47" t="str">
        <f>_xlfn.XLOOKUP(D75,'[1]SPMC IBP SA'!G:G,'[1]SPMC IBP SA'!Q:Q,"",0)</f>
        <v>ESTUFA 3  VG 2000 1</v>
      </c>
      <c r="AF75" s="48">
        <f>_xlfn.XLOOKUP(D75,'[1]SPMC IBP SA'!G:G,'[1]SPMC IBP SA'!FT:FT,"",0)*L75</f>
        <v>87192.299999999988</v>
      </c>
      <c r="AG75">
        <f>IFERROR(IF(C75="","",VLOOKUP(C75,[1]EBR!A:I,9,0)),5)</f>
        <v>5</v>
      </c>
      <c r="AH75" t="str">
        <f>IF(AG75="","",VLOOKUP(AG75,[1]EBR!S:T,2,0))</f>
        <v>PESAGEM</v>
      </c>
      <c r="AI75" t="str">
        <f>_xlfn.XLOOKUP(D75,'[1]SPMC IBP SA'!G:G,'[1]SPMC IBP SA'!M:M,"",0)</f>
        <v>AMARELO</v>
      </c>
      <c r="AJ75">
        <f t="shared" ca="1" si="8"/>
        <v>40</v>
      </c>
      <c r="AK75" s="40" t="str">
        <f t="shared" ca="1" si="9"/>
        <v>6 - OP em WIP +30 a 45 dias</v>
      </c>
      <c r="AO75" t="s">
        <v>299</v>
      </c>
      <c r="AP75" s="49">
        <v>3</v>
      </c>
      <c r="AS75" t="str">
        <f t="shared" si="10"/>
        <v>702484</v>
      </c>
      <c r="BR75" s="31"/>
    </row>
    <row r="76" spans="1:70" x14ac:dyDescent="0.35">
      <c r="A76" s="38">
        <v>700228</v>
      </c>
      <c r="B76" s="38">
        <v>2263677</v>
      </c>
      <c r="C76" s="38" t="s">
        <v>300</v>
      </c>
      <c r="D76" s="38" t="s">
        <v>155</v>
      </c>
      <c r="E76" s="38" t="s">
        <v>54</v>
      </c>
      <c r="F76" s="38">
        <v>402</v>
      </c>
      <c r="G76" s="38" t="s">
        <v>55</v>
      </c>
      <c r="H76" s="38">
        <v>600</v>
      </c>
      <c r="I76" s="38" t="s">
        <v>263</v>
      </c>
      <c r="J76" s="38" t="s">
        <v>298</v>
      </c>
      <c r="K76" s="38" t="s">
        <v>58</v>
      </c>
      <c r="L76" s="39">
        <v>1232400</v>
      </c>
      <c r="M76" s="39">
        <v>0</v>
      </c>
      <c r="N76" t="s">
        <v>59</v>
      </c>
      <c r="O76" s="40">
        <v>45675</v>
      </c>
      <c r="P76" s="40">
        <v>45679</v>
      </c>
      <c r="Q76" s="40">
        <v>45675</v>
      </c>
      <c r="R76" s="40">
        <v>45675</v>
      </c>
      <c r="S76" s="40">
        <v>45675</v>
      </c>
      <c r="T76" s="41" t="s">
        <v>264</v>
      </c>
      <c r="U76" s="42">
        <v>35</v>
      </c>
      <c r="W76" s="44" t="str">
        <f>_xlfn.XLOOKUP(D76,'[1]SPMC IBP SA'!G:G,'[1]SPMC IBP SA'!M:M,"",0)</f>
        <v>AMARELO</v>
      </c>
      <c r="X76" s="44" t="str">
        <f>_xlfn.XLOOKUP(D76,'[1]SPMC IBP SA'!G:G,'[1]SPMC IBP SA'!O:O,"",0)</f>
        <v>COP FET.2</v>
      </c>
      <c r="Y76" s="44" t="str">
        <f>_xlfn.XLOOKUP(D76,'[1]SPMC IBP SA'!G:G,'[1]SPMC IBP SA'!R:R,"",0)</f>
        <v>(None)</v>
      </c>
      <c r="Z76" s="45" t="s">
        <v>55</v>
      </c>
      <c r="AA76" s="46">
        <f>_xlfn.XLOOKUP(D76,'[1]SPMC IBP SA'!G:G,'[1]SPMC IBP SA'!AM:AM,"",0)</f>
        <v>35</v>
      </c>
      <c r="AB76" s="26" t="str">
        <f t="shared" si="6"/>
        <v>NÃO</v>
      </c>
      <c r="AC76" s="47" t="str">
        <f t="shared" si="7"/>
        <v>Via Úmida</v>
      </c>
      <c r="AD76" s="47" t="str">
        <f>_xlfn.XLOOKUP(D76,'[1]SPMC IBP SA'!G:G,'[1]SPMC IBP SA'!FK:FK,"",0)</f>
        <v>Crítico</v>
      </c>
      <c r="AE76" s="47" t="str">
        <f>_xlfn.XLOOKUP(D76,'[1]SPMC IBP SA'!G:G,'[1]SPMC IBP SA'!Q:Q,"",0)</f>
        <v>ESTUFA 3  VG 2000 1</v>
      </c>
      <c r="AF76" s="48">
        <f>_xlfn.XLOOKUP(D76,'[1]SPMC IBP SA'!G:G,'[1]SPMC IBP SA'!FT:FT,"",0)*L76</f>
        <v>87192.299999999988</v>
      </c>
      <c r="AG76">
        <f>IFERROR(IF(C76="","",VLOOKUP(C76,[1]EBR!A:I,9,0)),5)</f>
        <v>5</v>
      </c>
      <c r="AH76" t="str">
        <f>IF(AG76="","",VLOOKUP(AG76,[1]EBR!S:T,2,0))</f>
        <v>PESAGEM</v>
      </c>
      <c r="AI76" t="str">
        <f>_xlfn.XLOOKUP(D76,'[1]SPMC IBP SA'!G:G,'[1]SPMC IBP SA'!M:M,"",0)</f>
        <v>AMARELO</v>
      </c>
      <c r="AJ76">
        <f t="shared" ca="1" si="8"/>
        <v>40</v>
      </c>
      <c r="AK76" s="40" t="str">
        <f t="shared" ca="1" si="9"/>
        <v>6 - OP em WIP +30 a 45 dias</v>
      </c>
      <c r="AO76" t="s">
        <v>301</v>
      </c>
      <c r="AP76" s="49">
        <v>2</v>
      </c>
      <c r="AS76" t="str">
        <f t="shared" si="10"/>
        <v>700228</v>
      </c>
      <c r="BR76" s="31"/>
    </row>
    <row r="77" spans="1:70" x14ac:dyDescent="0.35">
      <c r="A77" s="38">
        <v>700228</v>
      </c>
      <c r="B77" s="38">
        <v>2263678</v>
      </c>
      <c r="C77" s="38" t="s">
        <v>302</v>
      </c>
      <c r="D77" s="38" t="s">
        <v>155</v>
      </c>
      <c r="E77" s="38" t="s">
        <v>54</v>
      </c>
      <c r="F77" s="38">
        <v>402</v>
      </c>
      <c r="G77" s="38" t="s">
        <v>55</v>
      </c>
      <c r="H77" s="38">
        <v>600</v>
      </c>
      <c r="I77" s="38" t="s">
        <v>263</v>
      </c>
      <c r="J77" s="38" t="s">
        <v>298</v>
      </c>
      <c r="K77" s="38" t="s">
        <v>58</v>
      </c>
      <c r="L77" s="39">
        <v>1232400</v>
      </c>
      <c r="M77" s="39">
        <v>0</v>
      </c>
      <c r="N77" t="s">
        <v>59</v>
      </c>
      <c r="O77" s="40">
        <v>45675</v>
      </c>
      <c r="P77" s="40">
        <v>45679</v>
      </c>
      <c r="Q77" s="40">
        <v>45675</v>
      </c>
      <c r="R77" s="40">
        <v>45675</v>
      </c>
      <c r="S77" s="40">
        <v>45675</v>
      </c>
      <c r="T77" s="41" t="s">
        <v>264</v>
      </c>
      <c r="U77" s="42">
        <v>35</v>
      </c>
      <c r="V77" s="43"/>
      <c r="W77" s="44" t="str">
        <f>_xlfn.XLOOKUP(D77,'[1]SPMC IBP SA'!G:G,'[1]SPMC IBP SA'!M:M,"",0)</f>
        <v>AMARELO</v>
      </c>
      <c r="X77" s="44" t="str">
        <f>_xlfn.XLOOKUP(D77,'[1]SPMC IBP SA'!G:G,'[1]SPMC IBP SA'!O:O,"",0)</f>
        <v>COP FET.2</v>
      </c>
      <c r="Y77" s="44" t="str">
        <f>_xlfn.XLOOKUP(D77,'[1]SPMC IBP SA'!G:G,'[1]SPMC IBP SA'!R:R,"",0)</f>
        <v>(None)</v>
      </c>
      <c r="Z77" s="45" t="s">
        <v>55</v>
      </c>
      <c r="AA77" s="46">
        <f>_xlfn.XLOOKUP(D77,'[1]SPMC IBP SA'!G:G,'[1]SPMC IBP SA'!AM:AM,"",0)</f>
        <v>35</v>
      </c>
      <c r="AB77" s="26" t="str">
        <f t="shared" si="6"/>
        <v>NÃO</v>
      </c>
      <c r="AC77" s="47" t="str">
        <f t="shared" si="7"/>
        <v>Via Úmida</v>
      </c>
      <c r="AD77" s="47" t="str">
        <f>_xlfn.XLOOKUP(D77,'[1]SPMC IBP SA'!G:G,'[1]SPMC IBP SA'!FK:FK,"",0)</f>
        <v>Crítico</v>
      </c>
      <c r="AE77" s="47" t="str">
        <f>_xlfn.XLOOKUP(D77,'[1]SPMC IBP SA'!G:G,'[1]SPMC IBP SA'!Q:Q,"",0)</f>
        <v>ESTUFA 3  VG 2000 1</v>
      </c>
      <c r="AF77" s="48">
        <f>_xlfn.XLOOKUP(D77,'[1]SPMC IBP SA'!G:G,'[1]SPMC IBP SA'!FT:FT,"",0)*L77</f>
        <v>87192.299999999988</v>
      </c>
      <c r="AG77">
        <f>IFERROR(IF(C77="","",VLOOKUP(C77,[1]EBR!A:I,9,0)),5)</f>
        <v>5</v>
      </c>
      <c r="AH77" t="str">
        <f>IF(AG77="","",VLOOKUP(AG77,[1]EBR!S:T,2,0))</f>
        <v>PESAGEM</v>
      </c>
      <c r="AI77" t="str">
        <f>_xlfn.XLOOKUP(D77,'[1]SPMC IBP SA'!G:G,'[1]SPMC IBP SA'!M:M,"",0)</f>
        <v>AMARELO</v>
      </c>
      <c r="AJ77">
        <f t="shared" ca="1" si="8"/>
        <v>40</v>
      </c>
      <c r="AK77" s="40" t="str">
        <f t="shared" ca="1" si="9"/>
        <v>6 - OP em WIP +30 a 45 dias</v>
      </c>
      <c r="AO77" t="s">
        <v>303</v>
      </c>
      <c r="AP77" s="49">
        <v>1</v>
      </c>
      <c r="AS77" t="str">
        <f t="shared" si="10"/>
        <v>700228</v>
      </c>
      <c r="BR77" s="31"/>
    </row>
    <row r="78" spans="1:70" x14ac:dyDescent="0.35">
      <c r="A78" s="38">
        <v>700228</v>
      </c>
      <c r="B78" s="38">
        <v>2263679</v>
      </c>
      <c r="C78" s="38" t="s">
        <v>304</v>
      </c>
      <c r="D78" s="38" t="s">
        <v>155</v>
      </c>
      <c r="E78" s="38" t="s">
        <v>54</v>
      </c>
      <c r="F78" s="38">
        <v>402</v>
      </c>
      <c r="G78" s="38" t="s">
        <v>55</v>
      </c>
      <c r="H78" s="38">
        <v>600</v>
      </c>
      <c r="I78" s="38" t="s">
        <v>263</v>
      </c>
      <c r="J78" s="38" t="s">
        <v>298</v>
      </c>
      <c r="K78" s="38" t="s">
        <v>58</v>
      </c>
      <c r="L78" s="39">
        <v>1232400</v>
      </c>
      <c r="M78" s="39">
        <v>0</v>
      </c>
      <c r="N78" t="s">
        <v>59</v>
      </c>
      <c r="O78" s="40">
        <v>45675</v>
      </c>
      <c r="P78" s="40">
        <v>45679</v>
      </c>
      <c r="Q78" s="40">
        <v>45675</v>
      </c>
      <c r="R78" s="40">
        <v>45675</v>
      </c>
      <c r="S78" s="40">
        <v>45675</v>
      </c>
      <c r="T78" s="41" t="s">
        <v>264</v>
      </c>
      <c r="U78" s="42">
        <v>35</v>
      </c>
      <c r="V78" s="43"/>
      <c r="W78" s="44" t="str">
        <f>_xlfn.XLOOKUP(D78,'[1]SPMC IBP SA'!G:G,'[1]SPMC IBP SA'!M:M,"",0)</f>
        <v>AMARELO</v>
      </c>
      <c r="X78" s="44" t="str">
        <f>_xlfn.XLOOKUP(D78,'[1]SPMC IBP SA'!G:G,'[1]SPMC IBP SA'!O:O,"",0)</f>
        <v>COP FET.2</v>
      </c>
      <c r="Y78" s="44" t="str">
        <f>_xlfn.XLOOKUP(D78,'[1]SPMC IBP SA'!G:G,'[1]SPMC IBP SA'!R:R,"",0)</f>
        <v>(None)</v>
      </c>
      <c r="Z78" s="45" t="s">
        <v>55</v>
      </c>
      <c r="AA78" s="46">
        <f>_xlfn.XLOOKUP(D78,'[1]SPMC IBP SA'!G:G,'[1]SPMC IBP SA'!AM:AM,"",0)</f>
        <v>35</v>
      </c>
      <c r="AB78" s="26" t="str">
        <f t="shared" si="6"/>
        <v>NÃO</v>
      </c>
      <c r="AC78" s="47" t="str">
        <f t="shared" si="7"/>
        <v>Via Úmida</v>
      </c>
      <c r="AD78" s="47" t="str">
        <f>_xlfn.XLOOKUP(D78,'[1]SPMC IBP SA'!G:G,'[1]SPMC IBP SA'!FK:FK,"",0)</f>
        <v>Crítico</v>
      </c>
      <c r="AE78" s="47" t="str">
        <f>_xlfn.XLOOKUP(D78,'[1]SPMC IBP SA'!G:G,'[1]SPMC IBP SA'!Q:Q,"",0)</f>
        <v>ESTUFA 3  VG 2000 1</v>
      </c>
      <c r="AF78" s="48">
        <f>_xlfn.XLOOKUP(D78,'[1]SPMC IBP SA'!G:G,'[1]SPMC IBP SA'!FT:FT,"",0)*L78</f>
        <v>87192.299999999988</v>
      </c>
      <c r="AG78">
        <f>IFERROR(IF(C78="","",VLOOKUP(C78,[1]EBR!A:I,9,0)),5)</f>
        <v>5</v>
      </c>
      <c r="AH78" t="str">
        <f>IF(AG78="","",VLOOKUP(AG78,[1]EBR!S:T,2,0))</f>
        <v>PESAGEM</v>
      </c>
      <c r="AI78" t="str">
        <f>_xlfn.XLOOKUP(D78,'[1]SPMC IBP SA'!G:G,'[1]SPMC IBP SA'!M:M,"",0)</f>
        <v>AMARELO</v>
      </c>
      <c r="AJ78">
        <f t="shared" ca="1" si="8"/>
        <v>40</v>
      </c>
      <c r="AK78" s="40" t="str">
        <f t="shared" ca="1" si="9"/>
        <v>6 - OP em WIP +30 a 45 dias</v>
      </c>
      <c r="AO78" t="s">
        <v>305</v>
      </c>
      <c r="AP78" s="49">
        <v>5</v>
      </c>
      <c r="AS78" t="str">
        <f t="shared" si="10"/>
        <v>700228</v>
      </c>
      <c r="BR78" s="31"/>
    </row>
    <row r="79" spans="1:70" x14ac:dyDescent="0.35">
      <c r="A79" s="38">
        <v>700935</v>
      </c>
      <c r="B79" s="38">
        <v>2264796</v>
      </c>
      <c r="C79" s="38" t="s">
        <v>306</v>
      </c>
      <c r="D79" s="38" t="s">
        <v>227</v>
      </c>
      <c r="E79" s="38" t="s">
        <v>54</v>
      </c>
      <c r="F79" s="38">
        <v>400</v>
      </c>
      <c r="G79" s="38" t="s">
        <v>55</v>
      </c>
      <c r="H79" s="38">
        <v>600</v>
      </c>
      <c r="I79" s="38" t="s">
        <v>273</v>
      </c>
      <c r="J79" s="38" t="s">
        <v>307</v>
      </c>
      <c r="K79" s="38" t="s">
        <v>269</v>
      </c>
      <c r="L79" s="39">
        <v>3000000</v>
      </c>
      <c r="M79" s="39">
        <v>0</v>
      </c>
      <c r="N79" t="s">
        <v>59</v>
      </c>
      <c r="O79" s="40">
        <v>45692</v>
      </c>
      <c r="P79" s="40">
        <v>45694</v>
      </c>
      <c r="Q79" s="40">
        <v>45679</v>
      </c>
      <c r="R79" s="40">
        <v>45692</v>
      </c>
      <c r="S79" s="40">
        <v>45692</v>
      </c>
      <c r="T79" s="41" t="s">
        <v>264</v>
      </c>
      <c r="U79" s="42">
        <v>14</v>
      </c>
      <c r="W79" s="44" t="str">
        <f>_xlfn.XLOOKUP(D79,'[1]SPMC IBP SA'!G:G,'[1]SPMC IBP SA'!M:M,"",0)</f>
        <v>VERDE</v>
      </c>
      <c r="X79" s="44" t="str">
        <f>_xlfn.XLOOKUP(D79,'[1]SPMC IBP SA'!G:G,'[1]SPMC IBP SA'!O:O,"",0)</f>
        <v>COP FET.7</v>
      </c>
      <c r="Y79" s="44" t="str">
        <f>_xlfn.XLOOKUP(D79,'[1]SPMC IBP SA'!G:G,'[1]SPMC IBP SA'!R:R,"",0)</f>
        <v>REV. 800 1</v>
      </c>
      <c r="Z79" s="45" t="s">
        <v>55</v>
      </c>
      <c r="AA79" s="46">
        <f>_xlfn.XLOOKUP(D79,'[1]SPMC IBP SA'!G:G,'[1]SPMC IBP SA'!AM:AM,"",0)</f>
        <v>14</v>
      </c>
      <c r="AB79" s="26" t="str">
        <f t="shared" si="6"/>
        <v>NÃO</v>
      </c>
      <c r="AC79" s="47" t="str">
        <f t="shared" si="7"/>
        <v>Via Úmida</v>
      </c>
      <c r="AD79" s="47" t="str">
        <f>_xlfn.XLOOKUP(D79,'[1]SPMC IBP SA'!G:G,'[1]SPMC IBP SA'!FK:FK,"",0)</f>
        <v>Crítico</v>
      </c>
      <c r="AE79" s="47" t="str">
        <f>_xlfn.XLOOKUP(D79,'[1]SPMC IBP SA'!G:G,'[1]SPMC IBP SA'!Q:Q,"",0)</f>
        <v>-</v>
      </c>
      <c r="AF79" s="48">
        <f>_xlfn.XLOOKUP(D79,'[1]SPMC IBP SA'!G:G,'[1]SPMC IBP SA'!FT:FT,"",0)*L79</f>
        <v>69750</v>
      </c>
      <c r="AG79">
        <f>IFERROR(IF(C79="","",VLOOKUP(C79,[1]EBR!A:I,9,0)),5)</f>
        <v>5</v>
      </c>
      <c r="AH79" t="str">
        <f>IF(AG79="","",VLOOKUP(AG79,[1]EBR!S:T,2,0))</f>
        <v>PESAGEM</v>
      </c>
      <c r="AI79" t="str">
        <f>_xlfn.XLOOKUP(D79,'[1]SPMC IBP SA'!G:G,'[1]SPMC IBP SA'!M:M,"",0)</f>
        <v>VERDE</v>
      </c>
      <c r="AJ79">
        <f t="shared" ca="1" si="8"/>
        <v>23</v>
      </c>
      <c r="AK79" s="40" t="str">
        <f t="shared" ca="1" si="9"/>
        <v>7 - OP em WIP +20 a 30 dias</v>
      </c>
      <c r="AO79" t="s">
        <v>308</v>
      </c>
      <c r="AP79" s="49">
        <v>1</v>
      </c>
      <c r="AS79" t="str">
        <f t="shared" si="10"/>
        <v>700228</v>
      </c>
      <c r="BR79" s="31"/>
    </row>
    <row r="80" spans="1:70" x14ac:dyDescent="0.35">
      <c r="A80" s="38">
        <v>703236</v>
      </c>
      <c r="B80" s="38">
        <v>2264882</v>
      </c>
      <c r="C80" s="38" t="s">
        <v>309</v>
      </c>
      <c r="D80" s="38" t="s">
        <v>168</v>
      </c>
      <c r="E80" s="38" t="s">
        <v>54</v>
      </c>
      <c r="F80" s="38">
        <v>400</v>
      </c>
      <c r="G80" s="38" t="s">
        <v>55</v>
      </c>
      <c r="H80" s="38">
        <v>600</v>
      </c>
      <c r="I80" s="38" t="s">
        <v>179</v>
      </c>
      <c r="J80" s="38" t="s">
        <v>310</v>
      </c>
      <c r="K80" s="38" t="s">
        <v>269</v>
      </c>
      <c r="L80" s="39">
        <v>2100000</v>
      </c>
      <c r="M80" s="39">
        <v>0</v>
      </c>
      <c r="N80" t="s">
        <v>59</v>
      </c>
      <c r="O80" s="40">
        <v>45684</v>
      </c>
      <c r="P80" s="40">
        <v>45686</v>
      </c>
      <c r="Q80" s="40">
        <v>45679</v>
      </c>
      <c r="R80" s="40">
        <v>45684</v>
      </c>
      <c r="S80" s="40">
        <v>45684</v>
      </c>
      <c r="T80" s="41">
        <v>45689</v>
      </c>
      <c r="U80" s="42">
        <v>15</v>
      </c>
      <c r="V80" s="43"/>
      <c r="W80" s="44" t="str">
        <f>_xlfn.XLOOKUP(D80,'[1]SPMC IBP SA'!G:G,'[1]SPMC IBP SA'!M:M,"",0)</f>
        <v>VERMELHO</v>
      </c>
      <c r="X80" s="44" t="str">
        <f>_xlfn.XLOOKUP(D80,'[1]SPMC IBP SA'!G:G,'[1]SPMC IBP SA'!O:O,"",0)</f>
        <v>COP FET.4</v>
      </c>
      <c r="Y80" s="44" t="str">
        <f>_xlfn.XLOOKUP(D80,'[1]SPMC IBP SA'!G:G,'[1]SPMC IBP SA'!R:R,"",0)</f>
        <v>REV. 800 3</v>
      </c>
      <c r="Z80" s="45" t="s">
        <v>55</v>
      </c>
      <c r="AA80" s="46">
        <f>_xlfn.XLOOKUP(D80,'[1]SPMC IBP SA'!G:G,'[1]SPMC IBP SA'!AM:AM,"",0)</f>
        <v>15</v>
      </c>
      <c r="AB80" s="26" t="str">
        <f t="shared" si="6"/>
        <v/>
      </c>
      <c r="AC80" s="47" t="str">
        <f t="shared" si="7"/>
        <v>Via Úmida</v>
      </c>
      <c r="AD80" s="47" t="str">
        <f>_xlfn.XLOOKUP(D80,'[1]SPMC IBP SA'!G:G,'[1]SPMC IBP SA'!FK:FK,"",0)</f>
        <v>Crítico</v>
      </c>
      <c r="AE80" s="47" t="str">
        <f>_xlfn.XLOOKUP(D80,'[1]SPMC IBP SA'!G:G,'[1]SPMC IBP SA'!Q:Q,"",0)</f>
        <v>-</v>
      </c>
      <c r="AF80" s="48">
        <f>_xlfn.XLOOKUP(D80,'[1]SPMC IBP SA'!G:G,'[1]SPMC IBP SA'!FT:FT,"",0)*L80</f>
        <v>60228</v>
      </c>
      <c r="AG80">
        <f>IFERROR(IF(C80="","",VLOOKUP(C80,[1]EBR!A:I,9,0)),5)</f>
        <v>5</v>
      </c>
      <c r="AH80" t="str">
        <f>IF(AG80="","",VLOOKUP(AG80,[1]EBR!S:T,2,0))</f>
        <v>PESAGEM</v>
      </c>
      <c r="AI80" t="str">
        <f>_xlfn.XLOOKUP(D80,'[1]SPMC IBP SA'!G:G,'[1]SPMC IBP SA'!M:M,"",0)</f>
        <v>VERMELHO</v>
      </c>
      <c r="AJ80">
        <f t="shared" ca="1" si="8"/>
        <v>31</v>
      </c>
      <c r="AK80" s="40" t="str">
        <f t="shared" ca="1" si="9"/>
        <v>6 - OP em WIP +30 a 45 dias</v>
      </c>
      <c r="AO80" t="s">
        <v>311</v>
      </c>
      <c r="AP80" s="49">
        <v>1</v>
      </c>
      <c r="AS80" t="str">
        <f t="shared" si="10"/>
        <v>700935</v>
      </c>
      <c r="BR80" s="31"/>
    </row>
    <row r="81" spans="1:70" x14ac:dyDescent="0.35">
      <c r="A81" s="38">
        <v>702033</v>
      </c>
      <c r="B81" s="38">
        <v>2265034</v>
      </c>
      <c r="C81" s="38" t="s">
        <v>312</v>
      </c>
      <c r="D81" s="38" t="s">
        <v>192</v>
      </c>
      <c r="E81" s="38" t="s">
        <v>54</v>
      </c>
      <c r="F81" s="38">
        <v>400</v>
      </c>
      <c r="G81" s="38" t="s">
        <v>55</v>
      </c>
      <c r="H81" s="38">
        <v>600</v>
      </c>
      <c r="I81" s="38" t="s">
        <v>273</v>
      </c>
      <c r="J81" s="38" t="s">
        <v>313</v>
      </c>
      <c r="K81" s="38" t="s">
        <v>269</v>
      </c>
      <c r="L81" s="39">
        <v>550000</v>
      </c>
      <c r="M81" s="39">
        <v>0</v>
      </c>
      <c r="N81" t="s">
        <v>59</v>
      </c>
      <c r="O81" s="40">
        <v>45687</v>
      </c>
      <c r="P81" s="40">
        <v>45688</v>
      </c>
      <c r="Q81" s="40">
        <v>45679</v>
      </c>
      <c r="R81" s="40">
        <v>45687</v>
      </c>
      <c r="S81" s="40">
        <v>45687</v>
      </c>
      <c r="T81" s="41" t="s">
        <v>264</v>
      </c>
      <c r="U81" s="42">
        <v>13</v>
      </c>
      <c r="W81" s="44" t="str">
        <f>_xlfn.XLOOKUP(D81,'[1]SPMC IBP SA'!G:G,'[1]SPMC IBP SA'!M:M,"",0)</f>
        <v>VERMELHO</v>
      </c>
      <c r="X81" s="44" t="str">
        <f>_xlfn.XLOOKUP(D81,'[1]SPMC IBP SA'!G:G,'[1]SPMC IBP SA'!O:O,"",0)</f>
        <v>COP LEG.7</v>
      </c>
      <c r="Y81" s="44" t="str">
        <f>_xlfn.XLOOKUP(D81,'[1]SPMC IBP SA'!G:G,'[1]SPMC IBP SA'!R:R,"",0)</f>
        <v>(None)</v>
      </c>
      <c r="Z81" s="45" t="s">
        <v>55</v>
      </c>
      <c r="AA81" s="46">
        <f>_xlfn.XLOOKUP(D81,'[1]SPMC IBP SA'!G:G,'[1]SPMC IBP SA'!AM:AM,"",0)</f>
        <v>13</v>
      </c>
      <c r="AB81" s="26" t="str">
        <f t="shared" si="6"/>
        <v>NÃO</v>
      </c>
      <c r="AC81" s="47" t="str">
        <f t="shared" si="7"/>
        <v>Via Úmida</v>
      </c>
      <c r="AD81" s="47" t="str">
        <f>_xlfn.XLOOKUP(D81,'[1]SPMC IBP SA'!G:G,'[1]SPMC IBP SA'!FK:FK,"",0)</f>
        <v>Crítico</v>
      </c>
      <c r="AE81" s="47" t="str">
        <f>_xlfn.XLOOKUP(D81,'[1]SPMC IBP SA'!G:G,'[1]SPMC IBP SA'!Q:Q,"",0)</f>
        <v>(None)</v>
      </c>
      <c r="AF81" s="48">
        <f>_xlfn.XLOOKUP(D81,'[1]SPMC IBP SA'!G:G,'[1]SPMC IBP SA'!FT:FT,"",0)*L81</f>
        <v>313593.5</v>
      </c>
      <c r="AG81">
        <f>IFERROR(IF(C81="","",VLOOKUP(C81,[1]EBR!A:I,9,0)),5)</f>
        <v>5</v>
      </c>
      <c r="AH81" t="str">
        <f>IF(AG81="","",VLOOKUP(AG81,[1]EBR!S:T,2,0))</f>
        <v>PESAGEM</v>
      </c>
      <c r="AI81" t="str">
        <f>_xlfn.XLOOKUP(D81,'[1]SPMC IBP SA'!G:G,'[1]SPMC IBP SA'!M:M,"",0)</f>
        <v>VERMELHO</v>
      </c>
      <c r="AJ81">
        <f t="shared" ca="1" si="8"/>
        <v>28</v>
      </c>
      <c r="AK81" s="40" t="str">
        <f t="shared" ca="1" si="9"/>
        <v>7 - OP em WIP +20 a 30 dias</v>
      </c>
      <c r="AO81" t="s">
        <v>314</v>
      </c>
      <c r="AP81" s="49">
        <v>7</v>
      </c>
      <c r="AS81" t="str">
        <f t="shared" si="10"/>
        <v>703236</v>
      </c>
      <c r="BR81" s="31"/>
    </row>
    <row r="82" spans="1:70" x14ac:dyDescent="0.35">
      <c r="A82" s="38">
        <v>703652</v>
      </c>
      <c r="B82" s="38">
        <v>2265035</v>
      </c>
      <c r="C82" s="38" t="s">
        <v>315</v>
      </c>
      <c r="D82" s="38" t="s">
        <v>194</v>
      </c>
      <c r="E82" s="38" t="s">
        <v>54</v>
      </c>
      <c r="F82" s="38">
        <v>400</v>
      </c>
      <c r="G82" s="38" t="s">
        <v>55</v>
      </c>
      <c r="H82" s="38">
        <v>600</v>
      </c>
      <c r="I82" s="38" t="s">
        <v>316</v>
      </c>
      <c r="J82" s="38" t="s">
        <v>317</v>
      </c>
      <c r="K82" s="38" t="s">
        <v>269</v>
      </c>
      <c r="L82" s="39">
        <v>600000</v>
      </c>
      <c r="M82" s="39">
        <v>0</v>
      </c>
      <c r="N82" t="s">
        <v>59</v>
      </c>
      <c r="O82" s="40">
        <v>45688</v>
      </c>
      <c r="P82" s="40">
        <v>45690</v>
      </c>
      <c r="Q82" s="40">
        <v>45679</v>
      </c>
      <c r="R82" s="40">
        <v>45688</v>
      </c>
      <c r="S82" s="40">
        <v>45688</v>
      </c>
      <c r="T82" s="41">
        <v>45714</v>
      </c>
      <c r="U82" s="42">
        <v>21</v>
      </c>
      <c r="V82" s="43"/>
      <c r="W82" s="44" t="str">
        <f>_xlfn.XLOOKUP(D82,'[1]SPMC IBP SA'!G:G,'[1]SPMC IBP SA'!M:M,"",0)</f>
        <v>VERMELHO</v>
      </c>
      <c r="X82" s="44" t="str">
        <f>_xlfn.XLOOKUP(D82,'[1]SPMC IBP SA'!G:G,'[1]SPMC IBP SA'!O:O,"",0)</f>
        <v>COP LEG.7</v>
      </c>
      <c r="Y82" s="44" t="str">
        <f>_xlfn.XLOOKUP(D82,'[1]SPMC IBP SA'!G:G,'[1]SPMC IBP SA'!R:R,"",0)</f>
        <v>REV. 400 1</v>
      </c>
      <c r="Z82" s="45" t="s">
        <v>55</v>
      </c>
      <c r="AA82" s="46">
        <f>_xlfn.XLOOKUP(D82,'[1]SPMC IBP SA'!G:G,'[1]SPMC IBP SA'!AM:AM,"",0)</f>
        <v>21</v>
      </c>
      <c r="AB82" s="26" t="str">
        <f t="shared" si="6"/>
        <v/>
      </c>
      <c r="AC82" s="47" t="str">
        <f t="shared" si="7"/>
        <v>Via Úmida</v>
      </c>
      <c r="AD82" s="47" t="str">
        <f>_xlfn.XLOOKUP(D82,'[1]SPMC IBP SA'!G:G,'[1]SPMC IBP SA'!FK:FK,"",0)</f>
        <v>Baixo</v>
      </c>
      <c r="AE82" s="47" t="str">
        <f>_xlfn.XLOOKUP(D82,'[1]SPMC IBP SA'!G:G,'[1]SPMC IBP SA'!Q:Q,"",0)</f>
        <v>-</v>
      </c>
      <c r="AF82" s="48">
        <f>_xlfn.XLOOKUP(D82,'[1]SPMC IBP SA'!G:G,'[1]SPMC IBP SA'!FT:FT,"",0)*L82</f>
        <v>90270</v>
      </c>
      <c r="AG82">
        <f>IFERROR(IF(C82="","",VLOOKUP(C82,[1]EBR!A:I,9,0)),5)</f>
        <v>5</v>
      </c>
      <c r="AH82" t="str">
        <f>IF(AG82="","",VLOOKUP(AG82,[1]EBR!S:T,2,0))</f>
        <v>PESAGEM</v>
      </c>
      <c r="AI82" t="str">
        <f>_xlfn.XLOOKUP(D82,'[1]SPMC IBP SA'!G:G,'[1]SPMC IBP SA'!M:M,"",0)</f>
        <v>VERMELHO</v>
      </c>
      <c r="AJ82">
        <f t="shared" ca="1" si="8"/>
        <v>27</v>
      </c>
      <c r="AK82" s="40" t="str">
        <f t="shared" ca="1" si="9"/>
        <v>7 - OP em WIP +20 a 30 dias</v>
      </c>
      <c r="AL82" s="40"/>
      <c r="AO82" t="s">
        <v>318</v>
      </c>
      <c r="AP82" s="49">
        <v>2</v>
      </c>
      <c r="AS82" t="str">
        <f t="shared" si="10"/>
        <v>702033</v>
      </c>
      <c r="BR82" s="31"/>
    </row>
    <row r="83" spans="1:70" x14ac:dyDescent="0.35">
      <c r="A83" s="38">
        <v>703652</v>
      </c>
      <c r="B83" s="38">
        <v>2265036</v>
      </c>
      <c r="C83" s="38" t="s">
        <v>319</v>
      </c>
      <c r="D83" s="38" t="s">
        <v>194</v>
      </c>
      <c r="E83" s="38" t="s">
        <v>54</v>
      </c>
      <c r="F83" s="38">
        <v>400</v>
      </c>
      <c r="G83" s="38" t="s">
        <v>55</v>
      </c>
      <c r="H83" s="38">
        <v>600</v>
      </c>
      <c r="I83" s="38" t="s">
        <v>316</v>
      </c>
      <c r="J83" s="38" t="s">
        <v>317</v>
      </c>
      <c r="K83" s="38" t="s">
        <v>269</v>
      </c>
      <c r="L83" s="39">
        <v>600000</v>
      </c>
      <c r="M83" s="39">
        <v>0</v>
      </c>
      <c r="N83" t="s">
        <v>59</v>
      </c>
      <c r="O83" s="40">
        <v>45688</v>
      </c>
      <c r="P83" s="40">
        <v>45690</v>
      </c>
      <c r="Q83" s="40">
        <v>45679</v>
      </c>
      <c r="R83" s="40">
        <v>45688</v>
      </c>
      <c r="S83" s="40">
        <v>45688</v>
      </c>
      <c r="T83" s="41">
        <v>45714</v>
      </c>
      <c r="U83" s="42">
        <v>21</v>
      </c>
      <c r="W83" s="44" t="str">
        <f>_xlfn.XLOOKUP(D83,'[1]SPMC IBP SA'!G:G,'[1]SPMC IBP SA'!M:M,"",0)</f>
        <v>VERMELHO</v>
      </c>
      <c r="X83" s="44" t="str">
        <f>_xlfn.XLOOKUP(D83,'[1]SPMC IBP SA'!G:G,'[1]SPMC IBP SA'!O:O,"",0)</f>
        <v>COP LEG.7</v>
      </c>
      <c r="Y83" s="44" t="str">
        <f>_xlfn.XLOOKUP(D83,'[1]SPMC IBP SA'!G:G,'[1]SPMC IBP SA'!R:R,"",0)</f>
        <v>REV. 400 1</v>
      </c>
      <c r="Z83" s="45" t="s">
        <v>55</v>
      </c>
      <c r="AA83" s="46">
        <f>_xlfn.XLOOKUP(D83,'[1]SPMC IBP SA'!G:G,'[1]SPMC IBP SA'!AM:AM,"",0)</f>
        <v>21</v>
      </c>
      <c r="AB83" s="26" t="str">
        <f t="shared" si="6"/>
        <v/>
      </c>
      <c r="AC83" s="47" t="str">
        <f t="shared" si="7"/>
        <v>Via Úmida</v>
      </c>
      <c r="AD83" s="47" t="str">
        <f>_xlfn.XLOOKUP(D83,'[1]SPMC IBP SA'!G:G,'[1]SPMC IBP SA'!FK:FK,"",0)</f>
        <v>Baixo</v>
      </c>
      <c r="AE83" s="47" t="str">
        <f>_xlfn.XLOOKUP(D83,'[1]SPMC IBP SA'!G:G,'[1]SPMC IBP SA'!Q:Q,"",0)</f>
        <v>-</v>
      </c>
      <c r="AF83" s="48">
        <f>_xlfn.XLOOKUP(D83,'[1]SPMC IBP SA'!G:G,'[1]SPMC IBP SA'!FT:FT,"",0)*L83</f>
        <v>90270</v>
      </c>
      <c r="AG83">
        <f>IFERROR(IF(C83="","",VLOOKUP(C83,[1]EBR!A:I,9,0)),5)</f>
        <v>5</v>
      </c>
      <c r="AH83" t="str">
        <f>IF(AG83="","",VLOOKUP(AG83,[1]EBR!S:T,2,0))</f>
        <v>PESAGEM</v>
      </c>
      <c r="AI83" t="str">
        <f>_xlfn.XLOOKUP(D83,'[1]SPMC IBP SA'!G:G,'[1]SPMC IBP SA'!M:M,"",0)</f>
        <v>VERMELHO</v>
      </c>
      <c r="AJ83">
        <f t="shared" ca="1" si="8"/>
        <v>27</v>
      </c>
      <c r="AK83" s="40" t="str">
        <f t="shared" ca="1" si="9"/>
        <v>7 - OP em WIP +20 a 30 dias</v>
      </c>
      <c r="AO83" t="s">
        <v>320</v>
      </c>
      <c r="AP83" s="49">
        <v>3</v>
      </c>
      <c r="AS83" t="str">
        <f t="shared" si="10"/>
        <v>703652</v>
      </c>
      <c r="BR83" s="31"/>
    </row>
    <row r="84" spans="1:70" x14ac:dyDescent="0.35">
      <c r="A84" s="38">
        <v>703652</v>
      </c>
      <c r="B84" s="38">
        <v>2265037</v>
      </c>
      <c r="C84" s="38" t="s">
        <v>321</v>
      </c>
      <c r="D84" s="38" t="s">
        <v>194</v>
      </c>
      <c r="E84" s="38" t="s">
        <v>54</v>
      </c>
      <c r="F84" s="38">
        <v>400</v>
      </c>
      <c r="G84" s="38" t="s">
        <v>55</v>
      </c>
      <c r="H84" s="38">
        <v>600</v>
      </c>
      <c r="I84" s="38" t="s">
        <v>322</v>
      </c>
      <c r="J84" s="38" t="s">
        <v>317</v>
      </c>
      <c r="K84" s="38" t="s">
        <v>269</v>
      </c>
      <c r="L84" s="39">
        <v>600000</v>
      </c>
      <c r="M84" s="39">
        <v>0</v>
      </c>
      <c r="N84" t="s">
        <v>59</v>
      </c>
      <c r="O84" s="40">
        <v>45688</v>
      </c>
      <c r="P84" s="40">
        <v>45690</v>
      </c>
      <c r="Q84" s="40">
        <v>45679</v>
      </c>
      <c r="R84" s="40">
        <v>45688</v>
      </c>
      <c r="S84" s="40">
        <v>45688</v>
      </c>
      <c r="T84" s="41">
        <v>45709</v>
      </c>
      <c r="U84" s="42">
        <v>21</v>
      </c>
      <c r="W84" s="44" t="str">
        <f>_xlfn.XLOOKUP(D84,'[1]SPMC IBP SA'!G:G,'[1]SPMC IBP SA'!M:M,"",0)</f>
        <v>VERMELHO</v>
      </c>
      <c r="X84" s="44" t="str">
        <f>_xlfn.XLOOKUP(D84,'[1]SPMC IBP SA'!G:G,'[1]SPMC IBP SA'!O:O,"",0)</f>
        <v>COP LEG.7</v>
      </c>
      <c r="Y84" s="44" t="str">
        <f>_xlfn.XLOOKUP(D84,'[1]SPMC IBP SA'!G:G,'[1]SPMC IBP SA'!R:R,"",0)</f>
        <v>REV. 400 1</v>
      </c>
      <c r="Z84" s="45" t="s">
        <v>55</v>
      </c>
      <c r="AA84" s="46">
        <f>_xlfn.XLOOKUP(D84,'[1]SPMC IBP SA'!G:G,'[1]SPMC IBP SA'!AM:AM,"",0)</f>
        <v>21</v>
      </c>
      <c r="AB84" s="26" t="str">
        <f t="shared" si="6"/>
        <v/>
      </c>
      <c r="AC84" s="47" t="str">
        <f t="shared" si="7"/>
        <v>Via Úmida</v>
      </c>
      <c r="AD84" s="47" t="str">
        <f>_xlfn.XLOOKUP(D84,'[1]SPMC IBP SA'!G:G,'[1]SPMC IBP SA'!FK:FK,"",0)</f>
        <v>Baixo</v>
      </c>
      <c r="AE84" s="47" t="str">
        <f>_xlfn.XLOOKUP(D84,'[1]SPMC IBP SA'!G:G,'[1]SPMC IBP SA'!Q:Q,"",0)</f>
        <v>-</v>
      </c>
      <c r="AF84" s="48">
        <f>_xlfn.XLOOKUP(D84,'[1]SPMC IBP SA'!G:G,'[1]SPMC IBP SA'!FT:FT,"",0)*L84</f>
        <v>90270</v>
      </c>
      <c r="AG84">
        <f>IFERROR(IF(C84="","",VLOOKUP(C84,[1]EBR!A:I,9,0)),5)</f>
        <v>5</v>
      </c>
      <c r="AH84" t="str">
        <f>IF(AG84="","",VLOOKUP(AG84,[1]EBR!S:T,2,0))</f>
        <v>PESAGEM</v>
      </c>
      <c r="AI84" t="str">
        <f>_xlfn.XLOOKUP(D84,'[1]SPMC IBP SA'!G:G,'[1]SPMC IBP SA'!M:M,"",0)</f>
        <v>VERMELHO</v>
      </c>
      <c r="AJ84">
        <f t="shared" ca="1" si="8"/>
        <v>27</v>
      </c>
      <c r="AK84" s="40" t="str">
        <f t="shared" ca="1" si="9"/>
        <v>7 - OP em WIP +20 a 30 dias</v>
      </c>
      <c r="AO84" t="s">
        <v>323</v>
      </c>
      <c r="AP84" s="49">
        <v>8</v>
      </c>
      <c r="AS84" t="str">
        <f t="shared" si="10"/>
        <v>703652</v>
      </c>
      <c r="BR84" s="31"/>
    </row>
    <row r="85" spans="1:70" x14ac:dyDescent="0.35">
      <c r="A85" s="38">
        <v>703652</v>
      </c>
      <c r="B85" s="38">
        <v>2265038</v>
      </c>
      <c r="C85" s="38" t="s">
        <v>324</v>
      </c>
      <c r="D85" s="38" t="s">
        <v>194</v>
      </c>
      <c r="E85" s="38" t="s">
        <v>54</v>
      </c>
      <c r="F85" s="38">
        <v>400</v>
      </c>
      <c r="G85" s="38" t="s">
        <v>55</v>
      </c>
      <c r="H85" s="38">
        <v>600</v>
      </c>
      <c r="I85" s="38" t="s">
        <v>322</v>
      </c>
      <c r="J85" s="38" t="s">
        <v>317</v>
      </c>
      <c r="K85" s="38" t="s">
        <v>269</v>
      </c>
      <c r="L85" s="39">
        <v>600000</v>
      </c>
      <c r="M85" s="39">
        <v>0</v>
      </c>
      <c r="N85" t="s">
        <v>59</v>
      </c>
      <c r="O85" s="40">
        <v>45688</v>
      </c>
      <c r="P85" s="40">
        <v>45690</v>
      </c>
      <c r="Q85" s="40">
        <v>45679</v>
      </c>
      <c r="R85" s="40">
        <v>45688</v>
      </c>
      <c r="S85" s="40">
        <v>45688</v>
      </c>
      <c r="T85" s="41">
        <v>45709</v>
      </c>
      <c r="U85" s="42">
        <v>21</v>
      </c>
      <c r="V85" s="43"/>
      <c r="W85" s="44" t="str">
        <f>_xlfn.XLOOKUP(D85,'[1]SPMC IBP SA'!G:G,'[1]SPMC IBP SA'!M:M,"",0)</f>
        <v>VERMELHO</v>
      </c>
      <c r="X85" s="44" t="str">
        <f>_xlfn.XLOOKUP(D85,'[1]SPMC IBP SA'!G:G,'[1]SPMC IBP SA'!O:O,"",0)</f>
        <v>COP LEG.7</v>
      </c>
      <c r="Y85" s="44" t="str">
        <f>_xlfn.XLOOKUP(D85,'[1]SPMC IBP SA'!G:G,'[1]SPMC IBP SA'!R:R,"",0)</f>
        <v>REV. 400 1</v>
      </c>
      <c r="Z85" s="45" t="s">
        <v>55</v>
      </c>
      <c r="AA85" s="46">
        <f>_xlfn.XLOOKUP(D85,'[1]SPMC IBP SA'!G:G,'[1]SPMC IBP SA'!AM:AM,"",0)</f>
        <v>21</v>
      </c>
      <c r="AB85" s="26" t="str">
        <f t="shared" si="6"/>
        <v/>
      </c>
      <c r="AC85" s="47" t="str">
        <f t="shared" si="7"/>
        <v>Via Úmida</v>
      </c>
      <c r="AD85" s="47" t="str">
        <f>_xlfn.XLOOKUP(D85,'[1]SPMC IBP SA'!G:G,'[1]SPMC IBP SA'!FK:FK,"",0)</f>
        <v>Baixo</v>
      </c>
      <c r="AE85" s="47" t="str">
        <f>_xlfn.XLOOKUP(D85,'[1]SPMC IBP SA'!G:G,'[1]SPMC IBP SA'!Q:Q,"",0)</f>
        <v>-</v>
      </c>
      <c r="AF85" s="48">
        <f>_xlfn.XLOOKUP(D85,'[1]SPMC IBP SA'!G:G,'[1]SPMC IBP SA'!FT:FT,"",0)*L85</f>
        <v>90270</v>
      </c>
      <c r="AG85">
        <f>IFERROR(IF(C85="","",VLOOKUP(C85,[1]EBR!A:I,9,0)),5)</f>
        <v>5</v>
      </c>
      <c r="AH85" t="str">
        <f>IF(AG85="","",VLOOKUP(AG85,[1]EBR!S:T,2,0))</f>
        <v>PESAGEM</v>
      </c>
      <c r="AI85" t="str">
        <f>_xlfn.XLOOKUP(D85,'[1]SPMC IBP SA'!G:G,'[1]SPMC IBP SA'!M:M,"",0)</f>
        <v>VERMELHO</v>
      </c>
      <c r="AJ85">
        <f t="shared" ca="1" si="8"/>
        <v>27</v>
      </c>
      <c r="AK85" s="40" t="str">
        <f t="shared" ca="1" si="9"/>
        <v>7 - OP em WIP +20 a 30 dias</v>
      </c>
      <c r="AO85" t="s">
        <v>325</v>
      </c>
      <c r="AP85" s="49">
        <v>1</v>
      </c>
      <c r="AS85" t="str">
        <f t="shared" si="10"/>
        <v>703652</v>
      </c>
      <c r="BR85" s="31"/>
    </row>
    <row r="86" spans="1:70" x14ac:dyDescent="0.35">
      <c r="A86" s="38">
        <v>702486</v>
      </c>
      <c r="B86" s="38">
        <v>2265139</v>
      </c>
      <c r="C86" s="38" t="s">
        <v>326</v>
      </c>
      <c r="D86" s="38" t="s">
        <v>284</v>
      </c>
      <c r="E86" s="38" t="s">
        <v>54</v>
      </c>
      <c r="F86" s="38">
        <v>402</v>
      </c>
      <c r="G86" s="38" t="s">
        <v>55</v>
      </c>
      <c r="H86" s="38">
        <v>600</v>
      </c>
      <c r="I86" s="38" t="s">
        <v>273</v>
      </c>
      <c r="J86" s="38" t="s">
        <v>327</v>
      </c>
      <c r="K86" s="38" t="s">
        <v>269</v>
      </c>
      <c r="L86" s="39">
        <v>1000000</v>
      </c>
      <c r="M86" s="39">
        <v>0</v>
      </c>
      <c r="N86" t="s">
        <v>59</v>
      </c>
      <c r="O86" s="40">
        <v>45701</v>
      </c>
      <c r="P86" s="40">
        <v>45707</v>
      </c>
      <c r="Q86" s="40">
        <v>45679</v>
      </c>
      <c r="R86" s="40">
        <v>45701</v>
      </c>
      <c r="S86" s="40">
        <v>45701</v>
      </c>
      <c r="T86" s="41" t="s">
        <v>264</v>
      </c>
      <c r="U86" s="42">
        <v>26</v>
      </c>
      <c r="V86" s="43"/>
      <c r="W86" s="44" t="str">
        <f>_xlfn.XLOOKUP(D86,'[1]SPMC IBP SA'!G:G,'[1]SPMC IBP SA'!M:M,"",0)</f>
        <v>AMARELO</v>
      </c>
      <c r="X86" s="44" t="str">
        <f>_xlfn.XLOOKUP(D86,'[1]SPMC IBP SA'!G:G,'[1]SPMC IBP SA'!O:O,"",0)</f>
        <v>KIL.500 TT</v>
      </c>
      <c r="Y86" s="44" t="str">
        <f>_xlfn.XLOOKUP(D86,'[1]SPMC IBP SA'!G:G,'[1]SPMC IBP SA'!R:R,"",0)</f>
        <v>REV. 800 2</v>
      </c>
      <c r="Z86" s="45" t="s">
        <v>55</v>
      </c>
      <c r="AA86" s="46">
        <f>_xlfn.XLOOKUP(D86,'[1]SPMC IBP SA'!G:G,'[1]SPMC IBP SA'!AM:AM,"",0)</f>
        <v>26</v>
      </c>
      <c r="AB86" s="26" t="str">
        <f t="shared" si="6"/>
        <v>NÃO</v>
      </c>
      <c r="AC86" s="47" t="str">
        <f t="shared" si="7"/>
        <v>Via Úmida</v>
      </c>
      <c r="AD86" s="47" t="str">
        <f>_xlfn.XLOOKUP(D86,'[1]SPMC IBP SA'!G:G,'[1]SPMC IBP SA'!FK:FK,"",0)</f>
        <v>Crítico</v>
      </c>
      <c r="AE86" s="47" t="str">
        <f>_xlfn.XLOOKUP(D86,'[1]SPMC IBP SA'!G:G,'[1]SPMC IBP SA'!Q:Q,"",0)</f>
        <v>LTO 800 2  VG 800 2</v>
      </c>
      <c r="AF86" s="48">
        <f>_xlfn.XLOOKUP(D86,'[1]SPMC IBP SA'!G:G,'[1]SPMC IBP SA'!FT:FT,"",0)*L86</f>
        <v>327830</v>
      </c>
      <c r="AG86">
        <f>IFERROR(IF(C86="","",VLOOKUP(C86,[1]EBR!A:I,9,0)),5)</f>
        <v>5</v>
      </c>
      <c r="AH86" t="str">
        <f>IF(AG86="","",VLOOKUP(AG86,[1]EBR!S:T,2,0))</f>
        <v>PESAGEM</v>
      </c>
      <c r="AI86" t="str">
        <f>_xlfn.XLOOKUP(D86,'[1]SPMC IBP SA'!G:G,'[1]SPMC IBP SA'!M:M,"",0)</f>
        <v>AMARELO</v>
      </c>
      <c r="AJ86">
        <f t="shared" ca="1" si="8"/>
        <v>14</v>
      </c>
      <c r="AK86" s="40" t="str">
        <f t="shared" ca="1" si="9"/>
        <v>8 - OP com menos de 20 dias</v>
      </c>
      <c r="AO86" t="s">
        <v>328</v>
      </c>
      <c r="AP86" s="49">
        <v>8</v>
      </c>
      <c r="AS86" t="str">
        <f t="shared" si="10"/>
        <v>703652</v>
      </c>
      <c r="BR86" s="31"/>
    </row>
    <row r="87" spans="1:70" x14ac:dyDescent="0.35">
      <c r="A87" s="38">
        <v>702486</v>
      </c>
      <c r="B87" s="38">
        <v>2265140</v>
      </c>
      <c r="C87" s="38" t="s">
        <v>329</v>
      </c>
      <c r="D87" s="38" t="s">
        <v>284</v>
      </c>
      <c r="E87" s="38" t="s">
        <v>54</v>
      </c>
      <c r="F87" s="38">
        <v>402</v>
      </c>
      <c r="G87" s="38" t="s">
        <v>55</v>
      </c>
      <c r="H87" s="38">
        <v>600</v>
      </c>
      <c r="I87" s="38" t="s">
        <v>273</v>
      </c>
      <c r="J87" s="38" t="s">
        <v>327</v>
      </c>
      <c r="K87" s="38" t="s">
        <v>269</v>
      </c>
      <c r="L87" s="39">
        <v>1000000</v>
      </c>
      <c r="M87" s="39">
        <v>0</v>
      </c>
      <c r="N87" t="s">
        <v>59</v>
      </c>
      <c r="O87" s="40">
        <v>45701</v>
      </c>
      <c r="P87" s="40">
        <v>45707</v>
      </c>
      <c r="Q87" s="40">
        <v>45679</v>
      </c>
      <c r="R87" s="40">
        <v>45701</v>
      </c>
      <c r="S87" s="40">
        <v>45701</v>
      </c>
      <c r="T87" s="41" t="s">
        <v>264</v>
      </c>
      <c r="U87" s="42">
        <v>26</v>
      </c>
      <c r="W87" s="44" t="str">
        <f>_xlfn.XLOOKUP(D87,'[1]SPMC IBP SA'!G:G,'[1]SPMC IBP SA'!M:M,"",0)</f>
        <v>AMARELO</v>
      </c>
      <c r="X87" s="44" t="str">
        <f>_xlfn.XLOOKUP(D87,'[1]SPMC IBP SA'!G:G,'[1]SPMC IBP SA'!O:O,"",0)</f>
        <v>KIL.500 TT</v>
      </c>
      <c r="Y87" s="44" t="str">
        <f>_xlfn.XLOOKUP(D87,'[1]SPMC IBP SA'!G:G,'[1]SPMC IBP SA'!R:R,"",0)</f>
        <v>REV. 800 2</v>
      </c>
      <c r="Z87" s="45" t="s">
        <v>55</v>
      </c>
      <c r="AA87" s="46">
        <f>_xlfn.XLOOKUP(D87,'[1]SPMC IBP SA'!G:G,'[1]SPMC IBP SA'!AM:AM,"",0)</f>
        <v>26</v>
      </c>
      <c r="AB87" s="26" t="str">
        <f t="shared" si="6"/>
        <v>NÃO</v>
      </c>
      <c r="AC87" s="47" t="str">
        <f t="shared" si="7"/>
        <v>Via Úmida</v>
      </c>
      <c r="AD87" s="47" t="str">
        <f>_xlfn.XLOOKUP(D87,'[1]SPMC IBP SA'!G:G,'[1]SPMC IBP SA'!FK:FK,"",0)</f>
        <v>Crítico</v>
      </c>
      <c r="AE87" s="47" t="str">
        <f>_xlfn.XLOOKUP(D87,'[1]SPMC IBP SA'!G:G,'[1]SPMC IBP SA'!Q:Q,"",0)</f>
        <v>LTO 800 2  VG 800 2</v>
      </c>
      <c r="AF87" s="48">
        <f>_xlfn.XLOOKUP(D87,'[1]SPMC IBP SA'!G:G,'[1]SPMC IBP SA'!FT:FT,"",0)*L87</f>
        <v>327830</v>
      </c>
      <c r="AG87">
        <f>IFERROR(IF(C87="","",VLOOKUP(C87,[1]EBR!A:I,9,0)),5)</f>
        <v>5</v>
      </c>
      <c r="AH87" t="str">
        <f>IF(AG87="","",VLOOKUP(AG87,[1]EBR!S:T,2,0))</f>
        <v>PESAGEM</v>
      </c>
      <c r="AI87" t="str">
        <f>_xlfn.XLOOKUP(D87,'[1]SPMC IBP SA'!G:G,'[1]SPMC IBP SA'!M:M,"",0)</f>
        <v>AMARELO</v>
      </c>
      <c r="AJ87">
        <f t="shared" ca="1" si="8"/>
        <v>14</v>
      </c>
      <c r="AK87" s="40" t="str">
        <f t="shared" ca="1" si="9"/>
        <v>8 - OP com menos de 20 dias</v>
      </c>
      <c r="AO87" t="s">
        <v>330</v>
      </c>
      <c r="AP87" s="49">
        <v>1</v>
      </c>
      <c r="AS87" t="str">
        <f t="shared" si="10"/>
        <v>702486</v>
      </c>
      <c r="BR87" s="31"/>
    </row>
    <row r="88" spans="1:70" x14ac:dyDescent="0.35">
      <c r="A88" s="38">
        <v>702486</v>
      </c>
      <c r="B88" s="38">
        <v>2265141</v>
      </c>
      <c r="C88" s="38" t="s">
        <v>331</v>
      </c>
      <c r="D88" s="38" t="s">
        <v>284</v>
      </c>
      <c r="E88" s="38" t="s">
        <v>54</v>
      </c>
      <c r="F88" s="38">
        <v>402</v>
      </c>
      <c r="G88" s="38" t="s">
        <v>55</v>
      </c>
      <c r="H88" s="38">
        <v>600</v>
      </c>
      <c r="I88" s="38" t="s">
        <v>273</v>
      </c>
      <c r="J88" s="38" t="s">
        <v>327</v>
      </c>
      <c r="K88" s="38" t="s">
        <v>269</v>
      </c>
      <c r="L88" s="39">
        <v>1000000</v>
      </c>
      <c r="M88" s="39">
        <v>0</v>
      </c>
      <c r="N88" t="s">
        <v>59</v>
      </c>
      <c r="O88" s="40">
        <v>45701</v>
      </c>
      <c r="P88" s="40">
        <v>45707</v>
      </c>
      <c r="Q88" s="40">
        <v>45679</v>
      </c>
      <c r="R88" s="40">
        <v>45701</v>
      </c>
      <c r="S88" s="40">
        <v>45701</v>
      </c>
      <c r="T88" s="41" t="s">
        <v>264</v>
      </c>
      <c r="U88" s="42">
        <v>26</v>
      </c>
      <c r="W88" s="44" t="str">
        <f>_xlfn.XLOOKUP(D88,'[1]SPMC IBP SA'!G:G,'[1]SPMC IBP SA'!M:M,"",0)</f>
        <v>AMARELO</v>
      </c>
      <c r="X88" s="44" t="str">
        <f>_xlfn.XLOOKUP(D88,'[1]SPMC IBP SA'!G:G,'[1]SPMC IBP SA'!O:O,"",0)</f>
        <v>KIL.500 TT</v>
      </c>
      <c r="Y88" s="44" t="str">
        <f>_xlfn.XLOOKUP(D88,'[1]SPMC IBP SA'!G:G,'[1]SPMC IBP SA'!R:R,"",0)</f>
        <v>REV. 800 2</v>
      </c>
      <c r="Z88" s="45" t="s">
        <v>55</v>
      </c>
      <c r="AA88" s="46">
        <f>_xlfn.XLOOKUP(D88,'[1]SPMC IBP SA'!G:G,'[1]SPMC IBP SA'!AM:AM,"",0)</f>
        <v>26</v>
      </c>
      <c r="AB88" s="26" t="str">
        <f t="shared" si="6"/>
        <v>NÃO</v>
      </c>
      <c r="AC88" s="47" t="str">
        <f t="shared" si="7"/>
        <v>Via Úmida</v>
      </c>
      <c r="AD88" s="47" t="str">
        <f>_xlfn.XLOOKUP(D88,'[1]SPMC IBP SA'!G:G,'[1]SPMC IBP SA'!FK:FK,"",0)</f>
        <v>Crítico</v>
      </c>
      <c r="AE88" s="47" t="str">
        <f>_xlfn.XLOOKUP(D88,'[1]SPMC IBP SA'!G:G,'[1]SPMC IBP SA'!Q:Q,"",0)</f>
        <v>LTO 800 2  VG 800 2</v>
      </c>
      <c r="AF88" s="48">
        <f>_xlfn.XLOOKUP(D88,'[1]SPMC IBP SA'!G:G,'[1]SPMC IBP SA'!FT:FT,"",0)*L88</f>
        <v>327830</v>
      </c>
      <c r="AG88">
        <f>IFERROR(IF(C88="","",VLOOKUP(C88,[1]EBR!A:I,9,0)),5)</f>
        <v>5</v>
      </c>
      <c r="AH88" t="str">
        <f>IF(AG88="","",VLOOKUP(AG88,[1]EBR!S:T,2,0))</f>
        <v>PESAGEM</v>
      </c>
      <c r="AI88" t="str">
        <f>_xlfn.XLOOKUP(D88,'[1]SPMC IBP SA'!G:G,'[1]SPMC IBP SA'!M:M,"",0)</f>
        <v>AMARELO</v>
      </c>
      <c r="AJ88">
        <f t="shared" ca="1" si="8"/>
        <v>14</v>
      </c>
      <c r="AK88" s="40" t="str">
        <f t="shared" ca="1" si="9"/>
        <v>8 - OP com menos de 20 dias</v>
      </c>
      <c r="AO88" t="s">
        <v>332</v>
      </c>
      <c r="AP88" s="49">
        <v>5</v>
      </c>
      <c r="AS88" t="str">
        <f t="shared" si="10"/>
        <v>702486</v>
      </c>
      <c r="BR88" s="31"/>
    </row>
    <row r="89" spans="1:70" x14ac:dyDescent="0.35">
      <c r="A89" s="38">
        <v>700360</v>
      </c>
      <c r="B89" s="38">
        <v>2265158</v>
      </c>
      <c r="C89" s="38" t="s">
        <v>333</v>
      </c>
      <c r="D89" s="38" t="s">
        <v>229</v>
      </c>
      <c r="E89" s="38" t="s">
        <v>54</v>
      </c>
      <c r="F89" s="38">
        <v>404</v>
      </c>
      <c r="G89" s="38" t="s">
        <v>55</v>
      </c>
      <c r="H89" s="38">
        <v>600</v>
      </c>
      <c r="I89" s="38" t="s">
        <v>290</v>
      </c>
      <c r="J89" s="38" t="s">
        <v>334</v>
      </c>
      <c r="K89" s="38" t="s">
        <v>269</v>
      </c>
      <c r="L89" s="39">
        <v>200000</v>
      </c>
      <c r="M89" s="39">
        <v>0</v>
      </c>
      <c r="N89" t="s">
        <v>59</v>
      </c>
      <c r="O89" s="40">
        <v>45692</v>
      </c>
      <c r="P89" s="40">
        <v>45694</v>
      </c>
      <c r="Q89" s="40">
        <v>45679</v>
      </c>
      <c r="R89" s="40">
        <v>45692</v>
      </c>
      <c r="S89" s="40">
        <v>45692</v>
      </c>
      <c r="T89" s="41">
        <v>45714</v>
      </c>
      <c r="U89" s="42">
        <v>22</v>
      </c>
      <c r="V89" s="43"/>
      <c r="W89" s="44" t="str">
        <f>_xlfn.XLOOKUP(D89,'[1]SPMC IBP SA'!G:G,'[1]SPMC IBP SA'!M:M,"",0)</f>
        <v>AMARELO</v>
      </c>
      <c r="X89" s="44" t="str">
        <f>_xlfn.XLOOKUP(D89,'[1]SPMC IBP SA'!G:G,'[1]SPMC IBP SA'!O:O,"",0)</f>
        <v>MG2</v>
      </c>
      <c r="Y89" s="44" t="str">
        <f>_xlfn.XLOOKUP(D89,'[1]SPMC IBP SA'!G:G,'[1]SPMC IBP SA'!R:R,"",0)</f>
        <v>(None)</v>
      </c>
      <c r="Z89" s="45" t="s">
        <v>55</v>
      </c>
      <c r="AA89" s="46">
        <f>_xlfn.XLOOKUP(D89,'[1]SPMC IBP SA'!G:G,'[1]SPMC IBP SA'!AM:AM,"",0)</f>
        <v>22</v>
      </c>
      <c r="AB89" s="26" t="str">
        <f t="shared" si="6"/>
        <v/>
      </c>
      <c r="AC89" s="47" t="str">
        <f t="shared" si="7"/>
        <v>Via Úmida</v>
      </c>
      <c r="AD89" s="47" t="str">
        <f>_xlfn.XLOOKUP(D89,'[1]SPMC IBP SA'!G:G,'[1]SPMC IBP SA'!FK:FK,"",0)</f>
        <v>Ótimo</v>
      </c>
      <c r="AE89" s="47" t="str">
        <f>_xlfn.XLOOKUP(D89,'[1]SPMC IBP SA'!G:G,'[1]SPMC IBP SA'!Q:Q,"",0)</f>
        <v>(None)</v>
      </c>
      <c r="AF89" s="48">
        <f>_xlfn.XLOOKUP(D89,'[1]SPMC IBP SA'!G:G,'[1]SPMC IBP SA'!FT:FT,"",0)*L89</f>
        <v>49242</v>
      </c>
      <c r="AG89">
        <f>IFERROR(IF(C89="","",VLOOKUP(C89,[1]EBR!A:I,9,0)),5)</f>
        <v>5</v>
      </c>
      <c r="AH89" t="str">
        <f>IF(AG89="","",VLOOKUP(AG89,[1]EBR!S:T,2,0))</f>
        <v>PESAGEM</v>
      </c>
      <c r="AI89" t="str">
        <f>_xlfn.XLOOKUP(D89,'[1]SPMC IBP SA'!G:G,'[1]SPMC IBP SA'!M:M,"",0)</f>
        <v>AMARELO</v>
      </c>
      <c r="AJ89">
        <f t="shared" ca="1" si="8"/>
        <v>23</v>
      </c>
      <c r="AK89" s="40" t="str">
        <f t="shared" ca="1" si="9"/>
        <v>7 - OP em WIP +20 a 30 dias</v>
      </c>
      <c r="AO89" t="s">
        <v>335</v>
      </c>
      <c r="AP89" s="49">
        <v>8</v>
      </c>
      <c r="AS89" t="str">
        <f t="shared" si="10"/>
        <v>702486</v>
      </c>
      <c r="BR89" s="31"/>
    </row>
    <row r="90" spans="1:70" x14ac:dyDescent="0.35">
      <c r="A90" s="38">
        <v>700360</v>
      </c>
      <c r="B90" s="38">
        <v>2265159</v>
      </c>
      <c r="C90" s="38" t="s">
        <v>336</v>
      </c>
      <c r="D90" s="38" t="s">
        <v>229</v>
      </c>
      <c r="E90" s="38" t="s">
        <v>54</v>
      </c>
      <c r="F90" s="38">
        <v>404</v>
      </c>
      <c r="G90" s="38" t="s">
        <v>55</v>
      </c>
      <c r="H90" s="38">
        <v>600</v>
      </c>
      <c r="I90" s="38" t="s">
        <v>290</v>
      </c>
      <c r="J90" s="38" t="s">
        <v>334</v>
      </c>
      <c r="K90" s="38" t="s">
        <v>269</v>
      </c>
      <c r="L90" s="39">
        <v>200000</v>
      </c>
      <c r="M90" s="39">
        <v>0</v>
      </c>
      <c r="N90" t="s">
        <v>59</v>
      </c>
      <c r="O90" s="40">
        <v>45692</v>
      </c>
      <c r="P90" s="40">
        <v>45694</v>
      </c>
      <c r="Q90" s="40">
        <v>45679</v>
      </c>
      <c r="R90" s="40">
        <v>45692</v>
      </c>
      <c r="S90" s="40">
        <v>45692</v>
      </c>
      <c r="T90" s="41">
        <v>45714</v>
      </c>
      <c r="U90" s="42">
        <v>22</v>
      </c>
      <c r="V90" s="43"/>
      <c r="W90" s="44" t="str">
        <f>_xlfn.XLOOKUP(D90,'[1]SPMC IBP SA'!G:G,'[1]SPMC IBP SA'!M:M,"",0)</f>
        <v>AMARELO</v>
      </c>
      <c r="X90" s="44" t="str">
        <f>_xlfn.XLOOKUP(D90,'[1]SPMC IBP SA'!G:G,'[1]SPMC IBP SA'!O:O,"",0)</f>
        <v>MG2</v>
      </c>
      <c r="Y90" s="44" t="str">
        <f>_xlfn.XLOOKUP(D90,'[1]SPMC IBP SA'!G:G,'[1]SPMC IBP SA'!R:R,"",0)</f>
        <v>(None)</v>
      </c>
      <c r="Z90" s="45" t="s">
        <v>55</v>
      </c>
      <c r="AA90" s="46">
        <f>_xlfn.XLOOKUP(D90,'[1]SPMC IBP SA'!G:G,'[1]SPMC IBP SA'!AM:AM,"",0)</f>
        <v>22</v>
      </c>
      <c r="AB90" s="26" t="str">
        <f t="shared" si="6"/>
        <v/>
      </c>
      <c r="AC90" s="47" t="str">
        <f t="shared" si="7"/>
        <v>Via Úmida</v>
      </c>
      <c r="AD90" s="47" t="str">
        <f>_xlfn.XLOOKUP(D90,'[1]SPMC IBP SA'!G:G,'[1]SPMC IBP SA'!FK:FK,"",0)</f>
        <v>Ótimo</v>
      </c>
      <c r="AE90" s="47" t="str">
        <f>_xlfn.XLOOKUP(D90,'[1]SPMC IBP SA'!G:G,'[1]SPMC IBP SA'!Q:Q,"",0)</f>
        <v>(None)</v>
      </c>
      <c r="AF90" s="48">
        <f>_xlfn.XLOOKUP(D90,'[1]SPMC IBP SA'!G:G,'[1]SPMC IBP SA'!FT:FT,"",0)*L90</f>
        <v>49242</v>
      </c>
      <c r="AG90">
        <f>IFERROR(IF(C90="","",VLOOKUP(C90,[1]EBR!A:I,9,0)),5)</f>
        <v>5</v>
      </c>
      <c r="AH90" t="str">
        <f>IF(AG90="","",VLOOKUP(AG90,[1]EBR!S:T,2,0))</f>
        <v>PESAGEM</v>
      </c>
      <c r="AI90" t="str">
        <f>_xlfn.XLOOKUP(D90,'[1]SPMC IBP SA'!G:G,'[1]SPMC IBP SA'!M:M,"",0)</f>
        <v>AMARELO</v>
      </c>
      <c r="AJ90">
        <f t="shared" ca="1" si="8"/>
        <v>23</v>
      </c>
      <c r="AK90" s="40" t="str">
        <f t="shared" ca="1" si="9"/>
        <v>7 - OP em WIP +20 a 30 dias</v>
      </c>
      <c r="AO90" t="s">
        <v>337</v>
      </c>
      <c r="AP90" s="49">
        <v>16</v>
      </c>
      <c r="AS90" t="str">
        <f t="shared" si="10"/>
        <v>700360</v>
      </c>
      <c r="BR90" s="31"/>
    </row>
    <row r="91" spans="1:70" x14ac:dyDescent="0.35">
      <c r="A91" s="38">
        <v>700574</v>
      </c>
      <c r="B91" s="38">
        <v>2265452</v>
      </c>
      <c r="C91" s="38" t="s">
        <v>338</v>
      </c>
      <c r="D91" s="38" t="s">
        <v>201</v>
      </c>
      <c r="E91" s="38" t="s">
        <v>54</v>
      </c>
      <c r="F91" s="38">
        <v>400</v>
      </c>
      <c r="G91" s="38" t="s">
        <v>55</v>
      </c>
      <c r="H91" s="38">
        <v>600</v>
      </c>
      <c r="I91" s="38" t="s">
        <v>339</v>
      </c>
      <c r="J91" s="38" t="s">
        <v>340</v>
      </c>
      <c r="K91" s="38" t="s">
        <v>157</v>
      </c>
      <c r="L91" s="39">
        <v>2882353</v>
      </c>
      <c r="M91" s="39">
        <v>0</v>
      </c>
      <c r="N91" t="s">
        <v>59</v>
      </c>
      <c r="O91" s="40">
        <v>45691</v>
      </c>
      <c r="P91" s="40">
        <v>45693</v>
      </c>
      <c r="Q91" s="40">
        <v>45680</v>
      </c>
      <c r="R91" s="40">
        <v>45691</v>
      </c>
      <c r="S91" s="40">
        <v>45691</v>
      </c>
      <c r="T91" s="41">
        <v>45703</v>
      </c>
      <c r="U91" s="42">
        <v>14</v>
      </c>
      <c r="V91" s="43"/>
      <c r="W91" s="44" t="str">
        <f>_xlfn.XLOOKUP(D91,'[1]SPMC IBP SA'!G:G,'[1]SPMC IBP SA'!M:M,"",0)</f>
        <v>VERMELHO</v>
      </c>
      <c r="X91" s="44" t="str">
        <f>_xlfn.XLOOKUP(D91,'[1]SPMC IBP SA'!G:G,'[1]SPMC IBP SA'!O:O,"",0)</f>
        <v>COP FET.3</v>
      </c>
      <c r="Y91" s="44" t="str">
        <f>_xlfn.XLOOKUP(D91,'[1]SPMC IBP SA'!G:G,'[1]SPMC IBP SA'!R:R,"",0)</f>
        <v>REV. 400 2</v>
      </c>
      <c r="Z91" s="45" t="s">
        <v>55</v>
      </c>
      <c r="AA91" s="46">
        <f>_xlfn.XLOOKUP(D91,'[1]SPMC IBP SA'!G:G,'[1]SPMC IBP SA'!AM:AM,"",0)</f>
        <v>14</v>
      </c>
      <c r="AB91" s="26" t="str">
        <f t="shared" si="6"/>
        <v/>
      </c>
      <c r="AC91" s="47" t="str">
        <f t="shared" si="7"/>
        <v>Via Úmida</v>
      </c>
      <c r="AD91" s="47" t="str">
        <f>_xlfn.XLOOKUP(D91,'[1]SPMC IBP SA'!G:G,'[1]SPMC IBP SA'!FK:FK,"",0)</f>
        <v>Baixo</v>
      </c>
      <c r="AE91" s="47" t="str">
        <f>_xlfn.XLOOKUP(D91,'[1]SPMC IBP SA'!G:G,'[1]SPMC IBP SA'!Q:Q,"",0)</f>
        <v>-</v>
      </c>
      <c r="AF91" s="48">
        <f>_xlfn.XLOOKUP(D91,'[1]SPMC IBP SA'!G:G,'[1]SPMC IBP SA'!FT:FT,"",0)*L91</f>
        <v>85461.766449999996</v>
      </c>
      <c r="AG91">
        <f>IFERROR(IF(C91="","",VLOOKUP(C91,[1]EBR!A:I,9,0)),5)</f>
        <v>5</v>
      </c>
      <c r="AH91" t="str">
        <f>IF(AG91="","",VLOOKUP(AG91,[1]EBR!S:T,2,0))</f>
        <v>PESAGEM</v>
      </c>
      <c r="AI91" t="str">
        <f>_xlfn.XLOOKUP(D91,'[1]SPMC IBP SA'!G:G,'[1]SPMC IBP SA'!M:M,"",0)</f>
        <v>VERMELHO</v>
      </c>
      <c r="AJ91">
        <f t="shared" ca="1" si="8"/>
        <v>24</v>
      </c>
      <c r="AK91" s="40" t="str">
        <f t="shared" ca="1" si="9"/>
        <v>7 - OP em WIP +20 a 30 dias</v>
      </c>
      <c r="AO91" t="s">
        <v>341</v>
      </c>
      <c r="AP91" s="49">
        <v>7</v>
      </c>
      <c r="AS91" t="str">
        <f t="shared" si="10"/>
        <v>700360</v>
      </c>
      <c r="BR91" s="31"/>
    </row>
    <row r="92" spans="1:70" x14ac:dyDescent="0.35">
      <c r="A92" s="38">
        <v>703015</v>
      </c>
      <c r="B92" s="38">
        <v>2266411</v>
      </c>
      <c r="C92" s="38" t="s">
        <v>342</v>
      </c>
      <c r="D92" s="38" t="s">
        <v>187</v>
      </c>
      <c r="E92" s="38" t="s">
        <v>54</v>
      </c>
      <c r="F92" s="38">
        <v>400</v>
      </c>
      <c r="G92" s="38" t="s">
        <v>55</v>
      </c>
      <c r="H92" s="38">
        <v>600</v>
      </c>
      <c r="I92" s="38" t="s">
        <v>216</v>
      </c>
      <c r="J92" s="38" t="s">
        <v>343</v>
      </c>
      <c r="K92" s="38" t="s">
        <v>157</v>
      </c>
      <c r="L92" s="39">
        <v>3760000</v>
      </c>
      <c r="M92" s="39">
        <v>0</v>
      </c>
      <c r="N92" t="s">
        <v>59</v>
      </c>
      <c r="O92" s="40">
        <v>45692</v>
      </c>
      <c r="P92" s="40">
        <v>45694</v>
      </c>
      <c r="Q92" s="40">
        <v>45684</v>
      </c>
      <c r="R92" s="40">
        <v>45692</v>
      </c>
      <c r="S92" s="40">
        <v>45684</v>
      </c>
      <c r="T92" s="41">
        <v>45699</v>
      </c>
      <c r="U92" s="42">
        <v>18</v>
      </c>
      <c r="V92" s="43"/>
      <c r="W92" s="44" t="str">
        <f>_xlfn.XLOOKUP(D92,'[1]SPMC IBP SA'!G:G,'[1]SPMC IBP SA'!M:M,"",0)</f>
        <v>VERMELHO</v>
      </c>
      <c r="X92" s="44" t="str">
        <f>_xlfn.XLOOKUP(D92,'[1]SPMC IBP SA'!G:G,'[1]SPMC IBP SA'!O:O,"",0)</f>
        <v>COP FET.6</v>
      </c>
      <c r="Y92" s="44" t="str">
        <f>_xlfn.XLOOKUP(D92,'[1]SPMC IBP SA'!G:G,'[1]SPMC IBP SA'!R:R,"",0)</f>
        <v>REV. 500 3</v>
      </c>
      <c r="Z92" s="45" t="s">
        <v>55</v>
      </c>
      <c r="AA92" s="46">
        <f>_xlfn.XLOOKUP(D92,'[1]SPMC IBP SA'!G:G,'[1]SPMC IBP SA'!AM:AM,"",0)</f>
        <v>18</v>
      </c>
      <c r="AB92" s="26" t="str">
        <f t="shared" si="6"/>
        <v/>
      </c>
      <c r="AC92" s="47" t="str">
        <f t="shared" si="7"/>
        <v>Via Úmida</v>
      </c>
      <c r="AD92" s="47" t="str">
        <f>_xlfn.XLOOKUP(D92,'[1]SPMC IBP SA'!G:G,'[1]SPMC IBP SA'!FK:FK,"",0)</f>
        <v>Baixo</v>
      </c>
      <c r="AE92" s="47" t="str">
        <f>_xlfn.XLOOKUP(D92,'[1]SPMC IBP SA'!G:G,'[1]SPMC IBP SA'!Q:Q,"",0)</f>
        <v>-</v>
      </c>
      <c r="AF92" s="48">
        <f>_xlfn.XLOOKUP(D92,'[1]SPMC IBP SA'!G:G,'[1]SPMC IBP SA'!FT:FT,"",0)*L92</f>
        <v>166793.59999999998</v>
      </c>
      <c r="AG92">
        <f>IFERROR(IF(C92="","",VLOOKUP(C92,[1]EBR!A:I,9,0)),5)</f>
        <v>5</v>
      </c>
      <c r="AH92" t="str">
        <f>IF(AG92="","",VLOOKUP(AG92,[1]EBR!S:T,2,0))</f>
        <v>PESAGEM</v>
      </c>
      <c r="AI92" t="str">
        <f>_xlfn.XLOOKUP(D92,'[1]SPMC IBP SA'!G:G,'[1]SPMC IBP SA'!M:M,"",0)</f>
        <v>VERMELHO</v>
      </c>
      <c r="AJ92">
        <f t="shared" ca="1" si="8"/>
        <v>31</v>
      </c>
      <c r="AK92" s="40" t="str">
        <f t="shared" ca="1" si="9"/>
        <v>6 - OP em WIP +30 a 45 dias</v>
      </c>
      <c r="AO92" t="s">
        <v>344</v>
      </c>
      <c r="AP92" s="49">
        <v>4</v>
      </c>
      <c r="AS92" t="str">
        <f t="shared" si="10"/>
        <v>700574</v>
      </c>
      <c r="BR92" s="31"/>
    </row>
    <row r="93" spans="1:70" x14ac:dyDescent="0.35">
      <c r="A93" s="38">
        <v>702391</v>
      </c>
      <c r="B93" s="38">
        <v>2267902</v>
      </c>
      <c r="C93" s="38" t="s">
        <v>345</v>
      </c>
      <c r="D93" s="38" t="s">
        <v>231</v>
      </c>
      <c r="E93" s="38" t="s">
        <v>54</v>
      </c>
      <c r="F93" s="38">
        <v>400</v>
      </c>
      <c r="G93" s="38" t="s">
        <v>55</v>
      </c>
      <c r="H93" s="38">
        <v>600</v>
      </c>
      <c r="I93" s="38" t="s">
        <v>263</v>
      </c>
      <c r="J93" s="38" t="s">
        <v>346</v>
      </c>
      <c r="K93" s="38" t="s">
        <v>81</v>
      </c>
      <c r="L93" s="39">
        <v>2000000</v>
      </c>
      <c r="M93" s="39">
        <v>0</v>
      </c>
      <c r="N93" t="s">
        <v>59</v>
      </c>
      <c r="O93" s="40">
        <v>45692</v>
      </c>
      <c r="P93" s="40">
        <v>45694</v>
      </c>
      <c r="Q93" s="40">
        <v>45688</v>
      </c>
      <c r="R93" s="40">
        <v>45692</v>
      </c>
      <c r="S93" s="40">
        <v>45692</v>
      </c>
      <c r="T93" s="41" t="s">
        <v>264</v>
      </c>
      <c r="U93" s="42">
        <v>16</v>
      </c>
      <c r="V93" s="43"/>
      <c r="W93" s="44" t="str">
        <f>_xlfn.XLOOKUP(D93,'[1]SPMC IBP SA'!G:G,'[1]SPMC IBP SA'!M:M,"",0)</f>
        <v>VERMELHO</v>
      </c>
      <c r="X93" s="44" t="str">
        <f>_xlfn.XLOOKUP(D93,'[1]SPMC IBP SA'!G:G,'[1]SPMC IBP SA'!O:O,"",0)</f>
        <v>COP FET.6</v>
      </c>
      <c r="Y93" s="44" t="str">
        <f>_xlfn.XLOOKUP(D93,'[1]SPMC IBP SA'!G:G,'[1]SPMC IBP SA'!R:R,"",0)</f>
        <v>REV. 800 1</v>
      </c>
      <c r="Z93" s="45" t="s">
        <v>55</v>
      </c>
      <c r="AA93" s="46">
        <f>_xlfn.XLOOKUP(D93,'[1]SPMC IBP SA'!G:G,'[1]SPMC IBP SA'!AM:AM,"",0)</f>
        <v>16</v>
      </c>
      <c r="AB93" s="26" t="str">
        <f t="shared" si="6"/>
        <v>NÃO</v>
      </c>
      <c r="AC93" s="47" t="str">
        <f t="shared" si="7"/>
        <v>Via Úmida</v>
      </c>
      <c r="AD93" s="47" t="str">
        <f>_xlfn.XLOOKUP(D93,'[1]SPMC IBP SA'!G:G,'[1]SPMC IBP SA'!FK:FK,"",0)</f>
        <v>Crítico</v>
      </c>
      <c r="AE93" s="47" t="str">
        <f>_xlfn.XLOOKUP(D93,'[1]SPMC IBP SA'!G:G,'[1]SPMC IBP SA'!Q:Q,"",0)</f>
        <v>-</v>
      </c>
      <c r="AF93" s="48">
        <f>_xlfn.XLOOKUP(D93,'[1]SPMC IBP SA'!G:G,'[1]SPMC IBP SA'!FT:FT,"",0)*L93</f>
        <v>70260</v>
      </c>
      <c r="AG93">
        <f>IFERROR(IF(C93="","",VLOOKUP(C93,[1]EBR!A:I,9,0)),5)</f>
        <v>5</v>
      </c>
      <c r="AH93" t="str">
        <f>IF(AG93="","",VLOOKUP(AG93,[1]EBR!S:T,2,0))</f>
        <v>PESAGEM</v>
      </c>
      <c r="AI93" t="str">
        <f>_xlfn.XLOOKUP(D93,'[1]SPMC IBP SA'!G:G,'[1]SPMC IBP SA'!M:M,"",0)</f>
        <v>VERMELHO</v>
      </c>
      <c r="AJ93">
        <f t="shared" ca="1" si="8"/>
        <v>23</v>
      </c>
      <c r="AK93" s="40" t="str">
        <f t="shared" ca="1" si="9"/>
        <v>7 - OP em WIP +20 a 30 dias</v>
      </c>
      <c r="AO93" t="s">
        <v>347</v>
      </c>
      <c r="AP93" s="49">
        <v>6</v>
      </c>
      <c r="AS93" t="str">
        <f t="shared" si="10"/>
        <v>703015</v>
      </c>
      <c r="BR93" s="31"/>
    </row>
    <row r="94" spans="1:70" x14ac:dyDescent="0.35">
      <c r="A94" s="38">
        <v>702390</v>
      </c>
      <c r="B94" s="38">
        <v>2267907</v>
      </c>
      <c r="C94" s="38" t="s">
        <v>348</v>
      </c>
      <c r="D94" s="38" t="s">
        <v>236</v>
      </c>
      <c r="E94" s="38" t="s">
        <v>54</v>
      </c>
      <c r="F94" s="38">
        <v>400</v>
      </c>
      <c r="G94" s="38" t="s">
        <v>55</v>
      </c>
      <c r="H94" s="38">
        <v>600</v>
      </c>
      <c r="I94" s="38" t="s">
        <v>263</v>
      </c>
      <c r="J94" s="38" t="s">
        <v>349</v>
      </c>
      <c r="K94" s="38" t="s">
        <v>81</v>
      </c>
      <c r="L94" s="39">
        <v>1000000</v>
      </c>
      <c r="M94" s="39">
        <v>0</v>
      </c>
      <c r="N94" t="s">
        <v>59</v>
      </c>
      <c r="O94" s="40">
        <v>45692</v>
      </c>
      <c r="P94" s="40">
        <v>45694</v>
      </c>
      <c r="Q94" s="40">
        <v>45688</v>
      </c>
      <c r="R94" s="40">
        <v>45692</v>
      </c>
      <c r="S94" s="40">
        <v>45692</v>
      </c>
      <c r="T94" s="41" t="s">
        <v>264</v>
      </c>
      <c r="U94" s="42">
        <v>15</v>
      </c>
      <c r="W94" s="44" t="str">
        <f>_xlfn.XLOOKUP(D94,'[1]SPMC IBP SA'!G:G,'[1]SPMC IBP SA'!M:M,"",0)</f>
        <v>VERMELHO</v>
      </c>
      <c r="X94" s="44" t="str">
        <f>_xlfn.XLOOKUP(D94,'[1]SPMC IBP SA'!G:G,'[1]SPMC IBP SA'!O:O,"",0)</f>
        <v>COP LEG.6</v>
      </c>
      <c r="Y94" s="44" t="str">
        <f>_xlfn.XLOOKUP(D94,'[1]SPMC IBP SA'!G:G,'[1]SPMC IBP SA'!R:R,"",0)</f>
        <v>REV. 800 1</v>
      </c>
      <c r="Z94" s="45" t="s">
        <v>55</v>
      </c>
      <c r="AA94" s="46">
        <f>_xlfn.XLOOKUP(D94,'[1]SPMC IBP SA'!G:G,'[1]SPMC IBP SA'!AM:AM,"",0)</f>
        <v>15</v>
      </c>
      <c r="AB94" s="26" t="str">
        <f t="shared" si="6"/>
        <v>NÃO</v>
      </c>
      <c r="AC94" s="47" t="str">
        <f t="shared" si="7"/>
        <v>Via Úmida</v>
      </c>
      <c r="AD94" s="47" t="str">
        <f>_xlfn.XLOOKUP(D94,'[1]SPMC IBP SA'!G:G,'[1]SPMC IBP SA'!FK:FK,"",0)</f>
        <v>Crítico</v>
      </c>
      <c r="AE94" s="47" t="str">
        <f>_xlfn.XLOOKUP(D94,'[1]SPMC IBP SA'!G:G,'[1]SPMC IBP SA'!Q:Q,"",0)</f>
        <v>-</v>
      </c>
      <c r="AF94" s="48">
        <f>_xlfn.XLOOKUP(D94,'[1]SPMC IBP SA'!G:G,'[1]SPMC IBP SA'!FT:FT,"",0)*L94</f>
        <v>98290</v>
      </c>
      <c r="AG94">
        <f>IFERROR(IF(C94="","",VLOOKUP(C94,[1]EBR!A:I,9,0)),5)</f>
        <v>5</v>
      </c>
      <c r="AH94" t="str">
        <f>IF(AG94="","",VLOOKUP(AG94,[1]EBR!S:T,2,0))</f>
        <v>PESAGEM</v>
      </c>
      <c r="AI94" t="str">
        <f>_xlfn.XLOOKUP(D94,'[1]SPMC IBP SA'!G:G,'[1]SPMC IBP SA'!M:M,"",0)</f>
        <v>VERMELHO</v>
      </c>
      <c r="AJ94">
        <f t="shared" ca="1" si="8"/>
        <v>23</v>
      </c>
      <c r="AK94" s="40" t="str">
        <f t="shared" ca="1" si="9"/>
        <v>7 - OP em WIP +20 a 30 dias</v>
      </c>
      <c r="AO94" t="s">
        <v>350</v>
      </c>
      <c r="AP94" s="49">
        <v>4</v>
      </c>
      <c r="AS94" t="str">
        <f t="shared" si="10"/>
        <v>702391</v>
      </c>
      <c r="BR94" s="31"/>
    </row>
    <row r="95" spans="1:70" x14ac:dyDescent="0.35">
      <c r="A95" s="38">
        <v>703235</v>
      </c>
      <c r="B95" s="38">
        <v>2268032</v>
      </c>
      <c r="C95" s="38" t="s">
        <v>351</v>
      </c>
      <c r="D95" s="38" t="s">
        <v>238</v>
      </c>
      <c r="E95" s="38" t="s">
        <v>54</v>
      </c>
      <c r="F95" s="38">
        <v>400</v>
      </c>
      <c r="G95" s="38" t="s">
        <v>55</v>
      </c>
      <c r="H95" s="38">
        <v>600</v>
      </c>
      <c r="I95" s="38" t="s">
        <v>339</v>
      </c>
      <c r="J95" s="38" t="s">
        <v>352</v>
      </c>
      <c r="K95" s="38" t="s">
        <v>81</v>
      </c>
      <c r="L95" s="39">
        <v>1493333</v>
      </c>
      <c r="M95" s="39">
        <v>0</v>
      </c>
      <c r="N95" t="s">
        <v>59</v>
      </c>
      <c r="O95" s="40">
        <v>45692</v>
      </c>
      <c r="P95" s="40">
        <v>45694</v>
      </c>
      <c r="Q95" s="40">
        <v>45688</v>
      </c>
      <c r="R95" s="40">
        <v>45692</v>
      </c>
      <c r="S95" s="40">
        <v>45692</v>
      </c>
      <c r="T95" s="41">
        <v>45699</v>
      </c>
      <c r="U95" s="42">
        <v>13</v>
      </c>
      <c r="V95" s="43"/>
      <c r="W95" s="44" t="str">
        <f>_xlfn.XLOOKUP(D95,'[1]SPMC IBP SA'!G:G,'[1]SPMC IBP SA'!M:M,"",0)</f>
        <v>VERMELHO</v>
      </c>
      <c r="X95" s="44" t="str">
        <f>_xlfn.XLOOKUP(D95,'[1]SPMC IBP SA'!G:G,'[1]SPMC IBP SA'!O:O,"",0)</f>
        <v>COP LEG.6</v>
      </c>
      <c r="Y95" s="44" t="str">
        <f>_xlfn.XLOOKUP(D95,'[1]SPMC IBP SA'!G:G,'[1]SPMC IBP SA'!R:R,"",0)</f>
        <v>REV. 400 1</v>
      </c>
      <c r="Z95" s="45" t="s">
        <v>55</v>
      </c>
      <c r="AA95" s="46">
        <f>_xlfn.XLOOKUP(D95,'[1]SPMC IBP SA'!G:G,'[1]SPMC IBP SA'!AM:AM,"",0)</f>
        <v>13</v>
      </c>
      <c r="AB95" s="26" t="str">
        <f t="shared" si="6"/>
        <v/>
      </c>
      <c r="AC95" s="47" t="str">
        <f t="shared" si="7"/>
        <v>Via Úmida</v>
      </c>
      <c r="AD95" s="47" t="str">
        <f>_xlfn.XLOOKUP(D95,'[1]SPMC IBP SA'!G:G,'[1]SPMC IBP SA'!FK:FK,"",0)</f>
        <v>Baixo</v>
      </c>
      <c r="AE95" s="47" t="str">
        <f>_xlfn.XLOOKUP(D95,'[1]SPMC IBP SA'!G:G,'[1]SPMC IBP SA'!Q:Q,"",0)</f>
        <v>-</v>
      </c>
      <c r="AF95" s="48">
        <f>_xlfn.XLOOKUP(D95,'[1]SPMC IBP SA'!G:G,'[1]SPMC IBP SA'!FT:FT,"",0)*L95</f>
        <v>118958.90677999999</v>
      </c>
      <c r="AG95">
        <f>IFERROR(IF(C95="","",VLOOKUP(C95,[1]EBR!A:I,9,0)),5)</f>
        <v>5</v>
      </c>
      <c r="AH95" t="str">
        <f>IF(AG95="","",VLOOKUP(AG95,[1]EBR!S:T,2,0))</f>
        <v>PESAGEM</v>
      </c>
      <c r="AI95" t="str">
        <f>_xlfn.XLOOKUP(D95,'[1]SPMC IBP SA'!G:G,'[1]SPMC IBP SA'!M:M,"",0)</f>
        <v>VERMELHO</v>
      </c>
      <c r="AJ95">
        <f t="shared" ca="1" si="8"/>
        <v>23</v>
      </c>
      <c r="AK95" s="40" t="str">
        <f t="shared" ca="1" si="9"/>
        <v>7 - OP em WIP +20 a 30 dias</v>
      </c>
      <c r="AO95" t="s">
        <v>353</v>
      </c>
      <c r="AP95" s="49">
        <v>1</v>
      </c>
      <c r="AS95" t="str">
        <f t="shared" si="10"/>
        <v>702390</v>
      </c>
      <c r="BR95" s="31"/>
    </row>
    <row r="96" spans="1:70" x14ac:dyDescent="0.35">
      <c r="A96" s="38">
        <v>703235</v>
      </c>
      <c r="B96" s="38">
        <v>2268033</v>
      </c>
      <c r="C96" s="38" t="s">
        <v>354</v>
      </c>
      <c r="D96" s="38" t="s">
        <v>238</v>
      </c>
      <c r="E96" s="38" t="s">
        <v>54</v>
      </c>
      <c r="F96" s="38">
        <v>400</v>
      </c>
      <c r="G96" s="38" t="s">
        <v>55</v>
      </c>
      <c r="H96" s="38">
        <v>600</v>
      </c>
      <c r="I96" s="38" t="s">
        <v>339</v>
      </c>
      <c r="J96" s="38" t="s">
        <v>352</v>
      </c>
      <c r="K96" s="38" t="s">
        <v>81</v>
      </c>
      <c r="L96" s="39">
        <v>1493333</v>
      </c>
      <c r="M96" s="39">
        <v>0</v>
      </c>
      <c r="N96" t="s">
        <v>59</v>
      </c>
      <c r="O96" s="40">
        <v>45692</v>
      </c>
      <c r="P96" s="40">
        <v>45694</v>
      </c>
      <c r="Q96" s="40">
        <v>45688</v>
      </c>
      <c r="R96" s="40">
        <v>45692</v>
      </c>
      <c r="S96" s="40">
        <v>45692</v>
      </c>
      <c r="T96" s="41">
        <v>45699</v>
      </c>
      <c r="U96" s="42">
        <v>13</v>
      </c>
      <c r="V96" s="43"/>
      <c r="W96" s="44" t="str">
        <f>_xlfn.XLOOKUP(D96,'[1]SPMC IBP SA'!G:G,'[1]SPMC IBP SA'!M:M,"",0)</f>
        <v>VERMELHO</v>
      </c>
      <c r="X96" s="44" t="str">
        <f>_xlfn.XLOOKUP(D96,'[1]SPMC IBP SA'!G:G,'[1]SPMC IBP SA'!O:O,"",0)</f>
        <v>COP LEG.6</v>
      </c>
      <c r="Y96" s="44" t="str">
        <f>_xlfn.XLOOKUP(D96,'[1]SPMC IBP SA'!G:G,'[1]SPMC IBP SA'!R:R,"",0)</f>
        <v>REV. 400 1</v>
      </c>
      <c r="Z96" s="45" t="s">
        <v>55</v>
      </c>
      <c r="AA96" s="46">
        <f>_xlfn.XLOOKUP(D96,'[1]SPMC IBP SA'!G:G,'[1]SPMC IBP SA'!AM:AM,"",0)</f>
        <v>13</v>
      </c>
      <c r="AB96" s="26" t="str">
        <f t="shared" si="6"/>
        <v/>
      </c>
      <c r="AC96" s="47" t="str">
        <f t="shared" si="7"/>
        <v>Via Úmida</v>
      </c>
      <c r="AD96" s="47" t="str">
        <f>_xlfn.XLOOKUP(D96,'[1]SPMC IBP SA'!G:G,'[1]SPMC IBP SA'!FK:FK,"",0)</f>
        <v>Baixo</v>
      </c>
      <c r="AE96" s="47" t="str">
        <f>_xlfn.XLOOKUP(D96,'[1]SPMC IBP SA'!G:G,'[1]SPMC IBP SA'!Q:Q,"",0)</f>
        <v>-</v>
      </c>
      <c r="AF96" s="48">
        <f>_xlfn.XLOOKUP(D96,'[1]SPMC IBP SA'!G:G,'[1]SPMC IBP SA'!FT:FT,"",0)*L96</f>
        <v>118958.90677999999</v>
      </c>
      <c r="AG96">
        <f>IFERROR(IF(C96="","",VLOOKUP(C96,[1]EBR!A:I,9,0)),5)</f>
        <v>5</v>
      </c>
      <c r="AH96" t="str">
        <f>IF(AG96="","",VLOOKUP(AG96,[1]EBR!S:T,2,0))</f>
        <v>PESAGEM</v>
      </c>
      <c r="AI96" t="str">
        <f>_xlfn.XLOOKUP(D96,'[1]SPMC IBP SA'!G:G,'[1]SPMC IBP SA'!M:M,"",0)</f>
        <v>VERMELHO</v>
      </c>
      <c r="AJ96">
        <f t="shared" ca="1" si="8"/>
        <v>23</v>
      </c>
      <c r="AK96" s="40" t="str">
        <f t="shared" ca="1" si="9"/>
        <v>7 - OP em WIP +20 a 30 dias</v>
      </c>
      <c r="AO96" t="s">
        <v>355</v>
      </c>
      <c r="AP96" s="49">
        <v>5</v>
      </c>
      <c r="AS96" t="str">
        <f t="shared" si="10"/>
        <v>703235</v>
      </c>
      <c r="BR96" s="31"/>
    </row>
    <row r="97" spans="1:70" x14ac:dyDescent="0.35">
      <c r="A97" s="38">
        <v>703235</v>
      </c>
      <c r="B97" s="38">
        <v>2268034</v>
      </c>
      <c r="C97" s="38" t="s">
        <v>356</v>
      </c>
      <c r="D97" s="38" t="s">
        <v>238</v>
      </c>
      <c r="E97" s="38" t="s">
        <v>54</v>
      </c>
      <c r="F97" s="38">
        <v>400</v>
      </c>
      <c r="G97" s="38" t="s">
        <v>55</v>
      </c>
      <c r="H97" s="38">
        <v>600</v>
      </c>
      <c r="I97" s="38" t="s">
        <v>339</v>
      </c>
      <c r="J97" s="38" t="s">
        <v>352</v>
      </c>
      <c r="K97" s="38" t="s">
        <v>81</v>
      </c>
      <c r="L97" s="39">
        <v>1493333</v>
      </c>
      <c r="M97" s="39">
        <v>0</v>
      </c>
      <c r="N97" t="s">
        <v>59</v>
      </c>
      <c r="O97" s="40">
        <v>45692</v>
      </c>
      <c r="P97" s="40">
        <v>45694</v>
      </c>
      <c r="Q97" s="40">
        <v>45688</v>
      </c>
      <c r="R97" s="40">
        <v>45692</v>
      </c>
      <c r="S97" s="40">
        <v>45692</v>
      </c>
      <c r="T97" s="41">
        <v>45699</v>
      </c>
      <c r="U97" s="42">
        <v>13</v>
      </c>
      <c r="W97" s="44" t="str">
        <f>_xlfn.XLOOKUP(D97,'[1]SPMC IBP SA'!G:G,'[1]SPMC IBP SA'!M:M,"",0)</f>
        <v>VERMELHO</v>
      </c>
      <c r="X97" s="44" t="str">
        <f>_xlfn.XLOOKUP(D97,'[1]SPMC IBP SA'!G:G,'[1]SPMC IBP SA'!O:O,"",0)</f>
        <v>COP LEG.6</v>
      </c>
      <c r="Y97" s="44" t="str">
        <f>_xlfn.XLOOKUP(D97,'[1]SPMC IBP SA'!G:G,'[1]SPMC IBP SA'!R:R,"",0)</f>
        <v>REV. 400 1</v>
      </c>
      <c r="Z97" s="45" t="s">
        <v>55</v>
      </c>
      <c r="AA97" s="46">
        <f>_xlfn.XLOOKUP(D97,'[1]SPMC IBP SA'!G:G,'[1]SPMC IBP SA'!AM:AM,"",0)</f>
        <v>13</v>
      </c>
      <c r="AB97" s="26" t="str">
        <f t="shared" si="6"/>
        <v/>
      </c>
      <c r="AC97" s="47" t="str">
        <f t="shared" si="7"/>
        <v>Via Úmida</v>
      </c>
      <c r="AD97" s="47" t="str">
        <f>_xlfn.XLOOKUP(D97,'[1]SPMC IBP SA'!G:G,'[1]SPMC IBP SA'!FK:FK,"",0)</f>
        <v>Baixo</v>
      </c>
      <c r="AE97" s="47" t="str">
        <f>_xlfn.XLOOKUP(D97,'[1]SPMC IBP SA'!G:G,'[1]SPMC IBP SA'!Q:Q,"",0)</f>
        <v>-</v>
      </c>
      <c r="AF97" s="48">
        <f>_xlfn.XLOOKUP(D97,'[1]SPMC IBP SA'!G:G,'[1]SPMC IBP SA'!FT:FT,"",0)*L97</f>
        <v>118958.90677999999</v>
      </c>
      <c r="AG97">
        <f>IFERROR(IF(C97="","",VLOOKUP(C97,[1]EBR!A:I,9,0)),5)</f>
        <v>5</v>
      </c>
      <c r="AH97" t="str">
        <f>IF(AG97="","",VLOOKUP(AG97,[1]EBR!S:T,2,0))</f>
        <v>PESAGEM</v>
      </c>
      <c r="AI97" t="str">
        <f>_xlfn.XLOOKUP(D97,'[1]SPMC IBP SA'!G:G,'[1]SPMC IBP SA'!M:M,"",0)</f>
        <v>VERMELHO</v>
      </c>
      <c r="AJ97">
        <f t="shared" ca="1" si="8"/>
        <v>23</v>
      </c>
      <c r="AK97" s="40" t="str">
        <f t="shared" ca="1" si="9"/>
        <v>7 - OP em WIP +20 a 30 dias</v>
      </c>
      <c r="AO97" t="s">
        <v>357</v>
      </c>
      <c r="AP97" s="49">
        <v>4</v>
      </c>
      <c r="AS97" t="str">
        <f t="shared" si="10"/>
        <v>703235</v>
      </c>
      <c r="BR97" s="31"/>
    </row>
    <row r="98" spans="1:70" x14ac:dyDescent="0.35">
      <c r="A98" s="38">
        <v>704307</v>
      </c>
      <c r="B98" s="38">
        <v>2268556</v>
      </c>
      <c r="C98" s="38" t="s">
        <v>358</v>
      </c>
      <c r="D98" s="38">
        <v>704307</v>
      </c>
      <c r="E98" s="38" t="s">
        <v>54</v>
      </c>
      <c r="F98" s="38">
        <v>406</v>
      </c>
      <c r="G98" s="38" t="s">
        <v>55</v>
      </c>
      <c r="H98" s="38">
        <v>600</v>
      </c>
      <c r="I98" s="38" t="s">
        <v>234</v>
      </c>
      <c r="J98" s="38" t="s">
        <v>359</v>
      </c>
      <c r="K98" s="38" t="s">
        <v>81</v>
      </c>
      <c r="L98" s="39">
        <v>1600000</v>
      </c>
      <c r="M98" s="39">
        <v>0</v>
      </c>
      <c r="N98" t="s">
        <v>59</v>
      </c>
      <c r="O98" s="40">
        <v>45694</v>
      </c>
      <c r="P98" s="40">
        <v>45698</v>
      </c>
      <c r="Q98" s="40">
        <v>45691</v>
      </c>
      <c r="R98" s="40">
        <v>45694</v>
      </c>
      <c r="S98" s="40">
        <v>45691</v>
      </c>
      <c r="T98" s="41">
        <v>45692</v>
      </c>
      <c r="U98" s="42">
        <v>22</v>
      </c>
      <c r="V98" s="43"/>
      <c r="W98" s="44" t="str">
        <f>_xlfn.XLOOKUP(D98,'[1]SPMC IBP SA'!G:G,'[1]SPMC IBP SA'!M:M,"",0)</f>
        <v>(NONE)</v>
      </c>
      <c r="X98" s="44" t="str">
        <f>_xlfn.XLOOKUP(D98,'[1]SPMC IBP SA'!G:G,'[1]SPMC IBP SA'!O:O,"",0)</f>
        <v>MG2</v>
      </c>
      <c r="Y98" s="44" t="str">
        <f>_xlfn.XLOOKUP(D98,'[1]SPMC IBP SA'!G:G,'[1]SPMC IBP SA'!R:R,"",0)</f>
        <v>(None)</v>
      </c>
      <c r="Z98" s="45" t="s">
        <v>55</v>
      </c>
      <c r="AA98" s="46">
        <f>_xlfn.XLOOKUP(D98,'[1]SPMC IBP SA'!G:G,'[1]SPMC IBP SA'!AM:AM,"",0)</f>
        <v>22</v>
      </c>
      <c r="AB98" s="26" t="str">
        <f t="shared" si="6"/>
        <v/>
      </c>
      <c r="AC98" s="47" t="str">
        <f t="shared" si="7"/>
        <v>Via Úmida</v>
      </c>
      <c r="AD98" s="47" t="str">
        <f>_xlfn.XLOOKUP(D98,'[1]SPMC IBP SA'!G:G,'[1]SPMC IBP SA'!FK:FK,"",0)</f>
        <v>Crítico</v>
      </c>
      <c r="AE98" s="47" t="str">
        <f>_xlfn.XLOOKUP(D98,'[1]SPMC IBP SA'!G:G,'[1]SPMC IBP SA'!Q:Q,"",0)</f>
        <v>LTO 2000 2  VG 2000 2</v>
      </c>
      <c r="AF98" s="48">
        <f>_xlfn.XLOOKUP(D98,'[1]SPMC IBP SA'!G:G,'[1]SPMC IBP SA'!FT:FT,"",0)*L98</f>
        <v>752144</v>
      </c>
      <c r="AG98">
        <f>IFERROR(IF(C98="","",VLOOKUP(C98,[1]EBR!A:I,9,0)),5)</f>
        <v>5</v>
      </c>
      <c r="AH98" t="str">
        <f>IF(AG98="","",VLOOKUP(AG98,[1]EBR!S:T,2,0))</f>
        <v>PESAGEM</v>
      </c>
      <c r="AI98" t="str">
        <f>_xlfn.XLOOKUP(D98,'[1]SPMC IBP SA'!G:G,'[1]SPMC IBP SA'!M:M,"",0)</f>
        <v>(NONE)</v>
      </c>
      <c r="AJ98">
        <f t="shared" ca="1" si="8"/>
        <v>24</v>
      </c>
      <c r="AK98" s="40" t="str">
        <f t="shared" ca="1" si="9"/>
        <v>7 - OP em WIP +20 a 30 dias</v>
      </c>
      <c r="AO98" t="s">
        <v>360</v>
      </c>
      <c r="AP98" s="49">
        <v>1</v>
      </c>
      <c r="AS98" t="str">
        <f t="shared" si="10"/>
        <v>703235</v>
      </c>
      <c r="BR98" s="31"/>
    </row>
    <row r="99" spans="1:70" x14ac:dyDescent="0.35">
      <c r="A99" s="38">
        <v>704307</v>
      </c>
      <c r="B99" s="38">
        <v>2268557</v>
      </c>
      <c r="C99" s="38" t="s">
        <v>361</v>
      </c>
      <c r="D99" s="38">
        <v>704307</v>
      </c>
      <c r="E99" s="38" t="s">
        <v>54</v>
      </c>
      <c r="F99" s="38">
        <v>406</v>
      </c>
      <c r="G99" s="38" t="s">
        <v>55</v>
      </c>
      <c r="H99" s="38">
        <v>600</v>
      </c>
      <c r="I99" s="38" t="s">
        <v>234</v>
      </c>
      <c r="J99" s="38" t="s">
        <v>359</v>
      </c>
      <c r="K99" s="38" t="s">
        <v>81</v>
      </c>
      <c r="L99" s="39">
        <v>1600000</v>
      </c>
      <c r="M99" s="39">
        <v>0</v>
      </c>
      <c r="N99" t="s">
        <v>59</v>
      </c>
      <c r="O99" s="40">
        <v>45694</v>
      </c>
      <c r="P99" s="40">
        <v>45698</v>
      </c>
      <c r="Q99" s="40">
        <v>45691</v>
      </c>
      <c r="R99" s="40">
        <v>45694</v>
      </c>
      <c r="S99" s="40">
        <v>45691</v>
      </c>
      <c r="T99" s="41">
        <v>45693</v>
      </c>
      <c r="U99" s="42">
        <v>22</v>
      </c>
      <c r="W99" s="44" t="str">
        <f>_xlfn.XLOOKUP(D99,'[1]SPMC IBP SA'!G:G,'[1]SPMC IBP SA'!M:M,"",0)</f>
        <v>(NONE)</v>
      </c>
      <c r="X99" s="44" t="str">
        <f>_xlfn.XLOOKUP(D99,'[1]SPMC IBP SA'!G:G,'[1]SPMC IBP SA'!O:O,"",0)</f>
        <v>MG2</v>
      </c>
      <c r="Y99" s="44" t="str">
        <f>_xlfn.XLOOKUP(D99,'[1]SPMC IBP SA'!G:G,'[1]SPMC IBP SA'!R:R,"",0)</f>
        <v>(None)</v>
      </c>
      <c r="Z99" s="45" t="s">
        <v>55</v>
      </c>
      <c r="AA99" s="46">
        <f>_xlfn.XLOOKUP(D99,'[1]SPMC IBP SA'!G:G,'[1]SPMC IBP SA'!AM:AM,"",0)</f>
        <v>22</v>
      </c>
      <c r="AB99" s="26" t="str">
        <f t="shared" si="6"/>
        <v/>
      </c>
      <c r="AC99" s="47" t="str">
        <f t="shared" si="7"/>
        <v>Via Úmida</v>
      </c>
      <c r="AD99" s="47" t="str">
        <f>_xlfn.XLOOKUP(D99,'[1]SPMC IBP SA'!G:G,'[1]SPMC IBP SA'!FK:FK,"",0)</f>
        <v>Crítico</v>
      </c>
      <c r="AE99" s="47" t="str">
        <f>_xlfn.XLOOKUP(D99,'[1]SPMC IBP SA'!G:G,'[1]SPMC IBP SA'!Q:Q,"",0)</f>
        <v>LTO 2000 2  VG 2000 2</v>
      </c>
      <c r="AF99" s="48">
        <f>_xlfn.XLOOKUP(D99,'[1]SPMC IBP SA'!G:G,'[1]SPMC IBP SA'!FT:FT,"",0)*L99</f>
        <v>752144</v>
      </c>
      <c r="AG99">
        <f>IFERROR(IF(C99="","",VLOOKUP(C99,[1]EBR!A:I,9,0)),5)</f>
        <v>5</v>
      </c>
      <c r="AH99" t="str">
        <f>IF(AG99="","",VLOOKUP(AG99,[1]EBR!S:T,2,0))</f>
        <v>PESAGEM</v>
      </c>
      <c r="AI99" t="str">
        <f>_xlfn.XLOOKUP(D99,'[1]SPMC IBP SA'!G:G,'[1]SPMC IBP SA'!M:M,"",0)</f>
        <v>(NONE)</v>
      </c>
      <c r="AJ99">
        <f t="shared" ca="1" si="8"/>
        <v>24</v>
      </c>
      <c r="AK99" s="40" t="str">
        <f t="shared" ca="1" si="9"/>
        <v>7 - OP em WIP +20 a 30 dias</v>
      </c>
      <c r="AO99" t="s">
        <v>362</v>
      </c>
      <c r="AP99" s="49">
        <v>14</v>
      </c>
      <c r="AS99" t="str">
        <f t="shared" si="10"/>
        <v>704307</v>
      </c>
      <c r="BR99" s="31"/>
    </row>
    <row r="100" spans="1:70" x14ac:dyDescent="0.35">
      <c r="A100" s="38">
        <v>704307</v>
      </c>
      <c r="B100" s="38">
        <v>2268558</v>
      </c>
      <c r="C100" s="38" t="s">
        <v>363</v>
      </c>
      <c r="D100" s="38">
        <v>704307</v>
      </c>
      <c r="E100" s="38" t="s">
        <v>54</v>
      </c>
      <c r="F100" s="38">
        <v>406</v>
      </c>
      <c r="G100" s="38" t="s">
        <v>55</v>
      </c>
      <c r="H100" s="38">
        <v>600</v>
      </c>
      <c r="I100" s="38" t="s">
        <v>234</v>
      </c>
      <c r="J100" s="38" t="s">
        <v>359</v>
      </c>
      <c r="K100" s="38" t="s">
        <v>81</v>
      </c>
      <c r="L100" s="39">
        <v>1600000</v>
      </c>
      <c r="M100" s="39">
        <v>0</v>
      </c>
      <c r="N100" t="s">
        <v>59</v>
      </c>
      <c r="O100" s="40">
        <v>45694</v>
      </c>
      <c r="P100" s="40">
        <v>45698</v>
      </c>
      <c r="Q100" s="40">
        <v>45691</v>
      </c>
      <c r="R100" s="40">
        <v>45694</v>
      </c>
      <c r="S100" s="40">
        <v>45691</v>
      </c>
      <c r="T100" s="41">
        <v>45693</v>
      </c>
      <c r="U100" s="42">
        <v>22</v>
      </c>
      <c r="V100" s="43"/>
      <c r="W100" s="44" t="str">
        <f>_xlfn.XLOOKUP(D100,'[1]SPMC IBP SA'!G:G,'[1]SPMC IBP SA'!M:M,"",0)</f>
        <v>(NONE)</v>
      </c>
      <c r="X100" s="44" t="str">
        <f>_xlfn.XLOOKUP(D100,'[1]SPMC IBP SA'!G:G,'[1]SPMC IBP SA'!O:O,"",0)</f>
        <v>MG2</v>
      </c>
      <c r="Y100" s="44" t="str">
        <f>_xlfn.XLOOKUP(D100,'[1]SPMC IBP SA'!G:G,'[1]SPMC IBP SA'!R:R,"",0)</f>
        <v>(None)</v>
      </c>
      <c r="Z100" s="45" t="s">
        <v>55</v>
      </c>
      <c r="AA100" s="46">
        <f>_xlfn.XLOOKUP(D100,'[1]SPMC IBP SA'!G:G,'[1]SPMC IBP SA'!AM:AM,"",0)</f>
        <v>22</v>
      </c>
      <c r="AB100" s="26" t="str">
        <f t="shared" si="6"/>
        <v/>
      </c>
      <c r="AC100" s="47" t="str">
        <f t="shared" si="7"/>
        <v>Via Úmida</v>
      </c>
      <c r="AD100" s="47" t="str">
        <f>_xlfn.XLOOKUP(D100,'[1]SPMC IBP SA'!G:G,'[1]SPMC IBP SA'!FK:FK,"",0)</f>
        <v>Crítico</v>
      </c>
      <c r="AE100" s="47" t="str">
        <f>_xlfn.XLOOKUP(D100,'[1]SPMC IBP SA'!G:G,'[1]SPMC IBP SA'!Q:Q,"",0)</f>
        <v>LTO 2000 2  VG 2000 2</v>
      </c>
      <c r="AF100" s="48">
        <f>_xlfn.XLOOKUP(D100,'[1]SPMC IBP SA'!G:G,'[1]SPMC IBP SA'!FT:FT,"",0)*L100</f>
        <v>752144</v>
      </c>
      <c r="AG100">
        <f>IFERROR(IF(C100="","",VLOOKUP(C100,[1]EBR!A:I,9,0)),5)</f>
        <v>5</v>
      </c>
      <c r="AH100" t="str">
        <f>IF(AG100="","",VLOOKUP(AG100,[1]EBR!S:T,2,0))</f>
        <v>PESAGEM</v>
      </c>
      <c r="AI100" t="str">
        <f>_xlfn.XLOOKUP(D100,'[1]SPMC IBP SA'!G:G,'[1]SPMC IBP SA'!M:M,"",0)</f>
        <v>(NONE)</v>
      </c>
      <c r="AJ100">
        <f t="shared" ca="1" si="8"/>
        <v>24</v>
      </c>
      <c r="AK100" s="40" t="str">
        <f t="shared" ca="1" si="9"/>
        <v>7 - OP em WIP +20 a 30 dias</v>
      </c>
      <c r="AO100" t="s">
        <v>364</v>
      </c>
      <c r="AP100" s="49">
        <v>2</v>
      </c>
      <c r="AS100" t="str">
        <f t="shared" si="10"/>
        <v>704307</v>
      </c>
      <c r="BR100" s="31"/>
    </row>
    <row r="101" spans="1:70" x14ac:dyDescent="0.35">
      <c r="A101" s="38">
        <v>704307</v>
      </c>
      <c r="B101" s="38">
        <v>2268559</v>
      </c>
      <c r="C101" s="38" t="s">
        <v>365</v>
      </c>
      <c r="D101" s="38">
        <v>704307</v>
      </c>
      <c r="E101" s="38" t="s">
        <v>54</v>
      </c>
      <c r="F101" s="38">
        <v>406</v>
      </c>
      <c r="G101" s="38" t="s">
        <v>55</v>
      </c>
      <c r="H101" s="38">
        <v>600</v>
      </c>
      <c r="I101" s="38" t="s">
        <v>234</v>
      </c>
      <c r="J101" s="38" t="s">
        <v>359</v>
      </c>
      <c r="K101" s="38" t="s">
        <v>81</v>
      </c>
      <c r="L101" s="39">
        <v>1600000</v>
      </c>
      <c r="M101" s="39">
        <v>0</v>
      </c>
      <c r="N101" t="s">
        <v>59</v>
      </c>
      <c r="O101" s="40">
        <v>45694</v>
      </c>
      <c r="P101" s="40">
        <v>45698</v>
      </c>
      <c r="Q101" s="40">
        <v>45691</v>
      </c>
      <c r="R101" s="40">
        <v>45694</v>
      </c>
      <c r="S101" s="40">
        <v>45692</v>
      </c>
      <c r="T101" s="41">
        <v>45696</v>
      </c>
      <c r="U101" s="42">
        <v>22</v>
      </c>
      <c r="V101" s="43"/>
      <c r="W101" s="44" t="str">
        <f>_xlfn.XLOOKUP(D101,'[1]SPMC IBP SA'!G:G,'[1]SPMC IBP SA'!M:M,"",0)</f>
        <v>(NONE)</v>
      </c>
      <c r="X101" s="44" t="str">
        <f>_xlfn.XLOOKUP(D101,'[1]SPMC IBP SA'!G:G,'[1]SPMC IBP SA'!O:O,"",0)</f>
        <v>MG2</v>
      </c>
      <c r="Y101" s="44" t="str">
        <f>_xlfn.XLOOKUP(D101,'[1]SPMC IBP SA'!G:G,'[1]SPMC IBP SA'!R:R,"",0)</f>
        <v>(None)</v>
      </c>
      <c r="Z101" s="45" t="s">
        <v>55</v>
      </c>
      <c r="AA101" s="46">
        <f>_xlfn.XLOOKUP(D101,'[1]SPMC IBP SA'!G:G,'[1]SPMC IBP SA'!AM:AM,"",0)</f>
        <v>22</v>
      </c>
      <c r="AB101" s="26" t="str">
        <f t="shared" si="6"/>
        <v/>
      </c>
      <c r="AC101" s="47" t="str">
        <f t="shared" si="7"/>
        <v>Via Úmida</v>
      </c>
      <c r="AD101" s="47" t="str">
        <f>_xlfn.XLOOKUP(D101,'[1]SPMC IBP SA'!G:G,'[1]SPMC IBP SA'!FK:FK,"",0)</f>
        <v>Crítico</v>
      </c>
      <c r="AE101" s="47" t="str">
        <f>_xlfn.XLOOKUP(D101,'[1]SPMC IBP SA'!G:G,'[1]SPMC IBP SA'!Q:Q,"",0)</f>
        <v>LTO 2000 2  VG 2000 2</v>
      </c>
      <c r="AF101" s="48">
        <f>_xlfn.XLOOKUP(D101,'[1]SPMC IBP SA'!G:G,'[1]SPMC IBP SA'!FT:FT,"",0)*L101</f>
        <v>752144</v>
      </c>
      <c r="AG101">
        <f>IFERROR(IF(C101="","",VLOOKUP(C101,[1]EBR!A:I,9,0)),5)</f>
        <v>5</v>
      </c>
      <c r="AH101" t="str">
        <f>IF(AG101="","",VLOOKUP(AG101,[1]EBR!S:T,2,0))</f>
        <v>PESAGEM</v>
      </c>
      <c r="AI101" t="str">
        <f>_xlfn.XLOOKUP(D101,'[1]SPMC IBP SA'!G:G,'[1]SPMC IBP SA'!M:M,"",0)</f>
        <v>(NONE)</v>
      </c>
      <c r="AJ101">
        <f t="shared" ca="1" si="8"/>
        <v>23</v>
      </c>
      <c r="AK101" s="40" t="str">
        <f t="shared" ca="1" si="9"/>
        <v>7 - OP em WIP +20 a 30 dias</v>
      </c>
      <c r="AO101">
        <v>704076</v>
      </c>
      <c r="AP101" s="49">
        <v>4</v>
      </c>
      <c r="AS101" t="str">
        <f t="shared" si="10"/>
        <v>704307</v>
      </c>
      <c r="BR101" s="31"/>
    </row>
    <row r="102" spans="1:70" x14ac:dyDescent="0.35">
      <c r="A102" s="38">
        <v>704307</v>
      </c>
      <c r="B102" s="38">
        <v>2268560</v>
      </c>
      <c r="C102" s="38" t="s">
        <v>366</v>
      </c>
      <c r="D102" s="38">
        <v>704307</v>
      </c>
      <c r="E102" s="38" t="s">
        <v>54</v>
      </c>
      <c r="F102" s="38">
        <v>406</v>
      </c>
      <c r="G102" s="38" t="s">
        <v>55</v>
      </c>
      <c r="H102" s="38">
        <v>600</v>
      </c>
      <c r="I102" s="38" t="s">
        <v>234</v>
      </c>
      <c r="J102" s="38" t="s">
        <v>359</v>
      </c>
      <c r="K102" s="38" t="s">
        <v>81</v>
      </c>
      <c r="L102" s="39">
        <v>1600000</v>
      </c>
      <c r="M102" s="39">
        <v>0</v>
      </c>
      <c r="N102" t="s">
        <v>59</v>
      </c>
      <c r="O102" s="40">
        <v>45694</v>
      </c>
      <c r="P102" s="40">
        <v>45698</v>
      </c>
      <c r="Q102" s="40">
        <v>45691</v>
      </c>
      <c r="R102" s="40">
        <v>45694</v>
      </c>
      <c r="S102" s="40">
        <v>45692</v>
      </c>
      <c r="T102" s="41">
        <v>45696</v>
      </c>
      <c r="U102" s="42">
        <v>22</v>
      </c>
      <c r="V102" s="43"/>
      <c r="W102" s="44" t="str">
        <f>_xlfn.XLOOKUP(D102,'[1]SPMC IBP SA'!G:G,'[1]SPMC IBP SA'!M:M,"",0)</f>
        <v>(NONE)</v>
      </c>
      <c r="X102" s="44" t="str">
        <f>_xlfn.XLOOKUP(D102,'[1]SPMC IBP SA'!G:G,'[1]SPMC IBP SA'!O:O,"",0)</f>
        <v>MG2</v>
      </c>
      <c r="Y102" s="44" t="str">
        <f>_xlfn.XLOOKUP(D102,'[1]SPMC IBP SA'!G:G,'[1]SPMC IBP SA'!R:R,"",0)</f>
        <v>(None)</v>
      </c>
      <c r="Z102" s="45" t="s">
        <v>55</v>
      </c>
      <c r="AA102" s="46">
        <f>_xlfn.XLOOKUP(D102,'[1]SPMC IBP SA'!G:G,'[1]SPMC IBP SA'!AM:AM,"",0)</f>
        <v>22</v>
      </c>
      <c r="AB102" s="26" t="str">
        <f t="shared" si="6"/>
        <v/>
      </c>
      <c r="AC102" s="47" t="str">
        <f t="shared" si="7"/>
        <v>Via Úmida</v>
      </c>
      <c r="AD102" s="47" t="str">
        <f>_xlfn.XLOOKUP(D102,'[1]SPMC IBP SA'!G:G,'[1]SPMC IBP SA'!FK:FK,"",0)</f>
        <v>Crítico</v>
      </c>
      <c r="AE102" s="47" t="str">
        <f>_xlfn.XLOOKUP(D102,'[1]SPMC IBP SA'!G:G,'[1]SPMC IBP SA'!Q:Q,"",0)</f>
        <v>LTO 2000 2  VG 2000 2</v>
      </c>
      <c r="AF102" s="48">
        <f>_xlfn.XLOOKUP(D102,'[1]SPMC IBP SA'!G:G,'[1]SPMC IBP SA'!FT:FT,"",0)*L102</f>
        <v>752144</v>
      </c>
      <c r="AG102">
        <f>IFERROR(IF(C102="","",VLOOKUP(C102,[1]EBR!A:I,9,0)),5)</f>
        <v>5</v>
      </c>
      <c r="AH102" t="str">
        <f>IF(AG102="","",VLOOKUP(AG102,[1]EBR!S:T,2,0))</f>
        <v>PESAGEM</v>
      </c>
      <c r="AI102" t="str">
        <f>_xlfn.XLOOKUP(D102,'[1]SPMC IBP SA'!G:G,'[1]SPMC IBP SA'!M:M,"",0)</f>
        <v>(NONE)</v>
      </c>
      <c r="AJ102">
        <f t="shared" ca="1" si="8"/>
        <v>23</v>
      </c>
      <c r="AK102" s="40" t="str">
        <f t="shared" ca="1" si="9"/>
        <v>7 - OP em WIP +20 a 30 dias</v>
      </c>
      <c r="AO102" t="s">
        <v>367</v>
      </c>
      <c r="AP102" s="49">
        <v>8</v>
      </c>
      <c r="AS102" t="str">
        <f t="shared" si="10"/>
        <v>704307</v>
      </c>
      <c r="BR102" s="31"/>
    </row>
    <row r="103" spans="1:70" x14ac:dyDescent="0.35">
      <c r="A103" s="38">
        <v>704307</v>
      </c>
      <c r="B103" s="38">
        <v>2268561</v>
      </c>
      <c r="C103" s="38" t="s">
        <v>368</v>
      </c>
      <c r="D103" s="38">
        <v>704307</v>
      </c>
      <c r="E103" s="38" t="s">
        <v>54</v>
      </c>
      <c r="F103" s="38">
        <v>406</v>
      </c>
      <c r="G103" s="38" t="s">
        <v>55</v>
      </c>
      <c r="H103" s="38">
        <v>600</v>
      </c>
      <c r="I103" s="38" t="s">
        <v>234</v>
      </c>
      <c r="J103" s="38" t="s">
        <v>359</v>
      </c>
      <c r="K103" s="38" t="s">
        <v>81</v>
      </c>
      <c r="L103" s="39">
        <v>1600000</v>
      </c>
      <c r="M103" s="39">
        <v>0</v>
      </c>
      <c r="N103" t="s">
        <v>59</v>
      </c>
      <c r="O103" s="40">
        <v>45694</v>
      </c>
      <c r="P103" s="40">
        <v>45698</v>
      </c>
      <c r="Q103" s="40">
        <v>45691</v>
      </c>
      <c r="R103" s="40">
        <v>45694</v>
      </c>
      <c r="S103" s="40">
        <v>45692</v>
      </c>
      <c r="T103" s="41">
        <v>45696</v>
      </c>
      <c r="U103" s="42">
        <v>22</v>
      </c>
      <c r="V103" s="43"/>
      <c r="W103" s="44" t="str">
        <f>_xlfn.XLOOKUP(D103,'[1]SPMC IBP SA'!G:G,'[1]SPMC IBP SA'!M:M,"",0)</f>
        <v>(NONE)</v>
      </c>
      <c r="X103" s="44" t="str">
        <f>_xlfn.XLOOKUP(D103,'[1]SPMC IBP SA'!G:G,'[1]SPMC IBP SA'!O:O,"",0)</f>
        <v>MG2</v>
      </c>
      <c r="Y103" s="44" t="str">
        <f>_xlfn.XLOOKUP(D103,'[1]SPMC IBP SA'!G:G,'[1]SPMC IBP SA'!R:R,"",0)</f>
        <v>(None)</v>
      </c>
      <c r="Z103" s="45" t="s">
        <v>55</v>
      </c>
      <c r="AA103" s="46">
        <f>_xlfn.XLOOKUP(D103,'[1]SPMC IBP SA'!G:G,'[1]SPMC IBP SA'!AM:AM,"",0)</f>
        <v>22</v>
      </c>
      <c r="AB103" s="26" t="str">
        <f t="shared" si="6"/>
        <v/>
      </c>
      <c r="AC103" s="47" t="str">
        <f t="shared" si="7"/>
        <v>Via Úmida</v>
      </c>
      <c r="AD103" s="47" t="str">
        <f>_xlfn.XLOOKUP(D103,'[1]SPMC IBP SA'!G:G,'[1]SPMC IBP SA'!FK:FK,"",0)</f>
        <v>Crítico</v>
      </c>
      <c r="AE103" s="47" t="str">
        <f>_xlfn.XLOOKUP(D103,'[1]SPMC IBP SA'!G:G,'[1]SPMC IBP SA'!Q:Q,"",0)</f>
        <v>LTO 2000 2  VG 2000 2</v>
      </c>
      <c r="AF103" s="48">
        <f>_xlfn.XLOOKUP(D103,'[1]SPMC IBP SA'!G:G,'[1]SPMC IBP SA'!FT:FT,"",0)*L103</f>
        <v>752144</v>
      </c>
      <c r="AG103">
        <f>IFERROR(IF(C103="","",VLOOKUP(C103,[1]EBR!A:I,9,0)),5)</f>
        <v>5</v>
      </c>
      <c r="AH103" t="str">
        <f>IF(AG103="","",VLOOKUP(AG103,[1]EBR!S:T,2,0))</f>
        <v>PESAGEM</v>
      </c>
      <c r="AI103" t="str">
        <f>_xlfn.XLOOKUP(D103,'[1]SPMC IBP SA'!G:G,'[1]SPMC IBP SA'!M:M,"",0)</f>
        <v>(NONE)</v>
      </c>
      <c r="AJ103">
        <f t="shared" ca="1" si="8"/>
        <v>23</v>
      </c>
      <c r="AK103" s="40" t="str">
        <f t="shared" ca="1" si="9"/>
        <v>7 - OP em WIP +20 a 30 dias</v>
      </c>
      <c r="AO103" t="s">
        <v>369</v>
      </c>
      <c r="AP103" s="49">
        <v>4</v>
      </c>
      <c r="AS103" t="str">
        <f t="shared" si="10"/>
        <v>704307</v>
      </c>
      <c r="BR103" s="31"/>
    </row>
    <row r="104" spans="1:70" x14ac:dyDescent="0.35">
      <c r="A104" s="38">
        <v>702993</v>
      </c>
      <c r="B104" s="38">
        <v>2268669</v>
      </c>
      <c r="C104" s="38" t="s">
        <v>370</v>
      </c>
      <c r="D104" s="38" t="s">
        <v>208</v>
      </c>
      <c r="E104" s="38" t="s">
        <v>54</v>
      </c>
      <c r="F104" s="38">
        <v>400</v>
      </c>
      <c r="G104" s="38" t="s">
        <v>55</v>
      </c>
      <c r="H104" s="38">
        <v>600</v>
      </c>
      <c r="I104" s="38" t="s">
        <v>339</v>
      </c>
      <c r="J104" s="38" t="s">
        <v>371</v>
      </c>
      <c r="K104" s="38" t="s">
        <v>81</v>
      </c>
      <c r="L104" s="39">
        <v>1000000</v>
      </c>
      <c r="M104" s="39">
        <v>0</v>
      </c>
      <c r="N104" t="s">
        <v>59</v>
      </c>
      <c r="O104" s="40">
        <v>45697</v>
      </c>
      <c r="P104" s="40">
        <v>45699</v>
      </c>
      <c r="Q104" s="40">
        <v>45691</v>
      </c>
      <c r="R104" s="40">
        <v>45697</v>
      </c>
      <c r="S104" s="40">
        <v>45691</v>
      </c>
      <c r="T104" s="41">
        <v>45707</v>
      </c>
      <c r="U104" s="42">
        <v>18</v>
      </c>
      <c r="V104" s="43"/>
      <c r="W104" s="44" t="str">
        <f>_xlfn.XLOOKUP(D104,'[1]SPMC IBP SA'!G:G,'[1]SPMC IBP SA'!M:M,"",0)</f>
        <v>VERMELHO</v>
      </c>
      <c r="X104" s="44" t="str">
        <f>_xlfn.XLOOKUP(D104,'[1]SPMC IBP SA'!G:G,'[1]SPMC IBP SA'!O:O,"",0)</f>
        <v>COP FET.6</v>
      </c>
      <c r="Y104" s="44" t="str">
        <f>_xlfn.XLOOKUP(D104,'[1]SPMC IBP SA'!G:G,'[1]SPMC IBP SA'!R:R,"",0)</f>
        <v>REV. 400 1</v>
      </c>
      <c r="Z104" s="45" t="s">
        <v>55</v>
      </c>
      <c r="AA104" s="46">
        <f>_xlfn.XLOOKUP(D104,'[1]SPMC IBP SA'!G:G,'[1]SPMC IBP SA'!AM:AM,"",0)</f>
        <v>18</v>
      </c>
      <c r="AB104" s="26" t="str">
        <f t="shared" si="6"/>
        <v/>
      </c>
      <c r="AC104" s="47" t="str">
        <f t="shared" si="7"/>
        <v>Via Úmida</v>
      </c>
      <c r="AD104" s="47" t="str">
        <f>_xlfn.XLOOKUP(D104,'[1]SPMC IBP SA'!G:G,'[1]SPMC IBP SA'!FK:FK,"",0)</f>
        <v>Excesso</v>
      </c>
      <c r="AE104" s="47" t="str">
        <f>_xlfn.XLOOKUP(D104,'[1]SPMC IBP SA'!G:G,'[1]SPMC IBP SA'!Q:Q,"",0)</f>
        <v>-</v>
      </c>
      <c r="AF104" s="48">
        <f>_xlfn.XLOOKUP(D104,'[1]SPMC IBP SA'!G:G,'[1]SPMC IBP SA'!FT:FT,"",0)*L104</f>
        <v>81570</v>
      </c>
      <c r="AG104">
        <f>IFERROR(IF(C104="","",VLOOKUP(C104,[1]EBR!A:I,9,0)),5)</f>
        <v>5</v>
      </c>
      <c r="AH104" t="str">
        <f>IF(AG104="","",VLOOKUP(AG104,[1]EBR!S:T,2,0))</f>
        <v>PESAGEM</v>
      </c>
      <c r="AI104" t="str">
        <f>_xlfn.XLOOKUP(D104,'[1]SPMC IBP SA'!G:G,'[1]SPMC IBP SA'!M:M,"",0)</f>
        <v>VERMELHO</v>
      </c>
      <c r="AJ104">
        <f t="shared" ca="1" si="8"/>
        <v>24</v>
      </c>
      <c r="AK104" s="40" t="str">
        <f t="shared" ca="1" si="9"/>
        <v>7 - OP em WIP +20 a 30 dias</v>
      </c>
      <c r="AO104" t="s">
        <v>372</v>
      </c>
      <c r="AP104" s="49">
        <v>3</v>
      </c>
      <c r="AS104" t="str">
        <f t="shared" si="10"/>
        <v>704307</v>
      </c>
      <c r="BR104" s="31"/>
    </row>
    <row r="105" spans="1:70" x14ac:dyDescent="0.35">
      <c r="A105" s="38">
        <v>702993</v>
      </c>
      <c r="B105" s="38">
        <v>2268670</v>
      </c>
      <c r="C105" s="38" t="s">
        <v>373</v>
      </c>
      <c r="D105" s="38" t="s">
        <v>208</v>
      </c>
      <c r="E105" s="38" t="s">
        <v>54</v>
      </c>
      <c r="F105" s="38">
        <v>400</v>
      </c>
      <c r="G105" s="38" t="s">
        <v>55</v>
      </c>
      <c r="H105" s="38">
        <v>600</v>
      </c>
      <c r="I105" s="38" t="s">
        <v>339</v>
      </c>
      <c r="J105" s="38" t="s">
        <v>371</v>
      </c>
      <c r="K105" s="38" t="s">
        <v>81</v>
      </c>
      <c r="L105" s="39">
        <v>1000000</v>
      </c>
      <c r="M105" s="39">
        <v>0</v>
      </c>
      <c r="N105" t="s">
        <v>59</v>
      </c>
      <c r="O105" s="40">
        <v>45697</v>
      </c>
      <c r="P105" s="40">
        <v>45699</v>
      </c>
      <c r="Q105" s="40">
        <v>45691</v>
      </c>
      <c r="R105" s="40">
        <v>45697</v>
      </c>
      <c r="S105" s="40">
        <v>45691</v>
      </c>
      <c r="T105" s="41">
        <v>45707</v>
      </c>
      <c r="U105" s="42">
        <v>18</v>
      </c>
      <c r="W105" s="44" t="str">
        <f>_xlfn.XLOOKUP(D105,'[1]SPMC IBP SA'!G:G,'[1]SPMC IBP SA'!M:M,"",0)</f>
        <v>VERMELHO</v>
      </c>
      <c r="X105" s="44" t="str">
        <f>_xlfn.XLOOKUP(D105,'[1]SPMC IBP SA'!G:G,'[1]SPMC IBP SA'!O:O,"",0)</f>
        <v>COP FET.6</v>
      </c>
      <c r="Y105" s="44" t="str">
        <f>_xlfn.XLOOKUP(D105,'[1]SPMC IBP SA'!G:G,'[1]SPMC IBP SA'!R:R,"",0)</f>
        <v>REV. 400 1</v>
      </c>
      <c r="Z105" s="45" t="s">
        <v>55</v>
      </c>
      <c r="AA105" s="46">
        <f>_xlfn.XLOOKUP(D105,'[1]SPMC IBP SA'!G:G,'[1]SPMC IBP SA'!AM:AM,"",0)</f>
        <v>18</v>
      </c>
      <c r="AB105" s="26" t="str">
        <f t="shared" si="6"/>
        <v/>
      </c>
      <c r="AC105" s="47" t="str">
        <f t="shared" si="7"/>
        <v>Via Úmida</v>
      </c>
      <c r="AD105" s="47" t="str">
        <f>_xlfn.XLOOKUP(D105,'[1]SPMC IBP SA'!G:G,'[1]SPMC IBP SA'!FK:FK,"",0)</f>
        <v>Excesso</v>
      </c>
      <c r="AE105" s="47" t="str">
        <f>_xlfn.XLOOKUP(D105,'[1]SPMC IBP SA'!G:G,'[1]SPMC IBP SA'!Q:Q,"",0)</f>
        <v>-</v>
      </c>
      <c r="AF105" s="48">
        <f>_xlfn.XLOOKUP(D105,'[1]SPMC IBP SA'!G:G,'[1]SPMC IBP SA'!FT:FT,"",0)*L105</f>
        <v>81570</v>
      </c>
      <c r="AG105">
        <f>IFERROR(IF(C105="","",VLOOKUP(C105,[1]EBR!A:I,9,0)),5)</f>
        <v>5</v>
      </c>
      <c r="AH105" t="str">
        <f>IF(AG105="","",VLOOKUP(AG105,[1]EBR!S:T,2,0))</f>
        <v>PESAGEM</v>
      </c>
      <c r="AI105" t="str">
        <f>_xlfn.XLOOKUP(D105,'[1]SPMC IBP SA'!G:G,'[1]SPMC IBP SA'!M:M,"",0)</f>
        <v>VERMELHO</v>
      </c>
      <c r="AJ105">
        <f t="shared" ca="1" si="8"/>
        <v>24</v>
      </c>
      <c r="AK105" s="40" t="str">
        <f t="shared" ca="1" si="9"/>
        <v>7 - OP em WIP +20 a 30 dias</v>
      </c>
      <c r="AO105" t="s">
        <v>374</v>
      </c>
      <c r="AP105" s="49">
        <v>3</v>
      </c>
      <c r="AS105" t="str">
        <f t="shared" si="10"/>
        <v>702993</v>
      </c>
      <c r="BR105" s="31"/>
    </row>
    <row r="106" spans="1:70" x14ac:dyDescent="0.35">
      <c r="A106" s="38">
        <v>701165</v>
      </c>
      <c r="B106" s="38">
        <v>2268681</v>
      </c>
      <c r="C106" s="38" t="s">
        <v>375</v>
      </c>
      <c r="D106" s="38" t="s">
        <v>145</v>
      </c>
      <c r="E106" s="38" t="s">
        <v>54</v>
      </c>
      <c r="F106" s="38">
        <v>400</v>
      </c>
      <c r="G106" s="38" t="s">
        <v>55</v>
      </c>
      <c r="H106" s="38">
        <v>600</v>
      </c>
      <c r="I106" s="38" t="s">
        <v>273</v>
      </c>
      <c r="J106" s="38" t="s">
        <v>376</v>
      </c>
      <c r="K106" s="38" t="s">
        <v>81</v>
      </c>
      <c r="L106" s="39">
        <v>800000</v>
      </c>
      <c r="M106" s="39">
        <v>0</v>
      </c>
      <c r="N106" t="s">
        <v>59</v>
      </c>
      <c r="O106" s="40">
        <v>45691</v>
      </c>
      <c r="P106" s="40">
        <v>45694</v>
      </c>
      <c r="Q106" s="40">
        <v>45691</v>
      </c>
      <c r="R106" s="40">
        <v>45691</v>
      </c>
      <c r="S106" s="40">
        <v>45691</v>
      </c>
      <c r="T106" s="41" t="s">
        <v>264</v>
      </c>
      <c r="U106" s="42">
        <v>17</v>
      </c>
      <c r="W106" s="44" t="str">
        <f>_xlfn.XLOOKUP(D106,'[1]SPMC IBP SA'!G:G,'[1]SPMC IBP SA'!M:M,"",0)</f>
        <v>AMARELO</v>
      </c>
      <c r="X106" s="44" t="str">
        <f>_xlfn.XLOOKUP(D106,'[1]SPMC IBP SA'!G:G,'[1]SPMC IBP SA'!O:O,"",0)</f>
        <v>COP FET.3</v>
      </c>
      <c r="Y106" s="44" t="str">
        <f>_xlfn.XLOOKUP(D106,'[1]SPMC IBP SA'!G:G,'[1]SPMC IBP SA'!R:R,"",0)</f>
        <v>REV. 150 2</v>
      </c>
      <c r="Z106" s="45" t="s">
        <v>55</v>
      </c>
      <c r="AA106" s="46">
        <f>_xlfn.XLOOKUP(D106,'[1]SPMC IBP SA'!G:G,'[1]SPMC IBP SA'!AM:AM,"",0)</f>
        <v>17</v>
      </c>
      <c r="AB106" s="26" t="str">
        <f t="shared" si="6"/>
        <v>NÃO</v>
      </c>
      <c r="AC106" s="47" t="str">
        <f t="shared" si="7"/>
        <v>Via Úmida</v>
      </c>
      <c r="AD106" s="47" t="str">
        <f>_xlfn.XLOOKUP(D106,'[1]SPMC IBP SA'!G:G,'[1]SPMC IBP SA'!FK:FK,"",0)</f>
        <v>Crítico</v>
      </c>
      <c r="AE106" s="47" t="str">
        <f>_xlfn.XLOOKUP(D106,'[1]SPMC IBP SA'!G:G,'[1]SPMC IBP SA'!Q:Q,"",0)</f>
        <v>-</v>
      </c>
      <c r="AF106" s="48">
        <f>_xlfn.XLOOKUP(D106,'[1]SPMC IBP SA'!G:G,'[1]SPMC IBP SA'!FT:FT,"",0)*L106</f>
        <v>43544</v>
      </c>
      <c r="AG106">
        <f>IFERROR(IF(C106="","",VLOOKUP(C106,[1]EBR!A:I,9,0)),5)</f>
        <v>5</v>
      </c>
      <c r="AH106" t="str">
        <f>IF(AG106="","",VLOOKUP(AG106,[1]EBR!S:T,2,0))</f>
        <v>PESAGEM</v>
      </c>
      <c r="AI106" t="str">
        <f>_xlfn.XLOOKUP(D106,'[1]SPMC IBP SA'!G:G,'[1]SPMC IBP SA'!M:M,"",0)</f>
        <v>AMARELO</v>
      </c>
      <c r="AJ106">
        <f t="shared" ca="1" si="8"/>
        <v>24</v>
      </c>
      <c r="AK106" s="40" t="str">
        <f t="shared" ca="1" si="9"/>
        <v>7 - OP em WIP +20 a 30 dias</v>
      </c>
      <c r="AM106" t="s">
        <v>377</v>
      </c>
      <c r="AP106" s="49">
        <v>373</v>
      </c>
      <c r="AS106" t="str">
        <f t="shared" si="10"/>
        <v>702993</v>
      </c>
      <c r="BR106" s="31"/>
    </row>
    <row r="107" spans="1:70" x14ac:dyDescent="0.35">
      <c r="A107" s="38">
        <v>701165</v>
      </c>
      <c r="B107" s="38">
        <v>2268682</v>
      </c>
      <c r="C107" s="38" t="s">
        <v>378</v>
      </c>
      <c r="D107" s="38" t="s">
        <v>145</v>
      </c>
      <c r="E107" s="38" t="s">
        <v>54</v>
      </c>
      <c r="F107" s="38">
        <v>400</v>
      </c>
      <c r="G107" s="38" t="s">
        <v>55</v>
      </c>
      <c r="H107" s="38">
        <v>600</v>
      </c>
      <c r="I107" s="38" t="s">
        <v>273</v>
      </c>
      <c r="J107" s="38" t="s">
        <v>376</v>
      </c>
      <c r="K107" s="38" t="s">
        <v>81</v>
      </c>
      <c r="L107" s="39">
        <v>800000</v>
      </c>
      <c r="M107" s="39">
        <v>0</v>
      </c>
      <c r="N107" t="s">
        <v>59</v>
      </c>
      <c r="O107" s="40">
        <v>45691</v>
      </c>
      <c r="P107" s="40">
        <v>45694</v>
      </c>
      <c r="Q107" s="40">
        <v>45691</v>
      </c>
      <c r="R107" s="40">
        <v>45691</v>
      </c>
      <c r="S107" s="40">
        <v>45691</v>
      </c>
      <c r="T107" s="41" t="s">
        <v>264</v>
      </c>
      <c r="U107" s="42">
        <v>17</v>
      </c>
      <c r="V107" s="43"/>
      <c r="W107" s="44" t="str">
        <f>_xlfn.XLOOKUP(D107,'[1]SPMC IBP SA'!G:G,'[1]SPMC IBP SA'!M:M,"",0)</f>
        <v>AMARELO</v>
      </c>
      <c r="X107" s="44" t="str">
        <f>_xlfn.XLOOKUP(D107,'[1]SPMC IBP SA'!G:G,'[1]SPMC IBP SA'!O:O,"",0)</f>
        <v>COP FET.3</v>
      </c>
      <c r="Y107" s="44" t="str">
        <f>_xlfn.XLOOKUP(D107,'[1]SPMC IBP SA'!G:G,'[1]SPMC IBP SA'!R:R,"",0)</f>
        <v>REV. 150 2</v>
      </c>
      <c r="Z107" s="45" t="s">
        <v>55</v>
      </c>
      <c r="AA107" s="46">
        <f>_xlfn.XLOOKUP(D107,'[1]SPMC IBP SA'!G:G,'[1]SPMC IBP SA'!AM:AM,"",0)</f>
        <v>17</v>
      </c>
      <c r="AB107" s="26" t="str">
        <f t="shared" si="6"/>
        <v>NÃO</v>
      </c>
      <c r="AC107" s="47" t="str">
        <f t="shared" si="7"/>
        <v>Via Úmida</v>
      </c>
      <c r="AD107" s="47" t="str">
        <f>_xlfn.XLOOKUP(D107,'[1]SPMC IBP SA'!G:G,'[1]SPMC IBP SA'!FK:FK,"",0)</f>
        <v>Crítico</v>
      </c>
      <c r="AE107" s="47" t="str">
        <f>_xlfn.XLOOKUP(D107,'[1]SPMC IBP SA'!G:G,'[1]SPMC IBP SA'!Q:Q,"",0)</f>
        <v>-</v>
      </c>
      <c r="AF107" s="48">
        <f>_xlfn.XLOOKUP(D107,'[1]SPMC IBP SA'!G:G,'[1]SPMC IBP SA'!FT:FT,"",0)*L107</f>
        <v>43544</v>
      </c>
      <c r="AG107">
        <f>IFERROR(IF(C107="","",VLOOKUP(C107,[1]EBR!A:I,9,0)),5)</f>
        <v>5</v>
      </c>
      <c r="AH107" t="str">
        <f>IF(AG107="","",VLOOKUP(AG107,[1]EBR!S:T,2,0))</f>
        <v>PESAGEM</v>
      </c>
      <c r="AI107" t="str">
        <f>_xlfn.XLOOKUP(D107,'[1]SPMC IBP SA'!G:G,'[1]SPMC IBP SA'!M:M,"",0)</f>
        <v>AMARELO</v>
      </c>
      <c r="AJ107">
        <f t="shared" ca="1" si="8"/>
        <v>24</v>
      </c>
      <c r="AK107" s="40" t="str">
        <f t="shared" ca="1" si="9"/>
        <v>7 - OP em WIP +20 a 30 dias</v>
      </c>
      <c r="AM107" t="s">
        <v>379</v>
      </c>
      <c r="AP107" s="49">
        <v>373</v>
      </c>
      <c r="AS107" t="str">
        <f t="shared" si="10"/>
        <v>701165</v>
      </c>
      <c r="BR107" s="31"/>
    </row>
    <row r="108" spans="1:70" x14ac:dyDescent="0.35">
      <c r="A108" s="38">
        <v>701165</v>
      </c>
      <c r="B108" s="38">
        <v>2268683</v>
      </c>
      <c r="C108" s="38" t="s">
        <v>380</v>
      </c>
      <c r="D108" s="38" t="s">
        <v>145</v>
      </c>
      <c r="E108" s="38" t="s">
        <v>54</v>
      </c>
      <c r="F108" s="38">
        <v>400</v>
      </c>
      <c r="G108" s="38" t="s">
        <v>55</v>
      </c>
      <c r="H108" s="38">
        <v>600</v>
      </c>
      <c r="I108" s="38" t="s">
        <v>273</v>
      </c>
      <c r="J108" s="38" t="s">
        <v>376</v>
      </c>
      <c r="K108" s="38" t="s">
        <v>81</v>
      </c>
      <c r="L108" s="39">
        <v>800000</v>
      </c>
      <c r="M108" s="39">
        <v>0</v>
      </c>
      <c r="N108" t="s">
        <v>59</v>
      </c>
      <c r="O108" s="40">
        <v>45691</v>
      </c>
      <c r="P108" s="40">
        <v>45694</v>
      </c>
      <c r="Q108" s="40">
        <v>45691</v>
      </c>
      <c r="R108" s="40">
        <v>45691</v>
      </c>
      <c r="S108" s="40">
        <v>45691</v>
      </c>
      <c r="T108" s="41" t="s">
        <v>264</v>
      </c>
      <c r="U108" s="42">
        <v>17</v>
      </c>
      <c r="V108" s="43"/>
      <c r="W108" s="44" t="str">
        <f>_xlfn.XLOOKUP(D108,'[1]SPMC IBP SA'!G:G,'[1]SPMC IBP SA'!M:M,"",0)</f>
        <v>AMARELO</v>
      </c>
      <c r="X108" s="44" t="str">
        <f>_xlfn.XLOOKUP(D108,'[1]SPMC IBP SA'!G:G,'[1]SPMC IBP SA'!O:O,"",0)</f>
        <v>COP FET.3</v>
      </c>
      <c r="Y108" s="44" t="str">
        <f>_xlfn.XLOOKUP(D108,'[1]SPMC IBP SA'!G:G,'[1]SPMC IBP SA'!R:R,"",0)</f>
        <v>REV. 150 2</v>
      </c>
      <c r="Z108" s="45" t="s">
        <v>55</v>
      </c>
      <c r="AA108" s="46">
        <f>_xlfn.XLOOKUP(D108,'[1]SPMC IBP SA'!G:G,'[1]SPMC IBP SA'!AM:AM,"",0)</f>
        <v>17</v>
      </c>
      <c r="AB108" s="26" t="str">
        <f t="shared" si="6"/>
        <v>NÃO</v>
      </c>
      <c r="AC108" s="47" t="str">
        <f t="shared" si="7"/>
        <v>Via Úmida</v>
      </c>
      <c r="AD108" s="47" t="str">
        <f>_xlfn.XLOOKUP(D108,'[1]SPMC IBP SA'!G:G,'[1]SPMC IBP SA'!FK:FK,"",0)</f>
        <v>Crítico</v>
      </c>
      <c r="AE108" s="47" t="str">
        <f>_xlfn.XLOOKUP(D108,'[1]SPMC IBP SA'!G:G,'[1]SPMC IBP SA'!Q:Q,"",0)</f>
        <v>-</v>
      </c>
      <c r="AF108" s="48">
        <f>_xlfn.XLOOKUP(D108,'[1]SPMC IBP SA'!G:G,'[1]SPMC IBP SA'!FT:FT,"",0)*L108</f>
        <v>43544</v>
      </c>
      <c r="AG108">
        <f>IFERROR(IF(C108="","",VLOOKUP(C108,[1]EBR!A:I,9,0)),5)</f>
        <v>5</v>
      </c>
      <c r="AH108" t="str">
        <f>IF(AG108="","",VLOOKUP(AG108,[1]EBR!S:T,2,0))</f>
        <v>PESAGEM</v>
      </c>
      <c r="AI108" t="str">
        <f>_xlfn.XLOOKUP(D108,'[1]SPMC IBP SA'!G:G,'[1]SPMC IBP SA'!M:M,"",0)</f>
        <v>AMARELO</v>
      </c>
      <c r="AJ108">
        <f t="shared" ca="1" si="8"/>
        <v>24</v>
      </c>
      <c r="AK108" s="40" t="str">
        <f t="shared" ca="1" si="9"/>
        <v>7 - OP em WIP +20 a 30 dias</v>
      </c>
      <c r="AL108" s="40"/>
      <c r="AS108" t="str">
        <f t="shared" si="10"/>
        <v>701165</v>
      </c>
      <c r="BR108" s="31"/>
    </row>
    <row r="109" spans="1:70" x14ac:dyDescent="0.35">
      <c r="A109" s="38">
        <v>701165</v>
      </c>
      <c r="B109" s="38">
        <v>2268684</v>
      </c>
      <c r="C109" s="38" t="s">
        <v>381</v>
      </c>
      <c r="D109" s="38" t="s">
        <v>145</v>
      </c>
      <c r="E109" s="38" t="s">
        <v>54</v>
      </c>
      <c r="F109" s="38">
        <v>400</v>
      </c>
      <c r="G109" s="38" t="s">
        <v>55</v>
      </c>
      <c r="H109" s="38">
        <v>600</v>
      </c>
      <c r="I109" s="38" t="s">
        <v>273</v>
      </c>
      <c r="J109" s="38" t="s">
        <v>376</v>
      </c>
      <c r="K109" s="38" t="s">
        <v>81</v>
      </c>
      <c r="L109" s="39">
        <v>800000</v>
      </c>
      <c r="M109" s="39">
        <v>0</v>
      </c>
      <c r="N109" t="s">
        <v>59</v>
      </c>
      <c r="O109" s="40">
        <v>45691</v>
      </c>
      <c r="P109" s="40">
        <v>45694</v>
      </c>
      <c r="Q109" s="40">
        <v>45691</v>
      </c>
      <c r="R109" s="40">
        <v>45691</v>
      </c>
      <c r="S109" s="40">
        <v>45691</v>
      </c>
      <c r="T109" s="41" t="s">
        <v>264</v>
      </c>
      <c r="U109" s="42">
        <v>17</v>
      </c>
      <c r="W109" s="44" t="str">
        <f>_xlfn.XLOOKUP(D109,'[1]SPMC IBP SA'!G:G,'[1]SPMC IBP SA'!M:M,"",0)</f>
        <v>AMARELO</v>
      </c>
      <c r="X109" s="44" t="str">
        <f>_xlfn.XLOOKUP(D109,'[1]SPMC IBP SA'!G:G,'[1]SPMC IBP SA'!O:O,"",0)</f>
        <v>COP FET.3</v>
      </c>
      <c r="Y109" s="44" t="str">
        <f>_xlfn.XLOOKUP(D109,'[1]SPMC IBP SA'!G:G,'[1]SPMC IBP SA'!R:R,"",0)</f>
        <v>REV. 150 2</v>
      </c>
      <c r="Z109" s="45" t="s">
        <v>55</v>
      </c>
      <c r="AA109" s="46">
        <f>_xlfn.XLOOKUP(D109,'[1]SPMC IBP SA'!G:G,'[1]SPMC IBP SA'!AM:AM,"",0)</f>
        <v>17</v>
      </c>
      <c r="AB109" s="26" t="str">
        <f t="shared" si="6"/>
        <v>NÃO</v>
      </c>
      <c r="AC109" s="47" t="str">
        <f t="shared" si="7"/>
        <v>Via Úmida</v>
      </c>
      <c r="AD109" s="47" t="str">
        <f>_xlfn.XLOOKUP(D109,'[1]SPMC IBP SA'!G:G,'[1]SPMC IBP SA'!FK:FK,"",0)</f>
        <v>Crítico</v>
      </c>
      <c r="AE109" s="47" t="str">
        <f>_xlfn.XLOOKUP(D109,'[1]SPMC IBP SA'!G:G,'[1]SPMC IBP SA'!Q:Q,"",0)</f>
        <v>-</v>
      </c>
      <c r="AF109" s="48">
        <f>_xlfn.XLOOKUP(D109,'[1]SPMC IBP SA'!G:G,'[1]SPMC IBP SA'!FT:FT,"",0)*L109</f>
        <v>43544</v>
      </c>
      <c r="AG109">
        <f>IFERROR(IF(C109="","",VLOOKUP(C109,[1]EBR!A:I,9,0)),5)</f>
        <v>5</v>
      </c>
      <c r="AH109" t="str">
        <f>IF(AG109="","",VLOOKUP(AG109,[1]EBR!S:T,2,0))</f>
        <v>PESAGEM</v>
      </c>
      <c r="AI109" t="str">
        <f>_xlfn.XLOOKUP(D109,'[1]SPMC IBP SA'!G:G,'[1]SPMC IBP SA'!M:M,"",0)</f>
        <v>AMARELO</v>
      </c>
      <c r="AJ109">
        <f t="shared" ca="1" si="8"/>
        <v>24</v>
      </c>
      <c r="AK109" s="40" t="str">
        <f t="shared" ca="1" si="9"/>
        <v>7 - OP em WIP +20 a 30 dias</v>
      </c>
      <c r="AS109" t="str">
        <f t="shared" si="10"/>
        <v>701165</v>
      </c>
      <c r="BR109" s="31"/>
    </row>
    <row r="110" spans="1:70" x14ac:dyDescent="0.35">
      <c r="A110" s="38">
        <v>701165</v>
      </c>
      <c r="B110" s="38">
        <v>2268685</v>
      </c>
      <c r="C110" s="38" t="s">
        <v>382</v>
      </c>
      <c r="D110" s="38" t="s">
        <v>145</v>
      </c>
      <c r="E110" s="38" t="s">
        <v>54</v>
      </c>
      <c r="F110" s="38">
        <v>400</v>
      </c>
      <c r="G110" s="38" t="s">
        <v>55</v>
      </c>
      <c r="H110" s="38">
        <v>600</v>
      </c>
      <c r="I110" s="38" t="s">
        <v>273</v>
      </c>
      <c r="J110" s="38" t="s">
        <v>376</v>
      </c>
      <c r="K110" s="38" t="s">
        <v>81</v>
      </c>
      <c r="L110" s="39">
        <v>800000</v>
      </c>
      <c r="M110" s="39">
        <v>0</v>
      </c>
      <c r="N110" t="s">
        <v>59</v>
      </c>
      <c r="O110" s="40">
        <v>45691</v>
      </c>
      <c r="P110" s="40">
        <v>45694</v>
      </c>
      <c r="Q110" s="40">
        <v>45691</v>
      </c>
      <c r="R110" s="40">
        <v>45691</v>
      </c>
      <c r="S110" s="40">
        <v>45691</v>
      </c>
      <c r="T110" s="41" t="s">
        <v>264</v>
      </c>
      <c r="U110" s="42">
        <v>17</v>
      </c>
      <c r="W110" s="44" t="str">
        <f>_xlfn.XLOOKUP(D110,'[1]SPMC IBP SA'!G:G,'[1]SPMC IBP SA'!M:M,"",0)</f>
        <v>AMARELO</v>
      </c>
      <c r="X110" s="44" t="str">
        <f>_xlfn.XLOOKUP(D110,'[1]SPMC IBP SA'!G:G,'[1]SPMC IBP SA'!O:O,"",0)</f>
        <v>COP FET.3</v>
      </c>
      <c r="Y110" s="44" t="str">
        <f>_xlfn.XLOOKUP(D110,'[1]SPMC IBP SA'!G:G,'[1]SPMC IBP SA'!R:R,"",0)</f>
        <v>REV. 150 2</v>
      </c>
      <c r="Z110" s="45" t="s">
        <v>55</v>
      </c>
      <c r="AA110" s="46">
        <f>_xlfn.XLOOKUP(D110,'[1]SPMC IBP SA'!G:G,'[1]SPMC IBP SA'!AM:AM,"",0)</f>
        <v>17</v>
      </c>
      <c r="AB110" s="26" t="str">
        <f t="shared" si="6"/>
        <v>NÃO</v>
      </c>
      <c r="AC110" s="47" t="str">
        <f t="shared" si="7"/>
        <v>Via Úmida</v>
      </c>
      <c r="AD110" s="47" t="str">
        <f>_xlfn.XLOOKUP(D110,'[1]SPMC IBP SA'!G:G,'[1]SPMC IBP SA'!FK:FK,"",0)</f>
        <v>Crítico</v>
      </c>
      <c r="AE110" s="47" t="str">
        <f>_xlfn.XLOOKUP(D110,'[1]SPMC IBP SA'!G:G,'[1]SPMC IBP SA'!Q:Q,"",0)</f>
        <v>-</v>
      </c>
      <c r="AF110" s="48">
        <f>_xlfn.XLOOKUP(D110,'[1]SPMC IBP SA'!G:G,'[1]SPMC IBP SA'!FT:FT,"",0)*L110</f>
        <v>43544</v>
      </c>
      <c r="AG110">
        <f>IFERROR(IF(C110="","",VLOOKUP(C110,[1]EBR!A:I,9,0)),5)</f>
        <v>5</v>
      </c>
      <c r="AH110" t="str">
        <f>IF(AG110="","",VLOOKUP(AG110,[1]EBR!S:T,2,0))</f>
        <v>PESAGEM</v>
      </c>
      <c r="AI110" t="str">
        <f>_xlfn.XLOOKUP(D110,'[1]SPMC IBP SA'!G:G,'[1]SPMC IBP SA'!M:M,"",0)</f>
        <v>AMARELO</v>
      </c>
      <c r="AJ110">
        <f t="shared" ca="1" si="8"/>
        <v>24</v>
      </c>
      <c r="AK110" s="40" t="str">
        <f t="shared" ca="1" si="9"/>
        <v>7 - OP em WIP +20 a 30 dias</v>
      </c>
      <c r="AS110" t="str">
        <f t="shared" si="10"/>
        <v>701165</v>
      </c>
      <c r="BR110" s="31"/>
    </row>
    <row r="111" spans="1:70" x14ac:dyDescent="0.35">
      <c r="A111" s="38">
        <v>701165</v>
      </c>
      <c r="B111" s="38">
        <v>2268686</v>
      </c>
      <c r="C111" s="38" t="s">
        <v>383</v>
      </c>
      <c r="D111" s="38" t="s">
        <v>145</v>
      </c>
      <c r="E111" s="38" t="s">
        <v>54</v>
      </c>
      <c r="F111" s="38">
        <v>400</v>
      </c>
      <c r="G111" s="38" t="s">
        <v>55</v>
      </c>
      <c r="H111" s="38">
        <v>600</v>
      </c>
      <c r="I111" s="38" t="s">
        <v>273</v>
      </c>
      <c r="J111" s="38" t="s">
        <v>376</v>
      </c>
      <c r="K111" s="38" t="s">
        <v>81</v>
      </c>
      <c r="L111" s="39">
        <v>800000</v>
      </c>
      <c r="M111" s="39">
        <v>0</v>
      </c>
      <c r="N111" t="s">
        <v>59</v>
      </c>
      <c r="O111" s="40">
        <v>45691</v>
      </c>
      <c r="P111" s="40">
        <v>45694</v>
      </c>
      <c r="Q111" s="40">
        <v>45691</v>
      </c>
      <c r="R111" s="40">
        <v>45691</v>
      </c>
      <c r="S111" s="40">
        <v>45691</v>
      </c>
      <c r="T111" s="41" t="s">
        <v>264</v>
      </c>
      <c r="U111" s="42">
        <v>17</v>
      </c>
      <c r="V111" s="43"/>
      <c r="W111" s="44" t="str">
        <f>_xlfn.XLOOKUP(D111,'[1]SPMC IBP SA'!G:G,'[1]SPMC IBP SA'!M:M,"",0)</f>
        <v>AMARELO</v>
      </c>
      <c r="X111" s="44" t="str">
        <f>_xlfn.XLOOKUP(D111,'[1]SPMC IBP SA'!G:G,'[1]SPMC IBP SA'!O:O,"",0)</f>
        <v>COP FET.3</v>
      </c>
      <c r="Y111" s="44" t="str">
        <f>_xlfn.XLOOKUP(D111,'[1]SPMC IBP SA'!G:G,'[1]SPMC IBP SA'!R:R,"",0)</f>
        <v>REV. 150 2</v>
      </c>
      <c r="Z111" s="45" t="s">
        <v>55</v>
      </c>
      <c r="AA111" s="46">
        <f>_xlfn.XLOOKUP(D111,'[1]SPMC IBP SA'!G:G,'[1]SPMC IBP SA'!AM:AM,"",0)</f>
        <v>17</v>
      </c>
      <c r="AB111" s="26" t="str">
        <f t="shared" si="6"/>
        <v>NÃO</v>
      </c>
      <c r="AC111" s="47" t="str">
        <f t="shared" si="7"/>
        <v>Via Úmida</v>
      </c>
      <c r="AD111" s="47" t="str">
        <f>_xlfn.XLOOKUP(D111,'[1]SPMC IBP SA'!G:G,'[1]SPMC IBP SA'!FK:FK,"",0)</f>
        <v>Crítico</v>
      </c>
      <c r="AE111" s="47" t="str">
        <f>_xlfn.XLOOKUP(D111,'[1]SPMC IBP SA'!G:G,'[1]SPMC IBP SA'!Q:Q,"",0)</f>
        <v>-</v>
      </c>
      <c r="AF111" s="48">
        <f>_xlfn.XLOOKUP(D111,'[1]SPMC IBP SA'!G:G,'[1]SPMC IBP SA'!FT:FT,"",0)*L111</f>
        <v>43544</v>
      </c>
      <c r="AG111">
        <f>IFERROR(IF(C111="","",VLOOKUP(C111,[1]EBR!A:I,9,0)),5)</f>
        <v>5</v>
      </c>
      <c r="AH111" t="str">
        <f>IF(AG111="","",VLOOKUP(AG111,[1]EBR!S:T,2,0))</f>
        <v>PESAGEM</v>
      </c>
      <c r="AI111" t="str">
        <f>_xlfn.XLOOKUP(D111,'[1]SPMC IBP SA'!G:G,'[1]SPMC IBP SA'!M:M,"",0)</f>
        <v>AMARELO</v>
      </c>
      <c r="AJ111">
        <f t="shared" ca="1" si="8"/>
        <v>24</v>
      </c>
      <c r="AK111" s="40" t="str">
        <f t="shared" ca="1" si="9"/>
        <v>7 - OP em WIP +20 a 30 dias</v>
      </c>
      <c r="AS111" t="str">
        <f t="shared" si="10"/>
        <v>701165</v>
      </c>
      <c r="BR111" s="31"/>
    </row>
    <row r="112" spans="1:70" x14ac:dyDescent="0.35">
      <c r="A112" s="38">
        <v>701165</v>
      </c>
      <c r="B112" s="38">
        <v>2268687</v>
      </c>
      <c r="C112" s="38" t="s">
        <v>384</v>
      </c>
      <c r="D112" s="38" t="s">
        <v>145</v>
      </c>
      <c r="E112" s="38" t="s">
        <v>54</v>
      </c>
      <c r="F112" s="38">
        <v>400</v>
      </c>
      <c r="G112" s="38" t="s">
        <v>55</v>
      </c>
      <c r="H112" s="38">
        <v>600</v>
      </c>
      <c r="I112" s="38" t="s">
        <v>273</v>
      </c>
      <c r="J112" s="38" t="s">
        <v>376</v>
      </c>
      <c r="K112" s="38" t="s">
        <v>81</v>
      </c>
      <c r="L112" s="39">
        <v>800000</v>
      </c>
      <c r="M112" s="39">
        <v>0</v>
      </c>
      <c r="N112" t="s">
        <v>59</v>
      </c>
      <c r="O112" s="40">
        <v>45692</v>
      </c>
      <c r="P112" s="40">
        <v>45695</v>
      </c>
      <c r="Q112" s="40">
        <v>45691</v>
      </c>
      <c r="R112" s="40">
        <v>45692</v>
      </c>
      <c r="S112" s="40">
        <v>45692</v>
      </c>
      <c r="T112" s="41" t="s">
        <v>264</v>
      </c>
      <c r="U112" s="42">
        <v>17</v>
      </c>
      <c r="W112" s="44" t="str">
        <f>_xlfn.XLOOKUP(D112,'[1]SPMC IBP SA'!G:G,'[1]SPMC IBP SA'!M:M,"",0)</f>
        <v>AMARELO</v>
      </c>
      <c r="X112" s="44" t="str">
        <f>_xlfn.XLOOKUP(D112,'[1]SPMC IBP SA'!G:G,'[1]SPMC IBP SA'!O:O,"",0)</f>
        <v>COP FET.3</v>
      </c>
      <c r="Y112" s="44" t="str">
        <f>_xlfn.XLOOKUP(D112,'[1]SPMC IBP SA'!G:G,'[1]SPMC IBP SA'!R:R,"",0)</f>
        <v>REV. 150 2</v>
      </c>
      <c r="Z112" s="45" t="s">
        <v>55</v>
      </c>
      <c r="AA112" s="46">
        <f>_xlfn.XLOOKUP(D112,'[1]SPMC IBP SA'!G:G,'[1]SPMC IBP SA'!AM:AM,"",0)</f>
        <v>17</v>
      </c>
      <c r="AB112" s="26" t="str">
        <f t="shared" si="6"/>
        <v>NÃO</v>
      </c>
      <c r="AC112" s="47" t="str">
        <f t="shared" si="7"/>
        <v>Via Úmida</v>
      </c>
      <c r="AD112" s="47" t="str">
        <f>_xlfn.XLOOKUP(D112,'[1]SPMC IBP SA'!G:G,'[1]SPMC IBP SA'!FK:FK,"",0)</f>
        <v>Crítico</v>
      </c>
      <c r="AE112" s="47" t="str">
        <f>_xlfn.XLOOKUP(D112,'[1]SPMC IBP SA'!G:G,'[1]SPMC IBP SA'!Q:Q,"",0)</f>
        <v>-</v>
      </c>
      <c r="AF112" s="48">
        <f>_xlfn.XLOOKUP(D112,'[1]SPMC IBP SA'!G:G,'[1]SPMC IBP SA'!FT:FT,"",0)*L112</f>
        <v>43544</v>
      </c>
      <c r="AG112">
        <f>IFERROR(IF(C112="","",VLOOKUP(C112,[1]EBR!A:I,9,0)),5)</f>
        <v>5</v>
      </c>
      <c r="AH112" t="str">
        <f>IF(AG112="","",VLOOKUP(AG112,[1]EBR!S:T,2,0))</f>
        <v>PESAGEM</v>
      </c>
      <c r="AI112" t="str">
        <f>_xlfn.XLOOKUP(D112,'[1]SPMC IBP SA'!G:G,'[1]SPMC IBP SA'!M:M,"",0)</f>
        <v>AMARELO</v>
      </c>
      <c r="AJ112">
        <f t="shared" ca="1" si="8"/>
        <v>23</v>
      </c>
      <c r="AK112" s="40" t="str">
        <f t="shared" ca="1" si="9"/>
        <v>7 - OP em WIP +20 a 30 dias</v>
      </c>
      <c r="AS112" t="str">
        <f t="shared" si="10"/>
        <v>701165</v>
      </c>
      <c r="BR112" s="31"/>
    </row>
    <row r="113" spans="1:70" x14ac:dyDescent="0.35">
      <c r="A113" s="38">
        <v>701165</v>
      </c>
      <c r="B113" s="38">
        <v>2268688</v>
      </c>
      <c r="C113" s="38" t="s">
        <v>385</v>
      </c>
      <c r="D113" s="38" t="s">
        <v>145</v>
      </c>
      <c r="E113" s="38" t="s">
        <v>54</v>
      </c>
      <c r="F113" s="38">
        <v>400</v>
      </c>
      <c r="G113" s="38" t="s">
        <v>55</v>
      </c>
      <c r="H113" s="38">
        <v>600</v>
      </c>
      <c r="I113" s="38" t="s">
        <v>273</v>
      </c>
      <c r="J113" s="38" t="s">
        <v>376</v>
      </c>
      <c r="K113" s="38" t="s">
        <v>81</v>
      </c>
      <c r="L113" s="39">
        <v>800000</v>
      </c>
      <c r="M113" s="39">
        <v>0</v>
      </c>
      <c r="N113" t="s">
        <v>59</v>
      </c>
      <c r="O113" s="40">
        <v>45692</v>
      </c>
      <c r="P113" s="40">
        <v>45695</v>
      </c>
      <c r="Q113" s="40">
        <v>45691</v>
      </c>
      <c r="R113" s="40">
        <v>45692</v>
      </c>
      <c r="S113" s="40">
        <v>45692</v>
      </c>
      <c r="T113" s="41" t="s">
        <v>264</v>
      </c>
      <c r="U113" s="42">
        <v>17</v>
      </c>
      <c r="W113" s="44" t="str">
        <f>_xlfn.XLOOKUP(D113,'[1]SPMC IBP SA'!G:G,'[1]SPMC IBP SA'!M:M,"",0)</f>
        <v>AMARELO</v>
      </c>
      <c r="X113" s="44" t="str">
        <f>_xlfn.XLOOKUP(D113,'[1]SPMC IBP SA'!G:G,'[1]SPMC IBP SA'!O:O,"",0)</f>
        <v>COP FET.3</v>
      </c>
      <c r="Y113" s="44" t="str">
        <f>_xlfn.XLOOKUP(D113,'[1]SPMC IBP SA'!G:G,'[1]SPMC IBP SA'!R:R,"",0)</f>
        <v>REV. 150 2</v>
      </c>
      <c r="Z113" s="45" t="s">
        <v>55</v>
      </c>
      <c r="AA113" s="46">
        <f>_xlfn.XLOOKUP(D113,'[1]SPMC IBP SA'!G:G,'[1]SPMC IBP SA'!AM:AM,"",0)</f>
        <v>17</v>
      </c>
      <c r="AB113" s="26" t="str">
        <f t="shared" si="6"/>
        <v>NÃO</v>
      </c>
      <c r="AC113" s="47" t="str">
        <f t="shared" si="7"/>
        <v>Via Úmida</v>
      </c>
      <c r="AD113" s="47" t="str">
        <f>_xlfn.XLOOKUP(D113,'[1]SPMC IBP SA'!G:G,'[1]SPMC IBP SA'!FK:FK,"",0)</f>
        <v>Crítico</v>
      </c>
      <c r="AE113" s="47" t="str">
        <f>_xlfn.XLOOKUP(D113,'[1]SPMC IBP SA'!G:G,'[1]SPMC IBP SA'!Q:Q,"",0)</f>
        <v>-</v>
      </c>
      <c r="AF113" s="48">
        <f>_xlfn.XLOOKUP(D113,'[1]SPMC IBP SA'!G:G,'[1]SPMC IBP SA'!FT:FT,"",0)*L113</f>
        <v>43544</v>
      </c>
      <c r="AG113">
        <f>IFERROR(IF(C113="","",VLOOKUP(C113,[1]EBR!A:I,9,0)),5)</f>
        <v>5</v>
      </c>
      <c r="AH113" t="str">
        <f>IF(AG113="","",VLOOKUP(AG113,[1]EBR!S:T,2,0))</f>
        <v>PESAGEM</v>
      </c>
      <c r="AI113" t="str">
        <f>_xlfn.XLOOKUP(D113,'[1]SPMC IBP SA'!G:G,'[1]SPMC IBP SA'!M:M,"",0)</f>
        <v>AMARELO</v>
      </c>
      <c r="AJ113">
        <f t="shared" ca="1" si="8"/>
        <v>23</v>
      </c>
      <c r="AK113" s="40" t="str">
        <f t="shared" ca="1" si="9"/>
        <v>7 - OP em WIP +20 a 30 dias</v>
      </c>
      <c r="AS113" t="str">
        <f t="shared" si="10"/>
        <v>701165</v>
      </c>
      <c r="BR113" s="31"/>
    </row>
    <row r="114" spans="1:70" x14ac:dyDescent="0.35">
      <c r="A114" s="38">
        <v>701165</v>
      </c>
      <c r="B114" s="38">
        <v>2268689</v>
      </c>
      <c r="C114" s="38" t="s">
        <v>386</v>
      </c>
      <c r="D114" s="38" t="s">
        <v>145</v>
      </c>
      <c r="E114" s="38" t="s">
        <v>54</v>
      </c>
      <c r="F114" s="38">
        <v>400</v>
      </c>
      <c r="G114" s="38" t="s">
        <v>55</v>
      </c>
      <c r="H114" s="38">
        <v>600</v>
      </c>
      <c r="I114" s="38" t="s">
        <v>273</v>
      </c>
      <c r="J114" s="38" t="s">
        <v>376</v>
      </c>
      <c r="K114" s="38" t="s">
        <v>81</v>
      </c>
      <c r="L114" s="39">
        <v>800000</v>
      </c>
      <c r="M114" s="39">
        <v>0</v>
      </c>
      <c r="N114" t="s">
        <v>59</v>
      </c>
      <c r="O114" s="40">
        <v>45692</v>
      </c>
      <c r="P114" s="40">
        <v>45695</v>
      </c>
      <c r="Q114" s="40">
        <v>45691</v>
      </c>
      <c r="R114" s="40">
        <v>45692</v>
      </c>
      <c r="S114" s="40">
        <v>45692</v>
      </c>
      <c r="T114" s="41" t="s">
        <v>264</v>
      </c>
      <c r="U114" s="42">
        <v>17</v>
      </c>
      <c r="V114" s="43"/>
      <c r="W114" s="44" t="str">
        <f>_xlfn.XLOOKUP(D114,'[1]SPMC IBP SA'!G:G,'[1]SPMC IBP SA'!M:M,"",0)</f>
        <v>AMARELO</v>
      </c>
      <c r="X114" s="44" t="str">
        <f>_xlfn.XLOOKUP(D114,'[1]SPMC IBP SA'!G:G,'[1]SPMC IBP SA'!O:O,"",0)</f>
        <v>COP FET.3</v>
      </c>
      <c r="Y114" s="44" t="str">
        <f>_xlfn.XLOOKUP(D114,'[1]SPMC IBP SA'!G:G,'[1]SPMC IBP SA'!R:R,"",0)</f>
        <v>REV. 150 2</v>
      </c>
      <c r="Z114" s="45" t="s">
        <v>55</v>
      </c>
      <c r="AA114" s="46">
        <f>_xlfn.XLOOKUP(D114,'[1]SPMC IBP SA'!G:G,'[1]SPMC IBP SA'!AM:AM,"",0)</f>
        <v>17</v>
      </c>
      <c r="AB114" s="26" t="str">
        <f t="shared" si="6"/>
        <v>NÃO</v>
      </c>
      <c r="AC114" s="47" t="str">
        <f t="shared" si="7"/>
        <v>Via Úmida</v>
      </c>
      <c r="AD114" s="47" t="str">
        <f>_xlfn.XLOOKUP(D114,'[1]SPMC IBP SA'!G:G,'[1]SPMC IBP SA'!FK:FK,"",0)</f>
        <v>Crítico</v>
      </c>
      <c r="AE114" s="47" t="str">
        <f>_xlfn.XLOOKUP(D114,'[1]SPMC IBP SA'!G:G,'[1]SPMC IBP SA'!Q:Q,"",0)</f>
        <v>-</v>
      </c>
      <c r="AF114" s="48">
        <f>_xlfn.XLOOKUP(D114,'[1]SPMC IBP SA'!G:G,'[1]SPMC IBP SA'!FT:FT,"",0)*L114</f>
        <v>43544</v>
      </c>
      <c r="AG114">
        <f>IFERROR(IF(C114="","",VLOOKUP(C114,[1]EBR!A:I,9,0)),5)</f>
        <v>5</v>
      </c>
      <c r="AH114" t="str">
        <f>IF(AG114="","",VLOOKUP(AG114,[1]EBR!S:T,2,0))</f>
        <v>PESAGEM</v>
      </c>
      <c r="AI114" t="str">
        <f>_xlfn.XLOOKUP(D114,'[1]SPMC IBP SA'!G:G,'[1]SPMC IBP SA'!M:M,"",0)</f>
        <v>AMARELO</v>
      </c>
      <c r="AJ114">
        <f t="shared" ca="1" si="8"/>
        <v>23</v>
      </c>
      <c r="AK114" s="40" t="str">
        <f t="shared" ca="1" si="9"/>
        <v>7 - OP em WIP +20 a 30 dias</v>
      </c>
      <c r="AS114" t="str">
        <f t="shared" si="10"/>
        <v>701165</v>
      </c>
      <c r="BR114" s="31"/>
    </row>
    <row r="115" spans="1:70" x14ac:dyDescent="0.35">
      <c r="A115" s="38">
        <v>701165</v>
      </c>
      <c r="B115" s="38">
        <v>2268690</v>
      </c>
      <c r="C115" s="38" t="s">
        <v>387</v>
      </c>
      <c r="D115" s="38" t="s">
        <v>145</v>
      </c>
      <c r="E115" s="38" t="s">
        <v>54</v>
      </c>
      <c r="F115" s="38">
        <v>400</v>
      </c>
      <c r="G115" s="38" t="s">
        <v>55</v>
      </c>
      <c r="H115" s="38">
        <v>600</v>
      </c>
      <c r="I115" s="38" t="s">
        <v>273</v>
      </c>
      <c r="J115" s="38" t="s">
        <v>376</v>
      </c>
      <c r="K115" s="38" t="s">
        <v>81</v>
      </c>
      <c r="L115" s="39">
        <v>800000</v>
      </c>
      <c r="M115" s="39">
        <v>0</v>
      </c>
      <c r="N115" t="s">
        <v>59</v>
      </c>
      <c r="O115" s="40">
        <v>45692</v>
      </c>
      <c r="P115" s="40">
        <v>45695</v>
      </c>
      <c r="Q115" s="40">
        <v>45691</v>
      </c>
      <c r="R115" s="40">
        <v>45692</v>
      </c>
      <c r="S115" s="40">
        <v>45692</v>
      </c>
      <c r="T115" s="41" t="s">
        <v>264</v>
      </c>
      <c r="U115" s="42">
        <v>17</v>
      </c>
      <c r="V115" s="43"/>
      <c r="W115" s="44" t="str">
        <f>_xlfn.XLOOKUP(D115,'[1]SPMC IBP SA'!G:G,'[1]SPMC IBP SA'!M:M,"",0)</f>
        <v>AMARELO</v>
      </c>
      <c r="X115" s="44" t="str">
        <f>_xlfn.XLOOKUP(D115,'[1]SPMC IBP SA'!G:G,'[1]SPMC IBP SA'!O:O,"",0)</f>
        <v>COP FET.3</v>
      </c>
      <c r="Y115" s="44" t="str">
        <f>_xlfn.XLOOKUP(D115,'[1]SPMC IBP SA'!G:G,'[1]SPMC IBP SA'!R:R,"",0)</f>
        <v>REV. 150 2</v>
      </c>
      <c r="Z115" s="45" t="s">
        <v>55</v>
      </c>
      <c r="AA115" s="46">
        <f>_xlfn.XLOOKUP(D115,'[1]SPMC IBP SA'!G:G,'[1]SPMC IBP SA'!AM:AM,"",0)</f>
        <v>17</v>
      </c>
      <c r="AB115" s="26" t="str">
        <f t="shared" si="6"/>
        <v>NÃO</v>
      </c>
      <c r="AC115" s="47" t="str">
        <f t="shared" si="7"/>
        <v>Via Úmida</v>
      </c>
      <c r="AD115" s="47" t="str">
        <f>_xlfn.XLOOKUP(D115,'[1]SPMC IBP SA'!G:G,'[1]SPMC IBP SA'!FK:FK,"",0)</f>
        <v>Crítico</v>
      </c>
      <c r="AE115" s="47" t="str">
        <f>_xlfn.XLOOKUP(D115,'[1]SPMC IBP SA'!G:G,'[1]SPMC IBP SA'!Q:Q,"",0)</f>
        <v>-</v>
      </c>
      <c r="AF115" s="48">
        <f>_xlfn.XLOOKUP(D115,'[1]SPMC IBP SA'!G:G,'[1]SPMC IBP SA'!FT:FT,"",0)*L115</f>
        <v>43544</v>
      </c>
      <c r="AG115">
        <f>IFERROR(IF(C115="","",VLOOKUP(C115,[1]EBR!A:I,9,0)),5)</f>
        <v>5</v>
      </c>
      <c r="AH115" t="str">
        <f>IF(AG115="","",VLOOKUP(AG115,[1]EBR!S:T,2,0))</f>
        <v>PESAGEM</v>
      </c>
      <c r="AI115" t="str">
        <f>_xlfn.XLOOKUP(D115,'[1]SPMC IBP SA'!G:G,'[1]SPMC IBP SA'!M:M,"",0)</f>
        <v>AMARELO</v>
      </c>
      <c r="AJ115">
        <f t="shared" ca="1" si="8"/>
        <v>23</v>
      </c>
      <c r="AK115" s="40" t="str">
        <f t="shared" ca="1" si="9"/>
        <v>7 - OP em WIP +20 a 30 dias</v>
      </c>
      <c r="AS115" t="str">
        <f t="shared" si="10"/>
        <v>701165</v>
      </c>
      <c r="BR115" s="31"/>
    </row>
    <row r="116" spans="1:70" x14ac:dyDescent="0.35">
      <c r="A116" s="38">
        <v>701165</v>
      </c>
      <c r="B116" s="38">
        <v>2268691</v>
      </c>
      <c r="C116" s="38" t="s">
        <v>388</v>
      </c>
      <c r="D116" s="38" t="s">
        <v>145</v>
      </c>
      <c r="E116" s="38" t="s">
        <v>54</v>
      </c>
      <c r="F116" s="38">
        <v>400</v>
      </c>
      <c r="G116" s="38" t="s">
        <v>55</v>
      </c>
      <c r="H116" s="38">
        <v>600</v>
      </c>
      <c r="I116" s="38" t="s">
        <v>273</v>
      </c>
      <c r="J116" s="38" t="s">
        <v>376</v>
      </c>
      <c r="K116" s="38" t="s">
        <v>81</v>
      </c>
      <c r="L116" s="39">
        <v>800000</v>
      </c>
      <c r="M116" s="39">
        <v>0</v>
      </c>
      <c r="N116" t="s">
        <v>59</v>
      </c>
      <c r="O116" s="40">
        <v>45692</v>
      </c>
      <c r="P116" s="40">
        <v>45695</v>
      </c>
      <c r="Q116" s="40">
        <v>45691</v>
      </c>
      <c r="R116" s="40">
        <v>45692</v>
      </c>
      <c r="S116" s="40">
        <v>45692</v>
      </c>
      <c r="T116" s="41" t="s">
        <v>264</v>
      </c>
      <c r="U116" s="42">
        <v>17</v>
      </c>
      <c r="W116" s="44" t="str">
        <f>_xlfn.XLOOKUP(D116,'[1]SPMC IBP SA'!G:G,'[1]SPMC IBP SA'!M:M,"",0)</f>
        <v>AMARELO</v>
      </c>
      <c r="X116" s="44" t="str">
        <f>_xlfn.XLOOKUP(D116,'[1]SPMC IBP SA'!G:G,'[1]SPMC IBP SA'!O:O,"",0)</f>
        <v>COP FET.3</v>
      </c>
      <c r="Y116" s="44" t="str">
        <f>_xlfn.XLOOKUP(D116,'[1]SPMC IBP SA'!G:G,'[1]SPMC IBP SA'!R:R,"",0)</f>
        <v>REV. 150 2</v>
      </c>
      <c r="Z116" s="45" t="s">
        <v>55</v>
      </c>
      <c r="AA116" s="46">
        <f>_xlfn.XLOOKUP(D116,'[1]SPMC IBP SA'!G:G,'[1]SPMC IBP SA'!AM:AM,"",0)</f>
        <v>17</v>
      </c>
      <c r="AB116" s="26" t="str">
        <f t="shared" si="6"/>
        <v>NÃO</v>
      </c>
      <c r="AC116" s="47" t="str">
        <f t="shared" si="7"/>
        <v>Via Úmida</v>
      </c>
      <c r="AD116" s="47" t="str">
        <f>_xlfn.XLOOKUP(D116,'[1]SPMC IBP SA'!G:G,'[1]SPMC IBP SA'!FK:FK,"",0)</f>
        <v>Crítico</v>
      </c>
      <c r="AE116" s="47" t="str">
        <f>_xlfn.XLOOKUP(D116,'[1]SPMC IBP SA'!G:G,'[1]SPMC IBP SA'!Q:Q,"",0)</f>
        <v>-</v>
      </c>
      <c r="AF116" s="48">
        <f>_xlfn.XLOOKUP(D116,'[1]SPMC IBP SA'!G:G,'[1]SPMC IBP SA'!FT:FT,"",0)*L116</f>
        <v>43544</v>
      </c>
      <c r="AG116">
        <f>IFERROR(IF(C116="","",VLOOKUP(C116,[1]EBR!A:I,9,0)),5)</f>
        <v>5</v>
      </c>
      <c r="AH116" t="str">
        <f>IF(AG116="","",VLOOKUP(AG116,[1]EBR!S:T,2,0))</f>
        <v>PESAGEM</v>
      </c>
      <c r="AI116" t="str">
        <f>_xlfn.XLOOKUP(D116,'[1]SPMC IBP SA'!G:G,'[1]SPMC IBP SA'!M:M,"",0)</f>
        <v>AMARELO</v>
      </c>
      <c r="AJ116">
        <f t="shared" ca="1" si="8"/>
        <v>23</v>
      </c>
      <c r="AK116" s="40" t="str">
        <f t="shared" ca="1" si="9"/>
        <v>7 - OP em WIP +20 a 30 dias</v>
      </c>
      <c r="AS116" t="str">
        <f t="shared" si="10"/>
        <v>701165</v>
      </c>
      <c r="BR116" s="31"/>
    </row>
    <row r="117" spans="1:70" x14ac:dyDescent="0.35">
      <c r="A117" s="38">
        <v>701165</v>
      </c>
      <c r="B117" s="38">
        <v>2268692</v>
      </c>
      <c r="C117" s="38" t="s">
        <v>389</v>
      </c>
      <c r="D117" s="38" t="s">
        <v>145</v>
      </c>
      <c r="E117" s="38" t="s">
        <v>54</v>
      </c>
      <c r="F117" s="38">
        <v>400</v>
      </c>
      <c r="G117" s="38" t="s">
        <v>55</v>
      </c>
      <c r="H117" s="38">
        <v>600</v>
      </c>
      <c r="I117" s="38" t="s">
        <v>273</v>
      </c>
      <c r="J117" s="38" t="s">
        <v>376</v>
      </c>
      <c r="K117" s="38" t="s">
        <v>81</v>
      </c>
      <c r="L117" s="39">
        <v>800000</v>
      </c>
      <c r="M117" s="39">
        <v>0</v>
      </c>
      <c r="N117" t="s">
        <v>59</v>
      </c>
      <c r="O117" s="40">
        <v>45692</v>
      </c>
      <c r="P117" s="40">
        <v>45695</v>
      </c>
      <c r="Q117" s="40">
        <v>45691</v>
      </c>
      <c r="R117" s="40">
        <v>45692</v>
      </c>
      <c r="S117" s="40">
        <v>45692</v>
      </c>
      <c r="T117" s="41" t="s">
        <v>264</v>
      </c>
      <c r="U117" s="42">
        <v>17</v>
      </c>
      <c r="W117" s="44" t="str">
        <f>_xlfn.XLOOKUP(D117,'[1]SPMC IBP SA'!G:G,'[1]SPMC IBP SA'!M:M,"",0)</f>
        <v>AMARELO</v>
      </c>
      <c r="X117" s="44" t="str">
        <f>_xlfn.XLOOKUP(D117,'[1]SPMC IBP SA'!G:G,'[1]SPMC IBP SA'!O:O,"",0)</f>
        <v>COP FET.3</v>
      </c>
      <c r="Y117" s="44" t="str">
        <f>_xlfn.XLOOKUP(D117,'[1]SPMC IBP SA'!G:G,'[1]SPMC IBP SA'!R:R,"",0)</f>
        <v>REV. 150 2</v>
      </c>
      <c r="Z117" s="45" t="s">
        <v>55</v>
      </c>
      <c r="AA117" s="46">
        <f>_xlfn.XLOOKUP(D117,'[1]SPMC IBP SA'!G:G,'[1]SPMC IBP SA'!AM:AM,"",0)</f>
        <v>17</v>
      </c>
      <c r="AB117" s="26" t="str">
        <f t="shared" si="6"/>
        <v>NÃO</v>
      </c>
      <c r="AC117" s="47" t="str">
        <f t="shared" si="7"/>
        <v>Via Úmida</v>
      </c>
      <c r="AD117" s="47" t="str">
        <f>_xlfn.XLOOKUP(D117,'[1]SPMC IBP SA'!G:G,'[1]SPMC IBP SA'!FK:FK,"",0)</f>
        <v>Crítico</v>
      </c>
      <c r="AE117" s="47" t="str">
        <f>_xlfn.XLOOKUP(D117,'[1]SPMC IBP SA'!G:G,'[1]SPMC IBP SA'!Q:Q,"",0)</f>
        <v>-</v>
      </c>
      <c r="AF117" s="48">
        <f>_xlfn.XLOOKUP(D117,'[1]SPMC IBP SA'!G:G,'[1]SPMC IBP SA'!FT:FT,"",0)*L117</f>
        <v>43544</v>
      </c>
      <c r="AG117">
        <f>IFERROR(IF(C117="","",VLOOKUP(C117,[1]EBR!A:I,9,0)),5)</f>
        <v>5</v>
      </c>
      <c r="AH117" t="str">
        <f>IF(AG117="","",VLOOKUP(AG117,[1]EBR!S:T,2,0))</f>
        <v>PESAGEM</v>
      </c>
      <c r="AI117" t="str">
        <f>_xlfn.XLOOKUP(D117,'[1]SPMC IBP SA'!G:G,'[1]SPMC IBP SA'!M:M,"",0)</f>
        <v>AMARELO</v>
      </c>
      <c r="AJ117">
        <f t="shared" ca="1" si="8"/>
        <v>23</v>
      </c>
      <c r="AK117" s="40" t="str">
        <f t="shared" ca="1" si="9"/>
        <v>7 - OP em WIP +20 a 30 dias</v>
      </c>
      <c r="AS117" t="str">
        <f t="shared" si="10"/>
        <v>701165</v>
      </c>
      <c r="BR117" s="31"/>
    </row>
    <row r="118" spans="1:70" x14ac:dyDescent="0.35">
      <c r="A118" s="38">
        <v>701165</v>
      </c>
      <c r="B118" s="38">
        <v>2268693</v>
      </c>
      <c r="C118" s="38" t="s">
        <v>390</v>
      </c>
      <c r="D118" s="38" t="s">
        <v>145</v>
      </c>
      <c r="E118" s="38" t="s">
        <v>54</v>
      </c>
      <c r="F118" s="38">
        <v>400</v>
      </c>
      <c r="G118" s="38" t="s">
        <v>55</v>
      </c>
      <c r="H118" s="38">
        <v>600</v>
      </c>
      <c r="I118" s="38" t="s">
        <v>273</v>
      </c>
      <c r="J118" s="38" t="s">
        <v>376</v>
      </c>
      <c r="K118" s="38" t="s">
        <v>81</v>
      </c>
      <c r="L118" s="39">
        <v>800000</v>
      </c>
      <c r="M118" s="39">
        <v>0</v>
      </c>
      <c r="N118" t="s">
        <v>59</v>
      </c>
      <c r="O118" s="40">
        <v>45692</v>
      </c>
      <c r="P118" s="40">
        <v>45695</v>
      </c>
      <c r="Q118" s="40">
        <v>45691</v>
      </c>
      <c r="R118" s="40">
        <v>45692</v>
      </c>
      <c r="S118" s="40">
        <v>45692</v>
      </c>
      <c r="T118" s="41" t="s">
        <v>264</v>
      </c>
      <c r="U118" s="42">
        <v>17</v>
      </c>
      <c r="W118" s="44" t="str">
        <f>_xlfn.XLOOKUP(D118,'[1]SPMC IBP SA'!G:G,'[1]SPMC IBP SA'!M:M,"",0)</f>
        <v>AMARELO</v>
      </c>
      <c r="X118" s="44" t="str">
        <f>_xlfn.XLOOKUP(D118,'[1]SPMC IBP SA'!G:G,'[1]SPMC IBP SA'!O:O,"",0)</f>
        <v>COP FET.3</v>
      </c>
      <c r="Y118" s="44" t="str">
        <f>_xlfn.XLOOKUP(D118,'[1]SPMC IBP SA'!G:G,'[1]SPMC IBP SA'!R:R,"",0)</f>
        <v>REV. 150 2</v>
      </c>
      <c r="Z118" s="45" t="s">
        <v>55</v>
      </c>
      <c r="AA118" s="46">
        <f>_xlfn.XLOOKUP(D118,'[1]SPMC IBP SA'!G:G,'[1]SPMC IBP SA'!AM:AM,"",0)</f>
        <v>17</v>
      </c>
      <c r="AB118" s="26" t="str">
        <f t="shared" si="6"/>
        <v>NÃO</v>
      </c>
      <c r="AC118" s="47" t="str">
        <f t="shared" si="7"/>
        <v>Via Úmida</v>
      </c>
      <c r="AD118" s="47" t="str">
        <f>_xlfn.XLOOKUP(D118,'[1]SPMC IBP SA'!G:G,'[1]SPMC IBP SA'!FK:FK,"",0)</f>
        <v>Crítico</v>
      </c>
      <c r="AE118" s="47" t="str">
        <f>_xlfn.XLOOKUP(D118,'[1]SPMC IBP SA'!G:G,'[1]SPMC IBP SA'!Q:Q,"",0)</f>
        <v>-</v>
      </c>
      <c r="AF118" s="48">
        <f>_xlfn.XLOOKUP(D118,'[1]SPMC IBP SA'!G:G,'[1]SPMC IBP SA'!FT:FT,"",0)*L118</f>
        <v>43544</v>
      </c>
      <c r="AG118">
        <f>IFERROR(IF(C118="","",VLOOKUP(C118,[1]EBR!A:I,9,0)),5)</f>
        <v>5</v>
      </c>
      <c r="AH118" t="str">
        <f>IF(AG118="","",VLOOKUP(AG118,[1]EBR!S:T,2,0))</f>
        <v>PESAGEM</v>
      </c>
      <c r="AI118" t="str">
        <f>_xlfn.XLOOKUP(D118,'[1]SPMC IBP SA'!G:G,'[1]SPMC IBP SA'!M:M,"",0)</f>
        <v>AMARELO</v>
      </c>
      <c r="AJ118">
        <f t="shared" ca="1" si="8"/>
        <v>23</v>
      </c>
      <c r="AK118" s="40" t="str">
        <f t="shared" ca="1" si="9"/>
        <v>7 - OP em WIP +20 a 30 dias</v>
      </c>
      <c r="AS118" t="str">
        <f t="shared" si="10"/>
        <v>701165</v>
      </c>
      <c r="BR118" s="31"/>
    </row>
    <row r="119" spans="1:70" x14ac:dyDescent="0.35">
      <c r="A119" s="38">
        <v>702493</v>
      </c>
      <c r="B119" s="38">
        <v>2268763</v>
      </c>
      <c r="C119" s="38" t="s">
        <v>391</v>
      </c>
      <c r="D119" s="38" t="s">
        <v>161</v>
      </c>
      <c r="E119" s="38" t="s">
        <v>54</v>
      </c>
      <c r="F119" s="38">
        <v>400</v>
      </c>
      <c r="G119" s="38" t="s">
        <v>55</v>
      </c>
      <c r="H119" s="38">
        <v>600</v>
      </c>
      <c r="I119" s="38" t="s">
        <v>392</v>
      </c>
      <c r="J119" s="38" t="s">
        <v>162</v>
      </c>
      <c r="K119" s="38" t="s">
        <v>81</v>
      </c>
      <c r="L119" s="39">
        <v>3000000</v>
      </c>
      <c r="M119" s="39">
        <v>2944671</v>
      </c>
      <c r="N119" t="s">
        <v>59</v>
      </c>
      <c r="O119" s="40">
        <v>45708</v>
      </c>
      <c r="P119" s="40">
        <v>45710</v>
      </c>
      <c r="Q119" s="40">
        <v>45691</v>
      </c>
      <c r="R119" s="40">
        <v>45708</v>
      </c>
      <c r="S119" s="40">
        <v>45702</v>
      </c>
      <c r="T119" s="41">
        <v>45711</v>
      </c>
      <c r="U119" s="42">
        <v>14</v>
      </c>
      <c r="W119" s="44" t="str">
        <f>_xlfn.XLOOKUP(D119,'[1]SPMC IBP SA'!G:G,'[1]SPMC IBP SA'!M:M,"",0)</f>
        <v>AMARELO</v>
      </c>
      <c r="X119" s="44" t="str">
        <f>_xlfn.XLOOKUP(D119,'[1]SPMC IBP SA'!G:G,'[1]SPMC IBP SA'!O:O,"",0)</f>
        <v>COP FET.4</v>
      </c>
      <c r="Y119" s="44" t="str">
        <f>_xlfn.XLOOKUP(D119,'[1]SPMC IBP SA'!G:G,'[1]SPMC IBP SA'!R:R,"",0)</f>
        <v>REV. 800 1</v>
      </c>
      <c r="Z119" s="45" t="s">
        <v>55</v>
      </c>
      <c r="AA119" s="46">
        <f>_xlfn.XLOOKUP(D119,'[1]SPMC IBP SA'!G:G,'[1]SPMC IBP SA'!AM:AM,"",0)</f>
        <v>14</v>
      </c>
      <c r="AB119" s="26" t="str">
        <f t="shared" si="6"/>
        <v/>
      </c>
      <c r="AC119" s="47" t="str">
        <f t="shared" si="7"/>
        <v>Via Úmida</v>
      </c>
      <c r="AD119" s="47" t="str">
        <f>_xlfn.XLOOKUP(D119,'[1]SPMC IBP SA'!G:G,'[1]SPMC IBP SA'!FK:FK,"",0)</f>
        <v>Crítico</v>
      </c>
      <c r="AE119" s="47" t="str">
        <f>_xlfn.XLOOKUP(D119,'[1]SPMC IBP SA'!G:G,'[1]SPMC IBP SA'!Q:Q,"",0)</f>
        <v>-</v>
      </c>
      <c r="AF119" s="48">
        <f>_xlfn.XLOOKUP(D119,'[1]SPMC IBP SA'!G:G,'[1]SPMC IBP SA'!FT:FT,"",0)*L119</f>
        <v>81570</v>
      </c>
      <c r="AG119">
        <f>IFERROR(IF(C119="","",VLOOKUP(C119,[1]EBR!A:I,9,0)),5)</f>
        <v>5</v>
      </c>
      <c r="AH119" t="str">
        <f>IF(AG119="","",VLOOKUP(AG119,[1]EBR!S:T,2,0))</f>
        <v>PESAGEM</v>
      </c>
      <c r="AI119" t="str">
        <f>_xlfn.XLOOKUP(D119,'[1]SPMC IBP SA'!G:G,'[1]SPMC IBP SA'!M:M,"",0)</f>
        <v>AMARELO</v>
      </c>
      <c r="AJ119">
        <f t="shared" ca="1" si="8"/>
        <v>13</v>
      </c>
      <c r="AK119" s="40" t="str">
        <f t="shared" ca="1" si="9"/>
        <v>8 - OP com menos de 20 dias</v>
      </c>
      <c r="AS119" t="str">
        <f t="shared" si="10"/>
        <v>701165</v>
      </c>
      <c r="BR119" s="31"/>
    </row>
    <row r="120" spans="1:70" x14ac:dyDescent="0.35">
      <c r="A120" s="38">
        <v>702493</v>
      </c>
      <c r="B120" s="38">
        <v>2268764</v>
      </c>
      <c r="C120" s="38" t="s">
        <v>393</v>
      </c>
      <c r="D120" s="38" t="s">
        <v>161</v>
      </c>
      <c r="E120" s="38" t="s">
        <v>54</v>
      </c>
      <c r="F120" s="38">
        <v>400</v>
      </c>
      <c r="G120" s="38" t="s">
        <v>55</v>
      </c>
      <c r="H120" s="38">
        <v>600</v>
      </c>
      <c r="I120" s="38" t="s">
        <v>392</v>
      </c>
      <c r="J120" s="38" t="s">
        <v>162</v>
      </c>
      <c r="K120" s="38" t="s">
        <v>81</v>
      </c>
      <c r="L120" s="39">
        <v>3000000</v>
      </c>
      <c r="M120" s="39">
        <v>2823424</v>
      </c>
      <c r="N120" t="s">
        <v>59</v>
      </c>
      <c r="O120" s="40">
        <v>45708</v>
      </c>
      <c r="P120" s="40">
        <v>45710</v>
      </c>
      <c r="Q120" s="40">
        <v>45691</v>
      </c>
      <c r="R120" s="40">
        <v>45708</v>
      </c>
      <c r="S120" s="40">
        <v>45702</v>
      </c>
      <c r="T120" s="41">
        <v>45711</v>
      </c>
      <c r="U120" s="42">
        <v>14</v>
      </c>
      <c r="V120" s="43"/>
      <c r="W120" s="44" t="str">
        <f>_xlfn.XLOOKUP(D120,'[1]SPMC IBP SA'!G:G,'[1]SPMC IBP SA'!M:M,"",0)</f>
        <v>AMARELO</v>
      </c>
      <c r="X120" s="44" t="str">
        <f>_xlfn.XLOOKUP(D120,'[1]SPMC IBP SA'!G:G,'[1]SPMC IBP SA'!O:O,"",0)</f>
        <v>COP FET.4</v>
      </c>
      <c r="Y120" s="44" t="str">
        <f>_xlfn.XLOOKUP(D120,'[1]SPMC IBP SA'!G:G,'[1]SPMC IBP SA'!R:R,"",0)</f>
        <v>REV. 800 1</v>
      </c>
      <c r="Z120" s="45" t="s">
        <v>55</v>
      </c>
      <c r="AA120" s="46">
        <f>_xlfn.XLOOKUP(D120,'[1]SPMC IBP SA'!G:G,'[1]SPMC IBP SA'!AM:AM,"",0)</f>
        <v>14</v>
      </c>
      <c r="AB120" s="26" t="str">
        <f t="shared" si="6"/>
        <v/>
      </c>
      <c r="AC120" s="47" t="str">
        <f t="shared" si="7"/>
        <v>Via Úmida</v>
      </c>
      <c r="AD120" s="47" t="str">
        <f>_xlfn.XLOOKUP(D120,'[1]SPMC IBP SA'!G:G,'[1]SPMC IBP SA'!FK:FK,"",0)</f>
        <v>Crítico</v>
      </c>
      <c r="AE120" s="47" t="str">
        <f>_xlfn.XLOOKUP(D120,'[1]SPMC IBP SA'!G:G,'[1]SPMC IBP SA'!Q:Q,"",0)</f>
        <v>-</v>
      </c>
      <c r="AF120" s="48">
        <f>_xlfn.XLOOKUP(D120,'[1]SPMC IBP SA'!G:G,'[1]SPMC IBP SA'!FT:FT,"",0)*L120</f>
        <v>81570</v>
      </c>
      <c r="AG120">
        <f>IFERROR(IF(C120="","",VLOOKUP(C120,[1]EBR!A:I,9,0)),5)</f>
        <v>5</v>
      </c>
      <c r="AH120" t="str">
        <f>IF(AG120="","",VLOOKUP(AG120,[1]EBR!S:T,2,0))</f>
        <v>PESAGEM</v>
      </c>
      <c r="AI120" t="str">
        <f>_xlfn.XLOOKUP(D120,'[1]SPMC IBP SA'!G:G,'[1]SPMC IBP SA'!M:M,"",0)</f>
        <v>AMARELO</v>
      </c>
      <c r="AJ120">
        <f t="shared" ca="1" si="8"/>
        <v>13</v>
      </c>
      <c r="AK120" s="40" t="str">
        <f t="shared" ca="1" si="9"/>
        <v>8 - OP com menos de 20 dias</v>
      </c>
      <c r="AS120" t="str">
        <f t="shared" si="10"/>
        <v>702493</v>
      </c>
      <c r="BR120" s="31"/>
    </row>
    <row r="121" spans="1:70" x14ac:dyDescent="0.35">
      <c r="A121" s="38">
        <v>702493</v>
      </c>
      <c r="B121" s="38">
        <v>2268765</v>
      </c>
      <c r="C121" s="38" t="s">
        <v>394</v>
      </c>
      <c r="D121" s="38" t="s">
        <v>161</v>
      </c>
      <c r="E121" s="38" t="s">
        <v>54</v>
      </c>
      <c r="F121" s="38">
        <v>400</v>
      </c>
      <c r="G121" s="38" t="s">
        <v>55</v>
      </c>
      <c r="H121" s="38">
        <v>600</v>
      </c>
      <c r="I121" s="38" t="s">
        <v>234</v>
      </c>
      <c r="J121" s="38" t="s">
        <v>162</v>
      </c>
      <c r="K121" s="38" t="s">
        <v>81</v>
      </c>
      <c r="L121" s="39">
        <v>3000000</v>
      </c>
      <c r="M121" s="39">
        <v>0</v>
      </c>
      <c r="N121" t="s">
        <v>59</v>
      </c>
      <c r="O121" s="40">
        <v>45708</v>
      </c>
      <c r="P121" s="40">
        <v>45710</v>
      </c>
      <c r="Q121" s="40">
        <v>45691</v>
      </c>
      <c r="R121" s="40">
        <v>45708</v>
      </c>
      <c r="S121" s="40">
        <v>45702</v>
      </c>
      <c r="T121" s="41">
        <v>45711</v>
      </c>
      <c r="U121" s="42">
        <v>14</v>
      </c>
      <c r="V121" s="43"/>
      <c r="W121" s="44" t="str">
        <f>_xlfn.XLOOKUP(D121,'[1]SPMC IBP SA'!G:G,'[1]SPMC IBP SA'!M:M,"",0)</f>
        <v>AMARELO</v>
      </c>
      <c r="X121" s="44" t="str">
        <f>_xlfn.XLOOKUP(D121,'[1]SPMC IBP SA'!G:G,'[1]SPMC IBP SA'!O:O,"",0)</f>
        <v>COP FET.4</v>
      </c>
      <c r="Y121" s="44" t="str">
        <f>_xlfn.XLOOKUP(D121,'[1]SPMC IBP SA'!G:G,'[1]SPMC IBP SA'!R:R,"",0)</f>
        <v>REV. 800 1</v>
      </c>
      <c r="Z121" s="45" t="s">
        <v>55</v>
      </c>
      <c r="AA121" s="46">
        <f>_xlfn.XLOOKUP(D121,'[1]SPMC IBP SA'!G:G,'[1]SPMC IBP SA'!AM:AM,"",0)</f>
        <v>14</v>
      </c>
      <c r="AB121" s="26" t="str">
        <f t="shared" si="6"/>
        <v/>
      </c>
      <c r="AC121" s="47" t="str">
        <f t="shared" si="7"/>
        <v>Via Úmida</v>
      </c>
      <c r="AD121" s="47" t="str">
        <f>_xlfn.XLOOKUP(D121,'[1]SPMC IBP SA'!G:G,'[1]SPMC IBP SA'!FK:FK,"",0)</f>
        <v>Crítico</v>
      </c>
      <c r="AE121" s="47" t="str">
        <f>_xlfn.XLOOKUP(D121,'[1]SPMC IBP SA'!G:G,'[1]SPMC IBP SA'!Q:Q,"",0)</f>
        <v>-</v>
      </c>
      <c r="AF121" s="48">
        <f>_xlfn.XLOOKUP(D121,'[1]SPMC IBP SA'!G:G,'[1]SPMC IBP SA'!FT:FT,"",0)*L121</f>
        <v>81570</v>
      </c>
      <c r="AG121">
        <f>IFERROR(IF(C121="","",VLOOKUP(C121,[1]EBR!A:I,9,0)),5)</f>
        <v>5</v>
      </c>
      <c r="AH121" t="str">
        <f>IF(AG121="","",VLOOKUP(AG121,[1]EBR!S:T,2,0))</f>
        <v>PESAGEM</v>
      </c>
      <c r="AI121" t="str">
        <f>_xlfn.XLOOKUP(D121,'[1]SPMC IBP SA'!G:G,'[1]SPMC IBP SA'!M:M,"",0)</f>
        <v>AMARELO</v>
      </c>
      <c r="AJ121">
        <f t="shared" ca="1" si="8"/>
        <v>13</v>
      </c>
      <c r="AK121" s="40" t="str">
        <f t="shared" ca="1" si="9"/>
        <v>8 - OP com menos de 20 dias</v>
      </c>
      <c r="AS121" t="str">
        <f t="shared" si="10"/>
        <v>702493</v>
      </c>
      <c r="BR121" s="31"/>
    </row>
    <row r="122" spans="1:70" x14ac:dyDescent="0.35">
      <c r="A122" s="38">
        <v>702493</v>
      </c>
      <c r="B122" s="38">
        <v>2268766</v>
      </c>
      <c r="C122" s="38" t="s">
        <v>395</v>
      </c>
      <c r="D122" s="38" t="s">
        <v>161</v>
      </c>
      <c r="E122" s="38" t="s">
        <v>54</v>
      </c>
      <c r="F122" s="38">
        <v>400</v>
      </c>
      <c r="G122" s="38" t="s">
        <v>55</v>
      </c>
      <c r="H122" s="38">
        <v>600</v>
      </c>
      <c r="I122" s="38" t="s">
        <v>392</v>
      </c>
      <c r="J122" s="38" t="s">
        <v>162</v>
      </c>
      <c r="K122" s="38" t="s">
        <v>81</v>
      </c>
      <c r="L122" s="39">
        <v>3000000</v>
      </c>
      <c r="M122" s="39">
        <v>2892318</v>
      </c>
      <c r="N122" t="s">
        <v>59</v>
      </c>
      <c r="O122" s="40">
        <v>45708</v>
      </c>
      <c r="P122" s="40">
        <v>45710</v>
      </c>
      <c r="Q122" s="40">
        <v>45691</v>
      </c>
      <c r="R122" s="40">
        <v>45708</v>
      </c>
      <c r="S122" s="40">
        <v>45702</v>
      </c>
      <c r="T122" s="41">
        <v>45712</v>
      </c>
      <c r="U122" s="42">
        <v>14</v>
      </c>
      <c r="W122" s="44" t="str">
        <f>_xlfn.XLOOKUP(D122,'[1]SPMC IBP SA'!G:G,'[1]SPMC IBP SA'!M:M,"",0)</f>
        <v>AMARELO</v>
      </c>
      <c r="X122" s="44" t="str">
        <f>_xlfn.XLOOKUP(D122,'[1]SPMC IBP SA'!G:G,'[1]SPMC IBP SA'!O:O,"",0)</f>
        <v>COP FET.4</v>
      </c>
      <c r="Y122" s="44" t="str">
        <f>_xlfn.XLOOKUP(D122,'[1]SPMC IBP SA'!G:G,'[1]SPMC IBP SA'!R:R,"",0)</f>
        <v>REV. 800 1</v>
      </c>
      <c r="Z122" s="45" t="s">
        <v>55</v>
      </c>
      <c r="AA122" s="46">
        <f>_xlfn.XLOOKUP(D122,'[1]SPMC IBP SA'!G:G,'[1]SPMC IBP SA'!AM:AM,"",0)</f>
        <v>14</v>
      </c>
      <c r="AB122" s="26" t="str">
        <f t="shared" si="6"/>
        <v/>
      </c>
      <c r="AC122" s="47" t="str">
        <f t="shared" si="7"/>
        <v>Via Úmida</v>
      </c>
      <c r="AD122" s="47" t="str">
        <f>_xlfn.XLOOKUP(D122,'[1]SPMC IBP SA'!G:G,'[1]SPMC IBP SA'!FK:FK,"",0)</f>
        <v>Crítico</v>
      </c>
      <c r="AE122" s="47" t="str">
        <f>_xlfn.XLOOKUP(D122,'[1]SPMC IBP SA'!G:G,'[1]SPMC IBP SA'!Q:Q,"",0)</f>
        <v>-</v>
      </c>
      <c r="AF122" s="48">
        <f>_xlfn.XLOOKUP(D122,'[1]SPMC IBP SA'!G:G,'[1]SPMC IBP SA'!FT:FT,"",0)*L122</f>
        <v>81570</v>
      </c>
      <c r="AG122">
        <f>IFERROR(IF(C122="","",VLOOKUP(C122,[1]EBR!A:I,9,0)),5)</f>
        <v>5</v>
      </c>
      <c r="AH122" t="str">
        <f>IF(AG122="","",VLOOKUP(AG122,[1]EBR!S:T,2,0))</f>
        <v>PESAGEM</v>
      </c>
      <c r="AI122" t="str">
        <f>_xlfn.XLOOKUP(D122,'[1]SPMC IBP SA'!G:G,'[1]SPMC IBP SA'!M:M,"",0)</f>
        <v>AMARELO</v>
      </c>
      <c r="AJ122">
        <f t="shared" ca="1" si="8"/>
        <v>13</v>
      </c>
      <c r="AK122" s="40" t="str">
        <f t="shared" ca="1" si="9"/>
        <v>8 - OP com menos de 20 dias</v>
      </c>
      <c r="AS122" t="str">
        <f t="shared" si="10"/>
        <v>702493</v>
      </c>
      <c r="BR122" s="31"/>
    </row>
    <row r="123" spans="1:70" x14ac:dyDescent="0.35">
      <c r="A123" s="38">
        <v>702493</v>
      </c>
      <c r="B123" s="38">
        <v>2268767</v>
      </c>
      <c r="C123" s="38" t="s">
        <v>396</v>
      </c>
      <c r="D123" s="38" t="s">
        <v>161</v>
      </c>
      <c r="E123" s="38" t="s">
        <v>54</v>
      </c>
      <c r="F123" s="38">
        <v>400</v>
      </c>
      <c r="G123" s="38" t="s">
        <v>55</v>
      </c>
      <c r="H123" s="38">
        <v>600</v>
      </c>
      <c r="I123" s="38" t="s">
        <v>234</v>
      </c>
      <c r="J123" s="38" t="s">
        <v>162</v>
      </c>
      <c r="K123" s="38" t="s">
        <v>81</v>
      </c>
      <c r="L123" s="39">
        <v>3000000</v>
      </c>
      <c r="M123" s="39">
        <v>0</v>
      </c>
      <c r="N123" t="s">
        <v>59</v>
      </c>
      <c r="O123" s="40">
        <v>45708</v>
      </c>
      <c r="P123" s="40">
        <v>45710</v>
      </c>
      <c r="Q123" s="40">
        <v>45691</v>
      </c>
      <c r="R123" s="40">
        <v>45708</v>
      </c>
      <c r="S123" s="40">
        <v>45702</v>
      </c>
      <c r="T123" s="41">
        <v>45712</v>
      </c>
      <c r="U123" s="42">
        <v>14</v>
      </c>
      <c r="W123" s="44" t="str">
        <f>_xlfn.XLOOKUP(D123,'[1]SPMC IBP SA'!G:G,'[1]SPMC IBP SA'!M:M,"",0)</f>
        <v>AMARELO</v>
      </c>
      <c r="X123" s="44" t="str">
        <f>_xlfn.XLOOKUP(D123,'[1]SPMC IBP SA'!G:G,'[1]SPMC IBP SA'!O:O,"",0)</f>
        <v>COP FET.4</v>
      </c>
      <c r="Y123" s="44" t="str">
        <f>_xlfn.XLOOKUP(D123,'[1]SPMC IBP SA'!G:G,'[1]SPMC IBP SA'!R:R,"",0)</f>
        <v>REV. 800 1</v>
      </c>
      <c r="Z123" s="45" t="s">
        <v>55</v>
      </c>
      <c r="AA123" s="46">
        <f>_xlfn.XLOOKUP(D123,'[1]SPMC IBP SA'!G:G,'[1]SPMC IBP SA'!AM:AM,"",0)</f>
        <v>14</v>
      </c>
      <c r="AB123" s="26" t="str">
        <f t="shared" si="6"/>
        <v/>
      </c>
      <c r="AC123" s="47" t="str">
        <f t="shared" si="7"/>
        <v>Via Úmida</v>
      </c>
      <c r="AD123" s="47" t="str">
        <f>_xlfn.XLOOKUP(D123,'[1]SPMC IBP SA'!G:G,'[1]SPMC IBP SA'!FK:FK,"",0)</f>
        <v>Crítico</v>
      </c>
      <c r="AE123" s="47" t="str">
        <f>_xlfn.XLOOKUP(D123,'[1]SPMC IBP SA'!G:G,'[1]SPMC IBP SA'!Q:Q,"",0)</f>
        <v>-</v>
      </c>
      <c r="AF123" s="48">
        <f>_xlfn.XLOOKUP(D123,'[1]SPMC IBP SA'!G:G,'[1]SPMC IBP SA'!FT:FT,"",0)*L123</f>
        <v>81570</v>
      </c>
      <c r="AG123">
        <f>IFERROR(IF(C123="","",VLOOKUP(C123,[1]EBR!A:I,9,0)),5)</f>
        <v>5</v>
      </c>
      <c r="AH123" t="str">
        <f>IF(AG123="","",VLOOKUP(AG123,[1]EBR!S:T,2,0))</f>
        <v>PESAGEM</v>
      </c>
      <c r="AI123" t="str">
        <f>_xlfn.XLOOKUP(D123,'[1]SPMC IBP SA'!G:G,'[1]SPMC IBP SA'!M:M,"",0)</f>
        <v>AMARELO</v>
      </c>
      <c r="AJ123">
        <f t="shared" ca="1" si="8"/>
        <v>13</v>
      </c>
      <c r="AK123" s="40" t="str">
        <f t="shared" ca="1" si="9"/>
        <v>8 - OP com menos de 20 dias</v>
      </c>
      <c r="AS123" t="str">
        <f t="shared" si="10"/>
        <v>702493</v>
      </c>
      <c r="BR123" s="31"/>
    </row>
    <row r="124" spans="1:70" x14ac:dyDescent="0.35">
      <c r="A124" s="38">
        <v>702493</v>
      </c>
      <c r="B124" s="38">
        <v>2268768</v>
      </c>
      <c r="C124" s="38" t="s">
        <v>397</v>
      </c>
      <c r="D124" s="38" t="s">
        <v>161</v>
      </c>
      <c r="E124" s="38" t="s">
        <v>54</v>
      </c>
      <c r="F124" s="38">
        <v>400</v>
      </c>
      <c r="G124" s="38" t="s">
        <v>55</v>
      </c>
      <c r="H124" s="38">
        <v>600</v>
      </c>
      <c r="I124" s="38" t="s">
        <v>234</v>
      </c>
      <c r="J124" s="38" t="s">
        <v>162</v>
      </c>
      <c r="K124" s="38" t="s">
        <v>81</v>
      </c>
      <c r="L124" s="39">
        <v>3000000</v>
      </c>
      <c r="M124" s="39">
        <v>0</v>
      </c>
      <c r="N124" t="s">
        <v>59</v>
      </c>
      <c r="O124" s="40">
        <v>45708</v>
      </c>
      <c r="P124" s="40">
        <v>45710</v>
      </c>
      <c r="Q124" s="40">
        <v>45691</v>
      </c>
      <c r="R124" s="40">
        <v>45708</v>
      </c>
      <c r="S124" s="40">
        <v>45702</v>
      </c>
      <c r="T124" s="41">
        <v>45712</v>
      </c>
      <c r="U124" s="42">
        <v>14</v>
      </c>
      <c r="V124" s="43"/>
      <c r="W124" s="44" t="str">
        <f>_xlfn.XLOOKUP(D124,'[1]SPMC IBP SA'!G:G,'[1]SPMC IBP SA'!M:M,"",0)</f>
        <v>AMARELO</v>
      </c>
      <c r="X124" s="44" t="str">
        <f>_xlfn.XLOOKUP(D124,'[1]SPMC IBP SA'!G:G,'[1]SPMC IBP SA'!O:O,"",0)</f>
        <v>COP FET.4</v>
      </c>
      <c r="Y124" s="44" t="str">
        <f>_xlfn.XLOOKUP(D124,'[1]SPMC IBP SA'!G:G,'[1]SPMC IBP SA'!R:R,"",0)</f>
        <v>REV. 800 1</v>
      </c>
      <c r="Z124" s="45" t="s">
        <v>55</v>
      </c>
      <c r="AA124" s="46">
        <f>_xlfn.XLOOKUP(D124,'[1]SPMC IBP SA'!G:G,'[1]SPMC IBP SA'!AM:AM,"",0)</f>
        <v>14</v>
      </c>
      <c r="AB124" s="26" t="str">
        <f t="shared" si="6"/>
        <v/>
      </c>
      <c r="AC124" s="47" t="str">
        <f t="shared" si="7"/>
        <v>Via Úmida</v>
      </c>
      <c r="AD124" s="47" t="str">
        <f>_xlfn.XLOOKUP(D124,'[1]SPMC IBP SA'!G:G,'[1]SPMC IBP SA'!FK:FK,"",0)</f>
        <v>Crítico</v>
      </c>
      <c r="AE124" s="47" t="str">
        <f>_xlfn.XLOOKUP(D124,'[1]SPMC IBP SA'!G:G,'[1]SPMC IBP SA'!Q:Q,"",0)</f>
        <v>-</v>
      </c>
      <c r="AF124" s="48">
        <f>_xlfn.XLOOKUP(D124,'[1]SPMC IBP SA'!G:G,'[1]SPMC IBP SA'!FT:FT,"",0)*L124</f>
        <v>81570</v>
      </c>
      <c r="AG124">
        <f>IFERROR(IF(C124="","",VLOOKUP(C124,[1]EBR!A:I,9,0)),5)</f>
        <v>5</v>
      </c>
      <c r="AH124" t="str">
        <f>IF(AG124="","",VLOOKUP(AG124,[1]EBR!S:T,2,0))</f>
        <v>PESAGEM</v>
      </c>
      <c r="AI124" t="str">
        <f>_xlfn.XLOOKUP(D124,'[1]SPMC IBP SA'!G:G,'[1]SPMC IBP SA'!M:M,"",0)</f>
        <v>AMARELO</v>
      </c>
      <c r="AJ124">
        <f t="shared" ca="1" si="8"/>
        <v>13</v>
      </c>
      <c r="AK124" s="40" t="str">
        <f t="shared" ca="1" si="9"/>
        <v>8 - OP com menos de 20 dias</v>
      </c>
      <c r="AS124" t="str">
        <f t="shared" si="10"/>
        <v>702493</v>
      </c>
      <c r="BR124" s="31"/>
    </row>
    <row r="125" spans="1:70" x14ac:dyDescent="0.35">
      <c r="A125" s="38">
        <v>700574</v>
      </c>
      <c r="B125" s="38">
        <v>2268844</v>
      </c>
      <c r="C125" s="38" t="s">
        <v>398</v>
      </c>
      <c r="D125" s="38" t="s">
        <v>201</v>
      </c>
      <c r="E125" s="38" t="s">
        <v>54</v>
      </c>
      <c r="F125" s="38">
        <v>400</v>
      </c>
      <c r="G125" s="38" t="s">
        <v>55</v>
      </c>
      <c r="H125" s="38">
        <v>600</v>
      </c>
      <c r="I125" s="38" t="s">
        <v>263</v>
      </c>
      <c r="J125" s="38" t="s">
        <v>340</v>
      </c>
      <c r="K125" s="38" t="s">
        <v>157</v>
      </c>
      <c r="L125" s="39">
        <v>1000000</v>
      </c>
      <c r="M125" s="39">
        <v>0</v>
      </c>
      <c r="N125" t="s">
        <v>59</v>
      </c>
      <c r="O125" s="40">
        <v>45692</v>
      </c>
      <c r="P125" s="40">
        <v>45694</v>
      </c>
      <c r="Q125" s="40">
        <v>45691</v>
      </c>
      <c r="R125" s="40">
        <v>45692</v>
      </c>
      <c r="S125" s="40">
        <v>45692</v>
      </c>
      <c r="T125" s="41" t="s">
        <v>264</v>
      </c>
      <c r="U125" s="42">
        <v>14</v>
      </c>
      <c r="V125" s="43"/>
      <c r="W125" s="44" t="str">
        <f>_xlfn.XLOOKUP(D125,'[1]SPMC IBP SA'!G:G,'[1]SPMC IBP SA'!M:M,"",0)</f>
        <v>VERMELHO</v>
      </c>
      <c r="X125" s="44" t="str">
        <f>_xlfn.XLOOKUP(D125,'[1]SPMC IBP SA'!G:G,'[1]SPMC IBP SA'!O:O,"",0)</f>
        <v>COP FET.3</v>
      </c>
      <c r="Y125" s="44" t="str">
        <f>_xlfn.XLOOKUP(D125,'[1]SPMC IBP SA'!G:G,'[1]SPMC IBP SA'!R:R,"",0)</f>
        <v>REV. 400 2</v>
      </c>
      <c r="Z125" s="45" t="s">
        <v>55</v>
      </c>
      <c r="AA125" s="46">
        <f>_xlfn.XLOOKUP(D125,'[1]SPMC IBP SA'!G:G,'[1]SPMC IBP SA'!AM:AM,"",0)</f>
        <v>14</v>
      </c>
      <c r="AB125" s="26" t="str">
        <f t="shared" si="6"/>
        <v>NÃO</v>
      </c>
      <c r="AC125" s="47" t="str">
        <f t="shared" si="7"/>
        <v>Via Úmida</v>
      </c>
      <c r="AD125" s="47" t="str">
        <f>_xlfn.XLOOKUP(D125,'[1]SPMC IBP SA'!G:G,'[1]SPMC IBP SA'!FK:FK,"",0)</f>
        <v>Baixo</v>
      </c>
      <c r="AE125" s="47" t="str">
        <f>_xlfn.XLOOKUP(D125,'[1]SPMC IBP SA'!G:G,'[1]SPMC IBP SA'!Q:Q,"",0)</f>
        <v>-</v>
      </c>
      <c r="AF125" s="48">
        <f>_xlfn.XLOOKUP(D125,'[1]SPMC IBP SA'!G:G,'[1]SPMC IBP SA'!FT:FT,"",0)*L125</f>
        <v>29650</v>
      </c>
      <c r="AG125">
        <f>IFERROR(IF(C125="","",VLOOKUP(C125,[1]EBR!A:I,9,0)),5)</f>
        <v>5</v>
      </c>
      <c r="AH125" t="str">
        <f>IF(AG125="","",VLOOKUP(AG125,[1]EBR!S:T,2,0))</f>
        <v>PESAGEM</v>
      </c>
      <c r="AI125" t="str">
        <f>_xlfn.XLOOKUP(D125,'[1]SPMC IBP SA'!G:G,'[1]SPMC IBP SA'!M:M,"",0)</f>
        <v>VERMELHO</v>
      </c>
      <c r="AJ125">
        <f t="shared" ca="1" si="8"/>
        <v>23</v>
      </c>
      <c r="AK125" s="40" t="str">
        <f t="shared" ca="1" si="9"/>
        <v>7 - OP em WIP +20 a 30 dias</v>
      </c>
      <c r="AS125" t="str">
        <f t="shared" si="10"/>
        <v>702493</v>
      </c>
      <c r="BR125" s="31"/>
    </row>
    <row r="126" spans="1:70" x14ac:dyDescent="0.35">
      <c r="A126" s="38">
        <v>702987</v>
      </c>
      <c r="B126" s="38">
        <v>2268863</v>
      </c>
      <c r="C126" s="38" t="s">
        <v>399</v>
      </c>
      <c r="D126" s="38" t="s">
        <v>100</v>
      </c>
      <c r="E126" s="38" t="s">
        <v>54</v>
      </c>
      <c r="F126" s="38">
        <v>400</v>
      </c>
      <c r="G126" s="38" t="s">
        <v>55</v>
      </c>
      <c r="H126" s="38">
        <v>600</v>
      </c>
      <c r="I126" s="38" t="s">
        <v>234</v>
      </c>
      <c r="J126" s="38" t="s">
        <v>400</v>
      </c>
      <c r="K126" s="38" t="s">
        <v>81</v>
      </c>
      <c r="L126" s="39">
        <v>500000</v>
      </c>
      <c r="M126" s="39">
        <v>0</v>
      </c>
      <c r="N126" t="s">
        <v>59</v>
      </c>
      <c r="O126" s="40">
        <v>45697</v>
      </c>
      <c r="P126" s="40">
        <v>45699</v>
      </c>
      <c r="Q126" s="40">
        <v>45691</v>
      </c>
      <c r="R126" s="40">
        <v>45697</v>
      </c>
      <c r="S126" s="40">
        <v>45692</v>
      </c>
      <c r="T126" s="41">
        <v>45705</v>
      </c>
      <c r="U126" s="42">
        <v>17</v>
      </c>
      <c r="V126" s="43"/>
      <c r="W126" s="44" t="str">
        <f>_xlfn.XLOOKUP(D126,'[1]SPMC IBP SA'!G:G,'[1]SPMC IBP SA'!M:M,"",0)</f>
        <v>ROXO</v>
      </c>
      <c r="X126" s="44" t="str">
        <f>_xlfn.XLOOKUP(D126,'[1]SPMC IBP SA'!G:G,'[1]SPMC IBP SA'!O:O,"",0)</f>
        <v>COP LEG.5</v>
      </c>
      <c r="Y126" s="44" t="str">
        <f>_xlfn.XLOOKUP(D126,'[1]SPMC IBP SA'!G:G,'[1]SPMC IBP SA'!R:R,"",0)</f>
        <v>REV. 800 3</v>
      </c>
      <c r="Z126" s="45" t="s">
        <v>55</v>
      </c>
      <c r="AA126" s="46">
        <f>_xlfn.XLOOKUP(D126,'[1]SPMC IBP SA'!G:G,'[1]SPMC IBP SA'!AM:AM,"",0)</f>
        <v>17</v>
      </c>
      <c r="AB126" s="26" t="str">
        <f t="shared" si="6"/>
        <v/>
      </c>
      <c r="AC126" s="47" t="str">
        <f t="shared" si="7"/>
        <v>Via Úmida</v>
      </c>
      <c r="AD126" s="47" t="str">
        <f>_xlfn.XLOOKUP(D126,'[1]SPMC IBP SA'!G:G,'[1]SPMC IBP SA'!FK:FK,"",0)</f>
        <v>Baixo</v>
      </c>
      <c r="AE126" s="47" t="str">
        <f>_xlfn.XLOOKUP(D126,'[1]SPMC IBP SA'!G:G,'[1]SPMC IBP SA'!Q:Q,"",0)</f>
        <v>-</v>
      </c>
      <c r="AF126" s="48">
        <f>_xlfn.XLOOKUP(D126,'[1]SPMC IBP SA'!G:G,'[1]SPMC IBP SA'!FT:FT,"",0)*L126</f>
        <v>107865</v>
      </c>
      <c r="AG126">
        <f>IFERROR(IF(C126="","",VLOOKUP(C126,[1]EBR!A:I,9,0)),5)</f>
        <v>5</v>
      </c>
      <c r="AH126" t="str">
        <f>IF(AG126="","",VLOOKUP(AG126,[1]EBR!S:T,2,0))</f>
        <v>PESAGEM</v>
      </c>
      <c r="AI126" t="str">
        <f>_xlfn.XLOOKUP(D126,'[1]SPMC IBP SA'!G:G,'[1]SPMC IBP SA'!M:M,"",0)</f>
        <v>ROXO</v>
      </c>
      <c r="AJ126">
        <f t="shared" ca="1" si="8"/>
        <v>23</v>
      </c>
      <c r="AK126" s="40" t="str">
        <f t="shared" ca="1" si="9"/>
        <v>7 - OP em WIP +20 a 30 dias</v>
      </c>
      <c r="AS126" t="str">
        <f t="shared" si="10"/>
        <v>700574</v>
      </c>
      <c r="BR126" s="31"/>
    </row>
    <row r="127" spans="1:70" x14ac:dyDescent="0.35">
      <c r="A127" s="38">
        <v>702987</v>
      </c>
      <c r="B127" s="38">
        <v>2268864</v>
      </c>
      <c r="C127" s="38" t="s">
        <v>401</v>
      </c>
      <c r="D127" s="38" t="s">
        <v>100</v>
      </c>
      <c r="E127" s="38" t="s">
        <v>54</v>
      </c>
      <c r="F127" s="38">
        <v>400</v>
      </c>
      <c r="G127" s="38" t="s">
        <v>55</v>
      </c>
      <c r="H127" s="38">
        <v>600</v>
      </c>
      <c r="I127" s="38" t="s">
        <v>290</v>
      </c>
      <c r="J127" s="38" t="s">
        <v>400</v>
      </c>
      <c r="K127" s="38" t="s">
        <v>81</v>
      </c>
      <c r="L127" s="39">
        <v>500000</v>
      </c>
      <c r="M127" s="39">
        <v>0</v>
      </c>
      <c r="N127" t="s">
        <v>59</v>
      </c>
      <c r="O127" s="40">
        <v>45697</v>
      </c>
      <c r="P127" s="40">
        <v>45699</v>
      </c>
      <c r="Q127" s="40">
        <v>45691</v>
      </c>
      <c r="R127" s="40">
        <v>45697</v>
      </c>
      <c r="S127" s="40">
        <v>45692</v>
      </c>
      <c r="T127" s="41">
        <v>45705</v>
      </c>
      <c r="U127" s="42">
        <v>17</v>
      </c>
      <c r="V127" s="43"/>
      <c r="W127" s="44" t="str">
        <f>_xlfn.XLOOKUP(D127,'[1]SPMC IBP SA'!G:G,'[1]SPMC IBP SA'!M:M,"",0)</f>
        <v>ROXO</v>
      </c>
      <c r="X127" s="44" t="str">
        <f>_xlfn.XLOOKUP(D127,'[1]SPMC IBP SA'!G:G,'[1]SPMC IBP SA'!O:O,"",0)</f>
        <v>COP LEG.5</v>
      </c>
      <c r="Y127" s="44" t="str">
        <f>_xlfn.XLOOKUP(D127,'[1]SPMC IBP SA'!G:G,'[1]SPMC IBP SA'!R:R,"",0)</f>
        <v>REV. 800 3</v>
      </c>
      <c r="Z127" s="45" t="s">
        <v>55</v>
      </c>
      <c r="AA127" s="46">
        <f>_xlfn.XLOOKUP(D127,'[1]SPMC IBP SA'!G:G,'[1]SPMC IBP SA'!AM:AM,"",0)</f>
        <v>17</v>
      </c>
      <c r="AB127" s="26" t="str">
        <f t="shared" si="6"/>
        <v/>
      </c>
      <c r="AC127" s="47" t="str">
        <f t="shared" si="7"/>
        <v>Via Úmida</v>
      </c>
      <c r="AD127" s="47" t="str">
        <f>_xlfn.XLOOKUP(D127,'[1]SPMC IBP SA'!G:G,'[1]SPMC IBP SA'!FK:FK,"",0)</f>
        <v>Baixo</v>
      </c>
      <c r="AE127" s="47" t="str">
        <f>_xlfn.XLOOKUP(D127,'[1]SPMC IBP SA'!G:G,'[1]SPMC IBP SA'!Q:Q,"",0)</f>
        <v>-</v>
      </c>
      <c r="AF127" s="48">
        <f>_xlfn.XLOOKUP(D127,'[1]SPMC IBP SA'!G:G,'[1]SPMC IBP SA'!FT:FT,"",0)*L127</f>
        <v>107865</v>
      </c>
      <c r="AG127">
        <f>IFERROR(IF(C127="","",VLOOKUP(C127,[1]EBR!A:I,9,0)),5)</f>
        <v>5</v>
      </c>
      <c r="AH127" t="str">
        <f>IF(AG127="","",VLOOKUP(AG127,[1]EBR!S:T,2,0))</f>
        <v>PESAGEM</v>
      </c>
      <c r="AI127" t="str">
        <f>_xlfn.XLOOKUP(D127,'[1]SPMC IBP SA'!G:G,'[1]SPMC IBP SA'!M:M,"",0)</f>
        <v>ROXO</v>
      </c>
      <c r="AJ127">
        <f t="shared" ca="1" si="8"/>
        <v>23</v>
      </c>
      <c r="AK127" s="40" t="str">
        <f t="shared" ca="1" si="9"/>
        <v>7 - OP em WIP +20 a 30 dias</v>
      </c>
      <c r="AS127" t="str">
        <f t="shared" si="10"/>
        <v>702987</v>
      </c>
      <c r="BR127" s="31"/>
    </row>
    <row r="128" spans="1:70" x14ac:dyDescent="0.35">
      <c r="A128" s="38">
        <v>702987</v>
      </c>
      <c r="B128" s="38">
        <v>2268865</v>
      </c>
      <c r="C128" s="38" t="s">
        <v>402</v>
      </c>
      <c r="D128" s="38" t="s">
        <v>100</v>
      </c>
      <c r="E128" s="38" t="s">
        <v>54</v>
      </c>
      <c r="F128" s="38">
        <v>400</v>
      </c>
      <c r="G128" s="38" t="s">
        <v>55</v>
      </c>
      <c r="H128" s="38">
        <v>600</v>
      </c>
      <c r="I128" s="38" t="s">
        <v>290</v>
      </c>
      <c r="J128" s="38" t="s">
        <v>400</v>
      </c>
      <c r="K128" s="38" t="s">
        <v>81</v>
      </c>
      <c r="L128" s="39">
        <v>500000</v>
      </c>
      <c r="M128" s="39">
        <v>0</v>
      </c>
      <c r="N128" t="s">
        <v>59</v>
      </c>
      <c r="O128" s="40">
        <v>45697</v>
      </c>
      <c r="P128" s="40">
        <v>45699</v>
      </c>
      <c r="Q128" s="40">
        <v>45691</v>
      </c>
      <c r="R128" s="40">
        <v>45697</v>
      </c>
      <c r="S128" s="40">
        <v>45695</v>
      </c>
      <c r="T128" s="41">
        <v>45706</v>
      </c>
      <c r="U128" s="42">
        <v>17</v>
      </c>
      <c r="V128" s="43"/>
      <c r="W128" s="44" t="str">
        <f>_xlfn.XLOOKUP(D128,'[1]SPMC IBP SA'!G:G,'[1]SPMC IBP SA'!M:M,"",0)</f>
        <v>ROXO</v>
      </c>
      <c r="X128" s="44" t="str">
        <f>_xlfn.XLOOKUP(D128,'[1]SPMC IBP SA'!G:G,'[1]SPMC IBP SA'!O:O,"",0)</f>
        <v>COP LEG.5</v>
      </c>
      <c r="Y128" s="44" t="str">
        <f>_xlfn.XLOOKUP(D128,'[1]SPMC IBP SA'!G:G,'[1]SPMC IBP SA'!R:R,"",0)</f>
        <v>REV. 800 3</v>
      </c>
      <c r="Z128" s="45" t="s">
        <v>55</v>
      </c>
      <c r="AA128" s="46">
        <f>_xlfn.XLOOKUP(D128,'[1]SPMC IBP SA'!G:G,'[1]SPMC IBP SA'!AM:AM,"",0)</f>
        <v>17</v>
      </c>
      <c r="AB128" s="26" t="str">
        <f t="shared" si="6"/>
        <v/>
      </c>
      <c r="AC128" s="47" t="str">
        <f t="shared" si="7"/>
        <v>Via Úmida</v>
      </c>
      <c r="AD128" s="47" t="str">
        <f>_xlfn.XLOOKUP(D128,'[1]SPMC IBP SA'!G:G,'[1]SPMC IBP SA'!FK:FK,"",0)</f>
        <v>Baixo</v>
      </c>
      <c r="AE128" s="47" t="str">
        <f>_xlfn.XLOOKUP(D128,'[1]SPMC IBP SA'!G:G,'[1]SPMC IBP SA'!Q:Q,"",0)</f>
        <v>-</v>
      </c>
      <c r="AF128" s="48">
        <f>_xlfn.XLOOKUP(D128,'[1]SPMC IBP SA'!G:G,'[1]SPMC IBP SA'!FT:FT,"",0)*L128</f>
        <v>107865</v>
      </c>
      <c r="AG128">
        <f>IFERROR(IF(C128="","",VLOOKUP(C128,[1]EBR!A:I,9,0)),5)</f>
        <v>5</v>
      </c>
      <c r="AH128" t="str">
        <f>IF(AG128="","",VLOOKUP(AG128,[1]EBR!S:T,2,0))</f>
        <v>PESAGEM</v>
      </c>
      <c r="AI128" t="str">
        <f>_xlfn.XLOOKUP(D128,'[1]SPMC IBP SA'!G:G,'[1]SPMC IBP SA'!M:M,"",0)</f>
        <v>ROXO</v>
      </c>
      <c r="AJ128">
        <f t="shared" ca="1" si="8"/>
        <v>20</v>
      </c>
      <c r="AK128" s="40" t="str">
        <f t="shared" ca="1" si="9"/>
        <v>7 - OP em WIP +20 a 30 dias</v>
      </c>
      <c r="AS128" t="str">
        <f t="shared" si="10"/>
        <v>702987</v>
      </c>
      <c r="BR128" s="31"/>
    </row>
    <row r="129" spans="1:70" x14ac:dyDescent="0.35">
      <c r="A129" s="38">
        <v>702987</v>
      </c>
      <c r="B129" s="38">
        <v>2268866</v>
      </c>
      <c r="C129" s="38" t="s">
        <v>403</v>
      </c>
      <c r="D129" s="38" t="s">
        <v>100</v>
      </c>
      <c r="E129" s="38" t="s">
        <v>54</v>
      </c>
      <c r="F129" s="38">
        <v>400</v>
      </c>
      <c r="G129" s="38" t="s">
        <v>55</v>
      </c>
      <c r="H129" s="38">
        <v>600</v>
      </c>
      <c r="I129" s="38" t="s">
        <v>290</v>
      </c>
      <c r="J129" s="38" t="s">
        <v>400</v>
      </c>
      <c r="K129" s="38" t="s">
        <v>81</v>
      </c>
      <c r="L129" s="39">
        <v>500000</v>
      </c>
      <c r="M129" s="39">
        <v>0</v>
      </c>
      <c r="N129" t="s">
        <v>59</v>
      </c>
      <c r="O129" s="40">
        <v>45697</v>
      </c>
      <c r="P129" s="40">
        <v>45699</v>
      </c>
      <c r="Q129" s="40">
        <v>45691</v>
      </c>
      <c r="R129" s="40">
        <v>45697</v>
      </c>
      <c r="S129" s="40">
        <v>45695</v>
      </c>
      <c r="T129" s="41">
        <v>45706</v>
      </c>
      <c r="U129" s="42">
        <v>17</v>
      </c>
      <c r="W129" s="44" t="str">
        <f>_xlfn.XLOOKUP(D129,'[1]SPMC IBP SA'!G:G,'[1]SPMC IBP SA'!M:M,"",0)</f>
        <v>ROXO</v>
      </c>
      <c r="X129" s="44" t="str">
        <f>_xlfn.XLOOKUP(D129,'[1]SPMC IBP SA'!G:G,'[1]SPMC IBP SA'!O:O,"",0)</f>
        <v>COP LEG.5</v>
      </c>
      <c r="Y129" s="44" t="str">
        <f>_xlfn.XLOOKUP(D129,'[1]SPMC IBP SA'!G:G,'[1]SPMC IBP SA'!R:R,"",0)</f>
        <v>REV. 800 3</v>
      </c>
      <c r="Z129" s="45" t="s">
        <v>55</v>
      </c>
      <c r="AA129" s="46">
        <f>_xlfn.XLOOKUP(D129,'[1]SPMC IBP SA'!G:G,'[1]SPMC IBP SA'!AM:AM,"",0)</f>
        <v>17</v>
      </c>
      <c r="AB129" s="26" t="str">
        <f t="shared" si="6"/>
        <v/>
      </c>
      <c r="AC129" s="47" t="str">
        <f t="shared" si="7"/>
        <v>Via Úmida</v>
      </c>
      <c r="AD129" s="47" t="str">
        <f>_xlfn.XLOOKUP(D129,'[1]SPMC IBP SA'!G:G,'[1]SPMC IBP SA'!FK:FK,"",0)</f>
        <v>Baixo</v>
      </c>
      <c r="AE129" s="47" t="str">
        <f>_xlfn.XLOOKUP(D129,'[1]SPMC IBP SA'!G:G,'[1]SPMC IBP SA'!Q:Q,"",0)</f>
        <v>-</v>
      </c>
      <c r="AF129" s="48">
        <f>_xlfn.XLOOKUP(D129,'[1]SPMC IBP SA'!G:G,'[1]SPMC IBP SA'!FT:FT,"",0)*L129</f>
        <v>107865</v>
      </c>
      <c r="AG129">
        <f>IFERROR(IF(C129="","",VLOOKUP(C129,[1]EBR!A:I,9,0)),5)</f>
        <v>5</v>
      </c>
      <c r="AH129" t="str">
        <f>IF(AG129="","",VLOOKUP(AG129,[1]EBR!S:T,2,0))</f>
        <v>PESAGEM</v>
      </c>
      <c r="AI129" t="str">
        <f>_xlfn.XLOOKUP(D129,'[1]SPMC IBP SA'!G:G,'[1]SPMC IBP SA'!M:M,"",0)</f>
        <v>ROXO</v>
      </c>
      <c r="AJ129">
        <f t="shared" ca="1" si="8"/>
        <v>20</v>
      </c>
      <c r="AK129" s="40" t="str">
        <f t="shared" ca="1" si="9"/>
        <v>7 - OP em WIP +20 a 30 dias</v>
      </c>
      <c r="AS129" t="str">
        <f t="shared" si="10"/>
        <v>702987</v>
      </c>
      <c r="BR129" s="31"/>
    </row>
    <row r="130" spans="1:70" x14ac:dyDescent="0.35">
      <c r="A130" s="38">
        <v>703014</v>
      </c>
      <c r="B130" s="38">
        <v>2268884</v>
      </c>
      <c r="C130" s="38" t="s">
        <v>404</v>
      </c>
      <c r="D130" s="38" t="s">
        <v>242</v>
      </c>
      <c r="E130" s="38" t="s">
        <v>54</v>
      </c>
      <c r="F130" s="38">
        <v>400</v>
      </c>
      <c r="G130" s="38" t="s">
        <v>55</v>
      </c>
      <c r="H130" s="38">
        <v>600</v>
      </c>
      <c r="I130" s="38" t="s">
        <v>339</v>
      </c>
      <c r="J130" s="38" t="s">
        <v>405</v>
      </c>
      <c r="K130" s="38" t="s">
        <v>58</v>
      </c>
      <c r="L130" s="39">
        <v>1280000</v>
      </c>
      <c r="M130" s="39">
        <v>0</v>
      </c>
      <c r="N130" t="s">
        <v>59</v>
      </c>
      <c r="O130" s="40">
        <v>45692</v>
      </c>
      <c r="P130" s="40">
        <v>45694</v>
      </c>
      <c r="Q130" s="40">
        <v>45691</v>
      </c>
      <c r="R130" s="40">
        <v>45692</v>
      </c>
      <c r="S130" s="40">
        <v>45692</v>
      </c>
      <c r="T130" s="41">
        <v>45699</v>
      </c>
      <c r="U130" s="42">
        <v>12</v>
      </c>
      <c r="V130" s="43"/>
      <c r="W130" s="44" t="str">
        <f>_xlfn.XLOOKUP(D130,'[1]SPMC IBP SA'!G:G,'[1]SPMC IBP SA'!M:M,"",0)</f>
        <v>VERMELHO</v>
      </c>
      <c r="X130" s="44" t="str">
        <f>_xlfn.XLOOKUP(D130,'[1]SPMC IBP SA'!G:G,'[1]SPMC IBP SA'!O:O,"",0)</f>
        <v>COP LEG.7</v>
      </c>
      <c r="Y130" s="44" t="str">
        <f>_xlfn.XLOOKUP(D130,'[1]SPMC IBP SA'!G:G,'[1]SPMC IBP SA'!R:R,"",0)</f>
        <v>REV. 800 2</v>
      </c>
      <c r="Z130" s="45" t="s">
        <v>55</v>
      </c>
      <c r="AA130" s="46">
        <f>_xlfn.XLOOKUP(D130,'[1]SPMC IBP SA'!G:G,'[1]SPMC IBP SA'!AM:AM,"",0)</f>
        <v>12</v>
      </c>
      <c r="AB130" s="26" t="str">
        <f t="shared" si="6"/>
        <v/>
      </c>
      <c r="AC130" s="47" t="str">
        <f t="shared" si="7"/>
        <v>Via Úmida</v>
      </c>
      <c r="AD130" s="47" t="str">
        <f>_xlfn.XLOOKUP(D130,'[1]SPMC IBP SA'!G:G,'[1]SPMC IBP SA'!FK:FK,"",0)</f>
        <v>Crítico</v>
      </c>
      <c r="AE130" s="47" t="str">
        <f>_xlfn.XLOOKUP(D130,'[1]SPMC IBP SA'!G:G,'[1]SPMC IBP SA'!Q:Q,"",0)</f>
        <v>-</v>
      </c>
      <c r="AF130" s="48">
        <f>_xlfn.XLOOKUP(D130,'[1]SPMC IBP SA'!G:G,'[1]SPMC IBP SA'!FT:FT,"",0)*L130</f>
        <v>133401.60000000001</v>
      </c>
      <c r="AG130">
        <f>IFERROR(IF(C130="","",VLOOKUP(C130,[1]EBR!A:I,9,0)),5)</f>
        <v>5</v>
      </c>
      <c r="AH130" t="str">
        <f>IF(AG130="","",VLOOKUP(AG130,[1]EBR!S:T,2,0))</f>
        <v>PESAGEM</v>
      </c>
      <c r="AI130" t="str">
        <f>_xlfn.XLOOKUP(D130,'[1]SPMC IBP SA'!G:G,'[1]SPMC IBP SA'!M:M,"",0)</f>
        <v>VERMELHO</v>
      </c>
      <c r="AJ130">
        <f t="shared" ca="1" si="8"/>
        <v>23</v>
      </c>
      <c r="AK130" s="40" t="str">
        <f t="shared" ca="1" si="9"/>
        <v>7 - OP em WIP +20 a 30 dias</v>
      </c>
      <c r="AS130" t="str">
        <f t="shared" si="10"/>
        <v>702987</v>
      </c>
      <c r="BR130" s="31"/>
    </row>
    <row r="131" spans="1:70" x14ac:dyDescent="0.35">
      <c r="A131" s="38">
        <v>702960</v>
      </c>
      <c r="B131" s="38">
        <v>2268909</v>
      </c>
      <c r="C131" s="38" t="s">
        <v>406</v>
      </c>
      <c r="D131" s="38" t="s">
        <v>218</v>
      </c>
      <c r="E131" s="38" t="s">
        <v>54</v>
      </c>
      <c r="F131" s="38">
        <v>402</v>
      </c>
      <c r="G131" s="38" t="s">
        <v>55</v>
      </c>
      <c r="H131" s="38">
        <v>600</v>
      </c>
      <c r="I131" s="38" t="s">
        <v>290</v>
      </c>
      <c r="J131" s="38" t="s">
        <v>407</v>
      </c>
      <c r="K131" s="38" t="s">
        <v>157</v>
      </c>
      <c r="L131" s="39">
        <v>100000</v>
      </c>
      <c r="M131" s="39">
        <v>0</v>
      </c>
      <c r="N131" t="s">
        <v>59</v>
      </c>
      <c r="O131" s="40">
        <v>45691</v>
      </c>
      <c r="P131" s="40">
        <v>45694</v>
      </c>
      <c r="Q131" s="40">
        <v>45691</v>
      </c>
      <c r="R131" s="40">
        <v>45691</v>
      </c>
      <c r="S131" s="40">
        <v>45691</v>
      </c>
      <c r="T131" s="41">
        <v>45705</v>
      </c>
      <c r="U131" s="42">
        <v>19</v>
      </c>
      <c r="V131" s="43"/>
      <c r="W131" s="44" t="str">
        <f>_xlfn.XLOOKUP(D131,'[1]SPMC IBP SA'!G:G,'[1]SPMC IBP SA'!M:M,"",0)</f>
        <v>VERMELHO</v>
      </c>
      <c r="X131" s="44" t="str">
        <f>_xlfn.XLOOKUP(D131,'[1]SPMC IBP SA'!G:G,'[1]SPMC IBP SA'!O:O,"",0)</f>
        <v>COP LEG.8</v>
      </c>
      <c r="Y131" s="44" t="str">
        <f>_xlfn.XLOOKUP(D131,'[1]SPMC IBP SA'!G:G,'[1]SPMC IBP SA'!R:R,"",0)</f>
        <v>REV. 150 1</v>
      </c>
      <c r="Z131" s="45" t="s">
        <v>55</v>
      </c>
      <c r="AA131" s="46">
        <f>_xlfn.XLOOKUP(D131,'[1]SPMC IBP SA'!G:G,'[1]SPMC IBP SA'!AM:AM,"",0)</f>
        <v>19</v>
      </c>
      <c r="AB131" s="26" t="str">
        <f t="shared" ref="AB131:AB194" si="11">IF(T131="NÃO PESADO","NÃO","")</f>
        <v/>
      </c>
      <c r="AC131" s="47" t="str">
        <f t="shared" ref="AC131:AC194" si="12">IF(AE131=" ","Via Seca","Via Úmida")</f>
        <v>Via Úmida</v>
      </c>
      <c r="AD131" s="47" t="str">
        <f>_xlfn.XLOOKUP(D131,'[1]SPMC IBP SA'!G:G,'[1]SPMC IBP SA'!FK:FK,"",0)</f>
        <v>Crítico</v>
      </c>
      <c r="AE131" s="47" t="str">
        <f>_xlfn.XLOOKUP(D131,'[1]SPMC IBP SA'!G:G,'[1]SPMC IBP SA'!Q:Q,"",0)</f>
        <v>ESTUFA 2  VG 400</v>
      </c>
      <c r="AF131" s="48">
        <f>_xlfn.XLOOKUP(D131,'[1]SPMC IBP SA'!G:G,'[1]SPMC IBP SA'!FT:FT,"",0)*L131</f>
        <v>286609</v>
      </c>
      <c r="AG131">
        <f>IFERROR(IF(C131="","",VLOOKUP(C131,[1]EBR!A:I,9,0)),5)</f>
        <v>5</v>
      </c>
      <c r="AH131" t="str">
        <f>IF(AG131="","",VLOOKUP(AG131,[1]EBR!S:T,2,0))</f>
        <v>PESAGEM</v>
      </c>
      <c r="AI131" t="str">
        <f>_xlfn.XLOOKUP(D131,'[1]SPMC IBP SA'!G:G,'[1]SPMC IBP SA'!M:M,"",0)</f>
        <v>VERMELHO</v>
      </c>
      <c r="AJ131">
        <f t="shared" ref="AJ131:AJ194" ca="1" si="13">TODAY()-S131</f>
        <v>24</v>
      </c>
      <c r="AK131" s="40" t="str">
        <f t="shared" ref="AK131:AK194" ca="1" si="14">IF(S131="","",IF(AJ131&lt;20,"8 - OP com menos de 20 dias",IF(AJ131&lt;30,"7 - OP em WIP +20 a 30 dias",IF(AJ131&lt;45,"6 - OP em WIP +30 a 45 dias",IF(AJ131&lt;60,"5 - OP em WIP +45 a 60 dias",IF(AJ131&lt;75,"4 - OP em WIP +60 a 75 dias",IF(AJ131&lt;90,"3 - OP em WIP +75 a 90 dias",IF(AJ131&lt;120,"2 - OP em WIP +90 a 120 dias","1 - Alto Risco de Vencimento +120 em WIP"))))))))</f>
        <v>7 - OP em WIP +20 a 30 dias</v>
      </c>
      <c r="AS131" t="str">
        <f t="shared" si="10"/>
        <v>703014</v>
      </c>
    </row>
    <row r="132" spans="1:70" x14ac:dyDescent="0.35">
      <c r="A132" s="38">
        <v>702960</v>
      </c>
      <c r="B132" s="38">
        <v>2268930</v>
      </c>
      <c r="C132" s="38" t="s">
        <v>408</v>
      </c>
      <c r="D132" s="38" t="s">
        <v>218</v>
      </c>
      <c r="E132" s="38" t="s">
        <v>54</v>
      </c>
      <c r="F132" s="38">
        <v>402</v>
      </c>
      <c r="G132" s="38" t="s">
        <v>55</v>
      </c>
      <c r="H132" s="38">
        <v>600</v>
      </c>
      <c r="I132" s="38" t="s">
        <v>290</v>
      </c>
      <c r="J132" s="38" t="s">
        <v>407</v>
      </c>
      <c r="K132" s="38" t="s">
        <v>157</v>
      </c>
      <c r="L132" s="39">
        <v>100000</v>
      </c>
      <c r="M132" s="39">
        <v>0</v>
      </c>
      <c r="N132" t="s">
        <v>59</v>
      </c>
      <c r="O132" s="40">
        <v>45691</v>
      </c>
      <c r="P132" s="40">
        <v>45694</v>
      </c>
      <c r="Q132" s="40">
        <v>45691</v>
      </c>
      <c r="R132" s="40">
        <v>45691</v>
      </c>
      <c r="S132" s="40">
        <v>45691</v>
      </c>
      <c r="T132" s="41">
        <v>45705</v>
      </c>
      <c r="U132" s="42">
        <v>19</v>
      </c>
      <c r="V132" s="43"/>
      <c r="W132" s="44" t="str">
        <f>_xlfn.XLOOKUP(D132,'[1]SPMC IBP SA'!G:G,'[1]SPMC IBP SA'!M:M,"",0)</f>
        <v>VERMELHO</v>
      </c>
      <c r="X132" s="44" t="str">
        <f>_xlfn.XLOOKUP(D132,'[1]SPMC IBP SA'!G:G,'[1]SPMC IBP SA'!O:O,"",0)</f>
        <v>COP LEG.8</v>
      </c>
      <c r="Y132" s="44" t="str">
        <f>_xlfn.XLOOKUP(D132,'[1]SPMC IBP SA'!G:G,'[1]SPMC IBP SA'!R:R,"",0)</f>
        <v>REV. 150 1</v>
      </c>
      <c r="Z132" s="45" t="s">
        <v>55</v>
      </c>
      <c r="AA132" s="46">
        <f>_xlfn.XLOOKUP(D132,'[1]SPMC IBP SA'!G:G,'[1]SPMC IBP SA'!AM:AM,"",0)</f>
        <v>19</v>
      </c>
      <c r="AB132" s="26" t="str">
        <f t="shared" si="11"/>
        <v/>
      </c>
      <c r="AC132" s="47" t="str">
        <f t="shared" si="12"/>
        <v>Via Úmida</v>
      </c>
      <c r="AD132" s="47" t="str">
        <f>_xlfn.XLOOKUP(D132,'[1]SPMC IBP SA'!G:G,'[1]SPMC IBP SA'!FK:FK,"",0)</f>
        <v>Crítico</v>
      </c>
      <c r="AE132" s="47" t="str">
        <f>_xlfn.XLOOKUP(D132,'[1]SPMC IBP SA'!G:G,'[1]SPMC IBP SA'!Q:Q,"",0)</f>
        <v>ESTUFA 2  VG 400</v>
      </c>
      <c r="AF132" s="48">
        <f>_xlfn.XLOOKUP(D132,'[1]SPMC IBP SA'!G:G,'[1]SPMC IBP SA'!FT:FT,"",0)*L132</f>
        <v>286609</v>
      </c>
      <c r="AG132">
        <f>IFERROR(IF(C132="","",VLOOKUP(C132,[1]EBR!A:I,9,0)),5)</f>
        <v>5</v>
      </c>
      <c r="AH132" t="str">
        <f>IF(AG132="","",VLOOKUP(AG132,[1]EBR!S:T,2,0))</f>
        <v>PESAGEM</v>
      </c>
      <c r="AI132" t="str">
        <f>_xlfn.XLOOKUP(D132,'[1]SPMC IBP SA'!G:G,'[1]SPMC IBP SA'!M:M,"",0)</f>
        <v>VERMELHO</v>
      </c>
      <c r="AJ132">
        <f t="shared" ca="1" si="13"/>
        <v>24</v>
      </c>
      <c r="AK132" s="40" t="str">
        <f t="shared" ca="1" si="14"/>
        <v>7 - OP em WIP +20 a 30 dias</v>
      </c>
      <c r="AS132" t="str">
        <f t="shared" si="10"/>
        <v>702960</v>
      </c>
    </row>
    <row r="133" spans="1:70" x14ac:dyDescent="0.35">
      <c r="A133" s="38">
        <v>700574</v>
      </c>
      <c r="B133" s="38">
        <v>2268997</v>
      </c>
      <c r="C133" s="38" t="s">
        <v>409</v>
      </c>
      <c r="D133" s="38" t="s">
        <v>201</v>
      </c>
      <c r="E133" s="38" t="s">
        <v>54</v>
      </c>
      <c r="F133" s="38">
        <v>400</v>
      </c>
      <c r="G133" s="38" t="s">
        <v>55</v>
      </c>
      <c r="H133" s="38">
        <v>600</v>
      </c>
      <c r="I133" s="38" t="s">
        <v>216</v>
      </c>
      <c r="J133" s="38" t="s">
        <v>340</v>
      </c>
      <c r="K133" s="38" t="s">
        <v>157</v>
      </c>
      <c r="L133" s="39">
        <v>1000000</v>
      </c>
      <c r="M133" s="39">
        <v>0</v>
      </c>
      <c r="N133" t="s">
        <v>59</v>
      </c>
      <c r="O133" s="40">
        <v>45695</v>
      </c>
      <c r="P133" s="40">
        <v>45697</v>
      </c>
      <c r="Q133" s="40">
        <v>45691</v>
      </c>
      <c r="R133" s="40">
        <v>45695</v>
      </c>
      <c r="S133" s="40">
        <v>45695</v>
      </c>
      <c r="T133" s="41">
        <v>45703</v>
      </c>
      <c r="U133" s="42">
        <v>14</v>
      </c>
      <c r="W133" s="44" t="str">
        <f>_xlfn.XLOOKUP(D133,'[1]SPMC IBP SA'!G:G,'[1]SPMC IBP SA'!M:M,"",0)</f>
        <v>VERMELHO</v>
      </c>
      <c r="X133" s="44" t="str">
        <f>_xlfn.XLOOKUP(D133,'[1]SPMC IBP SA'!G:G,'[1]SPMC IBP SA'!O:O,"",0)</f>
        <v>COP FET.3</v>
      </c>
      <c r="Y133" s="44" t="str">
        <f>_xlfn.XLOOKUP(D133,'[1]SPMC IBP SA'!G:G,'[1]SPMC IBP SA'!R:R,"",0)</f>
        <v>REV. 400 2</v>
      </c>
      <c r="Z133" s="45" t="s">
        <v>55</v>
      </c>
      <c r="AA133" s="46">
        <f>_xlfn.XLOOKUP(D133,'[1]SPMC IBP SA'!G:G,'[1]SPMC IBP SA'!AM:AM,"",0)</f>
        <v>14</v>
      </c>
      <c r="AB133" s="26" t="str">
        <f t="shared" si="11"/>
        <v/>
      </c>
      <c r="AC133" s="47" t="str">
        <f t="shared" si="12"/>
        <v>Via Úmida</v>
      </c>
      <c r="AD133" s="47" t="str">
        <f>_xlfn.XLOOKUP(D133,'[1]SPMC IBP SA'!G:G,'[1]SPMC IBP SA'!FK:FK,"",0)</f>
        <v>Baixo</v>
      </c>
      <c r="AE133" s="47" t="str">
        <f>_xlfn.XLOOKUP(D133,'[1]SPMC IBP SA'!G:G,'[1]SPMC IBP SA'!Q:Q,"",0)</f>
        <v>-</v>
      </c>
      <c r="AF133" s="48">
        <f>_xlfn.XLOOKUP(D133,'[1]SPMC IBP SA'!G:G,'[1]SPMC IBP SA'!FT:FT,"",0)*L133</f>
        <v>29650</v>
      </c>
      <c r="AG133">
        <f>IFERROR(IF(C133="","",VLOOKUP(C133,[1]EBR!A:I,9,0)),5)</f>
        <v>5</v>
      </c>
      <c r="AH133" t="str">
        <f>IF(AG133="","",VLOOKUP(AG133,[1]EBR!S:T,2,0))</f>
        <v>PESAGEM</v>
      </c>
      <c r="AI133" t="str">
        <f>_xlfn.XLOOKUP(D133,'[1]SPMC IBP SA'!G:G,'[1]SPMC IBP SA'!M:M,"",0)</f>
        <v>VERMELHO</v>
      </c>
      <c r="AJ133">
        <f t="shared" ca="1" si="13"/>
        <v>20</v>
      </c>
      <c r="AK133" s="40" t="str">
        <f t="shared" ca="1" si="14"/>
        <v>7 - OP em WIP +20 a 30 dias</v>
      </c>
      <c r="AL133" s="40"/>
      <c r="AS133" t="str">
        <f t="shared" ref="AS133:AS196" si="15">LEFT(A132,6)</f>
        <v>702960</v>
      </c>
    </row>
    <row r="134" spans="1:70" x14ac:dyDescent="0.35">
      <c r="A134" s="38">
        <v>700981</v>
      </c>
      <c r="B134" s="38">
        <v>2269008</v>
      </c>
      <c r="C134" s="38" t="s">
        <v>410</v>
      </c>
      <c r="D134" s="38" t="s">
        <v>170</v>
      </c>
      <c r="E134" s="38" t="s">
        <v>54</v>
      </c>
      <c r="F134" s="38">
        <v>402</v>
      </c>
      <c r="G134" s="38" t="s">
        <v>55</v>
      </c>
      <c r="H134" s="38">
        <v>600</v>
      </c>
      <c r="I134" s="38" t="s">
        <v>234</v>
      </c>
      <c r="J134" s="38" t="s">
        <v>268</v>
      </c>
      <c r="K134" s="38" t="s">
        <v>157</v>
      </c>
      <c r="L134" s="39">
        <v>800000</v>
      </c>
      <c r="M134" s="39">
        <v>0</v>
      </c>
      <c r="N134" t="s">
        <v>59</v>
      </c>
      <c r="O134" s="40">
        <v>45691</v>
      </c>
      <c r="P134" s="40">
        <v>45694</v>
      </c>
      <c r="Q134" s="40">
        <v>45691</v>
      </c>
      <c r="R134" s="40">
        <v>45691</v>
      </c>
      <c r="S134" s="40">
        <v>45691</v>
      </c>
      <c r="T134" s="41">
        <v>45711</v>
      </c>
      <c r="U134" s="42">
        <v>18</v>
      </c>
      <c r="V134" s="43"/>
      <c r="W134" s="44" t="str">
        <f>_xlfn.XLOOKUP(D134,'[1]SPMC IBP SA'!G:G,'[1]SPMC IBP SA'!M:M,"",0)</f>
        <v>VERMELHO</v>
      </c>
      <c r="X134" s="44" t="str">
        <f>_xlfn.XLOOKUP(D134,'[1]SPMC IBP SA'!G:G,'[1]SPMC IBP SA'!O:O,"",0)</f>
        <v>COP FET.2</v>
      </c>
      <c r="Y134" s="44" t="str">
        <f>_xlfn.XLOOKUP(D134,'[1]SPMC IBP SA'!G:G,'[1]SPMC IBP SA'!R:R,"",0)</f>
        <v>REV. 800 1</v>
      </c>
      <c r="Z134" s="45" t="s">
        <v>55</v>
      </c>
      <c r="AA134" s="46">
        <f>_xlfn.XLOOKUP(D134,'[1]SPMC IBP SA'!G:G,'[1]SPMC IBP SA'!AM:AM,"",0)</f>
        <v>18</v>
      </c>
      <c r="AB134" s="26" t="str">
        <f t="shared" si="11"/>
        <v/>
      </c>
      <c r="AC134" s="47" t="str">
        <f t="shared" si="12"/>
        <v>Via Úmida</v>
      </c>
      <c r="AD134" s="47" t="str">
        <f>_xlfn.XLOOKUP(D134,'[1]SPMC IBP SA'!G:G,'[1]SPMC IBP SA'!FK:FK,"",0)</f>
        <v>Crítico</v>
      </c>
      <c r="AE134" s="47" t="str">
        <f>_xlfn.XLOOKUP(D134,'[1]SPMC IBP SA'!G:G,'[1]SPMC IBP SA'!Q:Q,"",0)</f>
        <v>LTO 800 2  VG 800 2</v>
      </c>
      <c r="AF134" s="48">
        <f>_xlfn.XLOOKUP(D134,'[1]SPMC IBP SA'!G:G,'[1]SPMC IBP SA'!FT:FT,"",0)*L134</f>
        <v>154680</v>
      </c>
      <c r="AG134">
        <f>IFERROR(IF(C134="","",VLOOKUP(C134,[1]EBR!A:I,9,0)),5)</f>
        <v>5</v>
      </c>
      <c r="AH134" t="str">
        <f>IF(AG134="","",VLOOKUP(AG134,[1]EBR!S:T,2,0))</f>
        <v>PESAGEM</v>
      </c>
      <c r="AI134" t="str">
        <f>_xlfn.XLOOKUP(D134,'[1]SPMC IBP SA'!G:G,'[1]SPMC IBP SA'!M:M,"",0)</f>
        <v>VERMELHO</v>
      </c>
      <c r="AJ134">
        <f t="shared" ca="1" si="13"/>
        <v>24</v>
      </c>
      <c r="AK134" s="40" t="str">
        <f t="shared" ca="1" si="14"/>
        <v>7 - OP em WIP +20 a 30 dias</v>
      </c>
      <c r="AS134" t="str">
        <f t="shared" si="15"/>
        <v>700574</v>
      </c>
    </row>
    <row r="135" spans="1:70" x14ac:dyDescent="0.35">
      <c r="A135" s="38">
        <v>703607</v>
      </c>
      <c r="B135" s="38">
        <v>2269269</v>
      </c>
      <c r="C135" s="38" t="s">
        <v>411</v>
      </c>
      <c r="D135" s="38" t="s">
        <v>294</v>
      </c>
      <c r="E135" s="38" t="s">
        <v>54</v>
      </c>
      <c r="F135" s="38">
        <v>402</v>
      </c>
      <c r="G135" s="38" t="s">
        <v>55</v>
      </c>
      <c r="H135" s="38">
        <v>600</v>
      </c>
      <c r="I135" s="38" t="s">
        <v>273</v>
      </c>
      <c r="J135" s="38" t="s">
        <v>412</v>
      </c>
      <c r="K135" s="38" t="s">
        <v>81</v>
      </c>
      <c r="L135" s="39">
        <v>1750000</v>
      </c>
      <c r="M135" s="39">
        <v>0</v>
      </c>
      <c r="N135" t="s">
        <v>59</v>
      </c>
      <c r="O135" s="40">
        <v>45708</v>
      </c>
      <c r="P135" s="40">
        <v>45711</v>
      </c>
      <c r="Q135" s="40">
        <v>45692</v>
      </c>
      <c r="R135" s="40">
        <v>45708</v>
      </c>
      <c r="S135" s="40">
        <v>45702</v>
      </c>
      <c r="T135" s="41" t="s">
        <v>264</v>
      </c>
      <c r="U135" s="42">
        <v>21</v>
      </c>
      <c r="V135" s="43"/>
      <c r="W135" s="44" t="str">
        <f>_xlfn.XLOOKUP(D135,'[1]SPMC IBP SA'!G:G,'[1]SPMC IBP SA'!M:M,"",0)</f>
        <v>VERMELHO</v>
      </c>
      <c r="X135" s="44" t="str">
        <f>_xlfn.XLOOKUP(D135,'[1]SPMC IBP SA'!G:G,'[1]SPMC IBP SA'!O:O,"",0)</f>
        <v>COP FET.1</v>
      </c>
      <c r="Y135" s="44" t="str">
        <f>_xlfn.XLOOKUP(D135,'[1]SPMC IBP SA'!G:G,'[1]SPMC IBP SA'!R:R,"",0)</f>
        <v>REV. 500 3</v>
      </c>
      <c r="Z135" s="45" t="s">
        <v>55</v>
      </c>
      <c r="AA135" s="46">
        <f>_xlfn.XLOOKUP(D135,'[1]SPMC IBP SA'!G:G,'[1]SPMC IBP SA'!AM:AM,"",0)</f>
        <v>21</v>
      </c>
      <c r="AB135" s="26" t="str">
        <f t="shared" si="11"/>
        <v>NÃO</v>
      </c>
      <c r="AC135" s="47" t="str">
        <f t="shared" si="12"/>
        <v>Via Úmida</v>
      </c>
      <c r="AD135" s="47" t="str">
        <f>_xlfn.XLOOKUP(D135,'[1]SPMC IBP SA'!G:G,'[1]SPMC IBP SA'!FK:FK,"",0)</f>
        <v>Ótimo</v>
      </c>
      <c r="AE135" s="47" t="str">
        <f>_xlfn.XLOOKUP(D135,'[1]SPMC IBP SA'!G:G,'[1]SPMC IBP SA'!Q:Q,"",0)</f>
        <v>LTO 800 1</v>
      </c>
      <c r="AF135" s="48">
        <f>_xlfn.XLOOKUP(D135,'[1]SPMC IBP SA'!G:G,'[1]SPMC IBP SA'!FT:FT,"",0)*L135</f>
        <v>91997.5</v>
      </c>
      <c r="AG135">
        <f>IFERROR(IF(C135="","",VLOOKUP(C135,[1]EBR!A:I,9,0)),5)</f>
        <v>5</v>
      </c>
      <c r="AH135" t="str">
        <f>IF(AG135="","",VLOOKUP(AG135,[1]EBR!S:T,2,0))</f>
        <v>PESAGEM</v>
      </c>
      <c r="AI135" t="str">
        <f>_xlfn.XLOOKUP(D135,'[1]SPMC IBP SA'!G:G,'[1]SPMC IBP SA'!M:M,"",0)</f>
        <v>VERMELHO</v>
      </c>
      <c r="AJ135">
        <f t="shared" ca="1" si="13"/>
        <v>13</v>
      </c>
      <c r="AK135" s="40" t="str">
        <f t="shared" ca="1" si="14"/>
        <v>8 - OP com menos de 20 dias</v>
      </c>
      <c r="AS135" t="str">
        <f t="shared" si="15"/>
        <v>700981</v>
      </c>
    </row>
    <row r="136" spans="1:70" x14ac:dyDescent="0.35">
      <c r="A136" s="38">
        <v>703607</v>
      </c>
      <c r="B136" s="38">
        <v>2269350</v>
      </c>
      <c r="C136" s="38" t="s">
        <v>413</v>
      </c>
      <c r="D136" s="38" t="s">
        <v>294</v>
      </c>
      <c r="E136" s="38" t="s">
        <v>54</v>
      </c>
      <c r="F136" s="38">
        <v>402</v>
      </c>
      <c r="G136" s="38" t="s">
        <v>55</v>
      </c>
      <c r="H136" s="38">
        <v>600</v>
      </c>
      <c r="I136" s="38" t="s">
        <v>273</v>
      </c>
      <c r="J136" s="38" t="s">
        <v>412</v>
      </c>
      <c r="K136" s="38" t="s">
        <v>81</v>
      </c>
      <c r="L136" s="39">
        <v>1750000</v>
      </c>
      <c r="M136" s="39">
        <v>0</v>
      </c>
      <c r="N136" t="s">
        <v>59</v>
      </c>
      <c r="O136" s="40">
        <v>45708</v>
      </c>
      <c r="P136" s="40">
        <v>45711</v>
      </c>
      <c r="Q136" s="40">
        <v>45692</v>
      </c>
      <c r="R136" s="40">
        <v>45708</v>
      </c>
      <c r="S136" s="40">
        <v>45702</v>
      </c>
      <c r="T136" s="41" t="s">
        <v>264</v>
      </c>
      <c r="U136" s="42">
        <v>21</v>
      </c>
      <c r="V136" s="43"/>
      <c r="W136" s="44" t="str">
        <f>_xlfn.XLOOKUP(D136,'[1]SPMC IBP SA'!G:G,'[1]SPMC IBP SA'!M:M,"",0)</f>
        <v>VERMELHO</v>
      </c>
      <c r="X136" s="44" t="str">
        <f>_xlfn.XLOOKUP(D136,'[1]SPMC IBP SA'!G:G,'[1]SPMC IBP SA'!O:O,"",0)</f>
        <v>COP FET.1</v>
      </c>
      <c r="Y136" s="44" t="str">
        <f>_xlfn.XLOOKUP(D136,'[1]SPMC IBP SA'!G:G,'[1]SPMC IBP SA'!R:R,"",0)</f>
        <v>REV. 500 3</v>
      </c>
      <c r="Z136" s="45" t="s">
        <v>55</v>
      </c>
      <c r="AA136" s="46">
        <f>_xlfn.XLOOKUP(D136,'[1]SPMC IBP SA'!G:G,'[1]SPMC IBP SA'!AM:AM,"",0)</f>
        <v>21</v>
      </c>
      <c r="AB136" s="26" t="str">
        <f t="shared" si="11"/>
        <v>NÃO</v>
      </c>
      <c r="AC136" s="47" t="str">
        <f t="shared" si="12"/>
        <v>Via Úmida</v>
      </c>
      <c r="AD136" s="47" t="str">
        <f>_xlfn.XLOOKUP(D136,'[1]SPMC IBP SA'!G:G,'[1]SPMC IBP SA'!FK:FK,"",0)</f>
        <v>Ótimo</v>
      </c>
      <c r="AE136" s="47" t="str">
        <f>_xlfn.XLOOKUP(D136,'[1]SPMC IBP SA'!G:G,'[1]SPMC IBP SA'!Q:Q,"",0)</f>
        <v>LTO 800 1</v>
      </c>
      <c r="AF136" s="48">
        <f>_xlfn.XLOOKUP(D136,'[1]SPMC IBP SA'!G:G,'[1]SPMC IBP SA'!FT:FT,"",0)*L136</f>
        <v>91997.5</v>
      </c>
      <c r="AG136">
        <f>IFERROR(IF(C136="","",VLOOKUP(C136,[1]EBR!A:I,9,0)),5)</f>
        <v>5</v>
      </c>
      <c r="AH136" t="str">
        <f>IF(AG136="","",VLOOKUP(AG136,[1]EBR!S:T,2,0))</f>
        <v>PESAGEM</v>
      </c>
      <c r="AI136" t="str">
        <f>_xlfn.XLOOKUP(D136,'[1]SPMC IBP SA'!G:G,'[1]SPMC IBP SA'!M:M,"",0)</f>
        <v>VERMELHO</v>
      </c>
      <c r="AJ136">
        <f t="shared" ca="1" si="13"/>
        <v>13</v>
      </c>
      <c r="AK136" s="40" t="str">
        <f t="shared" ca="1" si="14"/>
        <v>8 - OP com menos de 20 dias</v>
      </c>
      <c r="AS136" t="str">
        <f t="shared" si="15"/>
        <v>703607</v>
      </c>
    </row>
    <row r="137" spans="1:70" x14ac:dyDescent="0.35">
      <c r="A137" s="38">
        <v>703608</v>
      </c>
      <c r="B137" s="38">
        <v>2269351</v>
      </c>
      <c r="C137" s="38" t="s">
        <v>414</v>
      </c>
      <c r="D137" s="38" t="s">
        <v>296</v>
      </c>
      <c r="E137" s="38" t="s">
        <v>54</v>
      </c>
      <c r="F137" s="38">
        <v>402</v>
      </c>
      <c r="G137" s="38" t="s">
        <v>55</v>
      </c>
      <c r="H137" s="38">
        <v>600</v>
      </c>
      <c r="I137" s="38" t="s">
        <v>290</v>
      </c>
      <c r="J137" s="38" t="s">
        <v>415</v>
      </c>
      <c r="K137" s="38" t="s">
        <v>81</v>
      </c>
      <c r="L137" s="39">
        <v>1750000</v>
      </c>
      <c r="M137" s="39">
        <v>0</v>
      </c>
      <c r="N137" t="s">
        <v>59</v>
      </c>
      <c r="O137" s="40">
        <v>45708</v>
      </c>
      <c r="P137" s="40">
        <v>45711</v>
      </c>
      <c r="Q137" s="40">
        <v>45692</v>
      </c>
      <c r="R137" s="40">
        <v>45708</v>
      </c>
      <c r="S137" s="40">
        <v>45702</v>
      </c>
      <c r="T137" s="41">
        <v>45706</v>
      </c>
      <c r="U137" s="42">
        <v>17</v>
      </c>
      <c r="V137" s="43"/>
      <c r="W137" s="44" t="str">
        <f>_xlfn.XLOOKUP(D137,'[1]SPMC IBP SA'!G:G,'[1]SPMC IBP SA'!M:M,"",0)</f>
        <v>VERMELHO</v>
      </c>
      <c r="X137" s="44" t="str">
        <f>_xlfn.XLOOKUP(D137,'[1]SPMC IBP SA'!G:G,'[1]SPMC IBP SA'!O:O,"",0)</f>
        <v>COP FET.1</v>
      </c>
      <c r="Y137" s="44" t="str">
        <f>_xlfn.XLOOKUP(D137,'[1]SPMC IBP SA'!G:G,'[1]SPMC IBP SA'!R:R,"",0)</f>
        <v>REV. 500 3</v>
      </c>
      <c r="Z137" s="45" t="s">
        <v>55</v>
      </c>
      <c r="AA137" s="46">
        <f>_xlfn.XLOOKUP(D137,'[1]SPMC IBP SA'!G:G,'[1]SPMC IBP SA'!AM:AM,"",0)</f>
        <v>17</v>
      </c>
      <c r="AB137" s="26" t="str">
        <f t="shared" si="11"/>
        <v/>
      </c>
      <c r="AC137" s="47" t="str">
        <f t="shared" si="12"/>
        <v>Via Úmida</v>
      </c>
      <c r="AD137" s="47" t="str">
        <f>_xlfn.XLOOKUP(D137,'[1]SPMC IBP SA'!G:G,'[1]SPMC IBP SA'!FK:FK,"",0)</f>
        <v>Baixo</v>
      </c>
      <c r="AE137" s="47" t="str">
        <f>_xlfn.XLOOKUP(D137,'[1]SPMC IBP SA'!G:G,'[1]SPMC IBP SA'!Q:Q,"",0)</f>
        <v>LTO 800 1</v>
      </c>
      <c r="AF137" s="48">
        <f>_xlfn.XLOOKUP(D137,'[1]SPMC IBP SA'!G:G,'[1]SPMC IBP SA'!FT:FT,"",0)*L137</f>
        <v>143902.5</v>
      </c>
      <c r="AG137">
        <f>IFERROR(IF(C137="","",VLOOKUP(C137,[1]EBR!A:I,9,0)),5)</f>
        <v>5</v>
      </c>
      <c r="AH137" t="str">
        <f>IF(AG137="","",VLOOKUP(AG137,[1]EBR!S:T,2,0))</f>
        <v>PESAGEM</v>
      </c>
      <c r="AI137" t="str">
        <f>_xlfn.XLOOKUP(D137,'[1]SPMC IBP SA'!G:G,'[1]SPMC IBP SA'!M:M,"",0)</f>
        <v>VERMELHO</v>
      </c>
      <c r="AJ137">
        <f t="shared" ca="1" si="13"/>
        <v>13</v>
      </c>
      <c r="AK137" s="40" t="str">
        <f t="shared" ca="1" si="14"/>
        <v>8 - OP com menos de 20 dias</v>
      </c>
      <c r="AS137" t="str">
        <f t="shared" si="15"/>
        <v>703607</v>
      </c>
    </row>
    <row r="138" spans="1:70" x14ac:dyDescent="0.35">
      <c r="A138" s="38">
        <v>703608</v>
      </c>
      <c r="B138" s="38">
        <v>2269352</v>
      </c>
      <c r="C138" s="38" t="s">
        <v>416</v>
      </c>
      <c r="D138" s="38" t="s">
        <v>296</v>
      </c>
      <c r="E138" s="38" t="s">
        <v>54</v>
      </c>
      <c r="F138" s="38">
        <v>402</v>
      </c>
      <c r="G138" s="38" t="s">
        <v>55</v>
      </c>
      <c r="H138" s="38">
        <v>600</v>
      </c>
      <c r="I138" s="38" t="s">
        <v>290</v>
      </c>
      <c r="J138" s="38" t="s">
        <v>415</v>
      </c>
      <c r="K138" s="38" t="s">
        <v>81</v>
      </c>
      <c r="L138" s="39">
        <v>1750000</v>
      </c>
      <c r="M138" s="39">
        <v>0</v>
      </c>
      <c r="N138" t="s">
        <v>59</v>
      </c>
      <c r="O138" s="40">
        <v>45708</v>
      </c>
      <c r="P138" s="40">
        <v>45711</v>
      </c>
      <c r="Q138" s="40">
        <v>45692</v>
      </c>
      <c r="R138" s="40">
        <v>45708</v>
      </c>
      <c r="S138" s="40">
        <v>45702</v>
      </c>
      <c r="T138" s="41">
        <v>45706</v>
      </c>
      <c r="U138" s="42">
        <v>17</v>
      </c>
      <c r="W138" s="44" t="str">
        <f>_xlfn.XLOOKUP(D138,'[1]SPMC IBP SA'!G:G,'[1]SPMC IBP SA'!M:M,"",0)</f>
        <v>VERMELHO</v>
      </c>
      <c r="X138" s="44" t="str">
        <f>_xlfn.XLOOKUP(D138,'[1]SPMC IBP SA'!G:G,'[1]SPMC IBP SA'!O:O,"",0)</f>
        <v>COP FET.1</v>
      </c>
      <c r="Y138" s="44" t="str">
        <f>_xlfn.XLOOKUP(D138,'[1]SPMC IBP SA'!G:G,'[1]SPMC IBP SA'!R:R,"",0)</f>
        <v>REV. 500 3</v>
      </c>
      <c r="Z138" s="45" t="s">
        <v>55</v>
      </c>
      <c r="AA138" s="46">
        <f>_xlfn.XLOOKUP(D138,'[1]SPMC IBP SA'!G:G,'[1]SPMC IBP SA'!AM:AM,"",0)</f>
        <v>17</v>
      </c>
      <c r="AB138" s="26" t="str">
        <f t="shared" si="11"/>
        <v/>
      </c>
      <c r="AC138" s="47" t="str">
        <f t="shared" si="12"/>
        <v>Via Úmida</v>
      </c>
      <c r="AD138" s="47" t="str">
        <f>_xlfn.XLOOKUP(D138,'[1]SPMC IBP SA'!G:G,'[1]SPMC IBP SA'!FK:FK,"",0)</f>
        <v>Baixo</v>
      </c>
      <c r="AE138" s="47" t="str">
        <f>_xlfn.XLOOKUP(D138,'[1]SPMC IBP SA'!G:G,'[1]SPMC IBP SA'!Q:Q,"",0)</f>
        <v>LTO 800 1</v>
      </c>
      <c r="AF138" s="48">
        <f>_xlfn.XLOOKUP(D138,'[1]SPMC IBP SA'!G:G,'[1]SPMC IBP SA'!FT:FT,"",0)*L138</f>
        <v>143902.5</v>
      </c>
      <c r="AG138">
        <f>IFERROR(IF(C138="","",VLOOKUP(C138,[1]EBR!A:I,9,0)),5)</f>
        <v>5</v>
      </c>
      <c r="AH138" t="str">
        <f>IF(AG138="","",VLOOKUP(AG138,[1]EBR!S:T,2,0))</f>
        <v>PESAGEM</v>
      </c>
      <c r="AI138" t="str">
        <f>_xlfn.XLOOKUP(D138,'[1]SPMC IBP SA'!G:G,'[1]SPMC IBP SA'!M:M,"",0)</f>
        <v>VERMELHO</v>
      </c>
      <c r="AJ138">
        <f t="shared" ca="1" si="13"/>
        <v>13</v>
      </c>
      <c r="AK138" s="40" t="str">
        <f t="shared" ca="1" si="14"/>
        <v>8 - OP com menos de 20 dias</v>
      </c>
      <c r="AL138" s="40"/>
      <c r="AS138" t="str">
        <f t="shared" si="15"/>
        <v>703608</v>
      </c>
    </row>
    <row r="139" spans="1:70" x14ac:dyDescent="0.35">
      <c r="A139" s="38">
        <v>703608</v>
      </c>
      <c r="B139" s="38">
        <v>2269353</v>
      </c>
      <c r="C139" s="38" t="s">
        <v>417</v>
      </c>
      <c r="D139" s="38" t="s">
        <v>296</v>
      </c>
      <c r="E139" s="38" t="s">
        <v>54</v>
      </c>
      <c r="F139" s="38">
        <v>402</v>
      </c>
      <c r="G139" s="38" t="s">
        <v>55</v>
      </c>
      <c r="H139" s="38">
        <v>600</v>
      </c>
      <c r="I139" s="38" t="s">
        <v>290</v>
      </c>
      <c r="J139" s="38" t="s">
        <v>415</v>
      </c>
      <c r="K139" s="38" t="s">
        <v>81</v>
      </c>
      <c r="L139" s="39">
        <v>1750000</v>
      </c>
      <c r="M139" s="39">
        <v>0</v>
      </c>
      <c r="N139" t="s">
        <v>59</v>
      </c>
      <c r="O139" s="40">
        <v>45708</v>
      </c>
      <c r="P139" s="40">
        <v>45711</v>
      </c>
      <c r="Q139" s="40">
        <v>45692</v>
      </c>
      <c r="R139" s="40">
        <v>45708</v>
      </c>
      <c r="S139" s="40">
        <v>45702</v>
      </c>
      <c r="T139" s="41">
        <v>45706</v>
      </c>
      <c r="U139" s="42">
        <v>17</v>
      </c>
      <c r="W139" s="44" t="str">
        <f>_xlfn.XLOOKUP(D139,'[1]SPMC IBP SA'!G:G,'[1]SPMC IBP SA'!M:M,"",0)</f>
        <v>VERMELHO</v>
      </c>
      <c r="X139" s="44" t="str">
        <f>_xlfn.XLOOKUP(D139,'[1]SPMC IBP SA'!G:G,'[1]SPMC IBP SA'!O:O,"",0)</f>
        <v>COP FET.1</v>
      </c>
      <c r="Y139" s="44" t="str">
        <f>_xlfn.XLOOKUP(D139,'[1]SPMC IBP SA'!G:G,'[1]SPMC IBP SA'!R:R,"",0)</f>
        <v>REV. 500 3</v>
      </c>
      <c r="Z139" s="45" t="s">
        <v>55</v>
      </c>
      <c r="AA139" s="46">
        <f>_xlfn.XLOOKUP(D139,'[1]SPMC IBP SA'!G:G,'[1]SPMC IBP SA'!AM:AM,"",0)</f>
        <v>17</v>
      </c>
      <c r="AB139" s="26" t="str">
        <f t="shared" si="11"/>
        <v/>
      </c>
      <c r="AC139" s="47" t="str">
        <f t="shared" si="12"/>
        <v>Via Úmida</v>
      </c>
      <c r="AD139" s="47" t="str">
        <f>_xlfn.XLOOKUP(D139,'[1]SPMC IBP SA'!G:G,'[1]SPMC IBP SA'!FK:FK,"",0)</f>
        <v>Baixo</v>
      </c>
      <c r="AE139" s="47" t="str">
        <f>_xlfn.XLOOKUP(D139,'[1]SPMC IBP SA'!G:G,'[1]SPMC IBP SA'!Q:Q,"",0)</f>
        <v>LTO 800 1</v>
      </c>
      <c r="AF139" s="48">
        <f>_xlfn.XLOOKUP(D139,'[1]SPMC IBP SA'!G:G,'[1]SPMC IBP SA'!FT:FT,"",0)*L139</f>
        <v>143902.5</v>
      </c>
      <c r="AG139">
        <f>IFERROR(IF(C139="","",VLOOKUP(C139,[1]EBR!A:I,9,0)),5)</f>
        <v>5</v>
      </c>
      <c r="AH139" t="str">
        <f>IF(AG139="","",VLOOKUP(AG139,[1]EBR!S:T,2,0))</f>
        <v>PESAGEM</v>
      </c>
      <c r="AI139" t="str">
        <f>_xlfn.XLOOKUP(D139,'[1]SPMC IBP SA'!G:G,'[1]SPMC IBP SA'!M:M,"",0)</f>
        <v>VERMELHO</v>
      </c>
      <c r="AJ139">
        <f t="shared" ca="1" si="13"/>
        <v>13</v>
      </c>
      <c r="AK139" s="40" t="str">
        <f t="shared" ca="1" si="14"/>
        <v>8 - OP com menos de 20 dias</v>
      </c>
      <c r="AS139" t="str">
        <f t="shared" si="15"/>
        <v>703608</v>
      </c>
    </row>
    <row r="140" spans="1:70" x14ac:dyDescent="0.35">
      <c r="A140" s="38">
        <v>703608</v>
      </c>
      <c r="B140" s="38">
        <v>2269354</v>
      </c>
      <c r="C140" s="38" t="s">
        <v>418</v>
      </c>
      <c r="D140" s="38" t="s">
        <v>296</v>
      </c>
      <c r="E140" s="38" t="s">
        <v>54</v>
      </c>
      <c r="F140" s="38">
        <v>402</v>
      </c>
      <c r="G140" s="38" t="s">
        <v>55</v>
      </c>
      <c r="H140" s="38">
        <v>600</v>
      </c>
      <c r="I140" s="38" t="s">
        <v>290</v>
      </c>
      <c r="J140" s="38" t="s">
        <v>415</v>
      </c>
      <c r="K140" s="38" t="s">
        <v>81</v>
      </c>
      <c r="L140" s="39">
        <v>1750000</v>
      </c>
      <c r="M140" s="39">
        <v>0</v>
      </c>
      <c r="N140" t="s">
        <v>59</v>
      </c>
      <c r="O140" s="40">
        <v>45708</v>
      </c>
      <c r="P140" s="40">
        <v>45711</v>
      </c>
      <c r="Q140" s="40">
        <v>45692</v>
      </c>
      <c r="R140" s="40">
        <v>45708</v>
      </c>
      <c r="S140" s="40">
        <v>45702</v>
      </c>
      <c r="T140" s="41">
        <v>45706</v>
      </c>
      <c r="U140" s="42">
        <v>17</v>
      </c>
      <c r="V140" s="43"/>
      <c r="W140" s="44" t="str">
        <f>_xlfn.XLOOKUP(D140,'[1]SPMC IBP SA'!G:G,'[1]SPMC IBP SA'!M:M,"",0)</f>
        <v>VERMELHO</v>
      </c>
      <c r="X140" s="44" t="str">
        <f>_xlfn.XLOOKUP(D140,'[1]SPMC IBP SA'!G:G,'[1]SPMC IBP SA'!O:O,"",0)</f>
        <v>COP FET.1</v>
      </c>
      <c r="Y140" s="44" t="str">
        <f>_xlfn.XLOOKUP(D140,'[1]SPMC IBP SA'!G:G,'[1]SPMC IBP SA'!R:R,"",0)</f>
        <v>REV. 500 3</v>
      </c>
      <c r="Z140" s="45" t="s">
        <v>55</v>
      </c>
      <c r="AA140" s="46">
        <f>_xlfn.XLOOKUP(D140,'[1]SPMC IBP SA'!G:G,'[1]SPMC IBP SA'!AM:AM,"",0)</f>
        <v>17</v>
      </c>
      <c r="AB140" s="26" t="str">
        <f t="shared" si="11"/>
        <v/>
      </c>
      <c r="AC140" s="47" t="str">
        <f t="shared" si="12"/>
        <v>Via Úmida</v>
      </c>
      <c r="AD140" s="47" t="str">
        <f>_xlfn.XLOOKUP(D140,'[1]SPMC IBP SA'!G:G,'[1]SPMC IBP SA'!FK:FK,"",0)</f>
        <v>Baixo</v>
      </c>
      <c r="AE140" s="47" t="str">
        <f>_xlfn.XLOOKUP(D140,'[1]SPMC IBP SA'!G:G,'[1]SPMC IBP SA'!Q:Q,"",0)</f>
        <v>LTO 800 1</v>
      </c>
      <c r="AF140" s="48">
        <f>_xlfn.XLOOKUP(D140,'[1]SPMC IBP SA'!G:G,'[1]SPMC IBP SA'!FT:FT,"",0)*L140</f>
        <v>143902.5</v>
      </c>
      <c r="AG140">
        <f>IFERROR(IF(C140="","",VLOOKUP(C140,[1]EBR!A:I,9,0)),5)</f>
        <v>5</v>
      </c>
      <c r="AH140" t="str">
        <f>IF(AG140="","",VLOOKUP(AG140,[1]EBR!S:T,2,0))</f>
        <v>PESAGEM</v>
      </c>
      <c r="AI140" t="str">
        <f>_xlfn.XLOOKUP(D140,'[1]SPMC IBP SA'!G:G,'[1]SPMC IBP SA'!M:M,"",0)</f>
        <v>VERMELHO</v>
      </c>
      <c r="AJ140">
        <f t="shared" ca="1" si="13"/>
        <v>13</v>
      </c>
      <c r="AK140" s="40" t="str">
        <f t="shared" ca="1" si="14"/>
        <v>8 - OP com menos de 20 dias</v>
      </c>
      <c r="AS140" t="str">
        <f t="shared" si="15"/>
        <v>703608</v>
      </c>
    </row>
    <row r="141" spans="1:70" x14ac:dyDescent="0.35">
      <c r="A141" s="38">
        <v>703608</v>
      </c>
      <c r="B141" s="38">
        <v>2269355</v>
      </c>
      <c r="C141" s="38" t="s">
        <v>419</v>
      </c>
      <c r="D141" s="38" t="s">
        <v>296</v>
      </c>
      <c r="E141" s="38" t="s">
        <v>54</v>
      </c>
      <c r="F141" s="38">
        <v>402</v>
      </c>
      <c r="G141" s="38" t="s">
        <v>55</v>
      </c>
      <c r="H141" s="38">
        <v>600</v>
      </c>
      <c r="I141" s="38" t="s">
        <v>290</v>
      </c>
      <c r="J141" s="38" t="s">
        <v>415</v>
      </c>
      <c r="K141" s="38" t="s">
        <v>81</v>
      </c>
      <c r="L141" s="39">
        <v>1750000</v>
      </c>
      <c r="M141" s="39">
        <v>0</v>
      </c>
      <c r="N141" t="s">
        <v>59</v>
      </c>
      <c r="O141" s="40">
        <v>45708</v>
      </c>
      <c r="P141" s="40">
        <v>45711</v>
      </c>
      <c r="Q141" s="40">
        <v>45692</v>
      </c>
      <c r="R141" s="40">
        <v>45708</v>
      </c>
      <c r="S141" s="40">
        <v>45702</v>
      </c>
      <c r="T141" s="41">
        <v>45706</v>
      </c>
      <c r="U141" s="42">
        <v>17</v>
      </c>
      <c r="W141" s="44" t="str">
        <f>_xlfn.XLOOKUP(D141,'[1]SPMC IBP SA'!G:G,'[1]SPMC IBP SA'!M:M,"",0)</f>
        <v>VERMELHO</v>
      </c>
      <c r="X141" s="44" t="str">
        <f>_xlfn.XLOOKUP(D141,'[1]SPMC IBP SA'!G:G,'[1]SPMC IBP SA'!O:O,"",0)</f>
        <v>COP FET.1</v>
      </c>
      <c r="Y141" s="44" t="str">
        <f>_xlfn.XLOOKUP(D141,'[1]SPMC IBP SA'!G:G,'[1]SPMC IBP SA'!R:R,"",0)</f>
        <v>REV. 500 3</v>
      </c>
      <c r="Z141" s="45" t="s">
        <v>55</v>
      </c>
      <c r="AA141" s="46">
        <f>_xlfn.XLOOKUP(D141,'[1]SPMC IBP SA'!G:G,'[1]SPMC IBP SA'!AM:AM,"",0)</f>
        <v>17</v>
      </c>
      <c r="AB141" s="26" t="str">
        <f t="shared" si="11"/>
        <v/>
      </c>
      <c r="AC141" s="47" t="str">
        <f t="shared" si="12"/>
        <v>Via Úmida</v>
      </c>
      <c r="AD141" s="47" t="str">
        <f>_xlfn.XLOOKUP(D141,'[1]SPMC IBP SA'!G:G,'[1]SPMC IBP SA'!FK:FK,"",0)</f>
        <v>Baixo</v>
      </c>
      <c r="AE141" s="47" t="str">
        <f>_xlfn.XLOOKUP(D141,'[1]SPMC IBP SA'!G:G,'[1]SPMC IBP SA'!Q:Q,"",0)</f>
        <v>LTO 800 1</v>
      </c>
      <c r="AF141" s="48">
        <f>_xlfn.XLOOKUP(D141,'[1]SPMC IBP SA'!G:G,'[1]SPMC IBP SA'!FT:FT,"",0)*L141</f>
        <v>143902.5</v>
      </c>
      <c r="AG141">
        <f>IFERROR(IF(C141="","",VLOOKUP(C141,[1]EBR!A:I,9,0)),5)</f>
        <v>5</v>
      </c>
      <c r="AH141" t="str">
        <f>IF(AG141="","",VLOOKUP(AG141,[1]EBR!S:T,2,0))</f>
        <v>PESAGEM</v>
      </c>
      <c r="AI141" t="str">
        <f>_xlfn.XLOOKUP(D141,'[1]SPMC IBP SA'!G:G,'[1]SPMC IBP SA'!M:M,"",0)</f>
        <v>VERMELHO</v>
      </c>
      <c r="AJ141">
        <f t="shared" ca="1" si="13"/>
        <v>13</v>
      </c>
      <c r="AK141" s="40" t="str">
        <f t="shared" ca="1" si="14"/>
        <v>8 - OP com menos de 20 dias</v>
      </c>
      <c r="AS141" t="str">
        <f t="shared" si="15"/>
        <v>703608</v>
      </c>
    </row>
    <row r="142" spans="1:70" x14ac:dyDescent="0.35">
      <c r="A142" s="38">
        <v>704304</v>
      </c>
      <c r="B142" s="38">
        <v>2269382</v>
      </c>
      <c r="C142" s="38" t="s">
        <v>420</v>
      </c>
      <c r="D142" s="38" t="s">
        <v>282</v>
      </c>
      <c r="E142" s="38" t="s">
        <v>54</v>
      </c>
      <c r="F142" s="38">
        <v>402</v>
      </c>
      <c r="G142" s="38" t="s">
        <v>55</v>
      </c>
      <c r="H142" s="38">
        <v>600</v>
      </c>
      <c r="I142" s="38" t="s">
        <v>234</v>
      </c>
      <c r="J142" s="38" t="s">
        <v>421</v>
      </c>
      <c r="K142" s="38" t="s">
        <v>81</v>
      </c>
      <c r="L142" s="39">
        <v>572000</v>
      </c>
      <c r="M142" s="39">
        <v>0</v>
      </c>
      <c r="N142" t="s">
        <v>59</v>
      </c>
      <c r="O142" s="40">
        <v>45699</v>
      </c>
      <c r="P142" s="40">
        <v>45702</v>
      </c>
      <c r="Q142" s="40">
        <v>45692</v>
      </c>
      <c r="R142" s="40">
        <v>45699</v>
      </c>
      <c r="S142" s="40">
        <v>45699</v>
      </c>
      <c r="T142" s="41">
        <v>45700</v>
      </c>
      <c r="U142" s="42">
        <v>23</v>
      </c>
      <c r="W142" s="44" t="str">
        <f>_xlfn.XLOOKUP(D142,'[1]SPMC IBP SA'!G:G,'[1]SPMC IBP SA'!M:M,"",0)</f>
        <v>(NONE)</v>
      </c>
      <c r="X142" s="44" t="str">
        <f>_xlfn.XLOOKUP(D142,'[1]SPMC IBP SA'!G:G,'[1]SPMC IBP SA'!O:O,"",0)</f>
        <v>COP LEG.2</v>
      </c>
      <c r="Y142" s="44" t="str">
        <f>_xlfn.XLOOKUP(D142,'[1]SPMC IBP SA'!G:G,'[1]SPMC IBP SA'!R:R,"",0)</f>
        <v>REV. 400 2</v>
      </c>
      <c r="Z142" s="45" t="s">
        <v>55</v>
      </c>
      <c r="AA142" s="46">
        <f>_xlfn.XLOOKUP(D142,'[1]SPMC IBP SA'!G:G,'[1]SPMC IBP SA'!AM:AM,"",0)</f>
        <v>23</v>
      </c>
      <c r="AB142" s="26" t="str">
        <f t="shared" si="11"/>
        <v/>
      </c>
      <c r="AC142" s="47" t="str">
        <f t="shared" si="12"/>
        <v>Via Úmida</v>
      </c>
      <c r="AD142" s="47" t="str">
        <f>_xlfn.XLOOKUP(D142,'[1]SPMC IBP SA'!G:G,'[1]SPMC IBP SA'!FK:FK,"",0)</f>
        <v>Baixo</v>
      </c>
      <c r="AE142" s="47" t="str">
        <f>_xlfn.XLOOKUP(D142,'[1]SPMC IBP SA'!G:G,'[1]SPMC IBP SA'!Q:Q,"",0)</f>
        <v>LTO 800 3</v>
      </c>
      <c r="AF142" s="48">
        <f>_xlfn.XLOOKUP(D142,'[1]SPMC IBP SA'!G:G,'[1]SPMC IBP SA'!FT:FT,"",0)*L142</f>
        <v>209615.12</v>
      </c>
      <c r="AG142">
        <f>IFERROR(IF(C142="","",VLOOKUP(C142,[1]EBR!A:I,9,0)),5)</f>
        <v>5</v>
      </c>
      <c r="AH142" t="str">
        <f>IF(AG142="","",VLOOKUP(AG142,[1]EBR!S:T,2,0))</f>
        <v>PESAGEM</v>
      </c>
      <c r="AI142" t="str">
        <f>_xlfn.XLOOKUP(D142,'[1]SPMC IBP SA'!G:G,'[1]SPMC IBP SA'!M:M,"",0)</f>
        <v>(NONE)</v>
      </c>
      <c r="AJ142">
        <f t="shared" ca="1" si="13"/>
        <v>16</v>
      </c>
      <c r="AK142" s="40" t="str">
        <f t="shared" ca="1" si="14"/>
        <v>8 - OP com menos de 20 dias</v>
      </c>
      <c r="AS142" t="str">
        <f t="shared" si="15"/>
        <v>703608</v>
      </c>
    </row>
    <row r="143" spans="1:70" x14ac:dyDescent="0.35">
      <c r="A143" s="38">
        <v>704304</v>
      </c>
      <c r="B143" s="38">
        <v>2269384</v>
      </c>
      <c r="C143" s="38" t="s">
        <v>422</v>
      </c>
      <c r="D143" s="38" t="s">
        <v>282</v>
      </c>
      <c r="E143" s="38" t="s">
        <v>54</v>
      </c>
      <c r="F143" s="38">
        <v>402</v>
      </c>
      <c r="G143" s="38" t="s">
        <v>55</v>
      </c>
      <c r="H143" s="38">
        <v>600</v>
      </c>
      <c r="I143" s="38" t="s">
        <v>392</v>
      </c>
      <c r="J143" s="38" t="s">
        <v>421</v>
      </c>
      <c r="K143" s="38" t="s">
        <v>81</v>
      </c>
      <c r="L143" s="39">
        <v>572000</v>
      </c>
      <c r="M143" s="39">
        <v>521328</v>
      </c>
      <c r="N143" t="s">
        <v>59</v>
      </c>
      <c r="O143" s="40">
        <v>45699</v>
      </c>
      <c r="P143" s="40">
        <v>45702</v>
      </c>
      <c r="Q143" s="40">
        <v>45692</v>
      </c>
      <c r="R143" s="40">
        <v>45699</v>
      </c>
      <c r="S143" s="40">
        <v>45699</v>
      </c>
      <c r="T143" s="41">
        <v>45701</v>
      </c>
      <c r="U143" s="42">
        <v>23</v>
      </c>
      <c r="V143" s="43"/>
      <c r="W143" s="44" t="str">
        <f>_xlfn.XLOOKUP(D143,'[1]SPMC IBP SA'!G:G,'[1]SPMC IBP SA'!M:M,"",0)</f>
        <v>(NONE)</v>
      </c>
      <c r="X143" s="44" t="str">
        <f>_xlfn.XLOOKUP(D143,'[1]SPMC IBP SA'!G:G,'[1]SPMC IBP SA'!O:O,"",0)</f>
        <v>COP LEG.2</v>
      </c>
      <c r="Y143" s="44" t="str">
        <f>_xlfn.XLOOKUP(D143,'[1]SPMC IBP SA'!G:G,'[1]SPMC IBP SA'!R:R,"",0)</f>
        <v>REV. 400 2</v>
      </c>
      <c r="Z143" s="45" t="s">
        <v>55</v>
      </c>
      <c r="AA143" s="46">
        <f>_xlfn.XLOOKUP(D143,'[1]SPMC IBP SA'!G:G,'[1]SPMC IBP SA'!AM:AM,"",0)</f>
        <v>23</v>
      </c>
      <c r="AB143" s="26" t="str">
        <f t="shared" si="11"/>
        <v/>
      </c>
      <c r="AC143" s="47" t="str">
        <f t="shared" si="12"/>
        <v>Via Úmida</v>
      </c>
      <c r="AD143" s="47" t="str">
        <f>_xlfn.XLOOKUP(D143,'[1]SPMC IBP SA'!G:G,'[1]SPMC IBP SA'!FK:FK,"",0)</f>
        <v>Baixo</v>
      </c>
      <c r="AE143" s="47" t="str">
        <f>_xlfn.XLOOKUP(D143,'[1]SPMC IBP SA'!G:G,'[1]SPMC IBP SA'!Q:Q,"",0)</f>
        <v>LTO 800 3</v>
      </c>
      <c r="AF143" s="48">
        <f>_xlfn.XLOOKUP(D143,'[1]SPMC IBP SA'!G:G,'[1]SPMC IBP SA'!FT:FT,"",0)*L143</f>
        <v>209615.12</v>
      </c>
      <c r="AG143">
        <f>IFERROR(IF(C143="","",VLOOKUP(C143,[1]EBR!A:I,9,0)),5)</f>
        <v>5</v>
      </c>
      <c r="AH143" t="str">
        <f>IF(AG143="","",VLOOKUP(AG143,[1]EBR!S:T,2,0))</f>
        <v>PESAGEM</v>
      </c>
      <c r="AI143" t="str">
        <f>_xlfn.XLOOKUP(D143,'[1]SPMC IBP SA'!G:G,'[1]SPMC IBP SA'!M:M,"",0)</f>
        <v>(NONE)</v>
      </c>
      <c r="AJ143">
        <f t="shared" ca="1" si="13"/>
        <v>16</v>
      </c>
      <c r="AK143" s="40" t="str">
        <f t="shared" ca="1" si="14"/>
        <v>8 - OP com menos de 20 dias</v>
      </c>
      <c r="AS143" t="str">
        <f t="shared" si="15"/>
        <v>704304</v>
      </c>
    </row>
    <row r="144" spans="1:70" x14ac:dyDescent="0.35">
      <c r="A144" s="38">
        <v>704304</v>
      </c>
      <c r="B144" s="38">
        <v>2269386</v>
      </c>
      <c r="C144" s="38" t="s">
        <v>423</v>
      </c>
      <c r="D144" s="38" t="s">
        <v>282</v>
      </c>
      <c r="E144" s="38" t="s">
        <v>54</v>
      </c>
      <c r="F144" s="38">
        <v>402</v>
      </c>
      <c r="G144" s="38" t="s">
        <v>55</v>
      </c>
      <c r="H144" s="38">
        <v>600</v>
      </c>
      <c r="I144" s="38" t="s">
        <v>234</v>
      </c>
      <c r="J144" s="38" t="s">
        <v>421</v>
      </c>
      <c r="K144" s="38" t="s">
        <v>81</v>
      </c>
      <c r="L144" s="39">
        <v>572000</v>
      </c>
      <c r="M144" s="39">
        <v>0</v>
      </c>
      <c r="N144" t="s">
        <v>59</v>
      </c>
      <c r="O144" s="40">
        <v>45699</v>
      </c>
      <c r="P144" s="40">
        <v>45702</v>
      </c>
      <c r="Q144" s="40">
        <v>45692</v>
      </c>
      <c r="R144" s="40">
        <v>45699</v>
      </c>
      <c r="S144" s="40">
        <v>45699</v>
      </c>
      <c r="T144" s="41">
        <v>45701</v>
      </c>
      <c r="U144" s="42">
        <v>23</v>
      </c>
      <c r="W144" s="44" t="str">
        <f>_xlfn.XLOOKUP(D144,'[1]SPMC IBP SA'!G:G,'[1]SPMC IBP SA'!M:M,"",0)</f>
        <v>(NONE)</v>
      </c>
      <c r="X144" s="44" t="str">
        <f>_xlfn.XLOOKUP(D144,'[1]SPMC IBP SA'!G:G,'[1]SPMC IBP SA'!O:O,"",0)</f>
        <v>COP LEG.2</v>
      </c>
      <c r="Y144" s="44" t="str">
        <f>_xlfn.XLOOKUP(D144,'[1]SPMC IBP SA'!G:G,'[1]SPMC IBP SA'!R:R,"",0)</f>
        <v>REV. 400 2</v>
      </c>
      <c r="Z144" s="45" t="s">
        <v>55</v>
      </c>
      <c r="AA144" s="46">
        <f>_xlfn.XLOOKUP(D144,'[1]SPMC IBP SA'!G:G,'[1]SPMC IBP SA'!AM:AM,"",0)</f>
        <v>23</v>
      </c>
      <c r="AB144" s="26" t="str">
        <f t="shared" si="11"/>
        <v/>
      </c>
      <c r="AC144" s="47" t="str">
        <f t="shared" si="12"/>
        <v>Via Úmida</v>
      </c>
      <c r="AD144" s="47" t="str">
        <f>_xlfn.XLOOKUP(D144,'[1]SPMC IBP SA'!G:G,'[1]SPMC IBP SA'!FK:FK,"",0)</f>
        <v>Baixo</v>
      </c>
      <c r="AE144" s="47" t="str">
        <f>_xlfn.XLOOKUP(D144,'[1]SPMC IBP SA'!G:G,'[1]SPMC IBP SA'!Q:Q,"",0)</f>
        <v>LTO 800 3</v>
      </c>
      <c r="AF144" s="48">
        <f>_xlfn.XLOOKUP(D144,'[1]SPMC IBP SA'!G:G,'[1]SPMC IBP SA'!FT:FT,"",0)*L144</f>
        <v>209615.12</v>
      </c>
      <c r="AG144">
        <f>IFERROR(IF(C144="","",VLOOKUP(C144,[1]EBR!A:I,9,0)),5)</f>
        <v>5</v>
      </c>
      <c r="AH144" t="str">
        <f>IF(AG144="","",VLOOKUP(AG144,[1]EBR!S:T,2,0))</f>
        <v>PESAGEM</v>
      </c>
      <c r="AI144" t="str">
        <f>_xlfn.XLOOKUP(D144,'[1]SPMC IBP SA'!G:G,'[1]SPMC IBP SA'!M:M,"",0)</f>
        <v>(NONE)</v>
      </c>
      <c r="AJ144">
        <f t="shared" ca="1" si="13"/>
        <v>16</v>
      </c>
      <c r="AK144" s="40" t="str">
        <f t="shared" ca="1" si="14"/>
        <v>8 - OP com menos de 20 dias</v>
      </c>
      <c r="AS144" t="str">
        <f t="shared" si="15"/>
        <v>704304</v>
      </c>
    </row>
    <row r="145" spans="1:45" x14ac:dyDescent="0.35">
      <c r="A145" s="38">
        <v>700984</v>
      </c>
      <c r="B145" s="38">
        <v>2269390</v>
      </c>
      <c r="C145" s="38" t="s">
        <v>424</v>
      </c>
      <c r="D145" s="38" t="s">
        <v>246</v>
      </c>
      <c r="E145" s="38" t="s">
        <v>54</v>
      </c>
      <c r="F145" s="38">
        <v>402</v>
      </c>
      <c r="G145" s="38" t="s">
        <v>55</v>
      </c>
      <c r="H145" s="38">
        <v>600</v>
      </c>
      <c r="I145" s="38" t="s">
        <v>290</v>
      </c>
      <c r="J145" s="38" t="s">
        <v>425</v>
      </c>
      <c r="K145" s="38" t="s">
        <v>81</v>
      </c>
      <c r="L145" s="39">
        <v>500000</v>
      </c>
      <c r="M145" s="39">
        <v>0</v>
      </c>
      <c r="N145" t="s">
        <v>59</v>
      </c>
      <c r="O145" s="40">
        <v>45697</v>
      </c>
      <c r="P145" s="40">
        <v>45700</v>
      </c>
      <c r="Q145" s="40">
        <v>45692</v>
      </c>
      <c r="R145" s="40">
        <v>45697</v>
      </c>
      <c r="S145" s="40">
        <v>45692</v>
      </c>
      <c r="T145" s="41">
        <v>45703</v>
      </c>
      <c r="U145" s="42">
        <v>15</v>
      </c>
      <c r="W145" s="44" t="str">
        <f>_xlfn.XLOOKUP(D145,'[1]SPMC IBP SA'!G:G,'[1]SPMC IBP SA'!M:M,"",0)</f>
        <v>VERMELHO</v>
      </c>
      <c r="X145" s="44" t="str">
        <f>_xlfn.XLOOKUP(D145,'[1]SPMC IBP SA'!G:G,'[1]SPMC IBP SA'!O:O,"",0)</f>
        <v>COP FET.2</v>
      </c>
      <c r="Y145" s="44" t="str">
        <f>_xlfn.XLOOKUP(D145,'[1]SPMC IBP SA'!G:G,'[1]SPMC IBP SA'!R:R,"",0)</f>
        <v>(None)</v>
      </c>
      <c r="Z145" s="45" t="s">
        <v>55</v>
      </c>
      <c r="AA145" s="46">
        <f>_xlfn.XLOOKUP(D145,'[1]SPMC IBP SA'!G:G,'[1]SPMC IBP SA'!AM:AM,"",0)</f>
        <v>15</v>
      </c>
      <c r="AB145" s="26" t="str">
        <f t="shared" si="11"/>
        <v/>
      </c>
      <c r="AC145" s="47" t="str">
        <f t="shared" si="12"/>
        <v>Via Úmida</v>
      </c>
      <c r="AD145" s="47" t="str">
        <f>_xlfn.XLOOKUP(D145,'[1]SPMC IBP SA'!G:G,'[1]SPMC IBP SA'!FK:FK,"",0)</f>
        <v>Crítico</v>
      </c>
      <c r="AE145" s="47" t="str">
        <f>_xlfn.XLOOKUP(D145,'[1]SPMC IBP SA'!G:G,'[1]SPMC IBP SA'!Q:Q,"",0)</f>
        <v>LTO 800 1  VG 800 1</v>
      </c>
      <c r="AF145" s="48">
        <f>_xlfn.XLOOKUP(D145,'[1]SPMC IBP SA'!G:G,'[1]SPMC IBP SA'!FT:FT,"",0)*L145</f>
        <v>141900</v>
      </c>
      <c r="AG145">
        <f>IFERROR(IF(C145="","",VLOOKUP(C145,[1]EBR!A:I,9,0)),5)</f>
        <v>5</v>
      </c>
      <c r="AH145" t="str">
        <f>IF(AG145="","",VLOOKUP(AG145,[1]EBR!S:T,2,0))</f>
        <v>PESAGEM</v>
      </c>
      <c r="AI145" t="str">
        <f>_xlfn.XLOOKUP(D145,'[1]SPMC IBP SA'!G:G,'[1]SPMC IBP SA'!M:M,"",0)</f>
        <v>VERMELHO</v>
      </c>
      <c r="AJ145">
        <f t="shared" ca="1" si="13"/>
        <v>23</v>
      </c>
      <c r="AK145" s="40" t="str">
        <f t="shared" ca="1" si="14"/>
        <v>7 - OP em WIP +20 a 30 dias</v>
      </c>
      <c r="AS145" t="str">
        <f t="shared" si="15"/>
        <v>704304</v>
      </c>
    </row>
    <row r="146" spans="1:45" x14ac:dyDescent="0.35">
      <c r="A146" s="38">
        <v>702849</v>
      </c>
      <c r="B146" s="38">
        <v>2269433</v>
      </c>
      <c r="C146" s="38" t="s">
        <v>426</v>
      </c>
      <c r="D146" s="38" t="s">
        <v>248</v>
      </c>
      <c r="E146" s="38" t="s">
        <v>54</v>
      </c>
      <c r="F146" s="38">
        <v>400</v>
      </c>
      <c r="G146" s="38" t="s">
        <v>55</v>
      </c>
      <c r="H146" s="38">
        <v>600</v>
      </c>
      <c r="I146" s="38" t="s">
        <v>234</v>
      </c>
      <c r="J146" s="38" t="s">
        <v>427</v>
      </c>
      <c r="K146" s="38" t="s">
        <v>81</v>
      </c>
      <c r="L146" s="39">
        <v>583333</v>
      </c>
      <c r="M146" s="39">
        <v>0</v>
      </c>
      <c r="N146" t="s">
        <v>59</v>
      </c>
      <c r="O146" s="40">
        <v>45692</v>
      </c>
      <c r="P146" s="40">
        <v>45694</v>
      </c>
      <c r="Q146" s="40">
        <v>45692</v>
      </c>
      <c r="R146" s="40">
        <v>45692</v>
      </c>
      <c r="S146" s="40">
        <v>45692</v>
      </c>
      <c r="T146" s="41">
        <v>45703</v>
      </c>
      <c r="U146" s="42">
        <v>17</v>
      </c>
      <c r="V146" s="43"/>
      <c r="W146" s="44" t="str">
        <f>_xlfn.XLOOKUP(D146,'[1]SPMC IBP SA'!G:G,'[1]SPMC IBP SA'!M:M,"",0)</f>
        <v>VERMELHO</v>
      </c>
      <c r="X146" s="44" t="str">
        <f>_xlfn.XLOOKUP(D146,'[1]SPMC IBP SA'!G:G,'[1]SPMC IBP SA'!O:O,"",0)</f>
        <v>COP FET.4</v>
      </c>
      <c r="Y146" s="44" t="str">
        <f>_xlfn.XLOOKUP(D146,'[1]SPMC IBP SA'!G:G,'[1]SPMC IBP SA'!R:R,"",0)</f>
        <v>REV. 500 1</v>
      </c>
      <c r="Z146" s="45" t="s">
        <v>55</v>
      </c>
      <c r="AA146" s="46">
        <f>_xlfn.XLOOKUP(D146,'[1]SPMC IBP SA'!G:G,'[1]SPMC IBP SA'!AM:AM,"",0)</f>
        <v>17</v>
      </c>
      <c r="AB146" s="26" t="str">
        <f t="shared" si="11"/>
        <v/>
      </c>
      <c r="AC146" s="47" t="str">
        <f t="shared" si="12"/>
        <v>Via Úmida</v>
      </c>
      <c r="AD146" s="47" t="str">
        <f>_xlfn.XLOOKUP(D146,'[1]SPMC IBP SA'!G:G,'[1]SPMC IBP SA'!FK:FK,"",0)</f>
        <v>Cheio</v>
      </c>
      <c r="AE146" s="47" t="str">
        <f>_xlfn.XLOOKUP(D146,'[1]SPMC IBP SA'!G:G,'[1]SPMC IBP SA'!Q:Q,"",0)</f>
        <v>-</v>
      </c>
      <c r="AF146" s="48">
        <f>_xlfn.XLOOKUP(D146,'[1]SPMC IBP SA'!G:G,'[1]SPMC IBP SA'!FT:FT,"",0)*L146</f>
        <v>49151.638579999999</v>
      </c>
      <c r="AG146">
        <f>IFERROR(IF(C146="","",VLOOKUP(C146,[1]EBR!A:I,9,0)),5)</f>
        <v>5</v>
      </c>
      <c r="AH146" t="str">
        <f>IF(AG146="","",VLOOKUP(AG146,[1]EBR!S:T,2,0))</f>
        <v>PESAGEM</v>
      </c>
      <c r="AI146" t="str">
        <f>_xlfn.XLOOKUP(D146,'[1]SPMC IBP SA'!G:G,'[1]SPMC IBP SA'!M:M,"",0)</f>
        <v>VERMELHO</v>
      </c>
      <c r="AJ146">
        <f t="shared" ca="1" si="13"/>
        <v>23</v>
      </c>
      <c r="AK146" s="40" t="str">
        <f t="shared" ca="1" si="14"/>
        <v>7 - OP em WIP +20 a 30 dias</v>
      </c>
      <c r="AS146" t="str">
        <f t="shared" si="15"/>
        <v>700984</v>
      </c>
    </row>
    <row r="147" spans="1:45" x14ac:dyDescent="0.35">
      <c r="A147" s="38">
        <v>701247</v>
      </c>
      <c r="B147" s="38">
        <v>2269507</v>
      </c>
      <c r="C147" s="38" t="s">
        <v>428</v>
      </c>
      <c r="D147" s="38" t="s">
        <v>251</v>
      </c>
      <c r="E147" s="38" t="s">
        <v>54</v>
      </c>
      <c r="F147" s="38">
        <v>402</v>
      </c>
      <c r="G147" s="38" t="s">
        <v>55</v>
      </c>
      <c r="H147" s="38">
        <v>600</v>
      </c>
      <c r="I147" s="38" t="s">
        <v>273</v>
      </c>
      <c r="J147" s="38" t="s">
        <v>429</v>
      </c>
      <c r="K147" s="38" t="s">
        <v>81</v>
      </c>
      <c r="L147" s="39">
        <v>1000000</v>
      </c>
      <c r="M147" s="39">
        <v>0</v>
      </c>
      <c r="N147" t="s">
        <v>59</v>
      </c>
      <c r="O147" s="40">
        <v>45701</v>
      </c>
      <c r="P147" s="40">
        <v>45705</v>
      </c>
      <c r="Q147" s="40">
        <v>45692</v>
      </c>
      <c r="R147" s="40">
        <v>45701</v>
      </c>
      <c r="S147" s="40">
        <v>45692</v>
      </c>
      <c r="T147" s="41" t="s">
        <v>264</v>
      </c>
      <c r="U147" s="42">
        <v>24</v>
      </c>
      <c r="V147" s="43"/>
      <c r="W147" s="44" t="str">
        <f>_xlfn.XLOOKUP(D147,'[1]SPMC IBP SA'!G:G,'[1]SPMC IBP SA'!M:M,"",0)</f>
        <v>VERMELHO</v>
      </c>
      <c r="X147" s="44" t="str">
        <f>_xlfn.XLOOKUP(D147,'[1]SPMC IBP SA'!G:G,'[1]SPMC IBP SA'!O:O,"",0)</f>
        <v>COP FET.7</v>
      </c>
      <c r="Y147" s="44" t="str">
        <f>_xlfn.XLOOKUP(D147,'[1]SPMC IBP SA'!G:G,'[1]SPMC IBP SA'!R:R,"",0)</f>
        <v>REV. 800 2</v>
      </c>
      <c r="Z147" s="45" t="s">
        <v>55</v>
      </c>
      <c r="AA147" s="46">
        <f>_xlfn.XLOOKUP(D147,'[1]SPMC IBP SA'!G:G,'[1]SPMC IBP SA'!AM:AM,"",0)</f>
        <v>24</v>
      </c>
      <c r="AB147" s="26" t="str">
        <f t="shared" si="11"/>
        <v>NÃO</v>
      </c>
      <c r="AC147" s="47" t="str">
        <f t="shared" si="12"/>
        <v>Via Úmida</v>
      </c>
      <c r="AD147" s="47" t="str">
        <f>_xlfn.XLOOKUP(D147,'[1]SPMC IBP SA'!G:G,'[1]SPMC IBP SA'!FK:FK,"",0)</f>
        <v>Crítico</v>
      </c>
      <c r="AE147" s="47" t="str">
        <f>_xlfn.XLOOKUP(D147,'[1]SPMC IBP SA'!G:G,'[1]SPMC IBP SA'!Q:Q,"",0)</f>
        <v>LTO 2000 2  VG 2000 2</v>
      </c>
      <c r="AF147" s="48">
        <f>_xlfn.XLOOKUP(D147,'[1]SPMC IBP SA'!G:G,'[1]SPMC IBP SA'!FT:FT,"",0)*L147</f>
        <v>284360</v>
      </c>
      <c r="AG147">
        <f>IFERROR(IF(C147="","",VLOOKUP(C147,[1]EBR!A:I,9,0)),5)</f>
        <v>5</v>
      </c>
      <c r="AH147" t="str">
        <f>IF(AG147="","",VLOOKUP(AG147,[1]EBR!S:T,2,0))</f>
        <v>PESAGEM</v>
      </c>
      <c r="AI147" t="str">
        <f>_xlfn.XLOOKUP(D147,'[1]SPMC IBP SA'!G:G,'[1]SPMC IBP SA'!M:M,"",0)</f>
        <v>VERMELHO</v>
      </c>
      <c r="AJ147">
        <f t="shared" ca="1" si="13"/>
        <v>23</v>
      </c>
      <c r="AK147" s="40" t="str">
        <f t="shared" ca="1" si="14"/>
        <v>7 - OP em WIP +20 a 30 dias</v>
      </c>
      <c r="AS147" t="str">
        <f t="shared" si="15"/>
        <v>702849</v>
      </c>
    </row>
    <row r="148" spans="1:45" x14ac:dyDescent="0.35">
      <c r="A148" s="38">
        <v>701247</v>
      </c>
      <c r="B148" s="38">
        <v>2269508</v>
      </c>
      <c r="C148" s="38" t="s">
        <v>430</v>
      </c>
      <c r="D148" s="38" t="s">
        <v>251</v>
      </c>
      <c r="E148" s="38" t="s">
        <v>54</v>
      </c>
      <c r="F148" s="38">
        <v>402</v>
      </c>
      <c r="G148" s="38" t="s">
        <v>55</v>
      </c>
      <c r="H148" s="38">
        <v>600</v>
      </c>
      <c r="I148" s="38" t="s">
        <v>273</v>
      </c>
      <c r="J148" s="38" t="s">
        <v>429</v>
      </c>
      <c r="K148" s="38" t="s">
        <v>81</v>
      </c>
      <c r="L148" s="39">
        <v>1000000</v>
      </c>
      <c r="M148" s="39">
        <v>0</v>
      </c>
      <c r="N148" t="s">
        <v>59</v>
      </c>
      <c r="O148" s="40">
        <v>45701</v>
      </c>
      <c r="P148" s="40">
        <v>45705</v>
      </c>
      <c r="Q148" s="40">
        <v>45692</v>
      </c>
      <c r="R148" s="40">
        <v>45701</v>
      </c>
      <c r="S148" s="40">
        <v>45692</v>
      </c>
      <c r="T148" s="41" t="s">
        <v>264</v>
      </c>
      <c r="U148" s="42">
        <v>24</v>
      </c>
      <c r="V148" s="43"/>
      <c r="W148" s="44" t="str">
        <f>_xlfn.XLOOKUP(D148,'[1]SPMC IBP SA'!G:G,'[1]SPMC IBP SA'!M:M,"",0)</f>
        <v>VERMELHO</v>
      </c>
      <c r="X148" s="44" t="str">
        <f>_xlfn.XLOOKUP(D148,'[1]SPMC IBP SA'!G:G,'[1]SPMC IBP SA'!O:O,"",0)</f>
        <v>COP FET.7</v>
      </c>
      <c r="Y148" s="44" t="str">
        <f>_xlfn.XLOOKUP(D148,'[1]SPMC IBP SA'!G:G,'[1]SPMC IBP SA'!R:R,"",0)</f>
        <v>REV. 800 2</v>
      </c>
      <c r="Z148" s="45" t="s">
        <v>55</v>
      </c>
      <c r="AA148" s="46">
        <f>_xlfn.XLOOKUP(D148,'[1]SPMC IBP SA'!G:G,'[1]SPMC IBP SA'!AM:AM,"",0)</f>
        <v>24</v>
      </c>
      <c r="AB148" s="26" t="str">
        <f t="shared" si="11"/>
        <v>NÃO</v>
      </c>
      <c r="AC148" s="47" t="str">
        <f t="shared" si="12"/>
        <v>Via Úmida</v>
      </c>
      <c r="AD148" s="47" t="str">
        <f>_xlfn.XLOOKUP(D148,'[1]SPMC IBP SA'!G:G,'[1]SPMC IBP SA'!FK:FK,"",0)</f>
        <v>Crítico</v>
      </c>
      <c r="AE148" s="47" t="str">
        <f>_xlfn.XLOOKUP(D148,'[1]SPMC IBP SA'!G:G,'[1]SPMC IBP SA'!Q:Q,"",0)</f>
        <v>LTO 2000 2  VG 2000 2</v>
      </c>
      <c r="AF148" s="48">
        <f>_xlfn.XLOOKUP(D148,'[1]SPMC IBP SA'!G:G,'[1]SPMC IBP SA'!FT:FT,"",0)*L148</f>
        <v>284360</v>
      </c>
      <c r="AG148">
        <f>IFERROR(IF(C148="","",VLOOKUP(C148,[1]EBR!A:I,9,0)),5)</f>
        <v>5</v>
      </c>
      <c r="AH148" t="str">
        <f>IF(AG148="","",VLOOKUP(AG148,[1]EBR!S:T,2,0))</f>
        <v>PESAGEM</v>
      </c>
      <c r="AI148" t="str">
        <f>_xlfn.XLOOKUP(D148,'[1]SPMC IBP SA'!G:G,'[1]SPMC IBP SA'!M:M,"",0)</f>
        <v>VERMELHO</v>
      </c>
      <c r="AJ148">
        <f t="shared" ca="1" si="13"/>
        <v>23</v>
      </c>
      <c r="AK148" s="40" t="str">
        <f t="shared" ca="1" si="14"/>
        <v>7 - OP em WIP +20 a 30 dias</v>
      </c>
      <c r="AS148" t="str">
        <f t="shared" si="15"/>
        <v>701247</v>
      </c>
    </row>
    <row r="149" spans="1:45" x14ac:dyDescent="0.35">
      <c r="A149" s="38">
        <v>704224</v>
      </c>
      <c r="B149" s="38">
        <v>2269509</v>
      </c>
      <c r="C149" s="38" t="s">
        <v>431</v>
      </c>
      <c r="D149" s="38" t="s">
        <v>299</v>
      </c>
      <c r="E149" s="38" t="s">
        <v>54</v>
      </c>
      <c r="F149" s="38">
        <v>400</v>
      </c>
      <c r="G149" s="38" t="s">
        <v>55</v>
      </c>
      <c r="H149" s="38">
        <v>600</v>
      </c>
      <c r="I149" s="38" t="s">
        <v>234</v>
      </c>
      <c r="J149" s="38" t="s">
        <v>432</v>
      </c>
      <c r="K149" s="38" t="s">
        <v>81</v>
      </c>
      <c r="L149" s="39">
        <v>4200000</v>
      </c>
      <c r="M149" s="39">
        <v>0</v>
      </c>
      <c r="N149" t="s">
        <v>59</v>
      </c>
      <c r="O149" s="40">
        <v>45708</v>
      </c>
      <c r="P149" s="40">
        <v>45710</v>
      </c>
      <c r="Q149" s="40">
        <v>45692</v>
      </c>
      <c r="R149" s="40">
        <v>45708</v>
      </c>
      <c r="S149" s="40">
        <v>45702</v>
      </c>
      <c r="T149" s="41">
        <v>45711</v>
      </c>
      <c r="U149" s="42">
        <v>17</v>
      </c>
      <c r="V149" s="43"/>
      <c r="W149" s="44" t="str">
        <f>_xlfn.XLOOKUP(D149,'[1]SPMC IBP SA'!G:G,'[1]SPMC IBP SA'!M:M,"",0)</f>
        <v>VERMELHO</v>
      </c>
      <c r="X149" s="44" t="str">
        <f>_xlfn.XLOOKUP(D149,'[1]SPMC IBP SA'!G:G,'[1]SPMC IBP SA'!O:O,"",0)</f>
        <v>COP FET.7</v>
      </c>
      <c r="Y149" s="44" t="str">
        <f>_xlfn.XLOOKUP(D149,'[1]SPMC IBP SA'!G:G,'[1]SPMC IBP SA'!R:R,"",0)</f>
        <v>REV. 800 2</v>
      </c>
      <c r="Z149" s="45" t="s">
        <v>55</v>
      </c>
      <c r="AA149" s="46">
        <f>_xlfn.XLOOKUP(D149,'[1]SPMC IBP SA'!G:G,'[1]SPMC IBP SA'!AM:AM,"",0)</f>
        <v>17</v>
      </c>
      <c r="AB149" s="26" t="str">
        <f t="shared" si="11"/>
        <v/>
      </c>
      <c r="AC149" s="47" t="str">
        <f t="shared" si="12"/>
        <v>Via Úmida</v>
      </c>
      <c r="AD149" s="47" t="str">
        <f>_xlfn.XLOOKUP(D149,'[1]SPMC IBP SA'!G:G,'[1]SPMC IBP SA'!FK:FK,"",0)</f>
        <v>Baixo</v>
      </c>
      <c r="AE149" s="47" t="str">
        <f>_xlfn.XLOOKUP(D149,'[1]SPMC IBP SA'!G:G,'[1]SPMC IBP SA'!Q:Q,"",0)</f>
        <v>-</v>
      </c>
      <c r="AF149" s="48">
        <f>_xlfn.XLOOKUP(D149,'[1]SPMC IBP SA'!G:G,'[1]SPMC IBP SA'!FT:FT,"",0)*L149</f>
        <v>905352</v>
      </c>
      <c r="AG149">
        <f>IFERROR(IF(C149="","",VLOOKUP(C149,[1]EBR!A:I,9,0)),5)</f>
        <v>5</v>
      </c>
      <c r="AH149" t="str">
        <f>IF(AG149="","",VLOOKUP(AG149,[1]EBR!S:T,2,0))</f>
        <v>PESAGEM</v>
      </c>
      <c r="AI149" t="str">
        <f>_xlfn.XLOOKUP(D149,'[1]SPMC IBP SA'!G:G,'[1]SPMC IBP SA'!M:M,"",0)</f>
        <v>VERMELHO</v>
      </c>
      <c r="AJ149">
        <f t="shared" ca="1" si="13"/>
        <v>13</v>
      </c>
      <c r="AK149" s="40" t="str">
        <f t="shared" ca="1" si="14"/>
        <v>8 - OP com menos de 20 dias</v>
      </c>
      <c r="AS149" t="str">
        <f t="shared" si="15"/>
        <v>701247</v>
      </c>
    </row>
    <row r="150" spans="1:45" x14ac:dyDescent="0.35">
      <c r="A150" s="38">
        <v>704224</v>
      </c>
      <c r="B150" s="38">
        <v>2269510</v>
      </c>
      <c r="C150" s="38" t="s">
        <v>433</v>
      </c>
      <c r="D150" s="38" t="s">
        <v>299</v>
      </c>
      <c r="E150" s="38" t="s">
        <v>54</v>
      </c>
      <c r="F150" s="38">
        <v>400</v>
      </c>
      <c r="G150" s="38" t="s">
        <v>55</v>
      </c>
      <c r="H150" s="38">
        <v>600</v>
      </c>
      <c r="I150" s="38" t="s">
        <v>234</v>
      </c>
      <c r="J150" s="38" t="s">
        <v>432</v>
      </c>
      <c r="K150" s="38" t="s">
        <v>81</v>
      </c>
      <c r="L150" s="39">
        <v>4200000</v>
      </c>
      <c r="M150" s="39">
        <v>0</v>
      </c>
      <c r="N150" t="s">
        <v>59</v>
      </c>
      <c r="O150" s="40">
        <v>45708</v>
      </c>
      <c r="P150" s="40">
        <v>45710</v>
      </c>
      <c r="Q150" s="40">
        <v>45692</v>
      </c>
      <c r="R150" s="40">
        <v>45708</v>
      </c>
      <c r="S150" s="40">
        <v>45702</v>
      </c>
      <c r="T150" s="41">
        <v>45711</v>
      </c>
      <c r="U150" s="42">
        <v>17</v>
      </c>
      <c r="V150" s="43"/>
      <c r="W150" s="44" t="str">
        <f>_xlfn.XLOOKUP(D150,'[1]SPMC IBP SA'!G:G,'[1]SPMC IBP SA'!M:M,"",0)</f>
        <v>VERMELHO</v>
      </c>
      <c r="X150" s="44" t="str">
        <f>_xlfn.XLOOKUP(D150,'[1]SPMC IBP SA'!G:G,'[1]SPMC IBP SA'!O:O,"",0)</f>
        <v>COP FET.7</v>
      </c>
      <c r="Y150" s="44" t="str">
        <f>_xlfn.XLOOKUP(D150,'[1]SPMC IBP SA'!G:G,'[1]SPMC IBP SA'!R:R,"",0)</f>
        <v>REV. 800 2</v>
      </c>
      <c r="Z150" s="45" t="s">
        <v>55</v>
      </c>
      <c r="AA150" s="46">
        <f>_xlfn.XLOOKUP(D150,'[1]SPMC IBP SA'!G:G,'[1]SPMC IBP SA'!AM:AM,"",0)</f>
        <v>17</v>
      </c>
      <c r="AB150" s="26" t="str">
        <f t="shared" si="11"/>
        <v/>
      </c>
      <c r="AC150" s="47" t="str">
        <f t="shared" si="12"/>
        <v>Via Úmida</v>
      </c>
      <c r="AD150" s="47" t="str">
        <f>_xlfn.XLOOKUP(D150,'[1]SPMC IBP SA'!G:G,'[1]SPMC IBP SA'!FK:FK,"",0)</f>
        <v>Baixo</v>
      </c>
      <c r="AE150" s="47" t="str">
        <f>_xlfn.XLOOKUP(D150,'[1]SPMC IBP SA'!G:G,'[1]SPMC IBP SA'!Q:Q,"",0)</f>
        <v>-</v>
      </c>
      <c r="AF150" s="48">
        <f>_xlfn.XLOOKUP(D150,'[1]SPMC IBP SA'!G:G,'[1]SPMC IBP SA'!FT:FT,"",0)*L150</f>
        <v>905352</v>
      </c>
      <c r="AG150">
        <f>IFERROR(IF(C150="","",VLOOKUP(C150,[1]EBR!A:I,9,0)),5)</f>
        <v>5</v>
      </c>
      <c r="AH150" t="str">
        <f>IF(AG150="","",VLOOKUP(AG150,[1]EBR!S:T,2,0))</f>
        <v>PESAGEM</v>
      </c>
      <c r="AI150" t="str">
        <f>_xlfn.XLOOKUP(D150,'[1]SPMC IBP SA'!G:G,'[1]SPMC IBP SA'!M:M,"",0)</f>
        <v>VERMELHO</v>
      </c>
      <c r="AJ150">
        <f t="shared" ca="1" si="13"/>
        <v>13</v>
      </c>
      <c r="AK150" s="40" t="str">
        <f t="shared" ca="1" si="14"/>
        <v>8 - OP com menos de 20 dias</v>
      </c>
      <c r="AS150" t="str">
        <f t="shared" si="15"/>
        <v>704224</v>
      </c>
    </row>
    <row r="151" spans="1:45" x14ac:dyDescent="0.35">
      <c r="A151" s="38">
        <v>704224</v>
      </c>
      <c r="B151" s="38">
        <v>2269511</v>
      </c>
      <c r="C151" s="38" t="s">
        <v>434</v>
      </c>
      <c r="D151" s="38" t="s">
        <v>299</v>
      </c>
      <c r="E151" s="38" t="s">
        <v>54</v>
      </c>
      <c r="F151" s="38">
        <v>400</v>
      </c>
      <c r="G151" s="38" t="s">
        <v>55</v>
      </c>
      <c r="H151" s="38">
        <v>600</v>
      </c>
      <c r="I151" s="38" t="s">
        <v>234</v>
      </c>
      <c r="J151" s="38" t="s">
        <v>432</v>
      </c>
      <c r="K151" s="38" t="s">
        <v>81</v>
      </c>
      <c r="L151" s="39">
        <v>4200000</v>
      </c>
      <c r="M151" s="39">
        <v>0</v>
      </c>
      <c r="N151" t="s">
        <v>59</v>
      </c>
      <c r="O151" s="40">
        <v>45708</v>
      </c>
      <c r="P151" s="40">
        <v>45710</v>
      </c>
      <c r="Q151" s="40">
        <v>45692</v>
      </c>
      <c r="R151" s="40">
        <v>45708</v>
      </c>
      <c r="S151" s="40">
        <v>45702</v>
      </c>
      <c r="T151" s="41">
        <v>45711</v>
      </c>
      <c r="U151" s="42">
        <v>17</v>
      </c>
      <c r="W151" s="44" t="str">
        <f>_xlfn.XLOOKUP(D151,'[1]SPMC IBP SA'!G:G,'[1]SPMC IBP SA'!M:M,"",0)</f>
        <v>VERMELHO</v>
      </c>
      <c r="X151" s="44" t="str">
        <f>_xlfn.XLOOKUP(D151,'[1]SPMC IBP SA'!G:G,'[1]SPMC IBP SA'!O:O,"",0)</f>
        <v>COP FET.7</v>
      </c>
      <c r="Y151" s="44" t="str">
        <f>_xlfn.XLOOKUP(D151,'[1]SPMC IBP SA'!G:G,'[1]SPMC IBP SA'!R:R,"",0)</f>
        <v>REV. 800 2</v>
      </c>
      <c r="Z151" s="45" t="s">
        <v>55</v>
      </c>
      <c r="AA151" s="46">
        <f>_xlfn.XLOOKUP(D151,'[1]SPMC IBP SA'!G:G,'[1]SPMC IBP SA'!AM:AM,"",0)</f>
        <v>17</v>
      </c>
      <c r="AB151" s="26" t="str">
        <f t="shared" si="11"/>
        <v/>
      </c>
      <c r="AC151" s="47" t="str">
        <f t="shared" si="12"/>
        <v>Via Úmida</v>
      </c>
      <c r="AD151" s="47" t="str">
        <f>_xlfn.XLOOKUP(D151,'[1]SPMC IBP SA'!G:G,'[1]SPMC IBP SA'!FK:FK,"",0)</f>
        <v>Baixo</v>
      </c>
      <c r="AE151" s="47" t="str">
        <f>_xlfn.XLOOKUP(D151,'[1]SPMC IBP SA'!G:G,'[1]SPMC IBP SA'!Q:Q,"",0)</f>
        <v>-</v>
      </c>
      <c r="AF151" s="48">
        <f>_xlfn.XLOOKUP(D151,'[1]SPMC IBP SA'!G:G,'[1]SPMC IBP SA'!FT:FT,"",0)*L151</f>
        <v>905352</v>
      </c>
      <c r="AG151">
        <f>IFERROR(IF(C151="","",VLOOKUP(C151,[1]EBR!A:I,9,0)),5)</f>
        <v>5</v>
      </c>
      <c r="AH151" t="str">
        <f>IF(AG151="","",VLOOKUP(AG151,[1]EBR!S:T,2,0))</f>
        <v>PESAGEM</v>
      </c>
      <c r="AI151" t="str">
        <f>_xlfn.XLOOKUP(D151,'[1]SPMC IBP SA'!G:G,'[1]SPMC IBP SA'!M:M,"",0)</f>
        <v>VERMELHO</v>
      </c>
      <c r="AJ151">
        <f t="shared" ca="1" si="13"/>
        <v>13</v>
      </c>
      <c r="AK151" s="40" t="str">
        <f t="shared" ca="1" si="14"/>
        <v>8 - OP com menos de 20 dias</v>
      </c>
      <c r="AS151" t="str">
        <f t="shared" si="15"/>
        <v>704224</v>
      </c>
    </row>
    <row r="152" spans="1:45" x14ac:dyDescent="0.35">
      <c r="A152" s="38">
        <v>750063</v>
      </c>
      <c r="B152" s="38">
        <v>2269512</v>
      </c>
      <c r="C152" s="38" t="s">
        <v>435</v>
      </c>
      <c r="D152" s="38" t="s">
        <v>89</v>
      </c>
      <c r="E152" s="38" t="s">
        <v>54</v>
      </c>
      <c r="F152" s="38">
        <v>402</v>
      </c>
      <c r="G152" s="38" t="s">
        <v>55</v>
      </c>
      <c r="H152" s="38">
        <v>600</v>
      </c>
      <c r="I152" s="38" t="s">
        <v>290</v>
      </c>
      <c r="J152" s="38" t="s">
        <v>91</v>
      </c>
      <c r="K152" s="38" t="s">
        <v>81</v>
      </c>
      <c r="L152" s="39">
        <v>500000</v>
      </c>
      <c r="M152" s="39">
        <v>0</v>
      </c>
      <c r="N152" t="s">
        <v>59</v>
      </c>
      <c r="O152" s="40">
        <v>45697</v>
      </c>
      <c r="P152" s="40">
        <v>45701</v>
      </c>
      <c r="Q152" s="40">
        <v>45692</v>
      </c>
      <c r="R152" s="40">
        <v>45697</v>
      </c>
      <c r="S152" s="40">
        <v>45694</v>
      </c>
      <c r="T152" s="41">
        <v>45706</v>
      </c>
      <c r="U152" s="42">
        <v>19</v>
      </c>
      <c r="V152" s="43"/>
      <c r="W152" s="44" t="str">
        <f>_xlfn.XLOOKUP(D152,'[1]SPMC IBP SA'!G:G,'[1]SPMC IBP SA'!M:M,"",0)</f>
        <v>AMARELO</v>
      </c>
      <c r="X152" s="44" t="str">
        <f>_xlfn.XLOOKUP(D152,'[1]SPMC IBP SA'!G:G,'[1]SPMC IBP SA'!O:O,"",0)</f>
        <v>COP LEG.1</v>
      </c>
      <c r="Y152" s="44" t="str">
        <f>_xlfn.XLOOKUP(D152,'[1]SPMC IBP SA'!G:G,'[1]SPMC IBP SA'!R:R,"",0)</f>
        <v>REV. 150 1</v>
      </c>
      <c r="Z152" s="45" t="s">
        <v>55</v>
      </c>
      <c r="AA152" s="46">
        <f>_xlfn.XLOOKUP(D152,'[1]SPMC IBP SA'!G:G,'[1]SPMC IBP SA'!AM:AM,"",0)</f>
        <v>19</v>
      </c>
      <c r="AB152" s="26" t="str">
        <f t="shared" si="11"/>
        <v/>
      </c>
      <c r="AC152" s="47" t="str">
        <f t="shared" si="12"/>
        <v>Via Úmida</v>
      </c>
      <c r="AD152" s="47" t="str">
        <f>_xlfn.XLOOKUP(D152,'[1]SPMC IBP SA'!G:G,'[1]SPMC IBP SA'!FK:FK,"",0)</f>
        <v>Excesso</v>
      </c>
      <c r="AE152" s="47" t="str">
        <f>_xlfn.XLOOKUP(D152,'[1]SPMC IBP SA'!G:G,'[1]SPMC IBP SA'!Q:Q,"",0)</f>
        <v>LTO 400  VG 400</v>
      </c>
      <c r="AF152" s="48">
        <f>_xlfn.XLOOKUP(D152,'[1]SPMC IBP SA'!G:G,'[1]SPMC IBP SA'!FT:FT,"",0)*L152</f>
        <v>178525</v>
      </c>
      <c r="AG152">
        <f>IFERROR(IF(C152="","",VLOOKUP(C152,[1]EBR!A:I,9,0)),5)</f>
        <v>5</v>
      </c>
      <c r="AH152" t="str">
        <f>IF(AG152="","",VLOOKUP(AG152,[1]EBR!S:T,2,0))</f>
        <v>PESAGEM</v>
      </c>
      <c r="AI152" t="str">
        <f>_xlfn.XLOOKUP(D152,'[1]SPMC IBP SA'!G:G,'[1]SPMC IBP SA'!M:M,"",0)</f>
        <v>AMARELO</v>
      </c>
      <c r="AJ152">
        <f t="shared" ca="1" si="13"/>
        <v>21</v>
      </c>
      <c r="AK152" s="40" t="str">
        <f t="shared" ca="1" si="14"/>
        <v>7 - OP em WIP +20 a 30 dias</v>
      </c>
      <c r="AS152" t="str">
        <f t="shared" si="15"/>
        <v>704224</v>
      </c>
    </row>
    <row r="153" spans="1:45" x14ac:dyDescent="0.35">
      <c r="A153" s="38">
        <v>750066</v>
      </c>
      <c r="B153" s="38">
        <v>2269524</v>
      </c>
      <c r="C153" s="38" t="s">
        <v>436</v>
      </c>
      <c r="D153" s="38" t="s">
        <v>159</v>
      </c>
      <c r="E153" s="38" t="s">
        <v>54</v>
      </c>
      <c r="F153" s="38">
        <v>402</v>
      </c>
      <c r="G153" s="38" t="s">
        <v>55</v>
      </c>
      <c r="H153" s="38">
        <v>600</v>
      </c>
      <c r="I153" s="38" t="s">
        <v>216</v>
      </c>
      <c r="J153" s="38" t="s">
        <v>437</v>
      </c>
      <c r="K153" s="38" t="s">
        <v>81</v>
      </c>
      <c r="L153" s="39">
        <v>50000</v>
      </c>
      <c r="M153" s="39">
        <v>0</v>
      </c>
      <c r="N153" t="s">
        <v>59</v>
      </c>
      <c r="O153" s="40">
        <v>45697</v>
      </c>
      <c r="P153" s="40">
        <v>45700</v>
      </c>
      <c r="Q153" s="40">
        <v>45692</v>
      </c>
      <c r="R153" s="40">
        <v>45697</v>
      </c>
      <c r="S153" s="40">
        <v>45697</v>
      </c>
      <c r="T153" s="41">
        <v>45703</v>
      </c>
      <c r="U153" s="42">
        <v>19</v>
      </c>
      <c r="V153" s="43"/>
      <c r="W153" s="44" t="str">
        <f>_xlfn.XLOOKUP(D153,'[1]SPMC IBP SA'!G:G,'[1]SPMC IBP SA'!M:M,"",0)</f>
        <v>VERMELHO</v>
      </c>
      <c r="X153" s="44" t="str">
        <f>_xlfn.XLOOKUP(D153,'[1]SPMC IBP SA'!G:G,'[1]SPMC IBP SA'!O:O,"",0)</f>
        <v>COP LEG.8</v>
      </c>
      <c r="Y153" s="44" t="str">
        <f>_xlfn.XLOOKUP(D153,'[1]SPMC IBP SA'!G:G,'[1]SPMC IBP SA'!R:R,"",0)</f>
        <v>REV. 150 3</v>
      </c>
      <c r="Z153" s="45" t="s">
        <v>55</v>
      </c>
      <c r="AA153" s="46">
        <f>_xlfn.XLOOKUP(D153,'[1]SPMC IBP SA'!G:G,'[1]SPMC IBP SA'!AM:AM,"",0)</f>
        <v>19</v>
      </c>
      <c r="AB153" s="26" t="str">
        <f t="shared" si="11"/>
        <v/>
      </c>
      <c r="AC153" s="47" t="str">
        <f t="shared" si="12"/>
        <v>Via Úmida</v>
      </c>
      <c r="AD153" s="47" t="str">
        <f>_xlfn.XLOOKUP(D153,'[1]SPMC IBP SA'!G:G,'[1]SPMC IBP SA'!FK:FK,"",0)</f>
        <v>Cheio</v>
      </c>
      <c r="AE153" s="47" t="str">
        <f>_xlfn.XLOOKUP(D153,'[1]SPMC IBP SA'!G:G,'[1]SPMC IBP SA'!Q:Q,"",0)</f>
        <v>LTO 400  VG 400</v>
      </c>
      <c r="AF153" s="48">
        <f>_xlfn.XLOOKUP(D153,'[1]SPMC IBP SA'!G:G,'[1]SPMC IBP SA'!FT:FT,"",0)*L153</f>
        <v>78403</v>
      </c>
      <c r="AG153">
        <f>IFERROR(IF(C153="","",VLOOKUP(C153,[1]EBR!A:I,9,0)),5)</f>
        <v>5</v>
      </c>
      <c r="AH153" t="str">
        <f>IF(AG153="","",VLOOKUP(AG153,[1]EBR!S:T,2,0))</f>
        <v>PESAGEM</v>
      </c>
      <c r="AI153" t="str">
        <f>_xlfn.XLOOKUP(D153,'[1]SPMC IBP SA'!G:G,'[1]SPMC IBP SA'!M:M,"",0)</f>
        <v>VERMELHO</v>
      </c>
      <c r="AJ153">
        <f t="shared" ca="1" si="13"/>
        <v>18</v>
      </c>
      <c r="AK153" s="40" t="str">
        <f t="shared" ca="1" si="14"/>
        <v>8 - OP com menos de 20 dias</v>
      </c>
      <c r="AS153" t="str">
        <f t="shared" si="15"/>
        <v>750063</v>
      </c>
    </row>
    <row r="154" spans="1:45" x14ac:dyDescent="0.35">
      <c r="A154" s="38">
        <v>700672</v>
      </c>
      <c r="B154" s="38">
        <v>2269526</v>
      </c>
      <c r="C154" s="38" t="s">
        <v>438</v>
      </c>
      <c r="D154" s="38" t="s">
        <v>181</v>
      </c>
      <c r="E154" s="38" t="s">
        <v>54</v>
      </c>
      <c r="F154" s="38">
        <v>402</v>
      </c>
      <c r="G154" s="38" t="s">
        <v>55</v>
      </c>
      <c r="H154" s="38">
        <v>600</v>
      </c>
      <c r="I154" s="38" t="s">
        <v>290</v>
      </c>
      <c r="J154" s="38" t="s">
        <v>439</v>
      </c>
      <c r="K154" s="38" t="s">
        <v>81</v>
      </c>
      <c r="L154" s="39">
        <v>800000</v>
      </c>
      <c r="M154" s="39">
        <v>0</v>
      </c>
      <c r="N154" t="s">
        <v>59</v>
      </c>
      <c r="O154" s="40">
        <v>45697</v>
      </c>
      <c r="P154" s="40">
        <v>45701</v>
      </c>
      <c r="Q154" s="40">
        <v>45692</v>
      </c>
      <c r="R154" s="40">
        <v>45697</v>
      </c>
      <c r="S154" s="40">
        <v>45695</v>
      </c>
      <c r="T154" s="41">
        <v>45713</v>
      </c>
      <c r="U154" s="42">
        <v>18</v>
      </c>
      <c r="V154" s="43"/>
      <c r="W154" s="44" t="str">
        <f>_xlfn.XLOOKUP(D154,'[1]SPMC IBP SA'!G:G,'[1]SPMC IBP SA'!M:M,"",0)</f>
        <v>VERMELHO</v>
      </c>
      <c r="X154" s="44" t="str">
        <f>_xlfn.XLOOKUP(D154,'[1]SPMC IBP SA'!G:G,'[1]SPMC IBP SA'!O:O,"",0)</f>
        <v>COP LEG.2</v>
      </c>
      <c r="Y154" s="44" t="str">
        <f>_xlfn.XLOOKUP(D154,'[1]SPMC IBP SA'!G:G,'[1]SPMC IBP SA'!R:R,"",0)</f>
        <v>REV. 400 2</v>
      </c>
      <c r="Z154" s="45" t="s">
        <v>55</v>
      </c>
      <c r="AA154" s="46">
        <f>_xlfn.XLOOKUP(D154,'[1]SPMC IBP SA'!G:G,'[1]SPMC IBP SA'!AM:AM,"",0)</f>
        <v>18</v>
      </c>
      <c r="AB154" s="26" t="str">
        <f t="shared" si="11"/>
        <v/>
      </c>
      <c r="AC154" s="47" t="str">
        <f t="shared" si="12"/>
        <v>Via Úmida</v>
      </c>
      <c r="AD154" s="47" t="str">
        <f>_xlfn.XLOOKUP(D154,'[1]SPMC IBP SA'!G:G,'[1]SPMC IBP SA'!FK:FK,"",0)</f>
        <v>Crítico</v>
      </c>
      <c r="AE154" s="47" t="str">
        <f>_xlfn.XLOOKUP(D154,'[1]SPMC IBP SA'!G:G,'[1]SPMC IBP SA'!Q:Q,"",0)</f>
        <v>LTO 800 1  VG 800 1</v>
      </c>
      <c r="AF154" s="48">
        <f>_xlfn.XLOOKUP(D154,'[1]SPMC IBP SA'!G:G,'[1]SPMC IBP SA'!FT:FT,"",0)*L154</f>
        <v>60448</v>
      </c>
      <c r="AG154">
        <f>IFERROR(IF(C154="","",VLOOKUP(C154,[1]EBR!A:I,9,0)),5)</f>
        <v>5</v>
      </c>
      <c r="AH154" t="str">
        <f>IF(AG154="","",VLOOKUP(AG154,[1]EBR!S:T,2,0))</f>
        <v>PESAGEM</v>
      </c>
      <c r="AI154" t="str">
        <f>_xlfn.XLOOKUP(D154,'[1]SPMC IBP SA'!G:G,'[1]SPMC IBP SA'!M:M,"",0)</f>
        <v>VERMELHO</v>
      </c>
      <c r="AJ154">
        <f t="shared" ca="1" si="13"/>
        <v>20</v>
      </c>
      <c r="AK154" s="40" t="str">
        <f t="shared" ca="1" si="14"/>
        <v>7 - OP em WIP +20 a 30 dias</v>
      </c>
      <c r="AS154" t="str">
        <f t="shared" si="15"/>
        <v>750066</v>
      </c>
    </row>
    <row r="155" spans="1:45" x14ac:dyDescent="0.35">
      <c r="A155" s="38">
        <v>700672</v>
      </c>
      <c r="B155" s="38">
        <v>2269527</v>
      </c>
      <c r="C155" s="38" t="s">
        <v>440</v>
      </c>
      <c r="D155" s="38" t="s">
        <v>181</v>
      </c>
      <c r="E155" s="38" t="s">
        <v>54</v>
      </c>
      <c r="F155" s="38">
        <v>402</v>
      </c>
      <c r="G155" s="38" t="s">
        <v>55</v>
      </c>
      <c r="H155" s="38">
        <v>600</v>
      </c>
      <c r="I155" s="38" t="s">
        <v>290</v>
      </c>
      <c r="J155" s="38" t="s">
        <v>439</v>
      </c>
      <c r="K155" s="38" t="s">
        <v>81</v>
      </c>
      <c r="L155" s="39">
        <v>800000</v>
      </c>
      <c r="M155" s="39">
        <v>0</v>
      </c>
      <c r="N155" t="s">
        <v>59</v>
      </c>
      <c r="O155" s="40">
        <v>45697</v>
      </c>
      <c r="P155" s="40">
        <v>45701</v>
      </c>
      <c r="Q155" s="40">
        <v>45692</v>
      </c>
      <c r="R155" s="40">
        <v>45697</v>
      </c>
      <c r="S155" s="40">
        <v>45695</v>
      </c>
      <c r="T155" s="41">
        <v>45713</v>
      </c>
      <c r="U155" s="42">
        <v>18</v>
      </c>
      <c r="V155" s="43"/>
      <c r="W155" s="44" t="str">
        <f>_xlfn.XLOOKUP(D155,'[1]SPMC IBP SA'!G:G,'[1]SPMC IBP SA'!M:M,"",0)</f>
        <v>VERMELHO</v>
      </c>
      <c r="X155" s="44" t="str">
        <f>_xlfn.XLOOKUP(D155,'[1]SPMC IBP SA'!G:G,'[1]SPMC IBP SA'!O:O,"",0)</f>
        <v>COP LEG.2</v>
      </c>
      <c r="Y155" s="44" t="str">
        <f>_xlfn.XLOOKUP(D155,'[1]SPMC IBP SA'!G:G,'[1]SPMC IBP SA'!R:R,"",0)</f>
        <v>REV. 400 2</v>
      </c>
      <c r="Z155" s="45" t="s">
        <v>55</v>
      </c>
      <c r="AA155" s="46">
        <f>_xlfn.XLOOKUP(D155,'[1]SPMC IBP SA'!G:G,'[1]SPMC IBP SA'!AM:AM,"",0)</f>
        <v>18</v>
      </c>
      <c r="AB155" s="26" t="str">
        <f t="shared" si="11"/>
        <v/>
      </c>
      <c r="AC155" s="47" t="str">
        <f t="shared" si="12"/>
        <v>Via Úmida</v>
      </c>
      <c r="AD155" s="47" t="str">
        <f>_xlfn.XLOOKUP(D155,'[1]SPMC IBP SA'!G:G,'[1]SPMC IBP SA'!FK:FK,"",0)</f>
        <v>Crítico</v>
      </c>
      <c r="AE155" s="47" t="str">
        <f>_xlfn.XLOOKUP(D155,'[1]SPMC IBP SA'!G:G,'[1]SPMC IBP SA'!Q:Q,"",0)</f>
        <v>LTO 800 1  VG 800 1</v>
      </c>
      <c r="AF155" s="48">
        <f>_xlfn.XLOOKUP(D155,'[1]SPMC IBP SA'!G:G,'[1]SPMC IBP SA'!FT:FT,"",0)*L155</f>
        <v>60448</v>
      </c>
      <c r="AG155">
        <f>IFERROR(IF(C155="","",VLOOKUP(C155,[1]EBR!A:I,9,0)),5)</f>
        <v>5</v>
      </c>
      <c r="AH155" t="str">
        <f>IF(AG155="","",VLOOKUP(AG155,[1]EBR!S:T,2,0))</f>
        <v>PESAGEM</v>
      </c>
      <c r="AI155" t="str">
        <f>_xlfn.XLOOKUP(D155,'[1]SPMC IBP SA'!G:G,'[1]SPMC IBP SA'!M:M,"",0)</f>
        <v>VERMELHO</v>
      </c>
      <c r="AJ155">
        <f t="shared" ca="1" si="13"/>
        <v>20</v>
      </c>
      <c r="AK155" s="40" t="str">
        <f t="shared" ca="1" si="14"/>
        <v>7 - OP em WIP +20 a 30 dias</v>
      </c>
      <c r="AS155" t="str">
        <f t="shared" si="15"/>
        <v>700672</v>
      </c>
    </row>
    <row r="156" spans="1:45" x14ac:dyDescent="0.35">
      <c r="A156" s="38">
        <v>704065</v>
      </c>
      <c r="B156" s="38">
        <v>2269554</v>
      </c>
      <c r="C156" s="38" t="s">
        <v>441</v>
      </c>
      <c r="D156" s="38" t="s">
        <v>288</v>
      </c>
      <c r="E156" s="38" t="s">
        <v>54</v>
      </c>
      <c r="F156" s="38">
        <v>402</v>
      </c>
      <c r="G156" s="38" t="s">
        <v>55</v>
      </c>
      <c r="H156" s="38">
        <v>600</v>
      </c>
      <c r="I156" s="38" t="s">
        <v>273</v>
      </c>
      <c r="J156" s="38" t="s">
        <v>442</v>
      </c>
      <c r="K156" s="38" t="s">
        <v>81</v>
      </c>
      <c r="L156" s="39">
        <v>520000</v>
      </c>
      <c r="M156" s="39">
        <v>0</v>
      </c>
      <c r="N156" t="s">
        <v>59</v>
      </c>
      <c r="O156" s="40">
        <v>45700</v>
      </c>
      <c r="P156" s="40">
        <v>45702</v>
      </c>
      <c r="Q156" s="40">
        <v>45692</v>
      </c>
      <c r="R156" s="40">
        <v>45700</v>
      </c>
      <c r="S156" s="40">
        <v>45700</v>
      </c>
      <c r="T156" s="41" t="s">
        <v>264</v>
      </c>
      <c r="U156" s="42">
        <v>7</v>
      </c>
      <c r="W156" s="44" t="str">
        <f>_xlfn.XLOOKUP(D156,'[1]SPMC IBP SA'!G:G,'[1]SPMC IBP SA'!M:M,"",0)</f>
        <v>(None)</v>
      </c>
      <c r="X156" s="44" t="str">
        <f>_xlfn.XLOOKUP(D156,'[1]SPMC IBP SA'!G:G,'[1]SPMC IBP SA'!O:O,"",0)</f>
        <v>COP LEG.3</v>
      </c>
      <c r="Y156" s="44" t="str">
        <f>_xlfn.XLOOKUP(D156,'[1]SPMC IBP SA'!G:G,'[1]SPMC IBP SA'!R:R,"",0)</f>
        <v>REV. 500 2</v>
      </c>
      <c r="Z156" s="45" t="s">
        <v>55</v>
      </c>
      <c r="AA156" s="46">
        <f>_xlfn.XLOOKUP(D156,'[1]SPMC IBP SA'!G:G,'[1]SPMC IBP SA'!AM:AM,"",0)</f>
        <v>7</v>
      </c>
      <c r="AB156" s="26" t="str">
        <f t="shared" si="11"/>
        <v>NÃO</v>
      </c>
      <c r="AC156" s="47" t="str">
        <f t="shared" si="12"/>
        <v>Via Úmida</v>
      </c>
      <c r="AD156" s="47" t="str">
        <f>_xlfn.XLOOKUP(D156,'[1]SPMC IBP SA'!G:G,'[1]SPMC IBP SA'!FK:FK,"",0)</f>
        <v>Crítico</v>
      </c>
      <c r="AE156" s="47" t="str">
        <f>_xlfn.XLOOKUP(D156,'[1]SPMC IBP SA'!G:G,'[1]SPMC IBP SA'!Q:Q,"",0)</f>
        <v>LTO 2000 1  VG 2000 1</v>
      </c>
      <c r="AF156" s="48">
        <f>_xlfn.XLOOKUP(D156,'[1]SPMC IBP SA'!G:G,'[1]SPMC IBP SA'!FT:FT,"",0)*L156</f>
        <v>0</v>
      </c>
      <c r="AG156">
        <f>IFERROR(IF(C156="","",VLOOKUP(C156,[1]EBR!A:I,9,0)),5)</f>
        <v>5</v>
      </c>
      <c r="AH156" t="str">
        <f>IF(AG156="","",VLOOKUP(AG156,[1]EBR!S:T,2,0))</f>
        <v>PESAGEM</v>
      </c>
      <c r="AI156" t="str">
        <f>_xlfn.XLOOKUP(D156,'[1]SPMC IBP SA'!G:G,'[1]SPMC IBP SA'!M:M,"",0)</f>
        <v>(None)</v>
      </c>
      <c r="AJ156">
        <f t="shared" ca="1" si="13"/>
        <v>15</v>
      </c>
      <c r="AK156" s="40" t="str">
        <f t="shared" ca="1" si="14"/>
        <v>8 - OP com menos de 20 dias</v>
      </c>
      <c r="AS156" t="str">
        <f t="shared" si="15"/>
        <v>700672</v>
      </c>
    </row>
    <row r="157" spans="1:45" x14ac:dyDescent="0.35">
      <c r="A157" s="38">
        <v>704065</v>
      </c>
      <c r="B157" s="38">
        <v>2269555</v>
      </c>
      <c r="C157" s="38" t="s">
        <v>443</v>
      </c>
      <c r="D157" s="38" t="s">
        <v>288</v>
      </c>
      <c r="E157" s="38" t="s">
        <v>54</v>
      </c>
      <c r="F157" s="38">
        <v>402</v>
      </c>
      <c r="G157" s="38" t="s">
        <v>55</v>
      </c>
      <c r="H157" s="38">
        <v>600</v>
      </c>
      <c r="I157" s="38" t="s">
        <v>273</v>
      </c>
      <c r="J157" s="38" t="s">
        <v>442</v>
      </c>
      <c r="K157" s="38" t="s">
        <v>81</v>
      </c>
      <c r="L157" s="39">
        <v>520000</v>
      </c>
      <c r="M157" s="39">
        <v>0</v>
      </c>
      <c r="N157" t="s">
        <v>59</v>
      </c>
      <c r="O157" s="40">
        <v>45700</v>
      </c>
      <c r="P157" s="40">
        <v>45702</v>
      </c>
      <c r="Q157" s="40">
        <v>45692</v>
      </c>
      <c r="R157" s="40">
        <v>45700</v>
      </c>
      <c r="S157" s="40">
        <v>45700</v>
      </c>
      <c r="T157" s="41" t="s">
        <v>264</v>
      </c>
      <c r="U157" s="42">
        <v>7</v>
      </c>
      <c r="W157" s="44" t="str">
        <f>_xlfn.XLOOKUP(D157,'[1]SPMC IBP SA'!G:G,'[1]SPMC IBP SA'!M:M,"",0)</f>
        <v>(None)</v>
      </c>
      <c r="X157" s="44" t="str">
        <f>_xlfn.XLOOKUP(D157,'[1]SPMC IBP SA'!G:G,'[1]SPMC IBP SA'!O:O,"",0)</f>
        <v>COP LEG.3</v>
      </c>
      <c r="Y157" s="44" t="str">
        <f>_xlfn.XLOOKUP(D157,'[1]SPMC IBP SA'!G:G,'[1]SPMC IBP SA'!R:R,"",0)</f>
        <v>REV. 500 2</v>
      </c>
      <c r="Z157" s="45" t="s">
        <v>55</v>
      </c>
      <c r="AA157" s="46">
        <f>_xlfn.XLOOKUP(D157,'[1]SPMC IBP SA'!G:G,'[1]SPMC IBP SA'!AM:AM,"",0)</f>
        <v>7</v>
      </c>
      <c r="AB157" s="26" t="str">
        <f t="shared" si="11"/>
        <v>NÃO</v>
      </c>
      <c r="AC157" s="47" t="str">
        <f t="shared" si="12"/>
        <v>Via Úmida</v>
      </c>
      <c r="AD157" s="47" t="str">
        <f>_xlfn.XLOOKUP(D157,'[1]SPMC IBP SA'!G:G,'[1]SPMC IBP SA'!FK:FK,"",0)</f>
        <v>Crítico</v>
      </c>
      <c r="AE157" s="47" t="str">
        <f>_xlfn.XLOOKUP(D157,'[1]SPMC IBP SA'!G:G,'[1]SPMC IBP SA'!Q:Q,"",0)</f>
        <v>LTO 2000 1  VG 2000 1</v>
      </c>
      <c r="AF157" s="48">
        <f>_xlfn.XLOOKUP(D157,'[1]SPMC IBP SA'!G:G,'[1]SPMC IBP SA'!FT:FT,"",0)*L157</f>
        <v>0</v>
      </c>
      <c r="AG157">
        <f>IFERROR(IF(C157="","",VLOOKUP(C157,[1]EBR!A:I,9,0)),5)</f>
        <v>5</v>
      </c>
      <c r="AH157" t="str">
        <f>IF(AG157="","",VLOOKUP(AG157,[1]EBR!S:T,2,0))</f>
        <v>PESAGEM</v>
      </c>
      <c r="AI157" t="str">
        <f>_xlfn.XLOOKUP(D157,'[1]SPMC IBP SA'!G:G,'[1]SPMC IBP SA'!M:M,"",0)</f>
        <v>(None)</v>
      </c>
      <c r="AJ157">
        <f t="shared" ca="1" si="13"/>
        <v>15</v>
      </c>
      <c r="AK157" s="40" t="str">
        <f t="shared" ca="1" si="14"/>
        <v>8 - OP com menos de 20 dias</v>
      </c>
      <c r="AS157" t="str">
        <f t="shared" si="15"/>
        <v>704065</v>
      </c>
    </row>
    <row r="158" spans="1:45" x14ac:dyDescent="0.35">
      <c r="A158" s="38">
        <v>704065</v>
      </c>
      <c r="B158" s="38">
        <v>2269556</v>
      </c>
      <c r="C158" s="38" t="s">
        <v>444</v>
      </c>
      <c r="D158" s="38" t="s">
        <v>288</v>
      </c>
      <c r="E158" s="38" t="s">
        <v>54</v>
      </c>
      <c r="F158" s="38">
        <v>402</v>
      </c>
      <c r="G158" s="38" t="s">
        <v>55</v>
      </c>
      <c r="H158" s="38">
        <v>600</v>
      </c>
      <c r="I158" s="38" t="s">
        <v>273</v>
      </c>
      <c r="J158" s="38" t="s">
        <v>442</v>
      </c>
      <c r="K158" s="38" t="s">
        <v>81</v>
      </c>
      <c r="L158" s="39">
        <v>520000</v>
      </c>
      <c r="M158" s="39">
        <v>0</v>
      </c>
      <c r="N158" t="s">
        <v>59</v>
      </c>
      <c r="O158" s="40">
        <v>45700</v>
      </c>
      <c r="P158" s="40">
        <v>45702</v>
      </c>
      <c r="Q158" s="40">
        <v>45692</v>
      </c>
      <c r="R158" s="40">
        <v>45700</v>
      </c>
      <c r="S158" s="40">
        <v>45700</v>
      </c>
      <c r="T158" s="41" t="s">
        <v>264</v>
      </c>
      <c r="U158" s="42">
        <v>7</v>
      </c>
      <c r="W158" s="44" t="str">
        <f>_xlfn.XLOOKUP(D158,'[1]SPMC IBP SA'!G:G,'[1]SPMC IBP SA'!M:M,"",0)</f>
        <v>(None)</v>
      </c>
      <c r="X158" s="44" t="str">
        <f>_xlfn.XLOOKUP(D158,'[1]SPMC IBP SA'!G:G,'[1]SPMC IBP SA'!O:O,"",0)</f>
        <v>COP LEG.3</v>
      </c>
      <c r="Y158" s="44" t="str">
        <f>_xlfn.XLOOKUP(D158,'[1]SPMC IBP SA'!G:G,'[1]SPMC IBP SA'!R:R,"",0)</f>
        <v>REV. 500 2</v>
      </c>
      <c r="Z158" s="45" t="s">
        <v>55</v>
      </c>
      <c r="AA158" s="46">
        <f>_xlfn.XLOOKUP(D158,'[1]SPMC IBP SA'!G:G,'[1]SPMC IBP SA'!AM:AM,"",0)</f>
        <v>7</v>
      </c>
      <c r="AB158" s="26" t="str">
        <f t="shared" si="11"/>
        <v>NÃO</v>
      </c>
      <c r="AC158" s="47" t="str">
        <f t="shared" si="12"/>
        <v>Via Úmida</v>
      </c>
      <c r="AD158" s="47" t="str">
        <f>_xlfn.XLOOKUP(D158,'[1]SPMC IBP SA'!G:G,'[1]SPMC IBP SA'!FK:FK,"",0)</f>
        <v>Crítico</v>
      </c>
      <c r="AE158" s="47" t="str">
        <f>_xlfn.XLOOKUP(D158,'[1]SPMC IBP SA'!G:G,'[1]SPMC IBP SA'!Q:Q,"",0)</f>
        <v>LTO 2000 1  VG 2000 1</v>
      </c>
      <c r="AF158" s="48">
        <f>_xlfn.XLOOKUP(D158,'[1]SPMC IBP SA'!G:G,'[1]SPMC IBP SA'!FT:FT,"",0)*L158</f>
        <v>0</v>
      </c>
      <c r="AG158">
        <f>IFERROR(IF(C158="","",VLOOKUP(C158,[1]EBR!A:I,9,0)),5)</f>
        <v>5</v>
      </c>
      <c r="AH158" t="str">
        <f>IF(AG158="","",VLOOKUP(AG158,[1]EBR!S:T,2,0))</f>
        <v>PESAGEM</v>
      </c>
      <c r="AI158" t="str">
        <f>_xlfn.XLOOKUP(D158,'[1]SPMC IBP SA'!G:G,'[1]SPMC IBP SA'!M:M,"",0)</f>
        <v>(None)</v>
      </c>
      <c r="AJ158">
        <f t="shared" ca="1" si="13"/>
        <v>15</v>
      </c>
      <c r="AK158" s="40" t="str">
        <f t="shared" ca="1" si="14"/>
        <v>8 - OP com menos de 20 dias</v>
      </c>
      <c r="AS158" t="str">
        <f t="shared" si="15"/>
        <v>704065</v>
      </c>
    </row>
    <row r="159" spans="1:45" x14ac:dyDescent="0.35">
      <c r="A159" s="38">
        <v>702503</v>
      </c>
      <c r="B159" s="38">
        <v>2269570</v>
      </c>
      <c r="C159" s="38" t="s">
        <v>445</v>
      </c>
      <c r="D159" s="38" t="s">
        <v>258</v>
      </c>
      <c r="E159" s="38" t="s">
        <v>54</v>
      </c>
      <c r="F159" s="38">
        <v>402</v>
      </c>
      <c r="G159" s="38" t="s">
        <v>55</v>
      </c>
      <c r="H159" s="38">
        <v>600</v>
      </c>
      <c r="I159" s="38" t="s">
        <v>234</v>
      </c>
      <c r="J159" s="38" t="s">
        <v>446</v>
      </c>
      <c r="K159" s="38" t="s">
        <v>81</v>
      </c>
      <c r="L159" s="39">
        <v>600000</v>
      </c>
      <c r="M159" s="39">
        <v>0</v>
      </c>
      <c r="N159" t="s">
        <v>59</v>
      </c>
      <c r="O159" s="40">
        <v>45696</v>
      </c>
      <c r="P159" s="40">
        <v>45702</v>
      </c>
      <c r="Q159" s="40">
        <v>45692</v>
      </c>
      <c r="R159" s="40">
        <v>45696</v>
      </c>
      <c r="S159" s="40">
        <v>45696</v>
      </c>
      <c r="T159" s="41">
        <v>45699</v>
      </c>
      <c r="U159" s="42">
        <v>19</v>
      </c>
      <c r="W159" s="44" t="str">
        <f>_xlfn.XLOOKUP(D159,'[1]SPMC IBP SA'!G:G,'[1]SPMC IBP SA'!M:M,"",0)</f>
        <v>VERMELHO</v>
      </c>
      <c r="X159" s="44" t="str">
        <f>_xlfn.XLOOKUP(D159,'[1]SPMC IBP SA'!G:G,'[1]SPMC IBP SA'!O:O,"",0)</f>
        <v>COP LEG.4</v>
      </c>
      <c r="Y159" s="44" t="str">
        <f>_xlfn.XLOOKUP(D159,'[1]SPMC IBP SA'!G:G,'[1]SPMC IBP SA'!R:R,"",0)</f>
        <v>REV. 800 2</v>
      </c>
      <c r="Z159" s="45" t="s">
        <v>55</v>
      </c>
      <c r="AA159" s="46">
        <f>_xlfn.XLOOKUP(D159,'[1]SPMC IBP SA'!G:G,'[1]SPMC IBP SA'!AM:AM,"",0)</f>
        <v>19</v>
      </c>
      <c r="AB159" s="26" t="str">
        <f t="shared" si="11"/>
        <v/>
      </c>
      <c r="AC159" s="47" t="str">
        <f t="shared" si="12"/>
        <v>Via Úmida</v>
      </c>
      <c r="AD159" s="47" t="str">
        <f>_xlfn.XLOOKUP(D159,'[1]SPMC IBP SA'!G:G,'[1]SPMC IBP SA'!FK:FK,"",0)</f>
        <v>Ótimo</v>
      </c>
      <c r="AE159" s="47" t="str">
        <f>_xlfn.XLOOKUP(D159,'[1]SPMC IBP SA'!G:G,'[1]SPMC IBP SA'!Q:Q,"",0)</f>
        <v>LTO 800 3  VG 800 3</v>
      </c>
      <c r="AF159" s="48">
        <f>_xlfn.XLOOKUP(D159,'[1]SPMC IBP SA'!G:G,'[1]SPMC IBP SA'!FT:FT,"",0)*L159</f>
        <v>289866</v>
      </c>
      <c r="AG159">
        <f>IFERROR(IF(C159="","",VLOOKUP(C159,[1]EBR!A:I,9,0)),5)</f>
        <v>5</v>
      </c>
      <c r="AH159" t="str">
        <f>IF(AG159="","",VLOOKUP(AG159,[1]EBR!S:T,2,0))</f>
        <v>PESAGEM</v>
      </c>
      <c r="AI159" t="str">
        <f>_xlfn.XLOOKUP(D159,'[1]SPMC IBP SA'!G:G,'[1]SPMC IBP SA'!M:M,"",0)</f>
        <v>VERMELHO</v>
      </c>
      <c r="AJ159">
        <f t="shared" ca="1" si="13"/>
        <v>19</v>
      </c>
      <c r="AK159" s="40" t="str">
        <f t="shared" ca="1" si="14"/>
        <v>8 - OP com menos de 20 dias</v>
      </c>
      <c r="AS159" t="str">
        <f t="shared" si="15"/>
        <v>704065</v>
      </c>
    </row>
    <row r="160" spans="1:45" x14ac:dyDescent="0.35">
      <c r="A160" s="38">
        <v>702988</v>
      </c>
      <c r="B160" s="38">
        <v>2269575</v>
      </c>
      <c r="C160" s="38" t="s">
        <v>447</v>
      </c>
      <c r="D160" s="38" t="s">
        <v>124</v>
      </c>
      <c r="E160" s="38" t="s">
        <v>54</v>
      </c>
      <c r="F160" s="38">
        <v>400</v>
      </c>
      <c r="G160" s="38" t="s">
        <v>55</v>
      </c>
      <c r="H160" s="38">
        <v>600</v>
      </c>
      <c r="I160" s="38" t="s">
        <v>448</v>
      </c>
      <c r="J160" s="38" t="s">
        <v>200</v>
      </c>
      <c r="K160" s="38" t="s">
        <v>81</v>
      </c>
      <c r="L160" s="39">
        <v>500000</v>
      </c>
      <c r="M160" s="39">
        <v>0</v>
      </c>
      <c r="N160" t="s">
        <v>59</v>
      </c>
      <c r="O160" s="40">
        <v>45697</v>
      </c>
      <c r="P160" s="40">
        <v>45699</v>
      </c>
      <c r="Q160" s="40">
        <v>45692</v>
      </c>
      <c r="R160" s="40">
        <v>45697</v>
      </c>
      <c r="S160" s="40">
        <v>45692</v>
      </c>
      <c r="T160" s="41">
        <v>45706</v>
      </c>
      <c r="U160" s="42">
        <v>16</v>
      </c>
      <c r="W160" s="44" t="str">
        <f>_xlfn.XLOOKUP(D160,'[1]SPMC IBP SA'!G:G,'[1]SPMC IBP SA'!M:M,"",0)</f>
        <v>AMARELO</v>
      </c>
      <c r="X160" s="44" t="str">
        <f>_xlfn.XLOOKUP(D160,'[1]SPMC IBP SA'!G:G,'[1]SPMC IBP SA'!O:O,"",0)</f>
        <v>COP LEG.5</v>
      </c>
      <c r="Y160" s="44" t="str">
        <f>_xlfn.XLOOKUP(D160,'[1]SPMC IBP SA'!G:G,'[1]SPMC IBP SA'!R:R,"",0)</f>
        <v>REV. 500 1</v>
      </c>
      <c r="Z160" s="45" t="s">
        <v>55</v>
      </c>
      <c r="AA160" s="46">
        <f>_xlfn.XLOOKUP(D160,'[1]SPMC IBP SA'!G:G,'[1]SPMC IBP SA'!AM:AM,"",0)</f>
        <v>16</v>
      </c>
      <c r="AB160" s="26" t="str">
        <f t="shared" si="11"/>
        <v/>
      </c>
      <c r="AC160" s="47" t="str">
        <f t="shared" si="12"/>
        <v>Via Úmida</v>
      </c>
      <c r="AD160" s="47" t="str">
        <f>_xlfn.XLOOKUP(D160,'[1]SPMC IBP SA'!G:G,'[1]SPMC IBP SA'!FK:FK,"",0)</f>
        <v>Cheio</v>
      </c>
      <c r="AE160" s="47" t="str">
        <f>_xlfn.XLOOKUP(D160,'[1]SPMC IBP SA'!G:G,'[1]SPMC IBP SA'!Q:Q,"",0)</f>
        <v>-</v>
      </c>
      <c r="AF160" s="48">
        <f>_xlfn.XLOOKUP(D160,'[1]SPMC IBP SA'!G:G,'[1]SPMC IBP SA'!FT:FT,"",0)*L160</f>
        <v>105805</v>
      </c>
      <c r="AG160">
        <f>IFERROR(IF(C160="","",VLOOKUP(C160,[1]EBR!A:I,9,0)),5)</f>
        <v>5</v>
      </c>
      <c r="AH160" t="str">
        <f>IF(AG160="","",VLOOKUP(AG160,[1]EBR!S:T,2,0))</f>
        <v>PESAGEM</v>
      </c>
      <c r="AI160" t="str">
        <f>_xlfn.XLOOKUP(D160,'[1]SPMC IBP SA'!G:G,'[1]SPMC IBP SA'!M:M,"",0)</f>
        <v>AMARELO</v>
      </c>
      <c r="AJ160">
        <f t="shared" ca="1" si="13"/>
        <v>23</v>
      </c>
      <c r="AK160" s="40" t="str">
        <f t="shared" ca="1" si="14"/>
        <v>7 - OP em WIP +20 a 30 dias</v>
      </c>
      <c r="AS160" t="str">
        <f t="shared" si="15"/>
        <v>702503</v>
      </c>
    </row>
    <row r="161" spans="1:45" x14ac:dyDescent="0.35">
      <c r="A161" s="38">
        <v>702988</v>
      </c>
      <c r="B161" s="38">
        <v>2269576</v>
      </c>
      <c r="C161" s="38" t="s">
        <v>449</v>
      </c>
      <c r="D161" s="38" t="s">
        <v>124</v>
      </c>
      <c r="E161" s="38" t="s">
        <v>54</v>
      </c>
      <c r="F161" s="38">
        <v>400</v>
      </c>
      <c r="G161" s="38" t="s">
        <v>55</v>
      </c>
      <c r="H161" s="38">
        <v>600</v>
      </c>
      <c r="I161" s="38" t="s">
        <v>234</v>
      </c>
      <c r="J161" s="38" t="s">
        <v>200</v>
      </c>
      <c r="K161" s="38" t="s">
        <v>81</v>
      </c>
      <c r="L161" s="39">
        <v>500000</v>
      </c>
      <c r="M161" s="39">
        <v>0</v>
      </c>
      <c r="N161" t="s">
        <v>59</v>
      </c>
      <c r="O161" s="40">
        <v>45697</v>
      </c>
      <c r="P161" s="40">
        <v>45699</v>
      </c>
      <c r="Q161" s="40">
        <v>45692</v>
      </c>
      <c r="R161" s="40">
        <v>45697</v>
      </c>
      <c r="S161" s="40">
        <v>45692</v>
      </c>
      <c r="T161" s="41">
        <v>45706</v>
      </c>
      <c r="U161" s="42">
        <v>16</v>
      </c>
      <c r="W161" s="44" t="str">
        <f>_xlfn.XLOOKUP(D161,'[1]SPMC IBP SA'!G:G,'[1]SPMC IBP SA'!M:M,"",0)</f>
        <v>AMARELO</v>
      </c>
      <c r="X161" s="44" t="str">
        <f>_xlfn.XLOOKUP(D161,'[1]SPMC IBP SA'!G:G,'[1]SPMC IBP SA'!O:O,"",0)</f>
        <v>COP LEG.5</v>
      </c>
      <c r="Y161" s="44" t="str">
        <f>_xlfn.XLOOKUP(D161,'[1]SPMC IBP SA'!G:G,'[1]SPMC IBP SA'!R:R,"",0)</f>
        <v>REV. 500 1</v>
      </c>
      <c r="Z161" s="45" t="s">
        <v>55</v>
      </c>
      <c r="AA161" s="46">
        <f>_xlfn.XLOOKUP(D161,'[1]SPMC IBP SA'!G:G,'[1]SPMC IBP SA'!AM:AM,"",0)</f>
        <v>16</v>
      </c>
      <c r="AB161" s="26" t="str">
        <f t="shared" si="11"/>
        <v/>
      </c>
      <c r="AC161" s="47" t="str">
        <f t="shared" si="12"/>
        <v>Via Úmida</v>
      </c>
      <c r="AD161" s="47" t="str">
        <f>_xlfn.XLOOKUP(D161,'[1]SPMC IBP SA'!G:G,'[1]SPMC IBP SA'!FK:FK,"",0)</f>
        <v>Cheio</v>
      </c>
      <c r="AE161" s="47" t="str">
        <f>_xlfn.XLOOKUP(D161,'[1]SPMC IBP SA'!G:G,'[1]SPMC IBP SA'!Q:Q,"",0)</f>
        <v>-</v>
      </c>
      <c r="AF161" s="48">
        <f>_xlfn.XLOOKUP(D161,'[1]SPMC IBP SA'!G:G,'[1]SPMC IBP SA'!FT:FT,"",0)*L161</f>
        <v>105805</v>
      </c>
      <c r="AG161">
        <f>IFERROR(IF(C161="","",VLOOKUP(C161,[1]EBR!A:I,9,0)),5)</f>
        <v>5</v>
      </c>
      <c r="AH161" t="str">
        <f>IF(AG161="","",VLOOKUP(AG161,[1]EBR!S:T,2,0))</f>
        <v>PESAGEM</v>
      </c>
      <c r="AI161" t="str">
        <f>_xlfn.XLOOKUP(D161,'[1]SPMC IBP SA'!G:G,'[1]SPMC IBP SA'!M:M,"",0)</f>
        <v>AMARELO</v>
      </c>
      <c r="AJ161">
        <f t="shared" ca="1" si="13"/>
        <v>23</v>
      </c>
      <c r="AK161" s="40" t="str">
        <f t="shared" ca="1" si="14"/>
        <v>7 - OP em WIP +20 a 30 dias</v>
      </c>
      <c r="AS161" t="str">
        <f t="shared" si="15"/>
        <v>702988</v>
      </c>
    </row>
    <row r="162" spans="1:45" x14ac:dyDescent="0.35">
      <c r="A162" s="38">
        <v>702988</v>
      </c>
      <c r="B162" s="38">
        <v>2269577</v>
      </c>
      <c r="C162" s="38" t="s">
        <v>450</v>
      </c>
      <c r="D162" s="38" t="s">
        <v>124</v>
      </c>
      <c r="E162" s="38" t="s">
        <v>54</v>
      </c>
      <c r="F162" s="38">
        <v>400</v>
      </c>
      <c r="G162" s="38" t="s">
        <v>55</v>
      </c>
      <c r="H162" s="38">
        <v>600</v>
      </c>
      <c r="I162" s="38" t="s">
        <v>290</v>
      </c>
      <c r="J162" s="38" t="s">
        <v>200</v>
      </c>
      <c r="K162" s="38" t="s">
        <v>81</v>
      </c>
      <c r="L162" s="39">
        <v>500000</v>
      </c>
      <c r="M162" s="39">
        <v>0</v>
      </c>
      <c r="N162" t="s">
        <v>59</v>
      </c>
      <c r="O162" s="40">
        <v>45697</v>
      </c>
      <c r="P162" s="40">
        <v>45699</v>
      </c>
      <c r="Q162" s="40">
        <v>45692</v>
      </c>
      <c r="R162" s="40">
        <v>45697</v>
      </c>
      <c r="S162" s="40">
        <v>45692</v>
      </c>
      <c r="T162" s="41">
        <v>45706</v>
      </c>
      <c r="U162" s="42">
        <v>16</v>
      </c>
      <c r="W162" s="44" t="str">
        <f>_xlfn.XLOOKUP(D162,'[1]SPMC IBP SA'!G:G,'[1]SPMC IBP SA'!M:M,"",0)</f>
        <v>AMARELO</v>
      </c>
      <c r="X162" s="44" t="str">
        <f>_xlfn.XLOOKUP(D162,'[1]SPMC IBP SA'!G:G,'[1]SPMC IBP SA'!O:O,"",0)</f>
        <v>COP LEG.5</v>
      </c>
      <c r="Y162" s="44" t="str">
        <f>_xlfn.XLOOKUP(D162,'[1]SPMC IBP SA'!G:G,'[1]SPMC IBP SA'!R:R,"",0)</f>
        <v>REV. 500 1</v>
      </c>
      <c r="Z162" s="45" t="s">
        <v>55</v>
      </c>
      <c r="AA162" s="46">
        <f>_xlfn.XLOOKUP(D162,'[1]SPMC IBP SA'!G:G,'[1]SPMC IBP SA'!AM:AM,"",0)</f>
        <v>16</v>
      </c>
      <c r="AB162" s="26" t="str">
        <f t="shared" si="11"/>
        <v/>
      </c>
      <c r="AC162" s="47" t="str">
        <f t="shared" si="12"/>
        <v>Via Úmida</v>
      </c>
      <c r="AD162" s="47" t="str">
        <f>_xlfn.XLOOKUP(D162,'[1]SPMC IBP SA'!G:G,'[1]SPMC IBP SA'!FK:FK,"",0)</f>
        <v>Cheio</v>
      </c>
      <c r="AE162" s="47" t="str">
        <f>_xlfn.XLOOKUP(D162,'[1]SPMC IBP SA'!G:G,'[1]SPMC IBP SA'!Q:Q,"",0)</f>
        <v>-</v>
      </c>
      <c r="AF162" s="48">
        <f>_xlfn.XLOOKUP(D162,'[1]SPMC IBP SA'!G:G,'[1]SPMC IBP SA'!FT:FT,"",0)*L162</f>
        <v>105805</v>
      </c>
      <c r="AG162">
        <f>IFERROR(IF(C162="","",VLOOKUP(C162,[1]EBR!A:I,9,0)),5)</f>
        <v>5</v>
      </c>
      <c r="AH162" t="str">
        <f>IF(AG162="","",VLOOKUP(AG162,[1]EBR!S:T,2,0))</f>
        <v>PESAGEM</v>
      </c>
      <c r="AI162" t="str">
        <f>_xlfn.XLOOKUP(D162,'[1]SPMC IBP SA'!G:G,'[1]SPMC IBP SA'!M:M,"",0)</f>
        <v>AMARELO</v>
      </c>
      <c r="AJ162">
        <f t="shared" ca="1" si="13"/>
        <v>23</v>
      </c>
      <c r="AK162" s="40" t="str">
        <f t="shared" ca="1" si="14"/>
        <v>7 - OP em WIP +20 a 30 dias</v>
      </c>
      <c r="AS162" t="str">
        <f t="shared" si="15"/>
        <v>702988</v>
      </c>
    </row>
    <row r="163" spans="1:45" x14ac:dyDescent="0.35">
      <c r="A163" s="38">
        <v>703131</v>
      </c>
      <c r="B163" s="38">
        <v>2269580</v>
      </c>
      <c r="C163" s="38" t="s">
        <v>451</v>
      </c>
      <c r="D163" s="38" t="s">
        <v>301</v>
      </c>
      <c r="E163" s="38" t="s">
        <v>54</v>
      </c>
      <c r="F163" s="38">
        <v>400</v>
      </c>
      <c r="G163" s="38" t="s">
        <v>55</v>
      </c>
      <c r="H163" s="38">
        <v>600</v>
      </c>
      <c r="I163" s="38" t="s">
        <v>263</v>
      </c>
      <c r="J163" s="38" t="s">
        <v>452</v>
      </c>
      <c r="K163" s="38" t="s">
        <v>81</v>
      </c>
      <c r="L163" s="39">
        <v>500000</v>
      </c>
      <c r="M163" s="39">
        <v>0</v>
      </c>
      <c r="N163" t="s">
        <v>59</v>
      </c>
      <c r="O163" s="40">
        <v>45708</v>
      </c>
      <c r="P163" s="40">
        <v>45710</v>
      </c>
      <c r="Q163" s="40">
        <v>45692</v>
      </c>
      <c r="R163" s="40">
        <v>45708</v>
      </c>
      <c r="S163" s="40">
        <v>45702</v>
      </c>
      <c r="T163" s="41" t="s">
        <v>264</v>
      </c>
      <c r="U163" s="42">
        <v>18</v>
      </c>
      <c r="V163" s="43"/>
      <c r="W163" s="44" t="str">
        <f>_xlfn.XLOOKUP(D163,'[1]SPMC IBP SA'!G:G,'[1]SPMC IBP SA'!M:M,"",0)</f>
        <v>ROXO</v>
      </c>
      <c r="X163" s="44" t="str">
        <f>_xlfn.XLOOKUP(D163,'[1]SPMC IBP SA'!G:G,'[1]SPMC IBP SA'!O:O,"",0)</f>
        <v>COP LEG.5</v>
      </c>
      <c r="Y163" s="44" t="str">
        <f>_xlfn.XLOOKUP(D163,'[1]SPMC IBP SA'!G:G,'[1]SPMC IBP SA'!R:R,"",0)</f>
        <v>REV. 400 1</v>
      </c>
      <c r="Z163" s="45" t="s">
        <v>55</v>
      </c>
      <c r="AA163" s="46">
        <f>_xlfn.XLOOKUP(D163,'[1]SPMC IBP SA'!G:G,'[1]SPMC IBP SA'!AM:AM,"",0)</f>
        <v>18</v>
      </c>
      <c r="AB163" s="26" t="str">
        <f t="shared" si="11"/>
        <v>NÃO</v>
      </c>
      <c r="AC163" s="47" t="str">
        <f t="shared" si="12"/>
        <v>Via Úmida</v>
      </c>
      <c r="AD163" s="47" t="str">
        <f>_xlfn.XLOOKUP(D163,'[1]SPMC IBP SA'!G:G,'[1]SPMC IBP SA'!FK:FK,"",0)</f>
        <v>Cheio</v>
      </c>
      <c r="AE163" s="47" t="str">
        <f>_xlfn.XLOOKUP(D163,'[1]SPMC IBP SA'!G:G,'[1]SPMC IBP SA'!Q:Q,"",0)</f>
        <v>-</v>
      </c>
      <c r="AF163" s="48">
        <f>_xlfn.XLOOKUP(D163,'[1]SPMC IBP SA'!G:G,'[1]SPMC IBP SA'!FT:FT,"",0)*L163</f>
        <v>113695</v>
      </c>
      <c r="AG163">
        <f>IFERROR(IF(C163="","",VLOOKUP(C163,[1]EBR!A:I,9,0)),5)</f>
        <v>5</v>
      </c>
      <c r="AH163" t="str">
        <f>IF(AG163="","",VLOOKUP(AG163,[1]EBR!S:T,2,0))</f>
        <v>PESAGEM</v>
      </c>
      <c r="AI163" t="str">
        <f>_xlfn.XLOOKUP(D163,'[1]SPMC IBP SA'!G:G,'[1]SPMC IBP SA'!M:M,"",0)</f>
        <v>ROXO</v>
      </c>
      <c r="AJ163">
        <f t="shared" ca="1" si="13"/>
        <v>13</v>
      </c>
      <c r="AK163" s="40" t="str">
        <f t="shared" ca="1" si="14"/>
        <v>8 - OP com menos de 20 dias</v>
      </c>
      <c r="AS163" t="str">
        <f t="shared" si="15"/>
        <v>702988</v>
      </c>
    </row>
    <row r="164" spans="1:45" x14ac:dyDescent="0.35">
      <c r="A164" s="38">
        <v>703131</v>
      </c>
      <c r="B164" s="38">
        <v>2269581</v>
      </c>
      <c r="C164" s="38" t="s">
        <v>453</v>
      </c>
      <c r="D164" s="38" t="s">
        <v>301</v>
      </c>
      <c r="E164" s="38" t="s">
        <v>54</v>
      </c>
      <c r="F164" s="38">
        <v>400</v>
      </c>
      <c r="G164" s="38" t="s">
        <v>55</v>
      </c>
      <c r="H164" s="38">
        <v>600</v>
      </c>
      <c r="I164" s="38" t="s">
        <v>263</v>
      </c>
      <c r="J164" s="38" t="s">
        <v>452</v>
      </c>
      <c r="K164" s="38" t="s">
        <v>81</v>
      </c>
      <c r="L164" s="39">
        <v>500000</v>
      </c>
      <c r="M164" s="39">
        <v>0</v>
      </c>
      <c r="N164" t="s">
        <v>59</v>
      </c>
      <c r="O164" s="40">
        <v>45708</v>
      </c>
      <c r="P164" s="40">
        <v>45710</v>
      </c>
      <c r="Q164" s="40">
        <v>45692</v>
      </c>
      <c r="R164" s="40">
        <v>45708</v>
      </c>
      <c r="S164" s="40">
        <v>45702</v>
      </c>
      <c r="T164" s="41" t="s">
        <v>264</v>
      </c>
      <c r="U164" s="42">
        <v>18</v>
      </c>
      <c r="V164" s="43"/>
      <c r="W164" s="44" t="str">
        <f>_xlfn.XLOOKUP(D164,'[1]SPMC IBP SA'!G:G,'[1]SPMC IBP SA'!M:M,"",0)</f>
        <v>ROXO</v>
      </c>
      <c r="X164" s="44" t="str">
        <f>_xlfn.XLOOKUP(D164,'[1]SPMC IBP SA'!G:G,'[1]SPMC IBP SA'!O:O,"",0)</f>
        <v>COP LEG.5</v>
      </c>
      <c r="Y164" s="44" t="str">
        <f>_xlfn.XLOOKUP(D164,'[1]SPMC IBP SA'!G:G,'[1]SPMC IBP SA'!R:R,"",0)</f>
        <v>REV. 400 1</v>
      </c>
      <c r="Z164" s="45" t="s">
        <v>55</v>
      </c>
      <c r="AA164" s="46">
        <f>_xlfn.XLOOKUP(D164,'[1]SPMC IBP SA'!G:G,'[1]SPMC IBP SA'!AM:AM,"",0)</f>
        <v>18</v>
      </c>
      <c r="AB164" s="26" t="str">
        <f t="shared" si="11"/>
        <v>NÃO</v>
      </c>
      <c r="AC164" s="47" t="str">
        <f t="shared" si="12"/>
        <v>Via Úmida</v>
      </c>
      <c r="AD164" s="47" t="str">
        <f>_xlfn.XLOOKUP(D164,'[1]SPMC IBP SA'!G:G,'[1]SPMC IBP SA'!FK:FK,"",0)</f>
        <v>Cheio</v>
      </c>
      <c r="AE164" s="47" t="str">
        <f>_xlfn.XLOOKUP(D164,'[1]SPMC IBP SA'!G:G,'[1]SPMC IBP SA'!Q:Q,"",0)</f>
        <v>-</v>
      </c>
      <c r="AF164" s="48">
        <f>_xlfn.XLOOKUP(D164,'[1]SPMC IBP SA'!G:G,'[1]SPMC IBP SA'!FT:FT,"",0)*L164</f>
        <v>113695</v>
      </c>
      <c r="AG164">
        <f>IFERROR(IF(C164="","",VLOOKUP(C164,[1]EBR!A:I,9,0)),5)</f>
        <v>5</v>
      </c>
      <c r="AH164" t="str">
        <f>IF(AG164="","",VLOOKUP(AG164,[1]EBR!S:T,2,0))</f>
        <v>PESAGEM</v>
      </c>
      <c r="AI164" t="str">
        <f>_xlfn.XLOOKUP(D164,'[1]SPMC IBP SA'!G:G,'[1]SPMC IBP SA'!M:M,"",0)</f>
        <v>ROXO</v>
      </c>
      <c r="AJ164">
        <f t="shared" ca="1" si="13"/>
        <v>13</v>
      </c>
      <c r="AK164" s="40" t="str">
        <f t="shared" ca="1" si="14"/>
        <v>8 - OP com menos de 20 dias</v>
      </c>
      <c r="AS164" t="str">
        <f t="shared" si="15"/>
        <v>703131</v>
      </c>
    </row>
    <row r="165" spans="1:45" x14ac:dyDescent="0.35">
      <c r="A165" s="38">
        <v>702788</v>
      </c>
      <c r="B165" s="38">
        <v>2269582</v>
      </c>
      <c r="C165" s="38" t="s">
        <v>454</v>
      </c>
      <c r="D165" s="38" t="s">
        <v>275</v>
      </c>
      <c r="E165" s="38" t="s">
        <v>54</v>
      </c>
      <c r="F165" s="38">
        <v>400</v>
      </c>
      <c r="G165" s="38" t="s">
        <v>55</v>
      </c>
      <c r="H165" s="38">
        <v>600</v>
      </c>
      <c r="I165" s="38" t="s">
        <v>273</v>
      </c>
      <c r="J165" s="38" t="s">
        <v>455</v>
      </c>
      <c r="K165" s="38" t="s">
        <v>81</v>
      </c>
      <c r="L165" s="39">
        <v>500000</v>
      </c>
      <c r="M165" s="39">
        <v>0</v>
      </c>
      <c r="N165" t="s">
        <v>59</v>
      </c>
      <c r="O165" s="40">
        <v>45695</v>
      </c>
      <c r="P165" s="40">
        <v>45698</v>
      </c>
      <c r="Q165" s="40">
        <v>45692</v>
      </c>
      <c r="R165" s="40">
        <v>45695</v>
      </c>
      <c r="S165" s="40">
        <v>45695</v>
      </c>
      <c r="T165" s="41" t="s">
        <v>264</v>
      </c>
      <c r="U165" s="42">
        <v>15</v>
      </c>
      <c r="W165" s="44" t="str">
        <f>_xlfn.XLOOKUP(D165,'[1]SPMC IBP SA'!G:G,'[1]SPMC IBP SA'!M:M,"",0)</f>
        <v>VERMELHO</v>
      </c>
      <c r="X165" s="44" t="str">
        <f>_xlfn.XLOOKUP(D165,'[1]SPMC IBP SA'!G:G,'[1]SPMC IBP SA'!O:O,"",0)</f>
        <v>COP LEG.5</v>
      </c>
      <c r="Y165" s="44" t="str">
        <f>_xlfn.XLOOKUP(D165,'[1]SPMC IBP SA'!G:G,'[1]SPMC IBP SA'!R:R,"",0)</f>
        <v>REV. 400 1</v>
      </c>
      <c r="Z165" s="45" t="s">
        <v>55</v>
      </c>
      <c r="AA165" s="46">
        <f>_xlfn.XLOOKUP(D165,'[1]SPMC IBP SA'!G:G,'[1]SPMC IBP SA'!AM:AM,"",0)</f>
        <v>15</v>
      </c>
      <c r="AB165" s="26" t="str">
        <f t="shared" si="11"/>
        <v>NÃO</v>
      </c>
      <c r="AC165" s="47" t="str">
        <f t="shared" si="12"/>
        <v>Via Úmida</v>
      </c>
      <c r="AD165" s="47" t="str">
        <f>_xlfn.XLOOKUP(D165,'[1]SPMC IBP SA'!G:G,'[1]SPMC IBP SA'!FK:FK,"",0)</f>
        <v>Crítico</v>
      </c>
      <c r="AE165" s="47" t="str">
        <f>_xlfn.XLOOKUP(D165,'[1]SPMC IBP SA'!G:G,'[1]SPMC IBP SA'!Q:Q,"",0)</f>
        <v>-</v>
      </c>
      <c r="AF165" s="48">
        <f>_xlfn.XLOOKUP(D165,'[1]SPMC IBP SA'!G:G,'[1]SPMC IBP SA'!FT:FT,"",0)*L165</f>
        <v>66455</v>
      </c>
      <c r="AG165">
        <f>IFERROR(IF(C165="","",VLOOKUP(C165,[1]EBR!A:I,9,0)),5)</f>
        <v>5</v>
      </c>
      <c r="AH165" t="str">
        <f>IF(AG165="","",VLOOKUP(AG165,[1]EBR!S:T,2,0))</f>
        <v>PESAGEM</v>
      </c>
      <c r="AI165" t="str">
        <f>_xlfn.XLOOKUP(D165,'[1]SPMC IBP SA'!G:G,'[1]SPMC IBP SA'!M:M,"",0)</f>
        <v>VERMELHO</v>
      </c>
      <c r="AJ165">
        <f t="shared" ca="1" si="13"/>
        <v>20</v>
      </c>
      <c r="AK165" s="40" t="str">
        <f t="shared" ca="1" si="14"/>
        <v>7 - OP em WIP +20 a 30 dias</v>
      </c>
      <c r="AS165" t="str">
        <f t="shared" si="15"/>
        <v>703131</v>
      </c>
    </row>
    <row r="166" spans="1:45" x14ac:dyDescent="0.35">
      <c r="A166" s="38">
        <v>702788</v>
      </c>
      <c r="B166" s="38">
        <v>2269583</v>
      </c>
      <c r="C166" s="38" t="s">
        <v>456</v>
      </c>
      <c r="D166" s="38" t="s">
        <v>275</v>
      </c>
      <c r="E166" s="38" t="s">
        <v>54</v>
      </c>
      <c r="F166" s="38">
        <v>400</v>
      </c>
      <c r="G166" s="38" t="s">
        <v>55</v>
      </c>
      <c r="H166" s="38">
        <v>600</v>
      </c>
      <c r="I166" s="38" t="s">
        <v>273</v>
      </c>
      <c r="J166" s="38" t="s">
        <v>455</v>
      </c>
      <c r="K166" s="38" t="s">
        <v>81</v>
      </c>
      <c r="L166" s="39">
        <v>500000</v>
      </c>
      <c r="M166" s="39">
        <v>0</v>
      </c>
      <c r="N166" t="s">
        <v>59</v>
      </c>
      <c r="O166" s="40">
        <v>45695</v>
      </c>
      <c r="P166" s="40">
        <v>45698</v>
      </c>
      <c r="Q166" s="40">
        <v>45692</v>
      </c>
      <c r="R166" s="40">
        <v>45695</v>
      </c>
      <c r="S166" s="40">
        <v>45695</v>
      </c>
      <c r="T166" s="41" t="s">
        <v>264</v>
      </c>
      <c r="U166" s="42">
        <v>15</v>
      </c>
      <c r="V166" s="43"/>
      <c r="W166" s="44" t="str">
        <f>_xlfn.XLOOKUP(D166,'[1]SPMC IBP SA'!G:G,'[1]SPMC IBP SA'!M:M,"",0)</f>
        <v>VERMELHO</v>
      </c>
      <c r="X166" s="44" t="str">
        <f>_xlfn.XLOOKUP(D166,'[1]SPMC IBP SA'!G:G,'[1]SPMC IBP SA'!O:O,"",0)</f>
        <v>COP LEG.5</v>
      </c>
      <c r="Y166" s="44" t="str">
        <f>_xlfn.XLOOKUP(D166,'[1]SPMC IBP SA'!G:G,'[1]SPMC IBP SA'!R:R,"",0)</f>
        <v>REV. 400 1</v>
      </c>
      <c r="Z166" s="45" t="s">
        <v>55</v>
      </c>
      <c r="AA166" s="46">
        <f>_xlfn.XLOOKUP(D166,'[1]SPMC IBP SA'!G:G,'[1]SPMC IBP SA'!AM:AM,"",0)</f>
        <v>15</v>
      </c>
      <c r="AB166" s="26" t="str">
        <f t="shared" si="11"/>
        <v>NÃO</v>
      </c>
      <c r="AC166" s="47" t="str">
        <f t="shared" si="12"/>
        <v>Via Úmida</v>
      </c>
      <c r="AD166" s="47" t="str">
        <f>_xlfn.XLOOKUP(D166,'[1]SPMC IBP SA'!G:G,'[1]SPMC IBP SA'!FK:FK,"",0)</f>
        <v>Crítico</v>
      </c>
      <c r="AE166" s="47" t="str">
        <f>_xlfn.XLOOKUP(D166,'[1]SPMC IBP SA'!G:G,'[1]SPMC IBP SA'!Q:Q,"",0)</f>
        <v>-</v>
      </c>
      <c r="AF166" s="48">
        <f>_xlfn.XLOOKUP(D166,'[1]SPMC IBP SA'!G:G,'[1]SPMC IBP SA'!FT:FT,"",0)*L166</f>
        <v>66455</v>
      </c>
      <c r="AG166">
        <f>IFERROR(IF(C166="","",VLOOKUP(C166,[1]EBR!A:I,9,0)),5)</f>
        <v>5</v>
      </c>
      <c r="AH166" t="str">
        <f>IF(AG166="","",VLOOKUP(AG166,[1]EBR!S:T,2,0))</f>
        <v>PESAGEM</v>
      </c>
      <c r="AI166" t="str">
        <f>_xlfn.XLOOKUP(D166,'[1]SPMC IBP SA'!G:G,'[1]SPMC IBP SA'!M:M,"",0)</f>
        <v>VERMELHO</v>
      </c>
      <c r="AJ166">
        <f t="shared" ca="1" si="13"/>
        <v>20</v>
      </c>
      <c r="AK166" s="40" t="str">
        <f t="shared" ca="1" si="14"/>
        <v>7 - OP em WIP +20 a 30 dias</v>
      </c>
      <c r="AS166" t="str">
        <f t="shared" si="15"/>
        <v>702788</v>
      </c>
    </row>
    <row r="167" spans="1:45" x14ac:dyDescent="0.35">
      <c r="A167" s="38">
        <v>702788</v>
      </c>
      <c r="B167" s="38">
        <v>2269584</v>
      </c>
      <c r="C167" s="38" t="s">
        <v>457</v>
      </c>
      <c r="D167" s="38" t="s">
        <v>275</v>
      </c>
      <c r="E167" s="38" t="s">
        <v>54</v>
      </c>
      <c r="F167" s="38">
        <v>400</v>
      </c>
      <c r="G167" s="38" t="s">
        <v>55</v>
      </c>
      <c r="H167" s="38">
        <v>600</v>
      </c>
      <c r="I167" s="38" t="s">
        <v>273</v>
      </c>
      <c r="J167" s="38" t="s">
        <v>455</v>
      </c>
      <c r="K167" s="38" t="s">
        <v>81</v>
      </c>
      <c r="L167" s="39">
        <v>500000</v>
      </c>
      <c r="M167" s="39">
        <v>0</v>
      </c>
      <c r="N167" t="s">
        <v>59</v>
      </c>
      <c r="O167" s="40">
        <v>45695</v>
      </c>
      <c r="P167" s="40">
        <v>45698</v>
      </c>
      <c r="Q167" s="40">
        <v>45692</v>
      </c>
      <c r="R167" s="40">
        <v>45695</v>
      </c>
      <c r="S167" s="40">
        <v>45695</v>
      </c>
      <c r="T167" s="41" t="s">
        <v>264</v>
      </c>
      <c r="U167" s="42">
        <v>15</v>
      </c>
      <c r="W167" s="44" t="str">
        <f>_xlfn.XLOOKUP(D167,'[1]SPMC IBP SA'!G:G,'[1]SPMC IBP SA'!M:M,"",0)</f>
        <v>VERMELHO</v>
      </c>
      <c r="X167" s="44" t="str">
        <f>_xlfn.XLOOKUP(D167,'[1]SPMC IBP SA'!G:G,'[1]SPMC IBP SA'!O:O,"",0)</f>
        <v>COP LEG.5</v>
      </c>
      <c r="Y167" s="44" t="str">
        <f>_xlfn.XLOOKUP(D167,'[1]SPMC IBP SA'!G:G,'[1]SPMC IBP SA'!R:R,"",0)</f>
        <v>REV. 400 1</v>
      </c>
      <c r="Z167" s="45" t="s">
        <v>55</v>
      </c>
      <c r="AA167" s="46">
        <f>_xlfn.XLOOKUP(D167,'[1]SPMC IBP SA'!G:G,'[1]SPMC IBP SA'!AM:AM,"",0)</f>
        <v>15</v>
      </c>
      <c r="AB167" s="26" t="str">
        <f t="shared" si="11"/>
        <v>NÃO</v>
      </c>
      <c r="AC167" s="47" t="str">
        <f t="shared" si="12"/>
        <v>Via Úmida</v>
      </c>
      <c r="AD167" s="47" t="str">
        <f>_xlfn.XLOOKUP(D167,'[1]SPMC IBP SA'!G:G,'[1]SPMC IBP SA'!FK:FK,"",0)</f>
        <v>Crítico</v>
      </c>
      <c r="AE167" s="47" t="str">
        <f>_xlfn.XLOOKUP(D167,'[1]SPMC IBP SA'!G:G,'[1]SPMC IBP SA'!Q:Q,"",0)</f>
        <v>-</v>
      </c>
      <c r="AF167" s="48">
        <f>_xlfn.XLOOKUP(D167,'[1]SPMC IBP SA'!G:G,'[1]SPMC IBP SA'!FT:FT,"",0)*L167</f>
        <v>66455</v>
      </c>
      <c r="AG167">
        <f>IFERROR(IF(C167="","",VLOOKUP(C167,[1]EBR!A:I,9,0)),5)</f>
        <v>5</v>
      </c>
      <c r="AH167" t="str">
        <f>IF(AG167="","",VLOOKUP(AG167,[1]EBR!S:T,2,0))</f>
        <v>PESAGEM</v>
      </c>
      <c r="AI167" t="str">
        <f>_xlfn.XLOOKUP(D167,'[1]SPMC IBP SA'!G:G,'[1]SPMC IBP SA'!M:M,"",0)</f>
        <v>VERMELHO</v>
      </c>
      <c r="AJ167">
        <f t="shared" ca="1" si="13"/>
        <v>20</v>
      </c>
      <c r="AK167" s="40" t="str">
        <f t="shared" ca="1" si="14"/>
        <v>7 - OP em WIP +20 a 30 dias</v>
      </c>
      <c r="AS167" t="str">
        <f t="shared" si="15"/>
        <v>702788</v>
      </c>
    </row>
    <row r="168" spans="1:45" x14ac:dyDescent="0.35">
      <c r="A168" s="38">
        <v>702788</v>
      </c>
      <c r="B168" s="38">
        <v>2269585</v>
      </c>
      <c r="C168" s="38" t="s">
        <v>458</v>
      </c>
      <c r="D168" s="38" t="s">
        <v>275</v>
      </c>
      <c r="E168" s="38" t="s">
        <v>54</v>
      </c>
      <c r="F168" s="38">
        <v>400</v>
      </c>
      <c r="G168" s="38" t="s">
        <v>55</v>
      </c>
      <c r="H168" s="38">
        <v>600</v>
      </c>
      <c r="I168" s="38" t="s">
        <v>273</v>
      </c>
      <c r="J168" s="38" t="s">
        <v>455</v>
      </c>
      <c r="K168" s="38" t="s">
        <v>81</v>
      </c>
      <c r="L168" s="39">
        <v>500000</v>
      </c>
      <c r="M168" s="39">
        <v>0</v>
      </c>
      <c r="N168" t="s">
        <v>59</v>
      </c>
      <c r="O168" s="40">
        <v>45695</v>
      </c>
      <c r="P168" s="40">
        <v>45698</v>
      </c>
      <c r="Q168" s="40">
        <v>45692</v>
      </c>
      <c r="R168" s="40">
        <v>45695</v>
      </c>
      <c r="S168" s="40">
        <v>45695</v>
      </c>
      <c r="T168" s="41" t="s">
        <v>264</v>
      </c>
      <c r="U168" s="42">
        <v>15</v>
      </c>
      <c r="W168" s="44" t="str">
        <f>_xlfn.XLOOKUP(D168,'[1]SPMC IBP SA'!G:G,'[1]SPMC IBP SA'!M:M,"",0)</f>
        <v>VERMELHO</v>
      </c>
      <c r="X168" s="44" t="str">
        <f>_xlfn.XLOOKUP(D168,'[1]SPMC IBP SA'!G:G,'[1]SPMC IBP SA'!O:O,"",0)</f>
        <v>COP LEG.5</v>
      </c>
      <c r="Y168" s="44" t="str">
        <f>_xlfn.XLOOKUP(D168,'[1]SPMC IBP SA'!G:G,'[1]SPMC IBP SA'!R:R,"",0)</f>
        <v>REV. 400 1</v>
      </c>
      <c r="Z168" s="45" t="s">
        <v>55</v>
      </c>
      <c r="AA168" s="46">
        <f>_xlfn.XLOOKUP(D168,'[1]SPMC IBP SA'!G:G,'[1]SPMC IBP SA'!AM:AM,"",0)</f>
        <v>15</v>
      </c>
      <c r="AB168" s="26" t="str">
        <f t="shared" si="11"/>
        <v>NÃO</v>
      </c>
      <c r="AC168" s="47" t="str">
        <f t="shared" si="12"/>
        <v>Via Úmida</v>
      </c>
      <c r="AD168" s="47" t="str">
        <f>_xlfn.XLOOKUP(D168,'[1]SPMC IBP SA'!G:G,'[1]SPMC IBP SA'!FK:FK,"",0)</f>
        <v>Crítico</v>
      </c>
      <c r="AE168" s="47" t="str">
        <f>_xlfn.XLOOKUP(D168,'[1]SPMC IBP SA'!G:G,'[1]SPMC IBP SA'!Q:Q,"",0)</f>
        <v>-</v>
      </c>
      <c r="AF168" s="48">
        <f>_xlfn.XLOOKUP(D168,'[1]SPMC IBP SA'!G:G,'[1]SPMC IBP SA'!FT:FT,"",0)*L168</f>
        <v>66455</v>
      </c>
      <c r="AG168">
        <f>IFERROR(IF(C168="","",VLOOKUP(C168,[1]EBR!A:I,9,0)),5)</f>
        <v>5</v>
      </c>
      <c r="AH168" t="str">
        <f>IF(AG168="","",VLOOKUP(AG168,[1]EBR!S:T,2,0))</f>
        <v>PESAGEM</v>
      </c>
      <c r="AI168" t="str">
        <f>_xlfn.XLOOKUP(D168,'[1]SPMC IBP SA'!G:G,'[1]SPMC IBP SA'!M:M,"",0)</f>
        <v>VERMELHO</v>
      </c>
      <c r="AJ168">
        <f t="shared" ca="1" si="13"/>
        <v>20</v>
      </c>
      <c r="AK168" s="40" t="str">
        <f t="shared" ca="1" si="14"/>
        <v>7 - OP em WIP +20 a 30 dias</v>
      </c>
      <c r="AS168" t="str">
        <f t="shared" si="15"/>
        <v>702788</v>
      </c>
    </row>
    <row r="169" spans="1:45" x14ac:dyDescent="0.35">
      <c r="A169" s="38">
        <v>703029</v>
      </c>
      <c r="B169" s="38">
        <v>2269586</v>
      </c>
      <c r="C169" s="38" t="s">
        <v>459</v>
      </c>
      <c r="D169" s="38" t="s">
        <v>261</v>
      </c>
      <c r="E169" s="38" t="s">
        <v>54</v>
      </c>
      <c r="F169" s="38">
        <v>400</v>
      </c>
      <c r="G169" s="38" t="s">
        <v>55</v>
      </c>
      <c r="H169" s="38">
        <v>600</v>
      </c>
      <c r="I169" s="38" t="s">
        <v>263</v>
      </c>
      <c r="J169" s="38" t="s">
        <v>460</v>
      </c>
      <c r="K169" s="38" t="s">
        <v>81</v>
      </c>
      <c r="L169" s="39">
        <v>1400000</v>
      </c>
      <c r="M169" s="39">
        <v>0</v>
      </c>
      <c r="N169" t="s">
        <v>59</v>
      </c>
      <c r="O169" s="40">
        <v>45697</v>
      </c>
      <c r="P169" s="40">
        <v>45699</v>
      </c>
      <c r="Q169" s="40">
        <v>45692</v>
      </c>
      <c r="R169" s="40">
        <v>45697</v>
      </c>
      <c r="S169" s="40">
        <v>45692</v>
      </c>
      <c r="T169" s="41" t="s">
        <v>264</v>
      </c>
      <c r="U169" s="42">
        <v>14</v>
      </c>
      <c r="W169" s="44" t="str">
        <f>_xlfn.XLOOKUP(D169,'[1]SPMC IBP SA'!G:G,'[1]SPMC IBP SA'!M:M,"",0)</f>
        <v>ROXO</v>
      </c>
      <c r="X169" s="44" t="str">
        <f>_xlfn.XLOOKUP(D169,'[1]SPMC IBP SA'!G:G,'[1]SPMC IBP SA'!O:O,"",0)</f>
        <v>COP LEG.6</v>
      </c>
      <c r="Y169" s="44" t="str">
        <f>_xlfn.XLOOKUP(D169,'[1]SPMC IBP SA'!G:G,'[1]SPMC IBP SA'!R:R,"",0)</f>
        <v>REV. 400 2</v>
      </c>
      <c r="Z169" s="45" t="s">
        <v>55</v>
      </c>
      <c r="AA169" s="46">
        <f>_xlfn.XLOOKUP(D169,'[1]SPMC IBP SA'!G:G,'[1]SPMC IBP SA'!AM:AM,"",0)</f>
        <v>14</v>
      </c>
      <c r="AB169" s="26" t="str">
        <f t="shared" si="11"/>
        <v>NÃO</v>
      </c>
      <c r="AC169" s="47" t="str">
        <f t="shared" si="12"/>
        <v>Via Úmida</v>
      </c>
      <c r="AD169" s="47" t="str">
        <f>_xlfn.XLOOKUP(D169,'[1]SPMC IBP SA'!G:G,'[1]SPMC IBP SA'!FK:FK,"",0)</f>
        <v>Crítico</v>
      </c>
      <c r="AE169" s="47" t="str">
        <f>_xlfn.XLOOKUP(D169,'[1]SPMC IBP SA'!G:G,'[1]SPMC IBP SA'!Q:Q,"",0)</f>
        <v>-</v>
      </c>
      <c r="AF169" s="48">
        <f>_xlfn.XLOOKUP(D169,'[1]SPMC IBP SA'!G:G,'[1]SPMC IBP SA'!FT:FT,"",0)*L169</f>
        <v>84476</v>
      </c>
      <c r="AG169">
        <f>IFERROR(IF(C169="","",VLOOKUP(C169,[1]EBR!A:I,9,0)),5)</f>
        <v>5</v>
      </c>
      <c r="AH169" t="str">
        <f>IF(AG169="","",VLOOKUP(AG169,[1]EBR!S:T,2,0))</f>
        <v>PESAGEM</v>
      </c>
      <c r="AI169" t="str">
        <f>_xlfn.XLOOKUP(D169,'[1]SPMC IBP SA'!G:G,'[1]SPMC IBP SA'!M:M,"",0)</f>
        <v>ROXO</v>
      </c>
      <c r="AJ169">
        <f t="shared" ca="1" si="13"/>
        <v>23</v>
      </c>
      <c r="AK169" s="40" t="str">
        <f t="shared" ca="1" si="14"/>
        <v>7 - OP em WIP +20 a 30 dias</v>
      </c>
      <c r="AS169" t="str">
        <f t="shared" si="15"/>
        <v>702788</v>
      </c>
    </row>
    <row r="170" spans="1:45" x14ac:dyDescent="0.35">
      <c r="A170" s="38">
        <v>703808</v>
      </c>
      <c r="B170" s="38">
        <v>2269588</v>
      </c>
      <c r="C170" s="38" t="s">
        <v>461</v>
      </c>
      <c r="D170" s="38">
        <v>703808</v>
      </c>
      <c r="E170" s="38" t="s">
        <v>54</v>
      </c>
      <c r="F170" s="38">
        <v>409</v>
      </c>
      <c r="G170" s="38" t="s">
        <v>55</v>
      </c>
      <c r="H170" s="38">
        <v>600</v>
      </c>
      <c r="I170" s="38" t="s">
        <v>290</v>
      </c>
      <c r="J170" s="38" t="s">
        <v>186</v>
      </c>
      <c r="K170" s="38" t="s">
        <v>81</v>
      </c>
      <c r="L170" s="39">
        <v>437500</v>
      </c>
      <c r="M170" s="39">
        <v>0</v>
      </c>
      <c r="N170" t="s">
        <v>59</v>
      </c>
      <c r="O170" s="40">
        <v>45702</v>
      </c>
      <c r="P170" s="40">
        <v>45705</v>
      </c>
      <c r="Q170" s="40">
        <v>45692</v>
      </c>
      <c r="R170" s="40">
        <v>45702</v>
      </c>
      <c r="S170" s="40">
        <v>45702</v>
      </c>
      <c r="T170" s="41">
        <v>45708</v>
      </c>
      <c r="U170" s="42">
        <v>17</v>
      </c>
      <c r="V170" s="43"/>
      <c r="W170" s="44" t="str">
        <f>_xlfn.XLOOKUP(D170,'[1]SPMC IBP SA'!G:G,'[1]SPMC IBP SA'!M:M,"",0)</f>
        <v>VERMELHO</v>
      </c>
      <c r="X170" s="44" t="str">
        <f>_xlfn.XLOOKUP(D170,'[1]SPMC IBP SA'!G:G,'[1]SPMC IBP SA'!O:O,"",0)</f>
        <v>COP LEG.6</v>
      </c>
      <c r="Y170" s="44" t="str">
        <f>_xlfn.XLOOKUP(D170,'[1]SPMC IBP SA'!G:G,'[1]SPMC IBP SA'!R:R,"",0)</f>
        <v>REV. 500 1</v>
      </c>
      <c r="Z170" s="45" t="s">
        <v>55</v>
      </c>
      <c r="AA170" s="46">
        <f>_xlfn.XLOOKUP(D170,'[1]SPMC IBP SA'!G:G,'[1]SPMC IBP SA'!AM:AM,"",0)</f>
        <v>17</v>
      </c>
      <c r="AB170" s="26" t="str">
        <f t="shared" si="11"/>
        <v/>
      </c>
      <c r="AC170" s="47" t="str">
        <f t="shared" si="12"/>
        <v>Via Úmida</v>
      </c>
      <c r="AD170" s="47" t="str">
        <f>_xlfn.XLOOKUP(D170,'[1]SPMC IBP SA'!G:G,'[1]SPMC IBP SA'!FK:FK,"",0)</f>
        <v>Ótimo</v>
      </c>
      <c r="AE170" s="47" t="str">
        <f>_xlfn.XLOOKUP(D170,'[1]SPMC IBP SA'!G:G,'[1]SPMC IBP SA'!Q:Q,"",0)</f>
        <v>-</v>
      </c>
      <c r="AF170" s="48">
        <f>_xlfn.XLOOKUP(D170,'[1]SPMC IBP SA'!G:G,'[1]SPMC IBP SA'!FT:FT,"",0)*L170</f>
        <v>303143.75</v>
      </c>
      <c r="AG170">
        <f>IFERROR(IF(C170="","",VLOOKUP(C170,[1]EBR!A:I,9,0)),5)</f>
        <v>5</v>
      </c>
      <c r="AH170" t="str">
        <f>IF(AG170="","",VLOOKUP(AG170,[1]EBR!S:T,2,0))</f>
        <v>PESAGEM</v>
      </c>
      <c r="AI170" t="str">
        <f>_xlfn.XLOOKUP(D170,'[1]SPMC IBP SA'!G:G,'[1]SPMC IBP SA'!M:M,"",0)</f>
        <v>VERMELHO</v>
      </c>
      <c r="AJ170">
        <f t="shared" ca="1" si="13"/>
        <v>13</v>
      </c>
      <c r="AK170" s="40" t="str">
        <f t="shared" ca="1" si="14"/>
        <v>8 - OP com menos de 20 dias</v>
      </c>
      <c r="AS170" t="str">
        <f t="shared" si="15"/>
        <v>703029</v>
      </c>
    </row>
    <row r="171" spans="1:45" x14ac:dyDescent="0.35">
      <c r="A171" s="38">
        <v>703808</v>
      </c>
      <c r="B171" s="38">
        <v>2269589</v>
      </c>
      <c r="C171" s="38" t="s">
        <v>462</v>
      </c>
      <c r="D171" s="38">
        <v>703808</v>
      </c>
      <c r="E171" s="38" t="s">
        <v>54</v>
      </c>
      <c r="F171" s="38">
        <v>409</v>
      </c>
      <c r="G171" s="38" t="s">
        <v>55</v>
      </c>
      <c r="H171" s="38">
        <v>600</v>
      </c>
      <c r="I171" s="38" t="s">
        <v>234</v>
      </c>
      <c r="J171" s="38" t="s">
        <v>186</v>
      </c>
      <c r="K171" s="38" t="s">
        <v>81</v>
      </c>
      <c r="L171" s="39">
        <v>437500</v>
      </c>
      <c r="M171" s="39">
        <v>0</v>
      </c>
      <c r="N171" t="s">
        <v>59</v>
      </c>
      <c r="O171" s="40">
        <v>45702</v>
      </c>
      <c r="P171" s="40">
        <v>45705</v>
      </c>
      <c r="Q171" s="40">
        <v>45692</v>
      </c>
      <c r="R171" s="40">
        <v>45702</v>
      </c>
      <c r="S171" s="40">
        <v>45702</v>
      </c>
      <c r="T171" s="41">
        <v>45708</v>
      </c>
      <c r="U171" s="42">
        <v>17</v>
      </c>
      <c r="W171" s="44" t="str">
        <f>_xlfn.XLOOKUP(D171,'[1]SPMC IBP SA'!G:G,'[1]SPMC IBP SA'!M:M,"",0)</f>
        <v>VERMELHO</v>
      </c>
      <c r="X171" s="44" t="str">
        <f>_xlfn.XLOOKUP(D171,'[1]SPMC IBP SA'!G:G,'[1]SPMC IBP SA'!O:O,"",0)</f>
        <v>COP LEG.6</v>
      </c>
      <c r="Y171" s="44" t="str">
        <f>_xlfn.XLOOKUP(D171,'[1]SPMC IBP SA'!G:G,'[1]SPMC IBP SA'!R:R,"",0)</f>
        <v>REV. 500 1</v>
      </c>
      <c r="Z171" s="45" t="s">
        <v>55</v>
      </c>
      <c r="AA171" s="46">
        <f>_xlfn.XLOOKUP(D171,'[1]SPMC IBP SA'!G:G,'[1]SPMC IBP SA'!AM:AM,"",0)</f>
        <v>17</v>
      </c>
      <c r="AB171" s="26" t="str">
        <f t="shared" si="11"/>
        <v/>
      </c>
      <c r="AC171" s="47" t="str">
        <f t="shared" si="12"/>
        <v>Via Úmida</v>
      </c>
      <c r="AD171" s="47" t="str">
        <f>_xlfn.XLOOKUP(D171,'[1]SPMC IBP SA'!G:G,'[1]SPMC IBP SA'!FK:FK,"",0)</f>
        <v>Ótimo</v>
      </c>
      <c r="AE171" s="47" t="str">
        <f>_xlfn.XLOOKUP(D171,'[1]SPMC IBP SA'!G:G,'[1]SPMC IBP SA'!Q:Q,"",0)</f>
        <v>-</v>
      </c>
      <c r="AF171" s="48">
        <f>_xlfn.XLOOKUP(D171,'[1]SPMC IBP SA'!G:G,'[1]SPMC IBP SA'!FT:FT,"",0)*L171</f>
        <v>303143.75</v>
      </c>
      <c r="AG171">
        <f>IFERROR(IF(C171="","",VLOOKUP(C171,[1]EBR!A:I,9,0)),5)</f>
        <v>5</v>
      </c>
      <c r="AH171" t="str">
        <f>IF(AG171="","",VLOOKUP(AG171,[1]EBR!S:T,2,0))</f>
        <v>PESAGEM</v>
      </c>
      <c r="AI171" t="str">
        <f>_xlfn.XLOOKUP(D171,'[1]SPMC IBP SA'!G:G,'[1]SPMC IBP SA'!M:M,"",0)</f>
        <v>VERMELHO</v>
      </c>
      <c r="AJ171">
        <f t="shared" ca="1" si="13"/>
        <v>13</v>
      </c>
      <c r="AK171" s="40" t="str">
        <f t="shared" ca="1" si="14"/>
        <v>8 - OP com menos de 20 dias</v>
      </c>
      <c r="AS171" t="str">
        <f t="shared" si="15"/>
        <v>703808</v>
      </c>
    </row>
    <row r="172" spans="1:45" x14ac:dyDescent="0.35">
      <c r="A172" s="38">
        <v>703808</v>
      </c>
      <c r="B172" s="38">
        <v>2269590</v>
      </c>
      <c r="C172" s="38" t="s">
        <v>463</v>
      </c>
      <c r="D172" s="38">
        <v>703808</v>
      </c>
      <c r="E172" s="38" t="s">
        <v>54</v>
      </c>
      <c r="F172" s="38">
        <v>409</v>
      </c>
      <c r="G172" s="38" t="s">
        <v>55</v>
      </c>
      <c r="H172" s="38">
        <v>600</v>
      </c>
      <c r="I172" s="38" t="s">
        <v>290</v>
      </c>
      <c r="J172" s="38" t="s">
        <v>186</v>
      </c>
      <c r="K172" s="38" t="s">
        <v>81</v>
      </c>
      <c r="L172" s="39">
        <v>437500</v>
      </c>
      <c r="M172" s="39">
        <v>0</v>
      </c>
      <c r="N172" t="s">
        <v>59</v>
      </c>
      <c r="O172" s="40">
        <v>45702</v>
      </c>
      <c r="P172" s="40">
        <v>45705</v>
      </c>
      <c r="Q172" s="40">
        <v>45692</v>
      </c>
      <c r="R172" s="40">
        <v>45702</v>
      </c>
      <c r="S172" s="40">
        <v>45702</v>
      </c>
      <c r="T172" s="41">
        <v>45708</v>
      </c>
      <c r="U172" s="42">
        <v>17</v>
      </c>
      <c r="W172" s="44" t="str">
        <f>_xlfn.XLOOKUP(D172,'[1]SPMC IBP SA'!G:G,'[1]SPMC IBP SA'!M:M,"",0)</f>
        <v>VERMELHO</v>
      </c>
      <c r="X172" s="44" t="str">
        <f>_xlfn.XLOOKUP(D172,'[1]SPMC IBP SA'!G:G,'[1]SPMC IBP SA'!O:O,"",0)</f>
        <v>COP LEG.6</v>
      </c>
      <c r="Y172" s="44" t="str">
        <f>_xlfn.XLOOKUP(D172,'[1]SPMC IBP SA'!G:G,'[1]SPMC IBP SA'!R:R,"",0)</f>
        <v>REV. 500 1</v>
      </c>
      <c r="Z172" s="45" t="s">
        <v>55</v>
      </c>
      <c r="AA172" s="46">
        <f>_xlfn.XLOOKUP(D172,'[1]SPMC IBP SA'!G:G,'[1]SPMC IBP SA'!AM:AM,"",0)</f>
        <v>17</v>
      </c>
      <c r="AB172" s="26" t="str">
        <f t="shared" si="11"/>
        <v/>
      </c>
      <c r="AC172" s="47" t="str">
        <f t="shared" si="12"/>
        <v>Via Úmida</v>
      </c>
      <c r="AD172" s="47" t="str">
        <f>_xlfn.XLOOKUP(D172,'[1]SPMC IBP SA'!G:G,'[1]SPMC IBP SA'!FK:FK,"",0)</f>
        <v>Ótimo</v>
      </c>
      <c r="AE172" s="47" t="str">
        <f>_xlfn.XLOOKUP(D172,'[1]SPMC IBP SA'!G:G,'[1]SPMC IBP SA'!Q:Q,"",0)</f>
        <v>-</v>
      </c>
      <c r="AF172" s="48">
        <f>_xlfn.XLOOKUP(D172,'[1]SPMC IBP SA'!G:G,'[1]SPMC IBP SA'!FT:FT,"",0)*L172</f>
        <v>303143.75</v>
      </c>
      <c r="AG172">
        <f>IFERROR(IF(C172="","",VLOOKUP(C172,[1]EBR!A:I,9,0)),5)</f>
        <v>5</v>
      </c>
      <c r="AH172" t="str">
        <f>IF(AG172="","",VLOOKUP(AG172,[1]EBR!S:T,2,0))</f>
        <v>PESAGEM</v>
      </c>
      <c r="AI172" t="str">
        <f>_xlfn.XLOOKUP(D172,'[1]SPMC IBP SA'!G:G,'[1]SPMC IBP SA'!M:M,"",0)</f>
        <v>VERMELHO</v>
      </c>
      <c r="AJ172">
        <f t="shared" ca="1" si="13"/>
        <v>13</v>
      </c>
      <c r="AK172" s="40" t="str">
        <f t="shared" ca="1" si="14"/>
        <v>8 - OP com menos de 20 dias</v>
      </c>
      <c r="AS172" t="str">
        <f t="shared" si="15"/>
        <v>703808</v>
      </c>
    </row>
    <row r="173" spans="1:45" x14ac:dyDescent="0.35">
      <c r="A173" s="38">
        <v>703625</v>
      </c>
      <c r="B173" s="38">
        <v>2269593</v>
      </c>
      <c r="C173" s="38" t="s">
        <v>464</v>
      </c>
      <c r="D173" s="38" t="s">
        <v>465</v>
      </c>
      <c r="E173" s="38" t="s">
        <v>54</v>
      </c>
      <c r="F173" s="38">
        <v>400</v>
      </c>
      <c r="G173" s="38" t="s">
        <v>55</v>
      </c>
      <c r="H173" s="38">
        <v>600</v>
      </c>
      <c r="I173" s="38" t="s">
        <v>244</v>
      </c>
      <c r="J173" s="38" t="s">
        <v>466</v>
      </c>
      <c r="K173" s="38" t="s">
        <v>81</v>
      </c>
      <c r="L173" s="39">
        <v>500000</v>
      </c>
      <c r="M173" s="39">
        <v>478412</v>
      </c>
      <c r="N173" t="s">
        <v>59</v>
      </c>
      <c r="O173" s="40">
        <v>45700</v>
      </c>
      <c r="P173" s="40">
        <v>45702</v>
      </c>
      <c r="Q173" s="40">
        <v>45692</v>
      </c>
      <c r="R173" s="40">
        <v>45700</v>
      </c>
      <c r="S173" s="40">
        <v>45700</v>
      </c>
      <c r="T173" s="41">
        <v>45708</v>
      </c>
      <c r="U173" s="42">
        <v>14</v>
      </c>
      <c r="W173" s="44" t="str">
        <f>_xlfn.XLOOKUP(D173,'[1]SPMC IBP SA'!G:G,'[1]SPMC IBP SA'!M:M,"",0)</f>
        <v>VERDE</v>
      </c>
      <c r="X173" s="44" t="str">
        <f>_xlfn.XLOOKUP(D173,'[1]SPMC IBP SA'!G:G,'[1]SPMC IBP SA'!O:O,"",0)</f>
        <v>COP LEG.6</v>
      </c>
      <c r="Y173" s="44" t="str">
        <f>_xlfn.XLOOKUP(D173,'[1]SPMC IBP SA'!G:G,'[1]SPMC IBP SA'!R:R,"",0)</f>
        <v>REV. 150 3</v>
      </c>
      <c r="Z173" s="45" t="s">
        <v>55</v>
      </c>
      <c r="AA173" s="46">
        <f>_xlfn.XLOOKUP(D173,'[1]SPMC IBP SA'!G:G,'[1]SPMC IBP SA'!AM:AM,"",0)</f>
        <v>14</v>
      </c>
      <c r="AB173" s="26" t="str">
        <f t="shared" si="11"/>
        <v/>
      </c>
      <c r="AC173" s="47" t="str">
        <f t="shared" si="12"/>
        <v>Via Úmida</v>
      </c>
      <c r="AD173" s="47" t="str">
        <f>_xlfn.XLOOKUP(D173,'[1]SPMC IBP SA'!G:G,'[1]SPMC IBP SA'!FK:FK,"",0)</f>
        <v>Crítico</v>
      </c>
      <c r="AE173" s="47" t="str">
        <f>_xlfn.XLOOKUP(D173,'[1]SPMC IBP SA'!G:G,'[1]SPMC IBP SA'!Q:Q,"",0)</f>
        <v>-</v>
      </c>
      <c r="AF173" s="48">
        <f>_xlfn.XLOOKUP(D173,'[1]SPMC IBP SA'!G:G,'[1]SPMC IBP SA'!FT:FT,"",0)*L173</f>
        <v>95350</v>
      </c>
      <c r="AG173">
        <f>IFERROR(IF(C173="","",VLOOKUP(C173,[1]EBR!A:I,9,0)),5)</f>
        <v>5</v>
      </c>
      <c r="AH173" t="str">
        <f>IF(AG173="","",VLOOKUP(AG173,[1]EBR!S:T,2,0))</f>
        <v>PESAGEM</v>
      </c>
      <c r="AI173" t="str">
        <f>_xlfn.XLOOKUP(D173,'[1]SPMC IBP SA'!G:G,'[1]SPMC IBP SA'!M:M,"",0)</f>
        <v>VERDE</v>
      </c>
      <c r="AJ173">
        <f t="shared" ca="1" si="13"/>
        <v>15</v>
      </c>
      <c r="AK173" s="40" t="str">
        <f t="shared" ca="1" si="14"/>
        <v>8 - OP com menos de 20 dias</v>
      </c>
      <c r="AS173" t="str">
        <f t="shared" si="15"/>
        <v>703808</v>
      </c>
    </row>
    <row r="174" spans="1:45" x14ac:dyDescent="0.35">
      <c r="A174" s="38">
        <v>703186</v>
      </c>
      <c r="B174" s="38">
        <v>2269605</v>
      </c>
      <c r="C174" s="38" t="s">
        <v>467</v>
      </c>
      <c r="D174" s="38" t="s">
        <v>277</v>
      </c>
      <c r="E174" s="38" t="s">
        <v>54</v>
      </c>
      <c r="F174" s="38">
        <v>400</v>
      </c>
      <c r="G174" s="38" t="s">
        <v>55</v>
      </c>
      <c r="H174" s="38">
        <v>600</v>
      </c>
      <c r="I174" s="38" t="s">
        <v>234</v>
      </c>
      <c r="J174" s="38" t="s">
        <v>468</v>
      </c>
      <c r="K174" s="38" t="s">
        <v>81</v>
      </c>
      <c r="L174" s="39">
        <v>1000000</v>
      </c>
      <c r="M174" s="39">
        <v>0</v>
      </c>
      <c r="N174" t="s">
        <v>59</v>
      </c>
      <c r="O174" s="40">
        <v>45697</v>
      </c>
      <c r="P174" s="40">
        <v>45699</v>
      </c>
      <c r="Q174" s="40">
        <v>45692</v>
      </c>
      <c r="R174" s="40">
        <v>45697</v>
      </c>
      <c r="S174" s="40">
        <v>45695</v>
      </c>
      <c r="T174" s="41">
        <v>45708</v>
      </c>
      <c r="U174" s="42">
        <v>14</v>
      </c>
      <c r="W174" s="44" t="str">
        <f>_xlfn.XLOOKUP(D174,'[1]SPMC IBP SA'!G:G,'[1]SPMC IBP SA'!M:M,"",0)</f>
        <v>VERMELHO</v>
      </c>
      <c r="X174" s="44" t="str">
        <f>_xlfn.XLOOKUP(D174,'[1]SPMC IBP SA'!G:G,'[1]SPMC IBP SA'!O:O,"",0)</f>
        <v>COP LEG.6</v>
      </c>
      <c r="Y174" s="44" t="str">
        <f>_xlfn.XLOOKUP(D174,'[1]SPMC IBP SA'!G:G,'[1]SPMC IBP SA'!R:R,"",0)</f>
        <v>REV. 150 1</v>
      </c>
      <c r="Z174" s="45" t="s">
        <v>55</v>
      </c>
      <c r="AA174" s="46">
        <f>_xlfn.XLOOKUP(D174,'[1]SPMC IBP SA'!G:G,'[1]SPMC IBP SA'!AM:AM,"",0)</f>
        <v>14</v>
      </c>
      <c r="AB174" s="26" t="str">
        <f t="shared" si="11"/>
        <v/>
      </c>
      <c r="AC174" s="47" t="str">
        <f t="shared" si="12"/>
        <v>Via Úmida</v>
      </c>
      <c r="AD174" s="47" t="str">
        <f>_xlfn.XLOOKUP(D174,'[1]SPMC IBP SA'!G:G,'[1]SPMC IBP SA'!FK:FK,"",0)</f>
        <v>Estoque Sem Demanda</v>
      </c>
      <c r="AE174" s="47" t="str">
        <f>_xlfn.XLOOKUP(D174,'[1]SPMC IBP SA'!G:G,'[1]SPMC IBP SA'!Q:Q,"",0)</f>
        <v>-</v>
      </c>
      <c r="AF174" s="48">
        <f>_xlfn.XLOOKUP(D174,'[1]SPMC IBP SA'!G:G,'[1]SPMC IBP SA'!FT:FT,"",0)*L174</f>
        <v>56560</v>
      </c>
      <c r="AG174">
        <f>IFERROR(IF(C174="","",VLOOKUP(C174,[1]EBR!A:I,9,0)),5)</f>
        <v>5</v>
      </c>
      <c r="AH174" t="str">
        <f>IF(AG174="","",VLOOKUP(AG174,[1]EBR!S:T,2,0))</f>
        <v>PESAGEM</v>
      </c>
      <c r="AI174" t="str">
        <f>_xlfn.XLOOKUP(D174,'[1]SPMC IBP SA'!G:G,'[1]SPMC IBP SA'!M:M,"",0)</f>
        <v>VERMELHO</v>
      </c>
      <c r="AJ174">
        <f t="shared" ca="1" si="13"/>
        <v>20</v>
      </c>
      <c r="AK174" s="40" t="str">
        <f t="shared" ca="1" si="14"/>
        <v>7 - OP em WIP +20 a 30 dias</v>
      </c>
      <c r="AS174" t="str">
        <f t="shared" si="15"/>
        <v>703625</v>
      </c>
    </row>
    <row r="175" spans="1:45" x14ac:dyDescent="0.35">
      <c r="A175" s="38">
        <v>703186</v>
      </c>
      <c r="B175" s="38">
        <v>2269606</v>
      </c>
      <c r="C175" s="38" t="s">
        <v>469</v>
      </c>
      <c r="D175" s="38" t="s">
        <v>277</v>
      </c>
      <c r="E175" s="38" t="s">
        <v>54</v>
      </c>
      <c r="F175" s="38">
        <v>400</v>
      </c>
      <c r="G175" s="38" t="s">
        <v>55</v>
      </c>
      <c r="H175" s="38">
        <v>600</v>
      </c>
      <c r="I175" s="38" t="s">
        <v>234</v>
      </c>
      <c r="J175" s="38" t="s">
        <v>468</v>
      </c>
      <c r="K175" s="38" t="s">
        <v>81</v>
      </c>
      <c r="L175" s="39">
        <v>1000000</v>
      </c>
      <c r="M175" s="39">
        <v>0</v>
      </c>
      <c r="N175" t="s">
        <v>59</v>
      </c>
      <c r="O175" s="40">
        <v>45697</v>
      </c>
      <c r="P175" s="40">
        <v>45699</v>
      </c>
      <c r="Q175" s="40">
        <v>45692</v>
      </c>
      <c r="R175" s="40">
        <v>45697</v>
      </c>
      <c r="S175" s="40">
        <v>45695</v>
      </c>
      <c r="T175" s="41">
        <v>45708</v>
      </c>
      <c r="U175" s="42">
        <v>14</v>
      </c>
      <c r="W175" s="44" t="str">
        <f>_xlfn.XLOOKUP(D175,'[1]SPMC IBP SA'!G:G,'[1]SPMC IBP SA'!M:M,"",0)</f>
        <v>VERMELHO</v>
      </c>
      <c r="X175" s="44" t="str">
        <f>_xlfn.XLOOKUP(D175,'[1]SPMC IBP SA'!G:G,'[1]SPMC IBP SA'!O:O,"",0)</f>
        <v>COP LEG.6</v>
      </c>
      <c r="Y175" s="44" t="str">
        <f>_xlfn.XLOOKUP(D175,'[1]SPMC IBP SA'!G:G,'[1]SPMC IBP SA'!R:R,"",0)</f>
        <v>REV. 150 1</v>
      </c>
      <c r="Z175" s="45" t="s">
        <v>55</v>
      </c>
      <c r="AA175" s="46">
        <f>_xlfn.XLOOKUP(D175,'[1]SPMC IBP SA'!G:G,'[1]SPMC IBP SA'!AM:AM,"",0)</f>
        <v>14</v>
      </c>
      <c r="AB175" s="26" t="str">
        <f t="shared" si="11"/>
        <v/>
      </c>
      <c r="AC175" s="47" t="str">
        <f t="shared" si="12"/>
        <v>Via Úmida</v>
      </c>
      <c r="AD175" s="47" t="str">
        <f>_xlfn.XLOOKUP(D175,'[1]SPMC IBP SA'!G:G,'[1]SPMC IBP SA'!FK:FK,"",0)</f>
        <v>Estoque Sem Demanda</v>
      </c>
      <c r="AE175" s="47" t="str">
        <f>_xlfn.XLOOKUP(D175,'[1]SPMC IBP SA'!G:G,'[1]SPMC IBP SA'!Q:Q,"",0)</f>
        <v>-</v>
      </c>
      <c r="AF175" s="48">
        <f>_xlfn.XLOOKUP(D175,'[1]SPMC IBP SA'!G:G,'[1]SPMC IBP SA'!FT:FT,"",0)*L175</f>
        <v>56560</v>
      </c>
      <c r="AG175">
        <f>IFERROR(IF(C175="","",VLOOKUP(C175,[1]EBR!A:I,9,0)),5)</f>
        <v>5</v>
      </c>
      <c r="AH175" t="str">
        <f>IF(AG175="","",VLOOKUP(AG175,[1]EBR!S:T,2,0))</f>
        <v>PESAGEM</v>
      </c>
      <c r="AI175" t="str">
        <f>_xlfn.XLOOKUP(D175,'[1]SPMC IBP SA'!G:G,'[1]SPMC IBP SA'!M:M,"",0)</f>
        <v>VERMELHO</v>
      </c>
      <c r="AJ175">
        <f t="shared" ca="1" si="13"/>
        <v>20</v>
      </c>
      <c r="AK175" s="40" t="str">
        <f t="shared" ca="1" si="14"/>
        <v>7 - OP em WIP +20 a 30 dias</v>
      </c>
      <c r="AS175" t="str">
        <f t="shared" si="15"/>
        <v>703186</v>
      </c>
    </row>
    <row r="176" spans="1:45" x14ac:dyDescent="0.35">
      <c r="A176" s="38">
        <v>704096</v>
      </c>
      <c r="B176" s="38">
        <v>2269616</v>
      </c>
      <c r="C176" s="38" t="s">
        <v>470</v>
      </c>
      <c r="D176" s="38" t="s">
        <v>303</v>
      </c>
      <c r="E176" s="38" t="s">
        <v>54</v>
      </c>
      <c r="F176" s="38">
        <v>400</v>
      </c>
      <c r="G176" s="38" t="s">
        <v>55</v>
      </c>
      <c r="H176" s="38">
        <v>600</v>
      </c>
      <c r="I176" s="38" t="s">
        <v>339</v>
      </c>
      <c r="J176" s="38" t="s">
        <v>471</v>
      </c>
      <c r="K176" s="38" t="s">
        <v>81</v>
      </c>
      <c r="L176" s="39">
        <v>247448</v>
      </c>
      <c r="M176" s="39">
        <v>0</v>
      </c>
      <c r="N176" t="s">
        <v>59</v>
      </c>
      <c r="O176" s="40">
        <v>45708</v>
      </c>
      <c r="P176" s="40">
        <v>45710</v>
      </c>
      <c r="Q176" s="40">
        <v>45692</v>
      </c>
      <c r="R176" s="40">
        <v>45708</v>
      </c>
      <c r="S176" s="40">
        <v>45702</v>
      </c>
      <c r="T176" s="41">
        <v>45709</v>
      </c>
      <c r="U176" s="42">
        <v>14</v>
      </c>
      <c r="W176" s="44" t="str">
        <f>_xlfn.XLOOKUP(D176,'[1]SPMC IBP SA'!G:G,'[1]SPMC IBP SA'!M:M,"",0)</f>
        <v>VERMELHO</v>
      </c>
      <c r="X176" s="44" t="str">
        <f>_xlfn.XLOOKUP(D176,'[1]SPMC IBP SA'!G:G,'[1]SPMC IBP SA'!O:O,"",0)</f>
        <v>COP LEG.7</v>
      </c>
      <c r="Y176" s="44" t="str">
        <f>_xlfn.XLOOKUP(D176,'[1]SPMC IBP SA'!G:G,'[1]SPMC IBP SA'!R:R,"",0)</f>
        <v>REV. 150 1</v>
      </c>
      <c r="Z176" s="45" t="s">
        <v>55</v>
      </c>
      <c r="AA176" s="46">
        <f>_xlfn.XLOOKUP(D176,'[1]SPMC IBP SA'!G:G,'[1]SPMC IBP SA'!AM:AM,"",0)</f>
        <v>14</v>
      </c>
      <c r="AB176" s="26" t="str">
        <f t="shared" si="11"/>
        <v/>
      </c>
      <c r="AC176" s="47" t="str">
        <f t="shared" si="12"/>
        <v>Via Úmida</v>
      </c>
      <c r="AD176" s="47" t="str">
        <f>_xlfn.XLOOKUP(D176,'[1]SPMC IBP SA'!G:G,'[1]SPMC IBP SA'!FK:FK,"",0)</f>
        <v>Crítico</v>
      </c>
      <c r="AE176" s="47" t="str">
        <f>_xlfn.XLOOKUP(D176,'[1]SPMC IBP SA'!G:G,'[1]SPMC IBP SA'!Q:Q,"",0)</f>
        <v>-</v>
      </c>
      <c r="AF176" s="48">
        <f>_xlfn.XLOOKUP(D176,'[1]SPMC IBP SA'!G:G,'[1]SPMC IBP SA'!FT:FT,"",0)*L176</f>
        <v>85963.435199999993</v>
      </c>
      <c r="AG176">
        <f>IFERROR(IF(C176="","",VLOOKUP(C176,[1]EBR!A:I,9,0)),5)</f>
        <v>5</v>
      </c>
      <c r="AH176" t="str">
        <f>IF(AG176="","",VLOOKUP(AG176,[1]EBR!S:T,2,0))</f>
        <v>PESAGEM</v>
      </c>
      <c r="AI176" t="str">
        <f>_xlfn.XLOOKUP(D176,'[1]SPMC IBP SA'!G:G,'[1]SPMC IBP SA'!M:M,"",0)</f>
        <v>VERMELHO</v>
      </c>
      <c r="AJ176">
        <f t="shared" ca="1" si="13"/>
        <v>13</v>
      </c>
      <c r="AK176" s="40" t="str">
        <f t="shared" ca="1" si="14"/>
        <v>8 - OP com menos de 20 dias</v>
      </c>
      <c r="AS176" t="str">
        <f t="shared" si="15"/>
        <v>703186</v>
      </c>
    </row>
    <row r="177" spans="1:45" x14ac:dyDescent="0.35">
      <c r="A177" s="38">
        <v>702363</v>
      </c>
      <c r="B177" s="38">
        <v>2269619</v>
      </c>
      <c r="C177" s="38" t="s">
        <v>472</v>
      </c>
      <c r="D177" s="38" t="s">
        <v>221</v>
      </c>
      <c r="E177" s="38" t="s">
        <v>54</v>
      </c>
      <c r="F177" s="38">
        <v>400</v>
      </c>
      <c r="G177" s="38" t="s">
        <v>55</v>
      </c>
      <c r="H177" s="38">
        <v>600</v>
      </c>
      <c r="I177" s="38" t="s">
        <v>273</v>
      </c>
      <c r="J177" s="38" t="s">
        <v>274</v>
      </c>
      <c r="K177" s="38" t="s">
        <v>81</v>
      </c>
      <c r="L177" s="39">
        <v>895704</v>
      </c>
      <c r="M177" s="39">
        <v>0</v>
      </c>
      <c r="N177" t="s">
        <v>59</v>
      </c>
      <c r="O177" s="40">
        <v>45697</v>
      </c>
      <c r="P177" s="40">
        <v>45699</v>
      </c>
      <c r="Q177" s="40">
        <v>45692</v>
      </c>
      <c r="R177" s="40">
        <v>45697</v>
      </c>
      <c r="S177" s="40">
        <v>45695</v>
      </c>
      <c r="T177" s="41" t="s">
        <v>264</v>
      </c>
      <c r="U177" s="42">
        <v>21</v>
      </c>
      <c r="W177" s="44" t="str">
        <f>_xlfn.XLOOKUP(D177,'[1]SPMC IBP SA'!G:G,'[1]SPMC IBP SA'!M:M,"",0)</f>
        <v>VERMELHO</v>
      </c>
      <c r="X177" s="44" t="str">
        <f>_xlfn.XLOOKUP(D177,'[1]SPMC IBP SA'!G:G,'[1]SPMC IBP SA'!O:O,"",0)</f>
        <v>COP LEG.8</v>
      </c>
      <c r="Y177" s="44" t="str">
        <f>_xlfn.XLOOKUP(D177,'[1]SPMC IBP SA'!G:G,'[1]SPMC IBP SA'!R:R,"",0)</f>
        <v>REV. 800 3</v>
      </c>
      <c r="Z177" s="45" t="s">
        <v>55</v>
      </c>
      <c r="AA177" s="46">
        <f>_xlfn.XLOOKUP(D177,'[1]SPMC IBP SA'!G:G,'[1]SPMC IBP SA'!AM:AM,"",0)</f>
        <v>21</v>
      </c>
      <c r="AB177" s="26" t="str">
        <f t="shared" si="11"/>
        <v>NÃO</v>
      </c>
      <c r="AC177" s="47" t="str">
        <f t="shared" si="12"/>
        <v>Via Úmida</v>
      </c>
      <c r="AD177" s="47" t="str">
        <f>_xlfn.XLOOKUP(D177,'[1]SPMC IBP SA'!G:G,'[1]SPMC IBP SA'!FK:FK,"",0)</f>
        <v>Crítico</v>
      </c>
      <c r="AE177" s="47" t="str">
        <f>_xlfn.XLOOKUP(D177,'[1]SPMC IBP SA'!G:G,'[1]SPMC IBP SA'!Q:Q,"",0)</f>
        <v>-</v>
      </c>
      <c r="AF177" s="48">
        <f>_xlfn.XLOOKUP(D177,'[1]SPMC IBP SA'!G:G,'[1]SPMC IBP SA'!FT:FT,"",0)*L177</f>
        <v>103910.62104</v>
      </c>
      <c r="AG177">
        <f>IFERROR(IF(C177="","",VLOOKUP(C177,[1]EBR!A:I,9,0)),5)</f>
        <v>5</v>
      </c>
      <c r="AH177" t="str">
        <f>IF(AG177="","",VLOOKUP(AG177,[1]EBR!S:T,2,0))</f>
        <v>PESAGEM</v>
      </c>
      <c r="AI177" t="str">
        <f>_xlfn.XLOOKUP(D177,'[1]SPMC IBP SA'!G:G,'[1]SPMC IBP SA'!M:M,"",0)</f>
        <v>VERMELHO</v>
      </c>
      <c r="AJ177">
        <f t="shared" ca="1" si="13"/>
        <v>20</v>
      </c>
      <c r="AK177" s="40" t="str">
        <f t="shared" ca="1" si="14"/>
        <v>7 - OP em WIP +20 a 30 dias</v>
      </c>
      <c r="AS177" t="str">
        <f t="shared" si="15"/>
        <v>704096</v>
      </c>
    </row>
    <row r="178" spans="1:45" x14ac:dyDescent="0.35">
      <c r="A178" s="38">
        <v>702363</v>
      </c>
      <c r="B178" s="38">
        <v>2269620</v>
      </c>
      <c r="C178" s="38" t="s">
        <v>473</v>
      </c>
      <c r="D178" s="38" t="s">
        <v>221</v>
      </c>
      <c r="E178" s="38" t="s">
        <v>54</v>
      </c>
      <c r="F178" s="38">
        <v>400</v>
      </c>
      <c r="G178" s="38" t="s">
        <v>55</v>
      </c>
      <c r="H178" s="38">
        <v>600</v>
      </c>
      <c r="I178" s="38" t="s">
        <v>273</v>
      </c>
      <c r="J178" s="38" t="s">
        <v>274</v>
      </c>
      <c r="K178" s="38" t="s">
        <v>81</v>
      </c>
      <c r="L178" s="39">
        <v>895704</v>
      </c>
      <c r="M178" s="39">
        <v>0</v>
      </c>
      <c r="N178" t="s">
        <v>59</v>
      </c>
      <c r="O178" s="40">
        <v>45697</v>
      </c>
      <c r="P178" s="40">
        <v>45699</v>
      </c>
      <c r="Q178" s="40">
        <v>45692</v>
      </c>
      <c r="R178" s="40">
        <v>45697</v>
      </c>
      <c r="S178" s="40">
        <v>45695</v>
      </c>
      <c r="T178" s="41" t="s">
        <v>264</v>
      </c>
      <c r="U178" s="42">
        <v>21</v>
      </c>
      <c r="W178" s="44" t="str">
        <f>_xlfn.XLOOKUP(D178,'[1]SPMC IBP SA'!G:G,'[1]SPMC IBP SA'!M:M,"",0)</f>
        <v>VERMELHO</v>
      </c>
      <c r="X178" s="44" t="str">
        <f>_xlfn.XLOOKUP(D178,'[1]SPMC IBP SA'!G:G,'[1]SPMC IBP SA'!O:O,"",0)</f>
        <v>COP LEG.8</v>
      </c>
      <c r="Y178" s="44" t="str">
        <f>_xlfn.XLOOKUP(D178,'[1]SPMC IBP SA'!G:G,'[1]SPMC IBP SA'!R:R,"",0)</f>
        <v>REV. 800 3</v>
      </c>
      <c r="Z178" s="45" t="s">
        <v>55</v>
      </c>
      <c r="AA178" s="46">
        <f>_xlfn.XLOOKUP(D178,'[1]SPMC IBP SA'!G:G,'[1]SPMC IBP SA'!AM:AM,"",0)</f>
        <v>21</v>
      </c>
      <c r="AB178" s="26" t="str">
        <f t="shared" si="11"/>
        <v>NÃO</v>
      </c>
      <c r="AC178" s="47" t="str">
        <f t="shared" si="12"/>
        <v>Via Úmida</v>
      </c>
      <c r="AD178" s="47" t="str">
        <f>_xlfn.XLOOKUP(D178,'[1]SPMC IBP SA'!G:G,'[1]SPMC IBP SA'!FK:FK,"",0)</f>
        <v>Crítico</v>
      </c>
      <c r="AE178" s="47" t="str">
        <f>_xlfn.XLOOKUP(D178,'[1]SPMC IBP SA'!G:G,'[1]SPMC IBP SA'!Q:Q,"",0)</f>
        <v>-</v>
      </c>
      <c r="AF178" s="48">
        <f>_xlfn.XLOOKUP(D178,'[1]SPMC IBP SA'!G:G,'[1]SPMC IBP SA'!FT:FT,"",0)*L178</f>
        <v>103910.62104</v>
      </c>
      <c r="AG178">
        <f>IFERROR(IF(C178="","",VLOOKUP(C178,[1]EBR!A:I,9,0)),5)</f>
        <v>5</v>
      </c>
      <c r="AH178" t="str">
        <f>IF(AG178="","",VLOOKUP(AG178,[1]EBR!S:T,2,0))</f>
        <v>PESAGEM</v>
      </c>
      <c r="AI178" t="str">
        <f>_xlfn.XLOOKUP(D178,'[1]SPMC IBP SA'!G:G,'[1]SPMC IBP SA'!M:M,"",0)</f>
        <v>VERMELHO</v>
      </c>
      <c r="AJ178">
        <f t="shared" ca="1" si="13"/>
        <v>20</v>
      </c>
      <c r="AK178" s="40" t="str">
        <f t="shared" ca="1" si="14"/>
        <v>7 - OP em WIP +20 a 30 dias</v>
      </c>
      <c r="AS178" t="str">
        <f t="shared" si="15"/>
        <v>702363</v>
      </c>
    </row>
    <row r="179" spans="1:45" x14ac:dyDescent="0.35">
      <c r="A179" s="38">
        <v>703678</v>
      </c>
      <c r="B179" s="38">
        <v>2269637</v>
      </c>
      <c r="C179" s="38" t="s">
        <v>474</v>
      </c>
      <c r="D179" s="38" t="s">
        <v>60</v>
      </c>
      <c r="E179" s="38" t="s">
        <v>54</v>
      </c>
      <c r="F179" s="38">
        <v>402</v>
      </c>
      <c r="G179" s="38" t="s">
        <v>55</v>
      </c>
      <c r="H179" s="38">
        <v>600</v>
      </c>
      <c r="I179" s="38" t="s">
        <v>203</v>
      </c>
      <c r="J179" s="38" t="s">
        <v>475</v>
      </c>
      <c r="K179" s="38" t="s">
        <v>157</v>
      </c>
      <c r="L179" s="39">
        <v>700000</v>
      </c>
      <c r="M179" s="39">
        <v>664480</v>
      </c>
      <c r="N179" t="s">
        <v>59</v>
      </c>
      <c r="O179" s="40">
        <v>45692</v>
      </c>
      <c r="P179" s="40">
        <v>45696</v>
      </c>
      <c r="Q179" s="40">
        <v>45692</v>
      </c>
      <c r="R179" s="40">
        <v>45692</v>
      </c>
      <c r="S179" s="40">
        <v>45692</v>
      </c>
      <c r="T179" s="41">
        <v>45704</v>
      </c>
      <c r="U179" s="42">
        <v>19</v>
      </c>
      <c r="W179" s="44" t="str">
        <f>_xlfn.XLOOKUP(D179,'[1]SPMC IBP SA'!G:G,'[1]SPMC IBP SA'!M:M,"",0)</f>
        <v>VERMELHO</v>
      </c>
      <c r="X179" s="44" t="str">
        <f>_xlfn.XLOOKUP(D179,'[1]SPMC IBP SA'!G:G,'[1]SPMC IBP SA'!O:O,"",0)</f>
        <v>COP. STIN</v>
      </c>
      <c r="Y179" s="44" t="str">
        <f>_xlfn.XLOOKUP(D179,'[1]SPMC IBP SA'!G:G,'[1]SPMC IBP SA'!R:R,"",0)</f>
        <v>(None)</v>
      </c>
      <c r="Z179" s="45" t="s">
        <v>55</v>
      </c>
      <c r="AA179" s="46">
        <f>_xlfn.XLOOKUP(D179,'[1]SPMC IBP SA'!G:G,'[1]SPMC IBP SA'!AM:AM,"",0)</f>
        <v>19</v>
      </c>
      <c r="AB179" s="26" t="str">
        <f t="shared" si="11"/>
        <v/>
      </c>
      <c r="AC179" s="47" t="str">
        <f t="shared" si="12"/>
        <v>Via Úmida</v>
      </c>
      <c r="AD179" s="47" t="str">
        <f>_xlfn.XLOOKUP(D179,'[1]SPMC IBP SA'!G:G,'[1]SPMC IBP SA'!FK:FK,"",0)</f>
        <v>Baixo</v>
      </c>
      <c r="AE179" s="47" t="str">
        <f>_xlfn.XLOOKUP(D179,'[1]SPMC IBP SA'!G:G,'[1]SPMC IBP SA'!Q:Q,"",0)</f>
        <v>LTO 2000 2  VG 2000 2</v>
      </c>
      <c r="AF179" s="48">
        <f>_xlfn.XLOOKUP(D179,'[1]SPMC IBP SA'!G:G,'[1]SPMC IBP SA'!FT:FT,"",0)*L179</f>
        <v>123844</v>
      </c>
      <c r="AG179">
        <f>IFERROR(IF(C179="","",VLOOKUP(C179,[1]EBR!A:I,9,0)),5)</f>
        <v>5</v>
      </c>
      <c r="AH179" t="str">
        <f>IF(AG179="","",VLOOKUP(AG179,[1]EBR!S:T,2,0))</f>
        <v>PESAGEM</v>
      </c>
      <c r="AI179" t="str">
        <f>_xlfn.XLOOKUP(D179,'[1]SPMC IBP SA'!G:G,'[1]SPMC IBP SA'!M:M,"",0)</f>
        <v>VERMELHO</v>
      </c>
      <c r="AJ179">
        <f t="shared" ca="1" si="13"/>
        <v>23</v>
      </c>
      <c r="AK179" s="40" t="str">
        <f t="shared" ca="1" si="14"/>
        <v>7 - OP em WIP +20 a 30 dias</v>
      </c>
      <c r="AS179" t="str">
        <f t="shared" si="15"/>
        <v>702363</v>
      </c>
    </row>
    <row r="180" spans="1:45" x14ac:dyDescent="0.35">
      <c r="A180" s="38">
        <v>703678</v>
      </c>
      <c r="B180" s="38">
        <v>2269639</v>
      </c>
      <c r="C180" s="38" t="s">
        <v>476</v>
      </c>
      <c r="D180" s="38" t="s">
        <v>60</v>
      </c>
      <c r="E180" s="38" t="s">
        <v>54</v>
      </c>
      <c r="F180" s="38">
        <v>402</v>
      </c>
      <c r="G180" s="38" t="s">
        <v>55</v>
      </c>
      <c r="H180" s="38">
        <v>600</v>
      </c>
      <c r="I180" s="38" t="s">
        <v>216</v>
      </c>
      <c r="J180" s="38" t="s">
        <v>475</v>
      </c>
      <c r="K180" s="38" t="s">
        <v>157</v>
      </c>
      <c r="L180" s="39">
        <v>700000</v>
      </c>
      <c r="M180" s="39">
        <v>0</v>
      </c>
      <c r="N180" t="s">
        <v>59</v>
      </c>
      <c r="O180" s="40">
        <v>45692</v>
      </c>
      <c r="P180" s="40">
        <v>45696</v>
      </c>
      <c r="Q180" s="40">
        <v>45692</v>
      </c>
      <c r="R180" s="40">
        <v>45692</v>
      </c>
      <c r="S180" s="40">
        <v>45692</v>
      </c>
      <c r="T180" s="41">
        <v>45706</v>
      </c>
      <c r="U180" s="42">
        <v>19</v>
      </c>
      <c r="V180" s="43"/>
      <c r="W180" s="44" t="str">
        <f>_xlfn.XLOOKUP(D180,'[1]SPMC IBP SA'!G:G,'[1]SPMC IBP SA'!M:M,"",0)</f>
        <v>VERMELHO</v>
      </c>
      <c r="X180" s="44" t="str">
        <f>_xlfn.XLOOKUP(D180,'[1]SPMC IBP SA'!G:G,'[1]SPMC IBP SA'!O:O,"",0)</f>
        <v>COP. STIN</v>
      </c>
      <c r="Y180" s="44" t="str">
        <f>_xlfn.XLOOKUP(D180,'[1]SPMC IBP SA'!G:G,'[1]SPMC IBP SA'!R:R,"",0)</f>
        <v>(None)</v>
      </c>
      <c r="Z180" s="45" t="s">
        <v>55</v>
      </c>
      <c r="AA180" s="46">
        <f>_xlfn.XLOOKUP(D180,'[1]SPMC IBP SA'!G:G,'[1]SPMC IBP SA'!AM:AM,"",0)</f>
        <v>19</v>
      </c>
      <c r="AB180" s="26" t="str">
        <f t="shared" si="11"/>
        <v/>
      </c>
      <c r="AC180" s="47" t="str">
        <f t="shared" si="12"/>
        <v>Via Úmida</v>
      </c>
      <c r="AD180" s="47" t="str">
        <f>_xlfn.XLOOKUP(D180,'[1]SPMC IBP SA'!G:G,'[1]SPMC IBP SA'!FK:FK,"",0)</f>
        <v>Baixo</v>
      </c>
      <c r="AE180" s="47" t="str">
        <f>_xlfn.XLOOKUP(D180,'[1]SPMC IBP SA'!G:G,'[1]SPMC IBP SA'!Q:Q,"",0)</f>
        <v>LTO 2000 2  VG 2000 2</v>
      </c>
      <c r="AF180" s="48">
        <f>_xlfn.XLOOKUP(D180,'[1]SPMC IBP SA'!G:G,'[1]SPMC IBP SA'!FT:FT,"",0)*L180</f>
        <v>123844</v>
      </c>
      <c r="AG180">
        <f>IFERROR(IF(C180="","",VLOOKUP(C180,[1]EBR!A:I,9,0)),5)</f>
        <v>5</v>
      </c>
      <c r="AH180" t="str">
        <f>IF(AG180="","",VLOOKUP(AG180,[1]EBR!S:T,2,0))</f>
        <v>PESAGEM</v>
      </c>
      <c r="AI180" t="str">
        <f>_xlfn.XLOOKUP(D180,'[1]SPMC IBP SA'!G:G,'[1]SPMC IBP SA'!M:M,"",0)</f>
        <v>VERMELHO</v>
      </c>
      <c r="AJ180">
        <f t="shared" ca="1" si="13"/>
        <v>23</v>
      </c>
      <c r="AK180" s="40" t="str">
        <f t="shared" ca="1" si="14"/>
        <v>7 - OP em WIP +20 a 30 dias</v>
      </c>
      <c r="AS180" t="str">
        <f t="shared" si="15"/>
        <v>703678</v>
      </c>
    </row>
    <row r="181" spans="1:45" x14ac:dyDescent="0.35">
      <c r="A181" s="38">
        <v>703678</v>
      </c>
      <c r="B181" s="38">
        <v>2269640</v>
      </c>
      <c r="C181" s="38" t="s">
        <v>477</v>
      </c>
      <c r="D181" s="38" t="s">
        <v>60</v>
      </c>
      <c r="E181" s="38" t="s">
        <v>54</v>
      </c>
      <c r="F181" s="38">
        <v>402</v>
      </c>
      <c r="G181" s="38" t="s">
        <v>55</v>
      </c>
      <c r="H181" s="38">
        <v>600</v>
      </c>
      <c r="I181" s="38" t="s">
        <v>216</v>
      </c>
      <c r="J181" s="38" t="s">
        <v>475</v>
      </c>
      <c r="K181" s="38" t="s">
        <v>157</v>
      </c>
      <c r="L181" s="39">
        <v>700000</v>
      </c>
      <c r="M181" s="39">
        <v>0</v>
      </c>
      <c r="N181" t="s">
        <v>59</v>
      </c>
      <c r="O181" s="40">
        <v>45695</v>
      </c>
      <c r="P181" s="40">
        <v>45699</v>
      </c>
      <c r="Q181" s="40">
        <v>45692</v>
      </c>
      <c r="R181" s="40">
        <v>45695</v>
      </c>
      <c r="S181" s="40">
        <v>45695</v>
      </c>
      <c r="T181" s="41">
        <v>45710</v>
      </c>
      <c r="U181" s="42">
        <v>19</v>
      </c>
      <c r="W181" s="44" t="str">
        <f>_xlfn.XLOOKUP(D181,'[1]SPMC IBP SA'!G:G,'[1]SPMC IBP SA'!M:M,"",0)</f>
        <v>VERMELHO</v>
      </c>
      <c r="X181" s="44" t="str">
        <f>_xlfn.XLOOKUP(D181,'[1]SPMC IBP SA'!G:G,'[1]SPMC IBP SA'!O:O,"",0)</f>
        <v>COP. STIN</v>
      </c>
      <c r="Y181" s="44" t="str">
        <f>_xlfn.XLOOKUP(D181,'[1]SPMC IBP SA'!G:G,'[1]SPMC IBP SA'!R:R,"",0)</f>
        <v>(None)</v>
      </c>
      <c r="Z181" s="45" t="s">
        <v>55</v>
      </c>
      <c r="AA181" s="46">
        <f>_xlfn.XLOOKUP(D181,'[1]SPMC IBP SA'!G:G,'[1]SPMC IBP SA'!AM:AM,"",0)</f>
        <v>19</v>
      </c>
      <c r="AB181" s="26" t="str">
        <f t="shared" si="11"/>
        <v/>
      </c>
      <c r="AC181" s="47" t="str">
        <f t="shared" si="12"/>
        <v>Via Úmida</v>
      </c>
      <c r="AD181" s="47" t="str">
        <f>_xlfn.XLOOKUP(D181,'[1]SPMC IBP SA'!G:G,'[1]SPMC IBP SA'!FK:FK,"",0)</f>
        <v>Baixo</v>
      </c>
      <c r="AE181" s="47" t="str">
        <f>_xlfn.XLOOKUP(D181,'[1]SPMC IBP SA'!G:G,'[1]SPMC IBP SA'!Q:Q,"",0)</f>
        <v>LTO 2000 2  VG 2000 2</v>
      </c>
      <c r="AF181" s="48">
        <f>_xlfn.XLOOKUP(D181,'[1]SPMC IBP SA'!G:G,'[1]SPMC IBP SA'!FT:FT,"",0)*L181</f>
        <v>123844</v>
      </c>
      <c r="AG181">
        <f>IFERROR(IF(C181="","",VLOOKUP(C181,[1]EBR!A:I,9,0)),5)</f>
        <v>5</v>
      </c>
      <c r="AH181" t="str">
        <f>IF(AG181="","",VLOOKUP(AG181,[1]EBR!S:T,2,0))</f>
        <v>PESAGEM</v>
      </c>
      <c r="AI181" t="str">
        <f>_xlfn.XLOOKUP(D181,'[1]SPMC IBP SA'!G:G,'[1]SPMC IBP SA'!M:M,"",0)</f>
        <v>VERMELHO</v>
      </c>
      <c r="AJ181">
        <f t="shared" ca="1" si="13"/>
        <v>20</v>
      </c>
      <c r="AK181" s="40" t="str">
        <f t="shared" ca="1" si="14"/>
        <v>7 - OP em WIP +20 a 30 dias</v>
      </c>
      <c r="AS181" t="str">
        <f t="shared" si="15"/>
        <v>703678</v>
      </c>
    </row>
    <row r="182" spans="1:45" x14ac:dyDescent="0.35">
      <c r="A182" s="38">
        <v>703678</v>
      </c>
      <c r="B182" s="38">
        <v>2269641</v>
      </c>
      <c r="C182" s="38" t="s">
        <v>478</v>
      </c>
      <c r="D182" s="38" t="s">
        <v>60</v>
      </c>
      <c r="E182" s="38" t="s">
        <v>54</v>
      </c>
      <c r="F182" s="38">
        <v>402</v>
      </c>
      <c r="G182" s="38" t="s">
        <v>55</v>
      </c>
      <c r="H182" s="38">
        <v>600</v>
      </c>
      <c r="I182" s="38" t="s">
        <v>216</v>
      </c>
      <c r="J182" s="38" t="s">
        <v>475</v>
      </c>
      <c r="K182" s="38" t="s">
        <v>157</v>
      </c>
      <c r="L182" s="39">
        <v>700000</v>
      </c>
      <c r="M182" s="39">
        <v>0</v>
      </c>
      <c r="N182" t="s">
        <v>59</v>
      </c>
      <c r="O182" s="40">
        <v>45695</v>
      </c>
      <c r="P182" s="40">
        <v>45699</v>
      </c>
      <c r="Q182" s="40">
        <v>45692</v>
      </c>
      <c r="R182" s="40">
        <v>45695</v>
      </c>
      <c r="S182" s="40">
        <v>45695</v>
      </c>
      <c r="T182" s="41">
        <v>45711</v>
      </c>
      <c r="U182" s="42">
        <v>19</v>
      </c>
      <c r="W182" s="44" t="str">
        <f>_xlfn.XLOOKUP(D182,'[1]SPMC IBP SA'!G:G,'[1]SPMC IBP SA'!M:M,"",0)</f>
        <v>VERMELHO</v>
      </c>
      <c r="X182" s="44" t="str">
        <f>_xlfn.XLOOKUP(D182,'[1]SPMC IBP SA'!G:G,'[1]SPMC IBP SA'!O:O,"",0)</f>
        <v>COP. STIN</v>
      </c>
      <c r="Y182" s="44" t="str">
        <f>_xlfn.XLOOKUP(D182,'[1]SPMC IBP SA'!G:G,'[1]SPMC IBP SA'!R:R,"",0)</f>
        <v>(None)</v>
      </c>
      <c r="Z182" s="45" t="s">
        <v>55</v>
      </c>
      <c r="AA182" s="46">
        <f>_xlfn.XLOOKUP(D182,'[1]SPMC IBP SA'!G:G,'[1]SPMC IBP SA'!AM:AM,"",0)</f>
        <v>19</v>
      </c>
      <c r="AB182" s="26" t="str">
        <f t="shared" si="11"/>
        <v/>
      </c>
      <c r="AC182" s="47" t="str">
        <f t="shared" si="12"/>
        <v>Via Úmida</v>
      </c>
      <c r="AD182" s="47" t="str">
        <f>_xlfn.XLOOKUP(D182,'[1]SPMC IBP SA'!G:G,'[1]SPMC IBP SA'!FK:FK,"",0)</f>
        <v>Baixo</v>
      </c>
      <c r="AE182" s="47" t="str">
        <f>_xlfn.XLOOKUP(D182,'[1]SPMC IBP SA'!G:G,'[1]SPMC IBP SA'!Q:Q,"",0)</f>
        <v>LTO 2000 2  VG 2000 2</v>
      </c>
      <c r="AF182" s="48">
        <f>_xlfn.XLOOKUP(D182,'[1]SPMC IBP SA'!G:G,'[1]SPMC IBP SA'!FT:FT,"",0)*L182</f>
        <v>123844</v>
      </c>
      <c r="AG182">
        <f>IFERROR(IF(C182="","",VLOOKUP(C182,[1]EBR!A:I,9,0)),5)</f>
        <v>5</v>
      </c>
      <c r="AH182" t="str">
        <f>IF(AG182="","",VLOOKUP(AG182,[1]EBR!S:T,2,0))</f>
        <v>PESAGEM</v>
      </c>
      <c r="AI182" t="str">
        <f>_xlfn.XLOOKUP(D182,'[1]SPMC IBP SA'!G:G,'[1]SPMC IBP SA'!M:M,"",0)</f>
        <v>VERMELHO</v>
      </c>
      <c r="AJ182">
        <f t="shared" ca="1" si="13"/>
        <v>20</v>
      </c>
      <c r="AK182" s="40" t="str">
        <f t="shared" ca="1" si="14"/>
        <v>7 - OP em WIP +20 a 30 dias</v>
      </c>
      <c r="AS182" t="str">
        <f t="shared" si="15"/>
        <v>703678</v>
      </c>
    </row>
    <row r="183" spans="1:45" x14ac:dyDescent="0.35">
      <c r="A183" s="38">
        <v>703678</v>
      </c>
      <c r="B183" s="38">
        <v>2269642</v>
      </c>
      <c r="C183" s="38" t="s">
        <v>479</v>
      </c>
      <c r="D183" s="38" t="s">
        <v>60</v>
      </c>
      <c r="E183" s="38" t="s">
        <v>54</v>
      </c>
      <c r="F183" s="38">
        <v>402</v>
      </c>
      <c r="G183" s="38" t="s">
        <v>55</v>
      </c>
      <c r="H183" s="38">
        <v>600</v>
      </c>
      <c r="I183" s="38" t="s">
        <v>216</v>
      </c>
      <c r="J183" s="38" t="s">
        <v>475</v>
      </c>
      <c r="K183" s="38" t="s">
        <v>157</v>
      </c>
      <c r="L183" s="39">
        <v>700000</v>
      </c>
      <c r="M183" s="39">
        <v>0</v>
      </c>
      <c r="N183" t="s">
        <v>59</v>
      </c>
      <c r="O183" s="40">
        <v>45695</v>
      </c>
      <c r="P183" s="40">
        <v>45699</v>
      </c>
      <c r="Q183" s="40">
        <v>45692</v>
      </c>
      <c r="R183" s="40">
        <v>45695</v>
      </c>
      <c r="S183" s="40">
        <v>45695</v>
      </c>
      <c r="T183" s="41">
        <v>45711</v>
      </c>
      <c r="U183" s="42">
        <v>19</v>
      </c>
      <c r="W183" s="44" t="str">
        <f>_xlfn.XLOOKUP(D183,'[1]SPMC IBP SA'!G:G,'[1]SPMC IBP SA'!M:M,"",0)</f>
        <v>VERMELHO</v>
      </c>
      <c r="X183" s="44" t="str">
        <f>_xlfn.XLOOKUP(D183,'[1]SPMC IBP SA'!G:G,'[1]SPMC IBP SA'!O:O,"",0)</f>
        <v>COP. STIN</v>
      </c>
      <c r="Y183" s="44" t="str">
        <f>_xlfn.XLOOKUP(D183,'[1]SPMC IBP SA'!G:G,'[1]SPMC IBP SA'!R:R,"",0)</f>
        <v>(None)</v>
      </c>
      <c r="Z183" s="45" t="s">
        <v>55</v>
      </c>
      <c r="AA183" s="46">
        <f>_xlfn.XLOOKUP(D183,'[1]SPMC IBP SA'!G:G,'[1]SPMC IBP SA'!AM:AM,"",0)</f>
        <v>19</v>
      </c>
      <c r="AB183" s="26" t="str">
        <f t="shared" si="11"/>
        <v/>
      </c>
      <c r="AC183" s="47" t="str">
        <f t="shared" si="12"/>
        <v>Via Úmida</v>
      </c>
      <c r="AD183" s="47" t="str">
        <f>_xlfn.XLOOKUP(D183,'[1]SPMC IBP SA'!G:G,'[1]SPMC IBP SA'!FK:FK,"",0)</f>
        <v>Baixo</v>
      </c>
      <c r="AE183" s="47" t="str">
        <f>_xlfn.XLOOKUP(D183,'[1]SPMC IBP SA'!G:G,'[1]SPMC IBP SA'!Q:Q,"",0)</f>
        <v>LTO 2000 2  VG 2000 2</v>
      </c>
      <c r="AF183" s="48">
        <f>_xlfn.XLOOKUP(D183,'[1]SPMC IBP SA'!G:G,'[1]SPMC IBP SA'!FT:FT,"",0)*L183</f>
        <v>123844</v>
      </c>
      <c r="AG183">
        <f>IFERROR(IF(C183="","",VLOOKUP(C183,[1]EBR!A:I,9,0)),5)</f>
        <v>5</v>
      </c>
      <c r="AH183" t="str">
        <f>IF(AG183="","",VLOOKUP(AG183,[1]EBR!S:T,2,0))</f>
        <v>PESAGEM</v>
      </c>
      <c r="AI183" t="str">
        <f>_xlfn.XLOOKUP(D183,'[1]SPMC IBP SA'!G:G,'[1]SPMC IBP SA'!M:M,"",0)</f>
        <v>VERMELHO</v>
      </c>
      <c r="AJ183">
        <f t="shared" ca="1" si="13"/>
        <v>20</v>
      </c>
      <c r="AK183" s="40" t="str">
        <f t="shared" ca="1" si="14"/>
        <v>7 - OP em WIP +20 a 30 dias</v>
      </c>
      <c r="AS183" t="str">
        <f t="shared" si="15"/>
        <v>703678</v>
      </c>
    </row>
    <row r="184" spans="1:45" x14ac:dyDescent="0.35">
      <c r="A184" s="38">
        <v>703678</v>
      </c>
      <c r="B184" s="38">
        <v>2269643</v>
      </c>
      <c r="C184" s="38" t="s">
        <v>480</v>
      </c>
      <c r="D184" s="38" t="s">
        <v>60</v>
      </c>
      <c r="E184" s="38" t="s">
        <v>54</v>
      </c>
      <c r="F184" s="38">
        <v>402</v>
      </c>
      <c r="G184" s="38" t="s">
        <v>55</v>
      </c>
      <c r="H184" s="38">
        <v>600</v>
      </c>
      <c r="I184" s="38" t="s">
        <v>216</v>
      </c>
      <c r="J184" s="38" t="s">
        <v>475</v>
      </c>
      <c r="K184" s="38" t="s">
        <v>157</v>
      </c>
      <c r="L184" s="39">
        <v>700000</v>
      </c>
      <c r="M184" s="39">
        <v>0</v>
      </c>
      <c r="N184" t="s">
        <v>59</v>
      </c>
      <c r="O184" s="40">
        <v>45695</v>
      </c>
      <c r="P184" s="40">
        <v>45699</v>
      </c>
      <c r="Q184" s="40">
        <v>45692</v>
      </c>
      <c r="R184" s="40">
        <v>45695</v>
      </c>
      <c r="S184" s="40">
        <v>45695</v>
      </c>
      <c r="T184" s="41">
        <v>45711</v>
      </c>
      <c r="U184" s="42">
        <v>19</v>
      </c>
      <c r="W184" s="44" t="str">
        <f>_xlfn.XLOOKUP(D184,'[1]SPMC IBP SA'!G:G,'[1]SPMC IBP SA'!M:M,"",0)</f>
        <v>VERMELHO</v>
      </c>
      <c r="X184" s="44" t="str">
        <f>_xlfn.XLOOKUP(D184,'[1]SPMC IBP SA'!G:G,'[1]SPMC IBP SA'!O:O,"",0)</f>
        <v>COP. STIN</v>
      </c>
      <c r="Y184" s="44" t="str">
        <f>_xlfn.XLOOKUP(D184,'[1]SPMC IBP SA'!G:G,'[1]SPMC IBP SA'!R:R,"",0)</f>
        <v>(None)</v>
      </c>
      <c r="Z184" s="45" t="s">
        <v>55</v>
      </c>
      <c r="AA184" s="46">
        <f>_xlfn.XLOOKUP(D184,'[1]SPMC IBP SA'!G:G,'[1]SPMC IBP SA'!AM:AM,"",0)</f>
        <v>19</v>
      </c>
      <c r="AB184" s="26" t="str">
        <f t="shared" si="11"/>
        <v/>
      </c>
      <c r="AC184" s="47" t="str">
        <f t="shared" si="12"/>
        <v>Via Úmida</v>
      </c>
      <c r="AD184" s="47" t="str">
        <f>_xlfn.XLOOKUP(D184,'[1]SPMC IBP SA'!G:G,'[1]SPMC IBP SA'!FK:FK,"",0)</f>
        <v>Baixo</v>
      </c>
      <c r="AE184" s="47" t="str">
        <f>_xlfn.XLOOKUP(D184,'[1]SPMC IBP SA'!G:G,'[1]SPMC IBP SA'!Q:Q,"",0)</f>
        <v>LTO 2000 2  VG 2000 2</v>
      </c>
      <c r="AF184" s="48">
        <f>_xlfn.XLOOKUP(D184,'[1]SPMC IBP SA'!G:G,'[1]SPMC IBP SA'!FT:FT,"",0)*L184</f>
        <v>123844</v>
      </c>
      <c r="AG184">
        <f>IFERROR(IF(C184="","",VLOOKUP(C184,[1]EBR!A:I,9,0)),5)</f>
        <v>5</v>
      </c>
      <c r="AH184" t="str">
        <f>IF(AG184="","",VLOOKUP(AG184,[1]EBR!S:T,2,0))</f>
        <v>PESAGEM</v>
      </c>
      <c r="AI184" t="str">
        <f>_xlfn.XLOOKUP(D184,'[1]SPMC IBP SA'!G:G,'[1]SPMC IBP SA'!M:M,"",0)</f>
        <v>VERMELHO</v>
      </c>
      <c r="AJ184">
        <f t="shared" ca="1" si="13"/>
        <v>20</v>
      </c>
      <c r="AK184" s="40" t="str">
        <f t="shared" ca="1" si="14"/>
        <v>7 - OP em WIP +20 a 30 dias</v>
      </c>
      <c r="AS184" t="str">
        <f t="shared" si="15"/>
        <v>703678</v>
      </c>
    </row>
    <row r="185" spans="1:45" x14ac:dyDescent="0.35">
      <c r="A185" s="38">
        <v>703678</v>
      </c>
      <c r="B185" s="38">
        <v>2269644</v>
      </c>
      <c r="C185" s="38" t="s">
        <v>481</v>
      </c>
      <c r="D185" s="38" t="s">
        <v>60</v>
      </c>
      <c r="E185" s="38" t="s">
        <v>54</v>
      </c>
      <c r="F185" s="38">
        <v>402</v>
      </c>
      <c r="G185" s="38" t="s">
        <v>55</v>
      </c>
      <c r="H185" s="38">
        <v>600</v>
      </c>
      <c r="I185" s="38" t="s">
        <v>339</v>
      </c>
      <c r="J185" s="38" t="s">
        <v>475</v>
      </c>
      <c r="K185" s="38" t="s">
        <v>157</v>
      </c>
      <c r="L185" s="39">
        <v>700000</v>
      </c>
      <c r="M185" s="39">
        <v>0</v>
      </c>
      <c r="N185" t="s">
        <v>59</v>
      </c>
      <c r="O185" s="40">
        <v>45695</v>
      </c>
      <c r="P185" s="40">
        <v>45699</v>
      </c>
      <c r="Q185" s="40">
        <v>45692</v>
      </c>
      <c r="R185" s="40">
        <v>45695</v>
      </c>
      <c r="S185" s="40">
        <v>45695</v>
      </c>
      <c r="T185" s="41">
        <v>45714</v>
      </c>
      <c r="U185" s="42">
        <v>19</v>
      </c>
      <c r="V185" s="43"/>
      <c r="W185" s="44" t="str">
        <f>_xlfn.XLOOKUP(D185,'[1]SPMC IBP SA'!G:G,'[1]SPMC IBP SA'!M:M,"",0)</f>
        <v>VERMELHO</v>
      </c>
      <c r="X185" s="44" t="str">
        <f>_xlfn.XLOOKUP(D185,'[1]SPMC IBP SA'!G:G,'[1]SPMC IBP SA'!O:O,"",0)</f>
        <v>COP. STIN</v>
      </c>
      <c r="Y185" s="44" t="str">
        <f>_xlfn.XLOOKUP(D185,'[1]SPMC IBP SA'!G:G,'[1]SPMC IBP SA'!R:R,"",0)</f>
        <v>(None)</v>
      </c>
      <c r="Z185" s="45" t="s">
        <v>55</v>
      </c>
      <c r="AA185" s="46">
        <f>_xlfn.XLOOKUP(D185,'[1]SPMC IBP SA'!G:G,'[1]SPMC IBP SA'!AM:AM,"",0)</f>
        <v>19</v>
      </c>
      <c r="AB185" s="26" t="str">
        <f t="shared" si="11"/>
        <v/>
      </c>
      <c r="AC185" s="47" t="str">
        <f t="shared" si="12"/>
        <v>Via Úmida</v>
      </c>
      <c r="AD185" s="47" t="str">
        <f>_xlfn.XLOOKUP(D185,'[1]SPMC IBP SA'!G:G,'[1]SPMC IBP SA'!FK:FK,"",0)</f>
        <v>Baixo</v>
      </c>
      <c r="AE185" s="47" t="str">
        <f>_xlfn.XLOOKUP(D185,'[1]SPMC IBP SA'!G:G,'[1]SPMC IBP SA'!Q:Q,"",0)</f>
        <v>LTO 2000 2  VG 2000 2</v>
      </c>
      <c r="AF185" s="48">
        <f>_xlfn.XLOOKUP(D185,'[1]SPMC IBP SA'!G:G,'[1]SPMC IBP SA'!FT:FT,"",0)*L185</f>
        <v>123844</v>
      </c>
      <c r="AG185">
        <f>IFERROR(IF(C185="","",VLOOKUP(C185,[1]EBR!A:I,9,0)),5)</f>
        <v>5</v>
      </c>
      <c r="AH185" t="str">
        <f>IF(AG185="","",VLOOKUP(AG185,[1]EBR!S:T,2,0))</f>
        <v>PESAGEM</v>
      </c>
      <c r="AI185" t="str">
        <f>_xlfn.XLOOKUP(D185,'[1]SPMC IBP SA'!G:G,'[1]SPMC IBP SA'!M:M,"",0)</f>
        <v>VERMELHO</v>
      </c>
      <c r="AJ185">
        <f t="shared" ca="1" si="13"/>
        <v>20</v>
      </c>
      <c r="AK185" s="40" t="str">
        <f t="shared" ca="1" si="14"/>
        <v>7 - OP em WIP +20 a 30 dias</v>
      </c>
      <c r="AS185" t="str">
        <f t="shared" si="15"/>
        <v>703678</v>
      </c>
    </row>
    <row r="186" spans="1:45" x14ac:dyDescent="0.35">
      <c r="A186" s="38">
        <v>703678</v>
      </c>
      <c r="B186" s="38">
        <v>2269645</v>
      </c>
      <c r="C186" s="38" t="s">
        <v>482</v>
      </c>
      <c r="D186" s="38" t="s">
        <v>60</v>
      </c>
      <c r="E186" s="38" t="s">
        <v>54</v>
      </c>
      <c r="F186" s="38">
        <v>402</v>
      </c>
      <c r="G186" s="38" t="s">
        <v>55</v>
      </c>
      <c r="H186" s="38">
        <v>600</v>
      </c>
      <c r="I186" s="38" t="s">
        <v>339</v>
      </c>
      <c r="J186" s="38" t="s">
        <v>475</v>
      </c>
      <c r="K186" s="38" t="s">
        <v>157</v>
      </c>
      <c r="L186" s="39">
        <v>700000</v>
      </c>
      <c r="M186" s="39">
        <v>0</v>
      </c>
      <c r="N186" t="s">
        <v>59</v>
      </c>
      <c r="O186" s="40">
        <v>45695</v>
      </c>
      <c r="P186" s="40">
        <v>45699</v>
      </c>
      <c r="Q186" s="40">
        <v>45692</v>
      </c>
      <c r="R186" s="40">
        <v>45695</v>
      </c>
      <c r="S186" s="40">
        <v>45695</v>
      </c>
      <c r="T186" s="41">
        <v>45714</v>
      </c>
      <c r="U186" s="42">
        <v>19</v>
      </c>
      <c r="W186" s="44" t="str">
        <f>_xlfn.XLOOKUP(D186,'[1]SPMC IBP SA'!G:G,'[1]SPMC IBP SA'!M:M,"",0)</f>
        <v>VERMELHO</v>
      </c>
      <c r="X186" s="44" t="str">
        <f>_xlfn.XLOOKUP(D186,'[1]SPMC IBP SA'!G:G,'[1]SPMC IBP SA'!O:O,"",0)</f>
        <v>COP. STIN</v>
      </c>
      <c r="Y186" s="44" t="str">
        <f>_xlfn.XLOOKUP(D186,'[1]SPMC IBP SA'!G:G,'[1]SPMC IBP SA'!R:R,"",0)</f>
        <v>(None)</v>
      </c>
      <c r="Z186" s="45" t="s">
        <v>55</v>
      </c>
      <c r="AA186" s="46">
        <f>_xlfn.XLOOKUP(D186,'[1]SPMC IBP SA'!G:G,'[1]SPMC IBP SA'!AM:AM,"",0)</f>
        <v>19</v>
      </c>
      <c r="AB186" s="26" t="str">
        <f t="shared" si="11"/>
        <v/>
      </c>
      <c r="AC186" s="47" t="str">
        <f t="shared" si="12"/>
        <v>Via Úmida</v>
      </c>
      <c r="AD186" s="47" t="str">
        <f>_xlfn.XLOOKUP(D186,'[1]SPMC IBP SA'!G:G,'[1]SPMC IBP SA'!FK:FK,"",0)</f>
        <v>Baixo</v>
      </c>
      <c r="AE186" s="47" t="str">
        <f>_xlfn.XLOOKUP(D186,'[1]SPMC IBP SA'!G:G,'[1]SPMC IBP SA'!Q:Q,"",0)</f>
        <v>LTO 2000 2  VG 2000 2</v>
      </c>
      <c r="AF186" s="48">
        <f>_xlfn.XLOOKUP(D186,'[1]SPMC IBP SA'!G:G,'[1]SPMC IBP SA'!FT:FT,"",0)*L186</f>
        <v>123844</v>
      </c>
      <c r="AG186">
        <f>IFERROR(IF(C186="","",VLOOKUP(C186,[1]EBR!A:I,9,0)),5)</f>
        <v>5</v>
      </c>
      <c r="AH186" t="str">
        <f>IF(AG186="","",VLOOKUP(AG186,[1]EBR!S:T,2,0))</f>
        <v>PESAGEM</v>
      </c>
      <c r="AI186" t="str">
        <f>_xlfn.XLOOKUP(D186,'[1]SPMC IBP SA'!G:G,'[1]SPMC IBP SA'!M:M,"",0)</f>
        <v>VERMELHO</v>
      </c>
      <c r="AJ186">
        <f t="shared" ca="1" si="13"/>
        <v>20</v>
      </c>
      <c r="AK186" s="40" t="str">
        <f t="shared" ca="1" si="14"/>
        <v>7 - OP em WIP +20 a 30 dias</v>
      </c>
      <c r="AS186" t="str">
        <f t="shared" si="15"/>
        <v>703678</v>
      </c>
    </row>
    <row r="187" spans="1:45" x14ac:dyDescent="0.35">
      <c r="A187" s="38">
        <v>702468</v>
      </c>
      <c r="B187" s="38">
        <v>2269653</v>
      </c>
      <c r="C187" s="38" t="s">
        <v>483</v>
      </c>
      <c r="D187" s="38" t="s">
        <v>92</v>
      </c>
      <c r="E187" s="38" t="s">
        <v>54</v>
      </c>
      <c r="F187" s="38">
        <v>400</v>
      </c>
      <c r="G187" s="38" t="s">
        <v>55</v>
      </c>
      <c r="H187" s="38">
        <v>600</v>
      </c>
      <c r="I187" s="38" t="s">
        <v>216</v>
      </c>
      <c r="J187" s="38" t="s">
        <v>484</v>
      </c>
      <c r="K187" s="38" t="s">
        <v>157</v>
      </c>
      <c r="L187" s="39">
        <v>2405000</v>
      </c>
      <c r="M187" s="39">
        <v>0</v>
      </c>
      <c r="N187" t="s">
        <v>59</v>
      </c>
      <c r="O187" s="40">
        <v>45708</v>
      </c>
      <c r="P187" s="40">
        <v>45712</v>
      </c>
      <c r="Q187" s="40">
        <v>45692</v>
      </c>
      <c r="R187" s="40">
        <v>45708</v>
      </c>
      <c r="S187" s="40">
        <v>45702</v>
      </c>
      <c r="T187" s="41">
        <v>45708</v>
      </c>
      <c r="U187" s="42">
        <v>20</v>
      </c>
      <c r="W187" s="44" t="str">
        <f>_xlfn.XLOOKUP(D187,'[1]SPMC IBP SA'!G:G,'[1]SPMC IBP SA'!M:M,"",0)</f>
        <v>VERMELHO</v>
      </c>
      <c r="X187" s="44" t="str">
        <f>_xlfn.XLOOKUP(D187,'[1]SPMC IBP SA'!G:G,'[1]SPMC IBP SA'!O:O,"",0)</f>
        <v>KIL.500 TT</v>
      </c>
      <c r="Y187" s="44" t="str">
        <f>_xlfn.XLOOKUP(D187,'[1]SPMC IBP SA'!G:G,'[1]SPMC IBP SA'!R:R,"",0)</f>
        <v>REV. 800 3</v>
      </c>
      <c r="Z187" s="45" t="s">
        <v>55</v>
      </c>
      <c r="AA187" s="46">
        <f>_xlfn.XLOOKUP(D187,'[1]SPMC IBP SA'!G:G,'[1]SPMC IBP SA'!AM:AM,"",0)</f>
        <v>20</v>
      </c>
      <c r="AB187" s="26" t="str">
        <f t="shared" si="11"/>
        <v/>
      </c>
      <c r="AC187" s="47" t="str">
        <f t="shared" si="12"/>
        <v>Via Úmida</v>
      </c>
      <c r="AD187" s="47" t="str">
        <f>_xlfn.XLOOKUP(D187,'[1]SPMC IBP SA'!G:G,'[1]SPMC IBP SA'!FK:FK,"",0)</f>
        <v>Baixo</v>
      </c>
      <c r="AE187" s="47" t="str">
        <f>_xlfn.XLOOKUP(D187,'[1]SPMC IBP SA'!G:G,'[1]SPMC IBP SA'!Q:Q,"",0)</f>
        <v>-</v>
      </c>
      <c r="AF187" s="48">
        <f>_xlfn.XLOOKUP(D187,'[1]SPMC IBP SA'!G:G,'[1]SPMC IBP SA'!FT:FT,"",0)*L187</f>
        <v>70755.100000000006</v>
      </c>
      <c r="AG187">
        <f>IFERROR(IF(C187="","",VLOOKUP(C187,[1]EBR!A:I,9,0)),5)</f>
        <v>5</v>
      </c>
      <c r="AH187" t="str">
        <f>IF(AG187="","",VLOOKUP(AG187,[1]EBR!S:T,2,0))</f>
        <v>PESAGEM</v>
      </c>
      <c r="AI187" t="str">
        <f>_xlfn.XLOOKUP(D187,'[1]SPMC IBP SA'!G:G,'[1]SPMC IBP SA'!M:M,"",0)</f>
        <v>VERMELHO</v>
      </c>
      <c r="AJ187">
        <f t="shared" ca="1" si="13"/>
        <v>13</v>
      </c>
      <c r="AK187" s="40" t="str">
        <f t="shared" ca="1" si="14"/>
        <v>8 - OP com menos de 20 dias</v>
      </c>
      <c r="AS187" t="str">
        <f t="shared" si="15"/>
        <v>703678</v>
      </c>
    </row>
    <row r="188" spans="1:45" x14ac:dyDescent="0.35">
      <c r="A188" s="38">
        <v>702554</v>
      </c>
      <c r="B188" s="38">
        <v>2269655</v>
      </c>
      <c r="C188" s="38" t="s">
        <v>485</v>
      </c>
      <c r="D188" s="38">
        <v>702554</v>
      </c>
      <c r="E188" s="38" t="s">
        <v>54</v>
      </c>
      <c r="F188" s="38">
        <v>406</v>
      </c>
      <c r="G188" s="38" t="s">
        <v>55</v>
      </c>
      <c r="H188" s="38">
        <v>600</v>
      </c>
      <c r="I188" s="38" t="s">
        <v>234</v>
      </c>
      <c r="J188" s="38" t="s">
        <v>486</v>
      </c>
      <c r="K188" s="38" t="s">
        <v>157</v>
      </c>
      <c r="L188" s="39">
        <v>650000</v>
      </c>
      <c r="M188" s="39">
        <v>0</v>
      </c>
      <c r="N188" t="s">
        <v>59</v>
      </c>
      <c r="O188" s="40">
        <v>45693</v>
      </c>
      <c r="P188" s="40">
        <v>45696</v>
      </c>
      <c r="Q188" s="40">
        <v>45692</v>
      </c>
      <c r="R188" s="40">
        <v>45693</v>
      </c>
      <c r="S188" s="40">
        <v>45693</v>
      </c>
      <c r="T188" s="41">
        <v>45696</v>
      </c>
      <c r="U188" s="42">
        <v>23</v>
      </c>
      <c r="W188" s="44" t="str">
        <f>_xlfn.XLOOKUP(D188,'[1]SPMC IBP SA'!G:G,'[1]SPMC IBP SA'!M:M,"",0)</f>
        <v>VERMELHO</v>
      </c>
      <c r="X188" s="44" t="str">
        <f>_xlfn.XLOOKUP(D188,'[1]SPMC IBP SA'!G:G,'[1]SPMC IBP SA'!O:O,"",0)</f>
        <v>PAM 2</v>
      </c>
      <c r="Y188" s="44" t="str">
        <f>_xlfn.XLOOKUP(D188,'[1]SPMC IBP SA'!G:G,'[1]SPMC IBP SA'!R:R,"",0)</f>
        <v>(None)</v>
      </c>
      <c r="Z188" s="45" t="s">
        <v>55</v>
      </c>
      <c r="AA188" s="46">
        <f>_xlfn.XLOOKUP(D188,'[1]SPMC IBP SA'!G:G,'[1]SPMC IBP SA'!AM:AM,"",0)</f>
        <v>23</v>
      </c>
      <c r="AB188" s="26" t="str">
        <f t="shared" si="11"/>
        <v/>
      </c>
      <c r="AC188" s="47" t="str">
        <f t="shared" si="12"/>
        <v>Via Úmida</v>
      </c>
      <c r="AD188" s="47" t="str">
        <f>_xlfn.XLOOKUP(D188,'[1]SPMC IBP SA'!G:G,'[1]SPMC IBP SA'!FK:FK,"",0)</f>
        <v>Baixo</v>
      </c>
      <c r="AE188" s="47" t="str">
        <f>_xlfn.XLOOKUP(D188,'[1]SPMC IBP SA'!G:G,'[1]SPMC IBP SA'!Q:Q,"",0)</f>
        <v>ESTUFA 2  VG 800 3</v>
      </c>
      <c r="AF188" s="48">
        <f>_xlfn.XLOOKUP(D188,'[1]SPMC IBP SA'!G:G,'[1]SPMC IBP SA'!FT:FT,"",0)*L188</f>
        <v>101965.5</v>
      </c>
      <c r="AG188">
        <f>IFERROR(IF(C188="","",VLOOKUP(C188,[1]EBR!A:I,9,0)),5)</f>
        <v>5</v>
      </c>
      <c r="AH188" t="str">
        <f>IF(AG188="","",VLOOKUP(AG188,[1]EBR!S:T,2,0))</f>
        <v>PESAGEM</v>
      </c>
      <c r="AI188" t="str">
        <f>_xlfn.XLOOKUP(D188,'[1]SPMC IBP SA'!G:G,'[1]SPMC IBP SA'!M:M,"",0)</f>
        <v>VERMELHO</v>
      </c>
      <c r="AJ188">
        <f t="shared" ca="1" si="13"/>
        <v>22</v>
      </c>
      <c r="AK188" s="40" t="str">
        <f t="shared" ca="1" si="14"/>
        <v>7 - OP em WIP +20 a 30 dias</v>
      </c>
      <c r="AS188" t="str">
        <f t="shared" si="15"/>
        <v>702468</v>
      </c>
    </row>
    <row r="189" spans="1:45" x14ac:dyDescent="0.35">
      <c r="A189" s="38">
        <v>702554</v>
      </c>
      <c r="B189" s="38">
        <v>2269656</v>
      </c>
      <c r="C189" s="38" t="s">
        <v>487</v>
      </c>
      <c r="D189" s="38">
        <v>702554</v>
      </c>
      <c r="E189" s="38" t="s">
        <v>54</v>
      </c>
      <c r="F189" s="38">
        <v>406</v>
      </c>
      <c r="G189" s="38" t="s">
        <v>55</v>
      </c>
      <c r="H189" s="38">
        <v>600</v>
      </c>
      <c r="I189" s="38" t="s">
        <v>234</v>
      </c>
      <c r="J189" s="38" t="s">
        <v>486</v>
      </c>
      <c r="K189" s="38" t="s">
        <v>157</v>
      </c>
      <c r="L189" s="39">
        <v>650000</v>
      </c>
      <c r="M189" s="39">
        <v>0</v>
      </c>
      <c r="N189" t="s">
        <v>59</v>
      </c>
      <c r="O189" s="40">
        <v>45697</v>
      </c>
      <c r="P189" s="40">
        <v>45700</v>
      </c>
      <c r="Q189" s="40">
        <v>45692</v>
      </c>
      <c r="R189" s="40">
        <v>45697</v>
      </c>
      <c r="S189" s="40">
        <v>45697</v>
      </c>
      <c r="T189" s="41">
        <v>45697</v>
      </c>
      <c r="U189" s="42">
        <v>23</v>
      </c>
      <c r="W189" s="44" t="str">
        <f>_xlfn.XLOOKUP(D189,'[1]SPMC IBP SA'!G:G,'[1]SPMC IBP SA'!M:M,"",0)</f>
        <v>VERMELHO</v>
      </c>
      <c r="X189" s="44" t="str">
        <f>_xlfn.XLOOKUP(D189,'[1]SPMC IBP SA'!G:G,'[1]SPMC IBP SA'!O:O,"",0)</f>
        <v>PAM 2</v>
      </c>
      <c r="Y189" s="44" t="str">
        <f>_xlfn.XLOOKUP(D189,'[1]SPMC IBP SA'!G:G,'[1]SPMC IBP SA'!R:R,"",0)</f>
        <v>(None)</v>
      </c>
      <c r="Z189" s="45" t="s">
        <v>55</v>
      </c>
      <c r="AA189" s="46">
        <f>_xlfn.XLOOKUP(D189,'[1]SPMC IBP SA'!G:G,'[1]SPMC IBP SA'!AM:AM,"",0)</f>
        <v>23</v>
      </c>
      <c r="AB189" s="26" t="str">
        <f t="shared" si="11"/>
        <v/>
      </c>
      <c r="AC189" s="47" t="str">
        <f t="shared" si="12"/>
        <v>Via Úmida</v>
      </c>
      <c r="AD189" s="47" t="str">
        <f>_xlfn.XLOOKUP(D189,'[1]SPMC IBP SA'!G:G,'[1]SPMC IBP SA'!FK:FK,"",0)</f>
        <v>Baixo</v>
      </c>
      <c r="AE189" s="47" t="str">
        <f>_xlfn.XLOOKUP(D189,'[1]SPMC IBP SA'!G:G,'[1]SPMC IBP SA'!Q:Q,"",0)</f>
        <v>ESTUFA 2  VG 800 3</v>
      </c>
      <c r="AF189" s="48">
        <f>_xlfn.XLOOKUP(D189,'[1]SPMC IBP SA'!G:G,'[1]SPMC IBP SA'!FT:FT,"",0)*L189</f>
        <v>101965.5</v>
      </c>
      <c r="AG189">
        <f>IFERROR(IF(C189="","",VLOOKUP(C189,[1]EBR!A:I,9,0)),5)</f>
        <v>5</v>
      </c>
      <c r="AH189" t="str">
        <f>IF(AG189="","",VLOOKUP(AG189,[1]EBR!S:T,2,0))</f>
        <v>PESAGEM</v>
      </c>
      <c r="AI189" t="str">
        <f>_xlfn.XLOOKUP(D189,'[1]SPMC IBP SA'!G:G,'[1]SPMC IBP SA'!M:M,"",0)</f>
        <v>VERMELHO</v>
      </c>
      <c r="AJ189">
        <f t="shared" ca="1" si="13"/>
        <v>18</v>
      </c>
      <c r="AK189" s="40" t="str">
        <f t="shared" ca="1" si="14"/>
        <v>8 - OP com menos de 20 dias</v>
      </c>
      <c r="AS189" t="str">
        <f t="shared" si="15"/>
        <v>702554</v>
      </c>
    </row>
    <row r="190" spans="1:45" x14ac:dyDescent="0.35">
      <c r="A190" s="38">
        <v>702554</v>
      </c>
      <c r="B190" s="38">
        <v>2269657</v>
      </c>
      <c r="C190" s="38" t="s">
        <v>488</v>
      </c>
      <c r="D190" s="38">
        <v>702554</v>
      </c>
      <c r="E190" s="38" t="s">
        <v>54</v>
      </c>
      <c r="F190" s="38">
        <v>406</v>
      </c>
      <c r="G190" s="38" t="s">
        <v>55</v>
      </c>
      <c r="H190" s="38">
        <v>600</v>
      </c>
      <c r="I190" s="38" t="s">
        <v>234</v>
      </c>
      <c r="J190" s="38" t="s">
        <v>486</v>
      </c>
      <c r="K190" s="38" t="s">
        <v>157</v>
      </c>
      <c r="L190" s="39">
        <v>650000</v>
      </c>
      <c r="M190" s="39">
        <v>0</v>
      </c>
      <c r="N190" t="s">
        <v>59</v>
      </c>
      <c r="O190" s="40">
        <v>45697</v>
      </c>
      <c r="P190" s="40">
        <v>45700</v>
      </c>
      <c r="Q190" s="40">
        <v>45692</v>
      </c>
      <c r="R190" s="40">
        <v>45697</v>
      </c>
      <c r="S190" s="40">
        <v>45697</v>
      </c>
      <c r="T190" s="41">
        <v>45697</v>
      </c>
      <c r="U190" s="42">
        <v>23</v>
      </c>
      <c r="V190" s="43"/>
      <c r="W190" s="44" t="str">
        <f>_xlfn.XLOOKUP(D190,'[1]SPMC IBP SA'!G:G,'[1]SPMC IBP SA'!M:M,"",0)</f>
        <v>VERMELHO</v>
      </c>
      <c r="X190" s="44" t="str">
        <f>_xlfn.XLOOKUP(D190,'[1]SPMC IBP SA'!G:G,'[1]SPMC IBP SA'!O:O,"",0)</f>
        <v>PAM 2</v>
      </c>
      <c r="Y190" s="44" t="str">
        <f>_xlfn.XLOOKUP(D190,'[1]SPMC IBP SA'!G:G,'[1]SPMC IBP SA'!R:R,"",0)</f>
        <v>(None)</v>
      </c>
      <c r="Z190" s="45" t="s">
        <v>55</v>
      </c>
      <c r="AA190" s="46">
        <f>_xlfn.XLOOKUP(D190,'[1]SPMC IBP SA'!G:G,'[1]SPMC IBP SA'!AM:AM,"",0)</f>
        <v>23</v>
      </c>
      <c r="AB190" s="26" t="str">
        <f t="shared" si="11"/>
        <v/>
      </c>
      <c r="AC190" s="47" t="str">
        <f t="shared" si="12"/>
        <v>Via Úmida</v>
      </c>
      <c r="AD190" s="47" t="str">
        <f>_xlfn.XLOOKUP(D190,'[1]SPMC IBP SA'!G:G,'[1]SPMC IBP SA'!FK:FK,"",0)</f>
        <v>Baixo</v>
      </c>
      <c r="AE190" s="47" t="str">
        <f>_xlfn.XLOOKUP(D190,'[1]SPMC IBP SA'!G:G,'[1]SPMC IBP SA'!Q:Q,"",0)</f>
        <v>ESTUFA 2  VG 800 3</v>
      </c>
      <c r="AF190" s="48">
        <f>_xlfn.XLOOKUP(D190,'[1]SPMC IBP SA'!G:G,'[1]SPMC IBP SA'!FT:FT,"",0)*L190</f>
        <v>101965.5</v>
      </c>
      <c r="AG190">
        <f>IFERROR(IF(C190="","",VLOOKUP(C190,[1]EBR!A:I,9,0)),5)</f>
        <v>5</v>
      </c>
      <c r="AH190" t="str">
        <f>IF(AG190="","",VLOOKUP(AG190,[1]EBR!S:T,2,0))</f>
        <v>PESAGEM</v>
      </c>
      <c r="AI190" t="str">
        <f>_xlfn.XLOOKUP(D190,'[1]SPMC IBP SA'!G:G,'[1]SPMC IBP SA'!M:M,"",0)</f>
        <v>VERMELHO</v>
      </c>
      <c r="AJ190">
        <f t="shared" ca="1" si="13"/>
        <v>18</v>
      </c>
      <c r="AK190" s="40" t="str">
        <f t="shared" ca="1" si="14"/>
        <v>8 - OP com menos de 20 dias</v>
      </c>
      <c r="AS190" t="str">
        <f t="shared" si="15"/>
        <v>702554</v>
      </c>
    </row>
    <row r="191" spans="1:45" x14ac:dyDescent="0.35">
      <c r="A191" s="38">
        <v>700360</v>
      </c>
      <c r="B191" s="38">
        <v>2269674</v>
      </c>
      <c r="C191" s="38" t="s">
        <v>489</v>
      </c>
      <c r="D191" s="38" t="s">
        <v>229</v>
      </c>
      <c r="E191" s="38" t="s">
        <v>54</v>
      </c>
      <c r="F191" s="38">
        <v>404</v>
      </c>
      <c r="G191" s="38" t="s">
        <v>55</v>
      </c>
      <c r="H191" s="38">
        <v>600</v>
      </c>
      <c r="I191" s="38" t="s">
        <v>290</v>
      </c>
      <c r="J191" s="38" t="s">
        <v>334</v>
      </c>
      <c r="K191" s="38" t="s">
        <v>157</v>
      </c>
      <c r="L191" s="39">
        <v>200000</v>
      </c>
      <c r="M191" s="39">
        <v>0</v>
      </c>
      <c r="N191" t="s">
        <v>59</v>
      </c>
      <c r="O191" s="40">
        <v>45692</v>
      </c>
      <c r="P191" s="40">
        <v>45694</v>
      </c>
      <c r="Q191" s="40">
        <v>45692</v>
      </c>
      <c r="R191" s="40">
        <v>45692</v>
      </c>
      <c r="S191" s="40">
        <v>45692</v>
      </c>
      <c r="T191" s="41">
        <v>45714</v>
      </c>
      <c r="U191" s="42">
        <v>22</v>
      </c>
      <c r="V191" s="43"/>
      <c r="W191" s="44" t="str">
        <f>_xlfn.XLOOKUP(D191,'[1]SPMC IBP SA'!G:G,'[1]SPMC IBP SA'!M:M,"",0)</f>
        <v>AMARELO</v>
      </c>
      <c r="X191" s="44" t="str">
        <f>_xlfn.XLOOKUP(D191,'[1]SPMC IBP SA'!G:G,'[1]SPMC IBP SA'!O:O,"",0)</f>
        <v>MG2</v>
      </c>
      <c r="Y191" s="44" t="str">
        <f>_xlfn.XLOOKUP(D191,'[1]SPMC IBP SA'!G:G,'[1]SPMC IBP SA'!R:R,"",0)</f>
        <v>(None)</v>
      </c>
      <c r="Z191" s="45" t="s">
        <v>55</v>
      </c>
      <c r="AA191" s="46">
        <f>_xlfn.XLOOKUP(D191,'[1]SPMC IBP SA'!G:G,'[1]SPMC IBP SA'!AM:AM,"",0)</f>
        <v>22</v>
      </c>
      <c r="AB191" s="26" t="str">
        <f t="shared" si="11"/>
        <v/>
      </c>
      <c r="AC191" s="47" t="str">
        <f t="shared" si="12"/>
        <v>Via Úmida</v>
      </c>
      <c r="AD191" s="47" t="str">
        <f>_xlfn.XLOOKUP(D191,'[1]SPMC IBP SA'!G:G,'[1]SPMC IBP SA'!FK:FK,"",0)</f>
        <v>Ótimo</v>
      </c>
      <c r="AE191" s="47" t="str">
        <f>_xlfn.XLOOKUP(D191,'[1]SPMC IBP SA'!G:G,'[1]SPMC IBP SA'!Q:Q,"",0)</f>
        <v>(None)</v>
      </c>
      <c r="AF191" s="48">
        <f>_xlfn.XLOOKUP(D191,'[1]SPMC IBP SA'!G:G,'[1]SPMC IBP SA'!FT:FT,"",0)*L191</f>
        <v>49242</v>
      </c>
      <c r="AG191">
        <f>IFERROR(IF(C191="","",VLOOKUP(C191,[1]EBR!A:I,9,0)),5)</f>
        <v>5</v>
      </c>
      <c r="AH191" t="str">
        <f>IF(AG191="","",VLOOKUP(AG191,[1]EBR!S:T,2,0))</f>
        <v>PESAGEM</v>
      </c>
      <c r="AI191" t="str">
        <f>_xlfn.XLOOKUP(D191,'[1]SPMC IBP SA'!G:G,'[1]SPMC IBP SA'!M:M,"",0)</f>
        <v>AMARELO</v>
      </c>
      <c r="AJ191">
        <f t="shared" ca="1" si="13"/>
        <v>23</v>
      </c>
      <c r="AK191" s="40" t="str">
        <f t="shared" ca="1" si="14"/>
        <v>7 - OP em WIP +20 a 30 dias</v>
      </c>
      <c r="AS191" t="str">
        <f t="shared" si="15"/>
        <v>702554</v>
      </c>
    </row>
    <row r="192" spans="1:45" x14ac:dyDescent="0.35">
      <c r="A192" s="38">
        <v>700360</v>
      </c>
      <c r="B192" s="38">
        <v>2269675</v>
      </c>
      <c r="C192" s="38" t="s">
        <v>490</v>
      </c>
      <c r="D192" s="38" t="s">
        <v>229</v>
      </c>
      <c r="E192" s="38" t="s">
        <v>54</v>
      </c>
      <c r="F192" s="38">
        <v>404</v>
      </c>
      <c r="G192" s="38" t="s">
        <v>55</v>
      </c>
      <c r="H192" s="38">
        <v>600</v>
      </c>
      <c r="I192" s="38" t="s">
        <v>273</v>
      </c>
      <c r="J192" s="38" t="s">
        <v>334</v>
      </c>
      <c r="K192" s="38" t="s">
        <v>157</v>
      </c>
      <c r="L192" s="39">
        <v>200000</v>
      </c>
      <c r="M192" s="39">
        <v>0</v>
      </c>
      <c r="N192" t="s">
        <v>59</v>
      </c>
      <c r="O192" s="40">
        <v>45692</v>
      </c>
      <c r="P192" s="40">
        <v>45694</v>
      </c>
      <c r="Q192" s="40">
        <v>45692</v>
      </c>
      <c r="R192" s="40">
        <v>45692</v>
      </c>
      <c r="S192" s="40">
        <v>45692</v>
      </c>
      <c r="T192" s="41" t="s">
        <v>264</v>
      </c>
      <c r="U192" s="42">
        <v>22</v>
      </c>
      <c r="W192" s="44" t="str">
        <f>_xlfn.XLOOKUP(D192,'[1]SPMC IBP SA'!G:G,'[1]SPMC IBP SA'!M:M,"",0)</f>
        <v>AMARELO</v>
      </c>
      <c r="X192" s="44" t="str">
        <f>_xlfn.XLOOKUP(D192,'[1]SPMC IBP SA'!G:G,'[1]SPMC IBP SA'!O:O,"",0)</f>
        <v>MG2</v>
      </c>
      <c r="Y192" s="44" t="str">
        <f>_xlfn.XLOOKUP(D192,'[1]SPMC IBP SA'!G:G,'[1]SPMC IBP SA'!R:R,"",0)</f>
        <v>(None)</v>
      </c>
      <c r="Z192" s="45" t="s">
        <v>55</v>
      </c>
      <c r="AA192" s="46">
        <f>_xlfn.XLOOKUP(D192,'[1]SPMC IBP SA'!G:G,'[1]SPMC IBP SA'!AM:AM,"",0)</f>
        <v>22</v>
      </c>
      <c r="AB192" s="26" t="str">
        <f t="shared" si="11"/>
        <v>NÃO</v>
      </c>
      <c r="AC192" s="47" t="str">
        <f t="shared" si="12"/>
        <v>Via Úmida</v>
      </c>
      <c r="AD192" s="47" t="str">
        <f>_xlfn.XLOOKUP(D192,'[1]SPMC IBP SA'!G:G,'[1]SPMC IBP SA'!FK:FK,"",0)</f>
        <v>Ótimo</v>
      </c>
      <c r="AE192" s="47" t="str">
        <f>_xlfn.XLOOKUP(D192,'[1]SPMC IBP SA'!G:G,'[1]SPMC IBP SA'!Q:Q,"",0)</f>
        <v>(None)</v>
      </c>
      <c r="AF192" s="48">
        <f>_xlfn.XLOOKUP(D192,'[1]SPMC IBP SA'!G:G,'[1]SPMC IBP SA'!FT:FT,"",0)*L192</f>
        <v>49242</v>
      </c>
      <c r="AG192">
        <f>IFERROR(IF(C192="","",VLOOKUP(C192,[1]EBR!A:I,9,0)),5)</f>
        <v>5</v>
      </c>
      <c r="AH192" t="str">
        <f>IF(AG192="","",VLOOKUP(AG192,[1]EBR!S:T,2,0))</f>
        <v>PESAGEM</v>
      </c>
      <c r="AI192" t="str">
        <f>_xlfn.XLOOKUP(D192,'[1]SPMC IBP SA'!G:G,'[1]SPMC IBP SA'!M:M,"",0)</f>
        <v>AMARELO</v>
      </c>
      <c r="AJ192">
        <f t="shared" ca="1" si="13"/>
        <v>23</v>
      </c>
      <c r="AK192" s="40" t="str">
        <f t="shared" ca="1" si="14"/>
        <v>7 - OP em WIP +20 a 30 dias</v>
      </c>
      <c r="AS192" t="str">
        <f t="shared" si="15"/>
        <v>700360</v>
      </c>
    </row>
    <row r="193" spans="1:45" x14ac:dyDescent="0.35">
      <c r="A193" s="38">
        <v>700360</v>
      </c>
      <c r="B193" s="38">
        <v>2269676</v>
      </c>
      <c r="C193" s="38" t="s">
        <v>491</v>
      </c>
      <c r="D193" s="38" t="s">
        <v>229</v>
      </c>
      <c r="E193" s="38" t="s">
        <v>54</v>
      </c>
      <c r="F193" s="38">
        <v>404</v>
      </c>
      <c r="G193" s="38" t="s">
        <v>55</v>
      </c>
      <c r="H193" s="38">
        <v>600</v>
      </c>
      <c r="I193" s="38" t="s">
        <v>273</v>
      </c>
      <c r="J193" s="38" t="s">
        <v>334</v>
      </c>
      <c r="K193" s="38" t="s">
        <v>157</v>
      </c>
      <c r="L193" s="39">
        <v>200000</v>
      </c>
      <c r="M193" s="39">
        <v>0</v>
      </c>
      <c r="N193" t="s">
        <v>59</v>
      </c>
      <c r="O193" s="40">
        <v>45692</v>
      </c>
      <c r="P193" s="40">
        <v>45694</v>
      </c>
      <c r="Q193" s="40">
        <v>45692</v>
      </c>
      <c r="R193" s="40">
        <v>45692</v>
      </c>
      <c r="S193" s="40">
        <v>45692</v>
      </c>
      <c r="T193" s="41" t="s">
        <v>264</v>
      </c>
      <c r="U193" s="42">
        <v>22</v>
      </c>
      <c r="W193" s="44" t="str">
        <f>_xlfn.XLOOKUP(D193,'[1]SPMC IBP SA'!G:G,'[1]SPMC IBP SA'!M:M,"",0)</f>
        <v>AMARELO</v>
      </c>
      <c r="X193" s="44" t="str">
        <f>_xlfn.XLOOKUP(D193,'[1]SPMC IBP SA'!G:G,'[1]SPMC IBP SA'!O:O,"",0)</f>
        <v>MG2</v>
      </c>
      <c r="Y193" s="44" t="str">
        <f>_xlfn.XLOOKUP(D193,'[1]SPMC IBP SA'!G:G,'[1]SPMC IBP SA'!R:R,"",0)</f>
        <v>(None)</v>
      </c>
      <c r="Z193" s="45" t="s">
        <v>55</v>
      </c>
      <c r="AA193" s="46">
        <f>_xlfn.XLOOKUP(D193,'[1]SPMC IBP SA'!G:G,'[1]SPMC IBP SA'!AM:AM,"",0)</f>
        <v>22</v>
      </c>
      <c r="AB193" s="26" t="str">
        <f t="shared" si="11"/>
        <v>NÃO</v>
      </c>
      <c r="AC193" s="47" t="str">
        <f t="shared" si="12"/>
        <v>Via Úmida</v>
      </c>
      <c r="AD193" s="47" t="str">
        <f>_xlfn.XLOOKUP(D193,'[1]SPMC IBP SA'!G:G,'[1]SPMC IBP SA'!FK:FK,"",0)</f>
        <v>Ótimo</v>
      </c>
      <c r="AE193" s="47" t="str">
        <f>_xlfn.XLOOKUP(D193,'[1]SPMC IBP SA'!G:G,'[1]SPMC IBP SA'!Q:Q,"",0)</f>
        <v>(None)</v>
      </c>
      <c r="AF193" s="48">
        <f>_xlfn.XLOOKUP(D193,'[1]SPMC IBP SA'!G:G,'[1]SPMC IBP SA'!FT:FT,"",0)*L193</f>
        <v>49242</v>
      </c>
      <c r="AG193">
        <f>IFERROR(IF(C193="","",VLOOKUP(C193,[1]EBR!A:I,9,0)),5)</f>
        <v>5</v>
      </c>
      <c r="AH193" t="str">
        <f>IF(AG193="","",VLOOKUP(AG193,[1]EBR!S:T,2,0))</f>
        <v>PESAGEM</v>
      </c>
      <c r="AI193" t="str">
        <f>_xlfn.XLOOKUP(D193,'[1]SPMC IBP SA'!G:G,'[1]SPMC IBP SA'!M:M,"",0)</f>
        <v>AMARELO</v>
      </c>
      <c r="AJ193">
        <f t="shared" ca="1" si="13"/>
        <v>23</v>
      </c>
      <c r="AK193" s="40" t="str">
        <f t="shared" ca="1" si="14"/>
        <v>7 - OP em WIP +20 a 30 dias</v>
      </c>
      <c r="AS193" t="str">
        <f t="shared" si="15"/>
        <v>700360</v>
      </c>
    </row>
    <row r="194" spans="1:45" x14ac:dyDescent="0.35">
      <c r="A194" s="38">
        <v>700360</v>
      </c>
      <c r="B194" s="38">
        <v>2269677</v>
      </c>
      <c r="C194" s="38" t="s">
        <v>492</v>
      </c>
      <c r="D194" s="38" t="s">
        <v>229</v>
      </c>
      <c r="E194" s="38" t="s">
        <v>54</v>
      </c>
      <c r="F194" s="38">
        <v>404</v>
      </c>
      <c r="G194" s="38" t="s">
        <v>55</v>
      </c>
      <c r="H194" s="38">
        <v>600</v>
      </c>
      <c r="I194" s="38" t="s">
        <v>273</v>
      </c>
      <c r="J194" s="38" t="s">
        <v>334</v>
      </c>
      <c r="K194" s="38" t="s">
        <v>157</v>
      </c>
      <c r="L194" s="39">
        <v>200000</v>
      </c>
      <c r="M194" s="39">
        <v>0</v>
      </c>
      <c r="N194" t="s">
        <v>59</v>
      </c>
      <c r="O194" s="40">
        <v>45692</v>
      </c>
      <c r="P194" s="40">
        <v>45694</v>
      </c>
      <c r="Q194" s="40">
        <v>45692</v>
      </c>
      <c r="R194" s="40">
        <v>45692</v>
      </c>
      <c r="S194" s="40">
        <v>45692</v>
      </c>
      <c r="T194" s="41" t="s">
        <v>264</v>
      </c>
      <c r="U194" s="42">
        <v>22</v>
      </c>
      <c r="V194" s="43"/>
      <c r="W194" s="44" t="str">
        <f>_xlfn.XLOOKUP(D194,'[1]SPMC IBP SA'!G:G,'[1]SPMC IBP SA'!M:M,"",0)</f>
        <v>AMARELO</v>
      </c>
      <c r="X194" s="44" t="str">
        <f>_xlfn.XLOOKUP(D194,'[1]SPMC IBP SA'!G:G,'[1]SPMC IBP SA'!O:O,"",0)</f>
        <v>MG2</v>
      </c>
      <c r="Y194" s="44" t="str">
        <f>_xlfn.XLOOKUP(D194,'[1]SPMC IBP SA'!G:G,'[1]SPMC IBP SA'!R:R,"",0)</f>
        <v>(None)</v>
      </c>
      <c r="Z194" s="45" t="s">
        <v>55</v>
      </c>
      <c r="AA194" s="46">
        <f>_xlfn.XLOOKUP(D194,'[1]SPMC IBP SA'!G:G,'[1]SPMC IBP SA'!AM:AM,"",0)</f>
        <v>22</v>
      </c>
      <c r="AB194" s="26" t="str">
        <f t="shared" si="11"/>
        <v>NÃO</v>
      </c>
      <c r="AC194" s="47" t="str">
        <f t="shared" si="12"/>
        <v>Via Úmida</v>
      </c>
      <c r="AD194" s="47" t="str">
        <f>_xlfn.XLOOKUP(D194,'[1]SPMC IBP SA'!G:G,'[1]SPMC IBP SA'!FK:FK,"",0)</f>
        <v>Ótimo</v>
      </c>
      <c r="AE194" s="47" t="str">
        <f>_xlfn.XLOOKUP(D194,'[1]SPMC IBP SA'!G:G,'[1]SPMC IBP SA'!Q:Q,"",0)</f>
        <v>(None)</v>
      </c>
      <c r="AF194" s="48">
        <f>_xlfn.XLOOKUP(D194,'[1]SPMC IBP SA'!G:G,'[1]SPMC IBP SA'!FT:FT,"",0)*L194</f>
        <v>49242</v>
      </c>
      <c r="AG194">
        <f>IFERROR(IF(C194="","",VLOOKUP(C194,[1]EBR!A:I,9,0)),5)</f>
        <v>5</v>
      </c>
      <c r="AH194" t="str">
        <f>IF(AG194="","",VLOOKUP(AG194,[1]EBR!S:T,2,0))</f>
        <v>PESAGEM</v>
      </c>
      <c r="AI194" t="str">
        <f>_xlfn.XLOOKUP(D194,'[1]SPMC IBP SA'!G:G,'[1]SPMC IBP SA'!M:M,"",0)</f>
        <v>AMARELO</v>
      </c>
      <c r="AJ194">
        <f t="shared" ca="1" si="13"/>
        <v>23</v>
      </c>
      <c r="AK194" s="40" t="str">
        <f t="shared" ca="1" si="14"/>
        <v>7 - OP em WIP +20 a 30 dias</v>
      </c>
      <c r="AS194" t="str">
        <f t="shared" si="15"/>
        <v>700360</v>
      </c>
    </row>
    <row r="195" spans="1:45" x14ac:dyDescent="0.35">
      <c r="A195" s="38">
        <v>700360</v>
      </c>
      <c r="B195" s="38">
        <v>2269678</v>
      </c>
      <c r="C195" s="38" t="s">
        <v>493</v>
      </c>
      <c r="D195" s="38" t="s">
        <v>229</v>
      </c>
      <c r="E195" s="38" t="s">
        <v>54</v>
      </c>
      <c r="F195" s="38">
        <v>404</v>
      </c>
      <c r="G195" s="38" t="s">
        <v>55</v>
      </c>
      <c r="H195" s="38">
        <v>600</v>
      </c>
      <c r="I195" s="38" t="s">
        <v>273</v>
      </c>
      <c r="J195" s="38" t="s">
        <v>334</v>
      </c>
      <c r="K195" s="38" t="s">
        <v>157</v>
      </c>
      <c r="L195" s="39">
        <v>200000</v>
      </c>
      <c r="M195" s="39">
        <v>0</v>
      </c>
      <c r="N195" t="s">
        <v>59</v>
      </c>
      <c r="O195" s="40">
        <v>45692</v>
      </c>
      <c r="P195" s="40">
        <v>45694</v>
      </c>
      <c r="Q195" s="40">
        <v>45692</v>
      </c>
      <c r="R195" s="40">
        <v>45692</v>
      </c>
      <c r="S195" s="40">
        <v>45692</v>
      </c>
      <c r="T195" s="41" t="s">
        <v>264</v>
      </c>
      <c r="U195" s="42">
        <v>22</v>
      </c>
      <c r="W195" s="44" t="str">
        <f>_xlfn.XLOOKUP(D195,'[1]SPMC IBP SA'!G:G,'[1]SPMC IBP SA'!M:M,"",0)</f>
        <v>AMARELO</v>
      </c>
      <c r="X195" s="44" t="str">
        <f>_xlfn.XLOOKUP(D195,'[1]SPMC IBP SA'!G:G,'[1]SPMC IBP SA'!O:O,"",0)</f>
        <v>MG2</v>
      </c>
      <c r="Y195" s="44" t="str">
        <f>_xlfn.XLOOKUP(D195,'[1]SPMC IBP SA'!G:G,'[1]SPMC IBP SA'!R:R,"",0)</f>
        <v>(None)</v>
      </c>
      <c r="Z195" s="45" t="s">
        <v>55</v>
      </c>
      <c r="AA195" s="46">
        <f>_xlfn.XLOOKUP(D195,'[1]SPMC IBP SA'!G:G,'[1]SPMC IBP SA'!AM:AM,"",0)</f>
        <v>22</v>
      </c>
      <c r="AB195" s="26" t="str">
        <f t="shared" ref="AB195:AB258" si="16">IF(T195="NÃO PESADO","NÃO","")</f>
        <v>NÃO</v>
      </c>
      <c r="AC195" s="47" t="str">
        <f t="shared" ref="AC195:AC258" si="17">IF(AE195=" ","Via Seca","Via Úmida")</f>
        <v>Via Úmida</v>
      </c>
      <c r="AD195" s="47" t="str">
        <f>_xlfn.XLOOKUP(D195,'[1]SPMC IBP SA'!G:G,'[1]SPMC IBP SA'!FK:FK,"",0)</f>
        <v>Ótimo</v>
      </c>
      <c r="AE195" s="47" t="str">
        <f>_xlfn.XLOOKUP(D195,'[1]SPMC IBP SA'!G:G,'[1]SPMC IBP SA'!Q:Q,"",0)</f>
        <v>(None)</v>
      </c>
      <c r="AF195" s="48">
        <f>_xlfn.XLOOKUP(D195,'[1]SPMC IBP SA'!G:G,'[1]SPMC IBP SA'!FT:FT,"",0)*L195</f>
        <v>49242</v>
      </c>
      <c r="AG195">
        <f>IFERROR(IF(C195="","",VLOOKUP(C195,[1]EBR!A:I,9,0)),5)</f>
        <v>5</v>
      </c>
      <c r="AH195" t="str">
        <f>IF(AG195="","",VLOOKUP(AG195,[1]EBR!S:T,2,0))</f>
        <v>PESAGEM</v>
      </c>
      <c r="AI195" t="str">
        <f>_xlfn.XLOOKUP(D195,'[1]SPMC IBP SA'!G:G,'[1]SPMC IBP SA'!M:M,"",0)</f>
        <v>AMARELO</v>
      </c>
      <c r="AJ195">
        <f t="shared" ref="AJ195:AJ258" ca="1" si="18">TODAY()-S195</f>
        <v>23</v>
      </c>
      <c r="AK195" s="40" t="str">
        <f t="shared" ref="AK195:AK258" ca="1" si="19">IF(S195="","",IF(AJ195&lt;20,"8 - OP com menos de 20 dias",IF(AJ195&lt;30,"7 - OP em WIP +20 a 30 dias",IF(AJ195&lt;45,"6 - OP em WIP +30 a 45 dias",IF(AJ195&lt;60,"5 - OP em WIP +45 a 60 dias",IF(AJ195&lt;75,"4 - OP em WIP +60 a 75 dias",IF(AJ195&lt;90,"3 - OP em WIP +75 a 90 dias",IF(AJ195&lt;120,"2 - OP em WIP +90 a 120 dias","1 - Alto Risco de Vencimento +120 em WIP"))))))))</f>
        <v>7 - OP em WIP +20 a 30 dias</v>
      </c>
      <c r="AS195" t="str">
        <f t="shared" si="15"/>
        <v>700360</v>
      </c>
    </row>
    <row r="196" spans="1:45" x14ac:dyDescent="0.35">
      <c r="A196" s="38">
        <v>700360</v>
      </c>
      <c r="B196" s="38">
        <v>2269679</v>
      </c>
      <c r="C196" s="38" t="s">
        <v>494</v>
      </c>
      <c r="D196" s="38" t="s">
        <v>229</v>
      </c>
      <c r="E196" s="38" t="s">
        <v>54</v>
      </c>
      <c r="F196" s="38">
        <v>404</v>
      </c>
      <c r="G196" s="38" t="s">
        <v>55</v>
      </c>
      <c r="H196" s="38">
        <v>600</v>
      </c>
      <c r="I196" s="38" t="s">
        <v>273</v>
      </c>
      <c r="J196" s="38" t="s">
        <v>334</v>
      </c>
      <c r="K196" s="38" t="s">
        <v>157</v>
      </c>
      <c r="L196" s="39">
        <v>200000</v>
      </c>
      <c r="M196" s="39">
        <v>0</v>
      </c>
      <c r="N196" t="s">
        <v>59</v>
      </c>
      <c r="O196" s="40">
        <v>45692</v>
      </c>
      <c r="P196" s="40">
        <v>45694</v>
      </c>
      <c r="Q196" s="40">
        <v>45692</v>
      </c>
      <c r="R196" s="40">
        <v>45692</v>
      </c>
      <c r="S196" s="40">
        <v>45692</v>
      </c>
      <c r="T196" s="41" t="s">
        <v>264</v>
      </c>
      <c r="U196" s="42">
        <v>22</v>
      </c>
      <c r="W196" s="44" t="str">
        <f>_xlfn.XLOOKUP(D196,'[1]SPMC IBP SA'!G:G,'[1]SPMC IBP SA'!M:M,"",0)</f>
        <v>AMARELO</v>
      </c>
      <c r="X196" s="44" t="str">
        <f>_xlfn.XLOOKUP(D196,'[1]SPMC IBP SA'!G:G,'[1]SPMC IBP SA'!O:O,"",0)</f>
        <v>MG2</v>
      </c>
      <c r="Y196" s="44" t="str">
        <f>_xlfn.XLOOKUP(D196,'[1]SPMC IBP SA'!G:G,'[1]SPMC IBP SA'!R:R,"",0)</f>
        <v>(None)</v>
      </c>
      <c r="Z196" s="45" t="s">
        <v>55</v>
      </c>
      <c r="AA196" s="46">
        <f>_xlfn.XLOOKUP(D196,'[1]SPMC IBP SA'!G:G,'[1]SPMC IBP SA'!AM:AM,"",0)</f>
        <v>22</v>
      </c>
      <c r="AB196" s="26" t="str">
        <f t="shared" si="16"/>
        <v>NÃO</v>
      </c>
      <c r="AC196" s="47" t="str">
        <f t="shared" si="17"/>
        <v>Via Úmida</v>
      </c>
      <c r="AD196" s="47" t="str">
        <f>_xlfn.XLOOKUP(D196,'[1]SPMC IBP SA'!G:G,'[1]SPMC IBP SA'!FK:FK,"",0)</f>
        <v>Ótimo</v>
      </c>
      <c r="AE196" s="47" t="str">
        <f>_xlfn.XLOOKUP(D196,'[1]SPMC IBP SA'!G:G,'[1]SPMC IBP SA'!Q:Q,"",0)</f>
        <v>(None)</v>
      </c>
      <c r="AF196" s="48">
        <f>_xlfn.XLOOKUP(D196,'[1]SPMC IBP SA'!G:G,'[1]SPMC IBP SA'!FT:FT,"",0)*L196</f>
        <v>49242</v>
      </c>
      <c r="AG196">
        <f>IFERROR(IF(C196="","",VLOOKUP(C196,[1]EBR!A:I,9,0)),5)</f>
        <v>5</v>
      </c>
      <c r="AH196" t="str">
        <f>IF(AG196="","",VLOOKUP(AG196,[1]EBR!S:T,2,0))</f>
        <v>PESAGEM</v>
      </c>
      <c r="AI196" t="str">
        <f>_xlfn.XLOOKUP(D196,'[1]SPMC IBP SA'!G:G,'[1]SPMC IBP SA'!M:M,"",0)</f>
        <v>AMARELO</v>
      </c>
      <c r="AJ196">
        <f t="shared" ca="1" si="18"/>
        <v>23</v>
      </c>
      <c r="AK196" s="40" t="str">
        <f t="shared" ca="1" si="19"/>
        <v>7 - OP em WIP +20 a 30 dias</v>
      </c>
      <c r="AL196" s="40"/>
      <c r="AS196" t="str">
        <f t="shared" si="15"/>
        <v>700360</v>
      </c>
    </row>
    <row r="197" spans="1:45" x14ac:dyDescent="0.35">
      <c r="A197" s="38">
        <v>700360</v>
      </c>
      <c r="B197" s="38">
        <v>2269680</v>
      </c>
      <c r="C197" s="38" t="s">
        <v>495</v>
      </c>
      <c r="D197" s="38" t="s">
        <v>229</v>
      </c>
      <c r="E197" s="38" t="s">
        <v>54</v>
      </c>
      <c r="F197" s="38">
        <v>404</v>
      </c>
      <c r="G197" s="38" t="s">
        <v>55</v>
      </c>
      <c r="H197" s="38">
        <v>600</v>
      </c>
      <c r="I197" s="38" t="s">
        <v>273</v>
      </c>
      <c r="J197" s="38" t="s">
        <v>334</v>
      </c>
      <c r="K197" s="38" t="s">
        <v>157</v>
      </c>
      <c r="L197" s="39">
        <v>200000</v>
      </c>
      <c r="M197" s="39">
        <v>0</v>
      </c>
      <c r="N197" t="s">
        <v>59</v>
      </c>
      <c r="O197" s="40">
        <v>45692</v>
      </c>
      <c r="P197" s="40">
        <v>45694</v>
      </c>
      <c r="Q197" s="40">
        <v>45692</v>
      </c>
      <c r="R197" s="40">
        <v>45692</v>
      </c>
      <c r="S197" s="40">
        <v>45692</v>
      </c>
      <c r="T197" s="41" t="s">
        <v>264</v>
      </c>
      <c r="U197" s="42">
        <v>22</v>
      </c>
      <c r="V197" s="43"/>
      <c r="W197" s="44" t="str">
        <f>_xlfn.XLOOKUP(D197,'[1]SPMC IBP SA'!G:G,'[1]SPMC IBP SA'!M:M,"",0)</f>
        <v>AMARELO</v>
      </c>
      <c r="X197" s="44" t="str">
        <f>_xlfn.XLOOKUP(D197,'[1]SPMC IBP SA'!G:G,'[1]SPMC IBP SA'!O:O,"",0)</f>
        <v>MG2</v>
      </c>
      <c r="Y197" s="44" t="str">
        <f>_xlfn.XLOOKUP(D197,'[1]SPMC IBP SA'!G:G,'[1]SPMC IBP SA'!R:R,"",0)</f>
        <v>(None)</v>
      </c>
      <c r="Z197" s="45" t="s">
        <v>55</v>
      </c>
      <c r="AA197" s="46">
        <f>_xlfn.XLOOKUP(D197,'[1]SPMC IBP SA'!G:G,'[1]SPMC IBP SA'!AM:AM,"",0)</f>
        <v>22</v>
      </c>
      <c r="AB197" s="26" t="str">
        <f t="shared" si="16"/>
        <v>NÃO</v>
      </c>
      <c r="AC197" s="47" t="str">
        <f t="shared" si="17"/>
        <v>Via Úmida</v>
      </c>
      <c r="AD197" s="47" t="str">
        <f>_xlfn.XLOOKUP(D197,'[1]SPMC IBP SA'!G:G,'[1]SPMC IBP SA'!FK:FK,"",0)</f>
        <v>Ótimo</v>
      </c>
      <c r="AE197" s="47" t="str">
        <f>_xlfn.XLOOKUP(D197,'[1]SPMC IBP SA'!G:G,'[1]SPMC IBP SA'!Q:Q,"",0)</f>
        <v>(None)</v>
      </c>
      <c r="AF197" s="48">
        <f>_xlfn.XLOOKUP(D197,'[1]SPMC IBP SA'!G:G,'[1]SPMC IBP SA'!FT:FT,"",0)*L197</f>
        <v>49242</v>
      </c>
      <c r="AG197">
        <f>IFERROR(IF(C197="","",VLOOKUP(C197,[1]EBR!A:I,9,0)),5)</f>
        <v>5</v>
      </c>
      <c r="AH197" t="str">
        <f>IF(AG197="","",VLOOKUP(AG197,[1]EBR!S:T,2,0))</f>
        <v>PESAGEM</v>
      </c>
      <c r="AI197" t="str">
        <f>_xlfn.XLOOKUP(D197,'[1]SPMC IBP SA'!G:G,'[1]SPMC IBP SA'!M:M,"",0)</f>
        <v>AMARELO</v>
      </c>
      <c r="AJ197">
        <f t="shared" ca="1" si="18"/>
        <v>23</v>
      </c>
      <c r="AK197" s="40" t="str">
        <f t="shared" ca="1" si="19"/>
        <v>7 - OP em WIP +20 a 30 dias</v>
      </c>
      <c r="AL197" s="40"/>
      <c r="AS197" t="str">
        <f t="shared" ref="AS197:AS260" si="20">LEFT(A196,6)</f>
        <v>700360</v>
      </c>
    </row>
    <row r="198" spans="1:45" x14ac:dyDescent="0.35">
      <c r="A198" s="38">
        <v>702755</v>
      </c>
      <c r="B198" s="38">
        <v>2269702</v>
      </c>
      <c r="C198" s="38" t="s">
        <v>496</v>
      </c>
      <c r="D198" s="38" t="s">
        <v>279</v>
      </c>
      <c r="E198" s="38" t="s">
        <v>54</v>
      </c>
      <c r="F198" s="38">
        <v>400</v>
      </c>
      <c r="G198" s="38" t="s">
        <v>55</v>
      </c>
      <c r="H198" s="38">
        <v>600</v>
      </c>
      <c r="I198" s="38" t="s">
        <v>244</v>
      </c>
      <c r="J198" s="38" t="s">
        <v>497</v>
      </c>
      <c r="K198" s="38" t="s">
        <v>157</v>
      </c>
      <c r="L198" s="39">
        <v>450000</v>
      </c>
      <c r="M198" s="39">
        <v>436322</v>
      </c>
      <c r="N198" t="s">
        <v>59</v>
      </c>
      <c r="O198" s="40">
        <v>45697</v>
      </c>
      <c r="P198" s="40">
        <v>45700</v>
      </c>
      <c r="Q198" s="40">
        <v>45692</v>
      </c>
      <c r="R198" s="40">
        <v>45697</v>
      </c>
      <c r="S198" s="40">
        <v>45697</v>
      </c>
      <c r="T198" s="41">
        <v>45713</v>
      </c>
      <c r="U198" s="42">
        <v>15</v>
      </c>
      <c r="V198" s="43"/>
      <c r="W198" s="44" t="str">
        <f>_xlfn.XLOOKUP(D198,'[1]SPMC IBP SA'!G:G,'[1]SPMC IBP SA'!M:M,"",0)</f>
        <v>VERMELHO</v>
      </c>
      <c r="X198" s="44" t="str">
        <f>_xlfn.XLOOKUP(D198,'[1]SPMC IBP SA'!G:G,'[1]SPMC IBP SA'!O:O,"",0)</f>
        <v>KIL.T400</v>
      </c>
      <c r="Y198" s="44" t="str">
        <f>_xlfn.XLOOKUP(D198,'[1]SPMC IBP SA'!G:G,'[1]SPMC IBP SA'!R:R,"",0)</f>
        <v>REV. 400 2</v>
      </c>
      <c r="Z198" s="45" t="s">
        <v>55</v>
      </c>
      <c r="AA198" s="46">
        <f>_xlfn.XLOOKUP(D198,'[1]SPMC IBP SA'!G:G,'[1]SPMC IBP SA'!AM:AM,"",0)</f>
        <v>15</v>
      </c>
      <c r="AB198" s="26" t="str">
        <f t="shared" si="16"/>
        <v/>
      </c>
      <c r="AC198" s="47" t="str">
        <f t="shared" si="17"/>
        <v>Via Úmida</v>
      </c>
      <c r="AD198" s="47" t="str">
        <f>_xlfn.XLOOKUP(D198,'[1]SPMC IBP SA'!G:G,'[1]SPMC IBP SA'!FK:FK,"",0)</f>
        <v>Crítico</v>
      </c>
      <c r="AE198" s="47" t="str">
        <f>_xlfn.XLOOKUP(D198,'[1]SPMC IBP SA'!G:G,'[1]SPMC IBP SA'!Q:Q,"",0)</f>
        <v>-</v>
      </c>
      <c r="AF198" s="48">
        <f>_xlfn.XLOOKUP(D198,'[1]SPMC IBP SA'!G:G,'[1]SPMC IBP SA'!FT:FT,"",0)*L198</f>
        <v>50589</v>
      </c>
      <c r="AG198">
        <f>IFERROR(IF(C198="","",VLOOKUP(C198,[1]EBR!A:I,9,0)),5)</f>
        <v>5</v>
      </c>
      <c r="AH198" t="str">
        <f>IF(AG198="","",VLOOKUP(AG198,[1]EBR!S:T,2,0))</f>
        <v>PESAGEM</v>
      </c>
      <c r="AI198" t="str">
        <f>_xlfn.XLOOKUP(D198,'[1]SPMC IBP SA'!G:G,'[1]SPMC IBP SA'!M:M,"",0)</f>
        <v>VERMELHO</v>
      </c>
      <c r="AJ198">
        <f t="shared" ca="1" si="18"/>
        <v>18</v>
      </c>
      <c r="AK198" s="40" t="str">
        <f t="shared" ca="1" si="19"/>
        <v>8 - OP com menos de 20 dias</v>
      </c>
      <c r="AS198" t="str">
        <f t="shared" si="20"/>
        <v>700360</v>
      </c>
    </row>
    <row r="199" spans="1:45" x14ac:dyDescent="0.35">
      <c r="A199" s="38">
        <v>702755</v>
      </c>
      <c r="B199" s="38">
        <v>2269703</v>
      </c>
      <c r="C199" s="38" t="s">
        <v>498</v>
      </c>
      <c r="D199" s="38" t="s">
        <v>279</v>
      </c>
      <c r="E199" s="38" t="s">
        <v>54</v>
      </c>
      <c r="F199" s="38">
        <v>400</v>
      </c>
      <c r="G199" s="38" t="s">
        <v>55</v>
      </c>
      <c r="H199" s="38">
        <v>600</v>
      </c>
      <c r="I199" s="38" t="s">
        <v>234</v>
      </c>
      <c r="J199" s="38" t="s">
        <v>497</v>
      </c>
      <c r="K199" s="38" t="s">
        <v>157</v>
      </c>
      <c r="L199" s="39">
        <v>450000</v>
      </c>
      <c r="M199" s="39">
        <v>0</v>
      </c>
      <c r="N199" t="s">
        <v>59</v>
      </c>
      <c r="O199" s="40">
        <v>45697</v>
      </c>
      <c r="P199" s="40">
        <v>45700</v>
      </c>
      <c r="Q199" s="40">
        <v>45692</v>
      </c>
      <c r="R199" s="40">
        <v>45697</v>
      </c>
      <c r="S199" s="40">
        <v>45697</v>
      </c>
      <c r="T199" s="41">
        <v>45713</v>
      </c>
      <c r="U199" s="42">
        <v>15</v>
      </c>
      <c r="V199" s="43"/>
      <c r="W199" s="44" t="str">
        <f>_xlfn.XLOOKUP(D199,'[1]SPMC IBP SA'!G:G,'[1]SPMC IBP SA'!M:M,"",0)</f>
        <v>VERMELHO</v>
      </c>
      <c r="X199" s="44" t="str">
        <f>_xlfn.XLOOKUP(D199,'[1]SPMC IBP SA'!G:G,'[1]SPMC IBP SA'!O:O,"",0)</f>
        <v>KIL.T400</v>
      </c>
      <c r="Y199" s="44" t="str">
        <f>_xlfn.XLOOKUP(D199,'[1]SPMC IBP SA'!G:G,'[1]SPMC IBP SA'!R:R,"",0)</f>
        <v>REV. 400 2</v>
      </c>
      <c r="Z199" s="45" t="s">
        <v>55</v>
      </c>
      <c r="AA199" s="46">
        <f>_xlfn.XLOOKUP(D199,'[1]SPMC IBP SA'!G:G,'[1]SPMC IBP SA'!AM:AM,"",0)</f>
        <v>15</v>
      </c>
      <c r="AB199" s="26" t="str">
        <f t="shared" si="16"/>
        <v/>
      </c>
      <c r="AC199" s="47" t="str">
        <f t="shared" si="17"/>
        <v>Via Úmida</v>
      </c>
      <c r="AD199" s="47" t="str">
        <f>_xlfn.XLOOKUP(D199,'[1]SPMC IBP SA'!G:G,'[1]SPMC IBP SA'!FK:FK,"",0)</f>
        <v>Crítico</v>
      </c>
      <c r="AE199" s="47" t="str">
        <f>_xlfn.XLOOKUP(D199,'[1]SPMC IBP SA'!G:G,'[1]SPMC IBP SA'!Q:Q,"",0)</f>
        <v>-</v>
      </c>
      <c r="AF199" s="48">
        <f>_xlfn.XLOOKUP(D199,'[1]SPMC IBP SA'!G:G,'[1]SPMC IBP SA'!FT:FT,"",0)*L199</f>
        <v>50589</v>
      </c>
      <c r="AG199">
        <f>IFERROR(IF(C199="","",VLOOKUP(C199,[1]EBR!A:I,9,0)),5)</f>
        <v>5</v>
      </c>
      <c r="AH199" t="str">
        <f>IF(AG199="","",VLOOKUP(AG199,[1]EBR!S:T,2,0))</f>
        <v>PESAGEM</v>
      </c>
      <c r="AI199" t="str">
        <f>_xlfn.XLOOKUP(D199,'[1]SPMC IBP SA'!G:G,'[1]SPMC IBP SA'!M:M,"",0)</f>
        <v>VERMELHO</v>
      </c>
      <c r="AJ199">
        <f t="shared" ca="1" si="18"/>
        <v>18</v>
      </c>
      <c r="AK199" s="40" t="str">
        <f t="shared" ca="1" si="19"/>
        <v>8 - OP com menos de 20 dias</v>
      </c>
      <c r="AS199" t="str">
        <f t="shared" si="20"/>
        <v>702755</v>
      </c>
    </row>
    <row r="200" spans="1:45" x14ac:dyDescent="0.35">
      <c r="A200" s="38">
        <v>702755</v>
      </c>
      <c r="B200" s="38">
        <v>2269704</v>
      </c>
      <c r="C200" s="38" t="s">
        <v>499</v>
      </c>
      <c r="D200" s="38" t="s">
        <v>279</v>
      </c>
      <c r="E200" s="38" t="s">
        <v>54</v>
      </c>
      <c r="F200" s="38">
        <v>400</v>
      </c>
      <c r="G200" s="38" t="s">
        <v>55</v>
      </c>
      <c r="H200" s="38">
        <v>600</v>
      </c>
      <c r="I200" s="38" t="s">
        <v>234</v>
      </c>
      <c r="J200" s="38" t="s">
        <v>497</v>
      </c>
      <c r="K200" s="38" t="s">
        <v>157</v>
      </c>
      <c r="L200" s="39">
        <v>450000</v>
      </c>
      <c r="M200" s="39">
        <v>0</v>
      </c>
      <c r="N200" t="s">
        <v>59</v>
      </c>
      <c r="O200" s="40">
        <v>45697</v>
      </c>
      <c r="P200" s="40">
        <v>45700</v>
      </c>
      <c r="Q200" s="40">
        <v>45692</v>
      </c>
      <c r="R200" s="40">
        <v>45697</v>
      </c>
      <c r="S200" s="40">
        <v>45697</v>
      </c>
      <c r="T200" s="41">
        <v>45711</v>
      </c>
      <c r="U200" s="42">
        <v>15</v>
      </c>
      <c r="V200" s="43"/>
      <c r="W200" s="44" t="str">
        <f>_xlfn.XLOOKUP(D200,'[1]SPMC IBP SA'!G:G,'[1]SPMC IBP SA'!M:M,"",0)</f>
        <v>VERMELHO</v>
      </c>
      <c r="X200" s="44" t="str">
        <f>_xlfn.XLOOKUP(D200,'[1]SPMC IBP SA'!G:G,'[1]SPMC IBP SA'!O:O,"",0)</f>
        <v>KIL.T400</v>
      </c>
      <c r="Y200" s="44" t="str">
        <f>_xlfn.XLOOKUP(D200,'[1]SPMC IBP SA'!G:G,'[1]SPMC IBP SA'!R:R,"",0)</f>
        <v>REV. 400 2</v>
      </c>
      <c r="Z200" s="45" t="s">
        <v>55</v>
      </c>
      <c r="AA200" s="46">
        <f>_xlfn.XLOOKUP(D200,'[1]SPMC IBP SA'!G:G,'[1]SPMC IBP SA'!AM:AM,"",0)</f>
        <v>15</v>
      </c>
      <c r="AB200" s="26" t="str">
        <f t="shared" si="16"/>
        <v/>
      </c>
      <c r="AC200" s="47" t="str">
        <f t="shared" si="17"/>
        <v>Via Úmida</v>
      </c>
      <c r="AD200" s="47" t="str">
        <f>_xlfn.XLOOKUP(D200,'[1]SPMC IBP SA'!G:G,'[1]SPMC IBP SA'!FK:FK,"",0)</f>
        <v>Crítico</v>
      </c>
      <c r="AE200" s="47" t="str">
        <f>_xlfn.XLOOKUP(D200,'[1]SPMC IBP SA'!G:G,'[1]SPMC IBP SA'!Q:Q,"",0)</f>
        <v>-</v>
      </c>
      <c r="AF200" s="48">
        <f>_xlfn.XLOOKUP(D200,'[1]SPMC IBP SA'!G:G,'[1]SPMC IBP SA'!FT:FT,"",0)*L200</f>
        <v>50589</v>
      </c>
      <c r="AG200">
        <f>IFERROR(IF(C200="","",VLOOKUP(C200,[1]EBR!A:I,9,0)),5)</f>
        <v>5</v>
      </c>
      <c r="AH200" t="str">
        <f>IF(AG200="","",VLOOKUP(AG200,[1]EBR!S:T,2,0))</f>
        <v>PESAGEM</v>
      </c>
      <c r="AI200" t="str">
        <f>_xlfn.XLOOKUP(D200,'[1]SPMC IBP SA'!G:G,'[1]SPMC IBP SA'!M:M,"",0)</f>
        <v>VERMELHO</v>
      </c>
      <c r="AJ200">
        <f t="shared" ca="1" si="18"/>
        <v>18</v>
      </c>
      <c r="AK200" s="40" t="str">
        <f t="shared" ca="1" si="19"/>
        <v>8 - OP com menos de 20 dias</v>
      </c>
      <c r="AS200" t="str">
        <f t="shared" si="20"/>
        <v>702755</v>
      </c>
    </row>
    <row r="201" spans="1:45" x14ac:dyDescent="0.35">
      <c r="A201" s="38">
        <v>702755</v>
      </c>
      <c r="B201" s="38">
        <v>2269705</v>
      </c>
      <c r="C201" s="38" t="s">
        <v>500</v>
      </c>
      <c r="D201" s="38" t="s">
        <v>279</v>
      </c>
      <c r="E201" s="38" t="s">
        <v>54</v>
      </c>
      <c r="F201" s="38">
        <v>400</v>
      </c>
      <c r="G201" s="38" t="s">
        <v>55</v>
      </c>
      <c r="H201" s="38">
        <v>600</v>
      </c>
      <c r="I201" s="38" t="s">
        <v>234</v>
      </c>
      <c r="J201" s="38" t="s">
        <v>497</v>
      </c>
      <c r="K201" s="38" t="s">
        <v>157</v>
      </c>
      <c r="L201" s="39">
        <v>450000</v>
      </c>
      <c r="M201" s="39">
        <v>0</v>
      </c>
      <c r="N201" t="s">
        <v>59</v>
      </c>
      <c r="O201" s="40">
        <v>45697</v>
      </c>
      <c r="P201" s="40">
        <v>45700</v>
      </c>
      <c r="Q201" s="40">
        <v>45692</v>
      </c>
      <c r="R201" s="40">
        <v>45697</v>
      </c>
      <c r="S201" s="40">
        <v>45697</v>
      </c>
      <c r="T201" s="41">
        <v>45711</v>
      </c>
      <c r="U201" s="42">
        <v>15</v>
      </c>
      <c r="W201" s="44" t="str">
        <f>_xlfn.XLOOKUP(D201,'[1]SPMC IBP SA'!G:G,'[1]SPMC IBP SA'!M:M,"",0)</f>
        <v>VERMELHO</v>
      </c>
      <c r="X201" s="44" t="str">
        <f>_xlfn.XLOOKUP(D201,'[1]SPMC IBP SA'!G:G,'[1]SPMC IBP SA'!O:O,"",0)</f>
        <v>KIL.T400</v>
      </c>
      <c r="Y201" s="44" t="str">
        <f>_xlfn.XLOOKUP(D201,'[1]SPMC IBP SA'!G:G,'[1]SPMC IBP SA'!R:R,"",0)</f>
        <v>REV. 400 2</v>
      </c>
      <c r="Z201" s="45" t="s">
        <v>55</v>
      </c>
      <c r="AA201" s="46">
        <f>_xlfn.XLOOKUP(D201,'[1]SPMC IBP SA'!G:G,'[1]SPMC IBP SA'!AM:AM,"",0)</f>
        <v>15</v>
      </c>
      <c r="AB201" s="26" t="str">
        <f t="shared" si="16"/>
        <v/>
      </c>
      <c r="AC201" s="47" t="str">
        <f t="shared" si="17"/>
        <v>Via Úmida</v>
      </c>
      <c r="AD201" s="47" t="str">
        <f>_xlfn.XLOOKUP(D201,'[1]SPMC IBP SA'!G:G,'[1]SPMC IBP SA'!FK:FK,"",0)</f>
        <v>Crítico</v>
      </c>
      <c r="AE201" s="47" t="str">
        <f>_xlfn.XLOOKUP(D201,'[1]SPMC IBP SA'!G:G,'[1]SPMC IBP SA'!Q:Q,"",0)</f>
        <v>-</v>
      </c>
      <c r="AF201" s="48">
        <f>_xlfn.XLOOKUP(D201,'[1]SPMC IBP SA'!G:G,'[1]SPMC IBP SA'!FT:FT,"",0)*L201</f>
        <v>50589</v>
      </c>
      <c r="AG201">
        <f>IFERROR(IF(C201="","",VLOOKUP(C201,[1]EBR!A:I,9,0)),5)</f>
        <v>5</v>
      </c>
      <c r="AH201" t="str">
        <f>IF(AG201="","",VLOOKUP(AG201,[1]EBR!S:T,2,0))</f>
        <v>PESAGEM</v>
      </c>
      <c r="AI201" t="str">
        <f>_xlfn.XLOOKUP(D201,'[1]SPMC IBP SA'!G:G,'[1]SPMC IBP SA'!M:M,"",0)</f>
        <v>VERMELHO</v>
      </c>
      <c r="AJ201">
        <f t="shared" ca="1" si="18"/>
        <v>18</v>
      </c>
      <c r="AK201" s="40" t="str">
        <f t="shared" ca="1" si="19"/>
        <v>8 - OP com menos de 20 dias</v>
      </c>
      <c r="AS201" t="str">
        <f t="shared" si="20"/>
        <v>702755</v>
      </c>
    </row>
    <row r="202" spans="1:45" x14ac:dyDescent="0.35">
      <c r="A202" s="38">
        <v>704069</v>
      </c>
      <c r="B202" s="38">
        <v>2269899</v>
      </c>
      <c r="C202" s="38" t="s">
        <v>501</v>
      </c>
      <c r="D202" s="38" t="s">
        <v>305</v>
      </c>
      <c r="E202" s="38" t="s">
        <v>54</v>
      </c>
      <c r="F202" s="38">
        <v>402</v>
      </c>
      <c r="G202" s="38" t="s">
        <v>55</v>
      </c>
      <c r="H202" s="38">
        <v>600</v>
      </c>
      <c r="I202" s="38" t="s">
        <v>203</v>
      </c>
      <c r="J202" s="38" t="s">
        <v>502</v>
      </c>
      <c r="K202" s="38" t="s">
        <v>81</v>
      </c>
      <c r="L202" s="39">
        <v>600000</v>
      </c>
      <c r="M202" s="39">
        <v>549223</v>
      </c>
      <c r="N202" t="s">
        <v>59</v>
      </c>
      <c r="O202" s="40">
        <v>45708</v>
      </c>
      <c r="P202" s="40">
        <v>45711</v>
      </c>
      <c r="Q202" s="40">
        <v>45693</v>
      </c>
      <c r="R202" s="40">
        <v>45708</v>
      </c>
      <c r="S202" s="40">
        <v>45702</v>
      </c>
      <c r="T202" s="41">
        <v>45703</v>
      </c>
      <c r="U202" s="42">
        <v>7</v>
      </c>
      <c r="V202" s="43"/>
      <c r="W202" s="44" t="str">
        <f>_xlfn.XLOOKUP(D202,'[1]SPMC IBP SA'!G:G,'[1]SPMC IBP SA'!M:M,"",0)</f>
        <v>VERMELHO</v>
      </c>
      <c r="X202" s="44" t="str">
        <f>_xlfn.XLOOKUP(D202,'[1]SPMC IBP SA'!G:G,'[1]SPMC IBP SA'!O:O,"",0)</f>
        <v>COP FET.3</v>
      </c>
      <c r="Y202" s="44" t="str">
        <f>_xlfn.XLOOKUP(D202,'[1]SPMC IBP SA'!G:G,'[1]SPMC IBP SA'!R:R,"",0)</f>
        <v>REV. 150 1</v>
      </c>
      <c r="Z202" s="45" t="s">
        <v>55</v>
      </c>
      <c r="AA202" s="46">
        <f>_xlfn.XLOOKUP(D202,'[1]SPMC IBP SA'!G:G,'[1]SPMC IBP SA'!AM:AM,"",0)</f>
        <v>7</v>
      </c>
      <c r="AB202" s="26" t="str">
        <f t="shared" si="16"/>
        <v/>
      </c>
      <c r="AC202" s="47" t="str">
        <f t="shared" si="17"/>
        <v>Via Úmida</v>
      </c>
      <c r="AD202" s="47" t="str">
        <f>_xlfn.XLOOKUP(D202,'[1]SPMC IBP SA'!G:G,'[1]SPMC IBP SA'!FK:FK,"",0)</f>
        <v>Ótimo</v>
      </c>
      <c r="AE202" s="47" t="str">
        <f>_xlfn.XLOOKUP(D202,'[1]SPMC IBP SA'!G:G,'[1]SPMC IBP SA'!Q:Q,"",0)</f>
        <v>-</v>
      </c>
      <c r="AF202" s="48">
        <f>_xlfn.XLOOKUP(D202,'[1]SPMC IBP SA'!G:G,'[1]SPMC IBP SA'!FT:FT,"",0)*L202</f>
        <v>309498</v>
      </c>
      <c r="AG202">
        <f>IFERROR(IF(C202="","",VLOOKUP(C202,[1]EBR!A:I,9,0)),5)</f>
        <v>5</v>
      </c>
      <c r="AH202" t="str">
        <f>IF(AG202="","",VLOOKUP(AG202,[1]EBR!S:T,2,0))</f>
        <v>PESAGEM</v>
      </c>
      <c r="AI202" t="str">
        <f>_xlfn.XLOOKUP(D202,'[1]SPMC IBP SA'!G:G,'[1]SPMC IBP SA'!M:M,"",0)</f>
        <v>VERMELHO</v>
      </c>
      <c r="AJ202">
        <f t="shared" ca="1" si="18"/>
        <v>13</v>
      </c>
      <c r="AK202" s="40" t="str">
        <f t="shared" ca="1" si="19"/>
        <v>8 - OP com menos de 20 dias</v>
      </c>
      <c r="AS202" t="str">
        <f t="shared" si="20"/>
        <v>702755</v>
      </c>
    </row>
    <row r="203" spans="1:45" x14ac:dyDescent="0.35">
      <c r="A203" s="38">
        <v>704069</v>
      </c>
      <c r="B203" s="38">
        <v>2269900</v>
      </c>
      <c r="C203" s="38" t="s">
        <v>503</v>
      </c>
      <c r="D203" s="38" t="s">
        <v>305</v>
      </c>
      <c r="E203" s="38" t="s">
        <v>54</v>
      </c>
      <c r="F203" s="38">
        <v>402</v>
      </c>
      <c r="G203" s="38" t="s">
        <v>55</v>
      </c>
      <c r="H203" s="38">
        <v>600</v>
      </c>
      <c r="I203" s="38" t="s">
        <v>203</v>
      </c>
      <c r="J203" s="38" t="s">
        <v>502</v>
      </c>
      <c r="K203" s="38" t="s">
        <v>81</v>
      </c>
      <c r="L203" s="39">
        <v>600000</v>
      </c>
      <c r="M203" s="39">
        <v>547102</v>
      </c>
      <c r="N203" t="s">
        <v>59</v>
      </c>
      <c r="O203" s="40">
        <v>45708</v>
      </c>
      <c r="P203" s="40">
        <v>45711</v>
      </c>
      <c r="Q203" s="40">
        <v>45693</v>
      </c>
      <c r="R203" s="40">
        <v>45708</v>
      </c>
      <c r="S203" s="40">
        <v>45702</v>
      </c>
      <c r="T203" s="41">
        <v>45703</v>
      </c>
      <c r="U203" s="42">
        <v>7</v>
      </c>
      <c r="V203" s="43"/>
      <c r="W203" s="44" t="str">
        <f>_xlfn.XLOOKUP(D203,'[1]SPMC IBP SA'!G:G,'[1]SPMC IBP SA'!M:M,"",0)</f>
        <v>VERMELHO</v>
      </c>
      <c r="X203" s="44" t="str">
        <f>_xlfn.XLOOKUP(D203,'[1]SPMC IBP SA'!G:G,'[1]SPMC IBP SA'!O:O,"",0)</f>
        <v>COP FET.3</v>
      </c>
      <c r="Y203" s="44" t="str">
        <f>_xlfn.XLOOKUP(D203,'[1]SPMC IBP SA'!G:G,'[1]SPMC IBP SA'!R:R,"",0)</f>
        <v>REV. 150 1</v>
      </c>
      <c r="Z203" s="45" t="s">
        <v>55</v>
      </c>
      <c r="AA203" s="46">
        <f>_xlfn.XLOOKUP(D203,'[1]SPMC IBP SA'!G:G,'[1]SPMC IBP SA'!AM:AM,"",0)</f>
        <v>7</v>
      </c>
      <c r="AB203" s="26" t="str">
        <f t="shared" si="16"/>
        <v/>
      </c>
      <c r="AC203" s="47" t="str">
        <f t="shared" si="17"/>
        <v>Via Úmida</v>
      </c>
      <c r="AD203" s="47" t="str">
        <f>_xlfn.XLOOKUP(D203,'[1]SPMC IBP SA'!G:G,'[1]SPMC IBP SA'!FK:FK,"",0)</f>
        <v>Ótimo</v>
      </c>
      <c r="AE203" s="47" t="str">
        <f>_xlfn.XLOOKUP(D203,'[1]SPMC IBP SA'!G:G,'[1]SPMC IBP SA'!Q:Q,"",0)</f>
        <v>-</v>
      </c>
      <c r="AF203" s="48">
        <f>_xlfn.XLOOKUP(D203,'[1]SPMC IBP SA'!G:G,'[1]SPMC IBP SA'!FT:FT,"",0)*L203</f>
        <v>309498</v>
      </c>
      <c r="AG203">
        <f>IFERROR(IF(C203="","",VLOOKUP(C203,[1]EBR!A:I,9,0)),5)</f>
        <v>5</v>
      </c>
      <c r="AH203" t="str">
        <f>IF(AG203="","",VLOOKUP(AG203,[1]EBR!S:T,2,0))</f>
        <v>PESAGEM</v>
      </c>
      <c r="AI203" t="str">
        <f>_xlfn.XLOOKUP(D203,'[1]SPMC IBP SA'!G:G,'[1]SPMC IBP SA'!M:M,"",0)</f>
        <v>VERMELHO</v>
      </c>
      <c r="AJ203">
        <f t="shared" ca="1" si="18"/>
        <v>13</v>
      </c>
      <c r="AK203" s="40" t="str">
        <f t="shared" ca="1" si="19"/>
        <v>8 - OP com menos de 20 dias</v>
      </c>
      <c r="AL203" s="40"/>
      <c r="AS203" t="str">
        <f t="shared" si="20"/>
        <v>704069</v>
      </c>
    </row>
    <row r="204" spans="1:45" x14ac:dyDescent="0.35">
      <c r="A204" s="38">
        <v>704069</v>
      </c>
      <c r="B204" s="38">
        <v>2269901</v>
      </c>
      <c r="C204" s="38" t="s">
        <v>504</v>
      </c>
      <c r="D204" s="38" t="s">
        <v>305</v>
      </c>
      <c r="E204" s="38" t="s">
        <v>54</v>
      </c>
      <c r="F204" s="38">
        <v>402</v>
      </c>
      <c r="G204" s="38" t="s">
        <v>55</v>
      </c>
      <c r="H204" s="38">
        <v>600</v>
      </c>
      <c r="I204" s="38" t="s">
        <v>216</v>
      </c>
      <c r="J204" s="38" t="s">
        <v>502</v>
      </c>
      <c r="K204" s="38" t="s">
        <v>81</v>
      </c>
      <c r="L204" s="39">
        <v>600000</v>
      </c>
      <c r="M204" s="39">
        <v>0</v>
      </c>
      <c r="N204" t="s">
        <v>59</v>
      </c>
      <c r="O204" s="40">
        <v>45708</v>
      </c>
      <c r="P204" s="40">
        <v>45711</v>
      </c>
      <c r="Q204" s="40">
        <v>45693</v>
      </c>
      <c r="R204" s="40">
        <v>45708</v>
      </c>
      <c r="S204" s="40">
        <v>45702</v>
      </c>
      <c r="T204" s="41">
        <v>45703</v>
      </c>
      <c r="U204" s="42">
        <v>7</v>
      </c>
      <c r="V204" s="43"/>
      <c r="W204" s="44" t="str">
        <f>_xlfn.XLOOKUP(D204,'[1]SPMC IBP SA'!G:G,'[1]SPMC IBP SA'!M:M,"",0)</f>
        <v>VERMELHO</v>
      </c>
      <c r="X204" s="44" t="str">
        <f>_xlfn.XLOOKUP(D204,'[1]SPMC IBP SA'!G:G,'[1]SPMC IBP SA'!O:O,"",0)</f>
        <v>COP FET.3</v>
      </c>
      <c r="Y204" s="44" t="str">
        <f>_xlfn.XLOOKUP(D204,'[1]SPMC IBP SA'!G:G,'[1]SPMC IBP SA'!R:R,"",0)</f>
        <v>REV. 150 1</v>
      </c>
      <c r="Z204" s="45" t="s">
        <v>55</v>
      </c>
      <c r="AA204" s="46">
        <f>_xlfn.XLOOKUP(D204,'[1]SPMC IBP SA'!G:G,'[1]SPMC IBP SA'!AM:AM,"",0)</f>
        <v>7</v>
      </c>
      <c r="AB204" s="26" t="str">
        <f t="shared" si="16"/>
        <v/>
      </c>
      <c r="AC204" s="47" t="str">
        <f t="shared" si="17"/>
        <v>Via Úmida</v>
      </c>
      <c r="AD204" s="47" t="str">
        <f>_xlfn.XLOOKUP(D204,'[1]SPMC IBP SA'!G:G,'[1]SPMC IBP SA'!FK:FK,"",0)</f>
        <v>Ótimo</v>
      </c>
      <c r="AE204" s="47" t="str">
        <f>_xlfn.XLOOKUP(D204,'[1]SPMC IBP SA'!G:G,'[1]SPMC IBP SA'!Q:Q,"",0)</f>
        <v>-</v>
      </c>
      <c r="AF204" s="48">
        <f>_xlfn.XLOOKUP(D204,'[1]SPMC IBP SA'!G:G,'[1]SPMC IBP SA'!FT:FT,"",0)*L204</f>
        <v>309498</v>
      </c>
      <c r="AG204">
        <f>IFERROR(IF(C204="","",VLOOKUP(C204,[1]EBR!A:I,9,0)),5)</f>
        <v>5</v>
      </c>
      <c r="AH204" t="str">
        <f>IF(AG204="","",VLOOKUP(AG204,[1]EBR!S:T,2,0))</f>
        <v>PESAGEM</v>
      </c>
      <c r="AI204" t="str">
        <f>_xlfn.XLOOKUP(D204,'[1]SPMC IBP SA'!G:G,'[1]SPMC IBP SA'!M:M,"",0)</f>
        <v>VERMELHO</v>
      </c>
      <c r="AJ204">
        <f t="shared" ca="1" si="18"/>
        <v>13</v>
      </c>
      <c r="AK204" s="40" t="str">
        <f t="shared" ca="1" si="19"/>
        <v>8 - OP com menos de 20 dias</v>
      </c>
      <c r="AS204" t="str">
        <f t="shared" si="20"/>
        <v>704069</v>
      </c>
    </row>
    <row r="205" spans="1:45" x14ac:dyDescent="0.35">
      <c r="A205" s="38">
        <v>704069</v>
      </c>
      <c r="B205" s="38">
        <v>2269902</v>
      </c>
      <c r="C205" s="38" t="s">
        <v>505</v>
      </c>
      <c r="D205" s="38" t="s">
        <v>305</v>
      </c>
      <c r="E205" s="38" t="s">
        <v>54</v>
      </c>
      <c r="F205" s="38">
        <v>402</v>
      </c>
      <c r="G205" s="38" t="s">
        <v>55</v>
      </c>
      <c r="H205" s="38">
        <v>600</v>
      </c>
      <c r="I205" s="38" t="s">
        <v>203</v>
      </c>
      <c r="J205" s="38" t="s">
        <v>502</v>
      </c>
      <c r="K205" s="38" t="s">
        <v>81</v>
      </c>
      <c r="L205" s="39">
        <v>600000</v>
      </c>
      <c r="M205" s="39">
        <v>555054</v>
      </c>
      <c r="N205" t="s">
        <v>59</v>
      </c>
      <c r="O205" s="40">
        <v>45708</v>
      </c>
      <c r="P205" s="40">
        <v>45711</v>
      </c>
      <c r="Q205" s="40">
        <v>45693</v>
      </c>
      <c r="R205" s="40">
        <v>45708</v>
      </c>
      <c r="S205" s="40">
        <v>45702</v>
      </c>
      <c r="T205" s="41">
        <v>45703</v>
      </c>
      <c r="U205" s="42">
        <v>7</v>
      </c>
      <c r="W205" s="44" t="str">
        <f>_xlfn.XLOOKUP(D205,'[1]SPMC IBP SA'!G:G,'[1]SPMC IBP SA'!M:M,"",0)</f>
        <v>VERMELHO</v>
      </c>
      <c r="X205" s="44" t="str">
        <f>_xlfn.XLOOKUP(D205,'[1]SPMC IBP SA'!G:G,'[1]SPMC IBP SA'!O:O,"",0)</f>
        <v>COP FET.3</v>
      </c>
      <c r="Y205" s="44" t="str">
        <f>_xlfn.XLOOKUP(D205,'[1]SPMC IBP SA'!G:G,'[1]SPMC IBP SA'!R:R,"",0)</f>
        <v>REV. 150 1</v>
      </c>
      <c r="Z205" s="45" t="s">
        <v>55</v>
      </c>
      <c r="AA205" s="46">
        <f>_xlfn.XLOOKUP(D205,'[1]SPMC IBP SA'!G:G,'[1]SPMC IBP SA'!AM:AM,"",0)</f>
        <v>7</v>
      </c>
      <c r="AB205" s="26" t="str">
        <f t="shared" si="16"/>
        <v/>
      </c>
      <c r="AC205" s="47" t="str">
        <f t="shared" si="17"/>
        <v>Via Úmida</v>
      </c>
      <c r="AD205" s="47" t="str">
        <f>_xlfn.XLOOKUP(D205,'[1]SPMC IBP SA'!G:G,'[1]SPMC IBP SA'!FK:FK,"",0)</f>
        <v>Ótimo</v>
      </c>
      <c r="AE205" s="47" t="str">
        <f>_xlfn.XLOOKUP(D205,'[1]SPMC IBP SA'!G:G,'[1]SPMC IBP SA'!Q:Q,"",0)</f>
        <v>-</v>
      </c>
      <c r="AF205" s="48">
        <f>_xlfn.XLOOKUP(D205,'[1]SPMC IBP SA'!G:G,'[1]SPMC IBP SA'!FT:FT,"",0)*L205</f>
        <v>309498</v>
      </c>
      <c r="AG205">
        <f>IFERROR(IF(C205="","",VLOOKUP(C205,[1]EBR!A:I,9,0)),5)</f>
        <v>5</v>
      </c>
      <c r="AH205" t="str">
        <f>IF(AG205="","",VLOOKUP(AG205,[1]EBR!S:T,2,0))</f>
        <v>PESAGEM</v>
      </c>
      <c r="AI205" t="str">
        <f>_xlfn.XLOOKUP(D205,'[1]SPMC IBP SA'!G:G,'[1]SPMC IBP SA'!M:M,"",0)</f>
        <v>VERMELHO</v>
      </c>
      <c r="AJ205">
        <f t="shared" ca="1" si="18"/>
        <v>13</v>
      </c>
      <c r="AK205" s="40" t="str">
        <f t="shared" ca="1" si="19"/>
        <v>8 - OP com menos de 20 dias</v>
      </c>
      <c r="AS205" t="str">
        <f t="shared" si="20"/>
        <v>704069</v>
      </c>
    </row>
    <row r="206" spans="1:45" x14ac:dyDescent="0.35">
      <c r="A206" s="38">
        <v>704069</v>
      </c>
      <c r="B206" s="38">
        <v>2269903</v>
      </c>
      <c r="C206" s="38" t="s">
        <v>506</v>
      </c>
      <c r="D206" s="38" t="s">
        <v>305</v>
      </c>
      <c r="E206" s="38" t="s">
        <v>54</v>
      </c>
      <c r="F206" s="38">
        <v>402</v>
      </c>
      <c r="G206" s="38" t="s">
        <v>55</v>
      </c>
      <c r="H206" s="38">
        <v>600</v>
      </c>
      <c r="I206" s="38" t="s">
        <v>216</v>
      </c>
      <c r="J206" s="38" t="s">
        <v>502</v>
      </c>
      <c r="K206" s="38" t="s">
        <v>81</v>
      </c>
      <c r="L206" s="39">
        <v>600000</v>
      </c>
      <c r="M206" s="39">
        <v>0</v>
      </c>
      <c r="N206" t="s">
        <v>59</v>
      </c>
      <c r="O206" s="40">
        <v>45708</v>
      </c>
      <c r="P206" s="40">
        <v>45711</v>
      </c>
      <c r="Q206" s="40">
        <v>45693</v>
      </c>
      <c r="R206" s="40">
        <v>45708</v>
      </c>
      <c r="S206" s="40">
        <v>45702</v>
      </c>
      <c r="T206" s="41">
        <v>45703</v>
      </c>
      <c r="U206" s="42">
        <v>7</v>
      </c>
      <c r="W206" s="44" t="str">
        <f>_xlfn.XLOOKUP(D206,'[1]SPMC IBP SA'!G:G,'[1]SPMC IBP SA'!M:M,"",0)</f>
        <v>VERMELHO</v>
      </c>
      <c r="X206" s="44" t="str">
        <f>_xlfn.XLOOKUP(D206,'[1]SPMC IBP SA'!G:G,'[1]SPMC IBP SA'!O:O,"",0)</f>
        <v>COP FET.3</v>
      </c>
      <c r="Y206" s="44" t="str">
        <f>_xlfn.XLOOKUP(D206,'[1]SPMC IBP SA'!G:G,'[1]SPMC IBP SA'!R:R,"",0)</f>
        <v>REV. 150 1</v>
      </c>
      <c r="Z206" s="45" t="s">
        <v>55</v>
      </c>
      <c r="AA206" s="46">
        <f>_xlfn.XLOOKUP(D206,'[1]SPMC IBP SA'!G:G,'[1]SPMC IBP SA'!AM:AM,"",0)</f>
        <v>7</v>
      </c>
      <c r="AB206" s="26" t="str">
        <f t="shared" si="16"/>
        <v/>
      </c>
      <c r="AC206" s="47" t="str">
        <f t="shared" si="17"/>
        <v>Via Úmida</v>
      </c>
      <c r="AD206" s="47" t="str">
        <f>_xlfn.XLOOKUP(D206,'[1]SPMC IBP SA'!G:G,'[1]SPMC IBP SA'!FK:FK,"",0)</f>
        <v>Ótimo</v>
      </c>
      <c r="AE206" s="47" t="str">
        <f>_xlfn.XLOOKUP(D206,'[1]SPMC IBP SA'!G:G,'[1]SPMC IBP SA'!Q:Q,"",0)</f>
        <v>-</v>
      </c>
      <c r="AF206" s="48">
        <f>_xlfn.XLOOKUP(D206,'[1]SPMC IBP SA'!G:G,'[1]SPMC IBP SA'!FT:FT,"",0)*L206</f>
        <v>309498</v>
      </c>
      <c r="AG206">
        <f>IFERROR(IF(C206="","",VLOOKUP(C206,[1]EBR!A:I,9,0)),5)</f>
        <v>5</v>
      </c>
      <c r="AH206" t="str">
        <f>IF(AG206="","",VLOOKUP(AG206,[1]EBR!S:T,2,0))</f>
        <v>PESAGEM</v>
      </c>
      <c r="AI206" t="str">
        <f>_xlfn.XLOOKUP(D206,'[1]SPMC IBP SA'!G:G,'[1]SPMC IBP SA'!M:M,"",0)</f>
        <v>VERMELHO</v>
      </c>
      <c r="AJ206">
        <f t="shared" ca="1" si="18"/>
        <v>13</v>
      </c>
      <c r="AK206" s="40" t="str">
        <f t="shared" ca="1" si="19"/>
        <v>8 - OP com menos de 20 dias</v>
      </c>
      <c r="AS206" t="str">
        <f t="shared" si="20"/>
        <v>704069</v>
      </c>
    </row>
    <row r="207" spans="1:45" x14ac:dyDescent="0.35">
      <c r="A207" s="38">
        <v>702047</v>
      </c>
      <c r="B207" s="38">
        <v>2269907</v>
      </c>
      <c r="C207" s="38" t="s">
        <v>507</v>
      </c>
      <c r="D207" s="38" t="s">
        <v>308</v>
      </c>
      <c r="E207" s="38" t="s">
        <v>54</v>
      </c>
      <c r="F207" s="38">
        <v>402</v>
      </c>
      <c r="G207" s="38" t="s">
        <v>55</v>
      </c>
      <c r="H207" s="38">
        <v>600</v>
      </c>
      <c r="I207" s="38" t="s">
        <v>216</v>
      </c>
      <c r="J207" s="38" t="s">
        <v>508</v>
      </c>
      <c r="K207" s="38" t="s">
        <v>81</v>
      </c>
      <c r="L207" s="39">
        <v>375000</v>
      </c>
      <c r="M207" s="39">
        <v>0</v>
      </c>
      <c r="N207" t="s">
        <v>59</v>
      </c>
      <c r="O207" s="40">
        <v>45708</v>
      </c>
      <c r="P207" s="40">
        <v>45712</v>
      </c>
      <c r="Q207" s="40">
        <v>45693</v>
      </c>
      <c r="R207" s="40">
        <v>45708</v>
      </c>
      <c r="S207" s="40">
        <v>45702</v>
      </c>
      <c r="T207" s="41">
        <v>45710</v>
      </c>
      <c r="U207" s="42">
        <v>19</v>
      </c>
      <c r="V207" s="43"/>
      <c r="W207" s="44" t="str">
        <f>_xlfn.XLOOKUP(D207,'[1]SPMC IBP SA'!G:G,'[1]SPMC IBP SA'!M:M,"",0)</f>
        <v>VERMELHO</v>
      </c>
      <c r="X207" s="44" t="str">
        <f>_xlfn.XLOOKUP(D207,'[1]SPMC IBP SA'!G:G,'[1]SPMC IBP SA'!O:O,"",0)</f>
        <v>COP LEG.4</v>
      </c>
      <c r="Y207" s="44" t="str">
        <f>_xlfn.XLOOKUP(D207,'[1]SPMC IBP SA'!G:G,'[1]SPMC IBP SA'!R:R,"",0)</f>
        <v>REV. 800 3</v>
      </c>
      <c r="Z207" s="45" t="s">
        <v>55</v>
      </c>
      <c r="AA207" s="46">
        <f>_xlfn.XLOOKUP(D207,'[1]SPMC IBP SA'!G:G,'[1]SPMC IBP SA'!AM:AM,"",0)</f>
        <v>19</v>
      </c>
      <c r="AB207" s="26" t="str">
        <f t="shared" si="16"/>
        <v/>
      </c>
      <c r="AC207" s="47" t="str">
        <f t="shared" si="17"/>
        <v>Via Úmida</v>
      </c>
      <c r="AD207" s="47" t="str">
        <f>_xlfn.XLOOKUP(D207,'[1]SPMC IBP SA'!G:G,'[1]SPMC IBP SA'!FK:FK,"",0)</f>
        <v>Crítico</v>
      </c>
      <c r="AE207" s="47" t="str">
        <f>_xlfn.XLOOKUP(D207,'[1]SPMC IBP SA'!G:G,'[1]SPMC IBP SA'!Q:Q,"",0)</f>
        <v>LTO 800 1  VG 800 1</v>
      </c>
      <c r="AF207" s="48">
        <f>_xlfn.XLOOKUP(D207,'[1]SPMC IBP SA'!G:G,'[1]SPMC IBP SA'!FT:FT,"",0)*L207</f>
        <v>122808.75</v>
      </c>
      <c r="AG207">
        <f>IFERROR(IF(C207="","",VLOOKUP(C207,[1]EBR!A:I,9,0)),5)</f>
        <v>5</v>
      </c>
      <c r="AH207" t="str">
        <f>IF(AG207="","",VLOOKUP(AG207,[1]EBR!S:T,2,0))</f>
        <v>PESAGEM</v>
      </c>
      <c r="AI207" t="str">
        <f>_xlfn.XLOOKUP(D207,'[1]SPMC IBP SA'!G:G,'[1]SPMC IBP SA'!M:M,"",0)</f>
        <v>VERMELHO</v>
      </c>
      <c r="AJ207">
        <f t="shared" ca="1" si="18"/>
        <v>13</v>
      </c>
      <c r="AK207" s="40" t="str">
        <f t="shared" ca="1" si="19"/>
        <v>8 - OP com menos de 20 dias</v>
      </c>
      <c r="AS207" t="str">
        <f t="shared" si="20"/>
        <v>704069</v>
      </c>
    </row>
    <row r="208" spans="1:45" x14ac:dyDescent="0.35">
      <c r="A208" s="38">
        <v>703154</v>
      </c>
      <c r="B208" s="38">
        <v>2269910</v>
      </c>
      <c r="C208" s="38" t="s">
        <v>509</v>
      </c>
      <c r="D208" s="38" t="s">
        <v>311</v>
      </c>
      <c r="E208" s="38" t="s">
        <v>54</v>
      </c>
      <c r="F208" s="38">
        <v>400</v>
      </c>
      <c r="G208" s="38" t="s">
        <v>55</v>
      </c>
      <c r="H208" s="38">
        <v>600</v>
      </c>
      <c r="I208" s="38" t="s">
        <v>263</v>
      </c>
      <c r="J208" s="38" t="s">
        <v>510</v>
      </c>
      <c r="K208" s="38" t="s">
        <v>81</v>
      </c>
      <c r="L208" s="39">
        <v>850000</v>
      </c>
      <c r="M208" s="39">
        <v>0</v>
      </c>
      <c r="N208" t="s">
        <v>59</v>
      </c>
      <c r="O208" s="40">
        <v>45708</v>
      </c>
      <c r="P208" s="40">
        <v>45711</v>
      </c>
      <c r="Q208" s="40">
        <v>45693</v>
      </c>
      <c r="R208" s="40">
        <v>45708</v>
      </c>
      <c r="S208" s="40">
        <v>45702</v>
      </c>
      <c r="T208" s="41" t="s">
        <v>264</v>
      </c>
      <c r="U208" s="42">
        <v>29</v>
      </c>
      <c r="W208" s="44" t="str">
        <f>_xlfn.XLOOKUP(D208,'[1]SPMC IBP SA'!G:G,'[1]SPMC IBP SA'!M:M,"",0)</f>
        <v>VERMELHO</v>
      </c>
      <c r="X208" s="44" t="str">
        <f>_xlfn.XLOOKUP(D208,'[1]SPMC IBP SA'!G:G,'[1]SPMC IBP SA'!O:O,"",0)</f>
        <v>COP LEG.5</v>
      </c>
      <c r="Y208" s="44" t="str">
        <f>_xlfn.XLOOKUP(D208,'[1]SPMC IBP SA'!G:G,'[1]SPMC IBP SA'!R:R,"",0)</f>
        <v>REV. 800 1</v>
      </c>
      <c r="Z208" s="45" t="s">
        <v>55</v>
      </c>
      <c r="AA208" s="46">
        <f>_xlfn.XLOOKUP(D208,'[1]SPMC IBP SA'!G:G,'[1]SPMC IBP SA'!AM:AM,"",0)</f>
        <v>29</v>
      </c>
      <c r="AB208" s="26" t="str">
        <f t="shared" si="16"/>
        <v>NÃO</v>
      </c>
      <c r="AC208" s="47" t="str">
        <f t="shared" si="17"/>
        <v>Via Úmida</v>
      </c>
      <c r="AD208" s="47" t="str">
        <f>_xlfn.XLOOKUP(D208,'[1]SPMC IBP SA'!G:G,'[1]SPMC IBP SA'!FK:FK,"",0)</f>
        <v>Baixo</v>
      </c>
      <c r="AE208" s="47" t="str">
        <f>_xlfn.XLOOKUP(D208,'[1]SPMC IBP SA'!G:G,'[1]SPMC IBP SA'!Q:Q,"",0)</f>
        <v>-</v>
      </c>
      <c r="AF208" s="48">
        <f>_xlfn.XLOOKUP(D208,'[1]SPMC IBP SA'!G:G,'[1]SPMC IBP SA'!FT:FT,"",0)*L208</f>
        <v>158975.5</v>
      </c>
      <c r="AG208">
        <f>IFERROR(IF(C208="","",VLOOKUP(C208,[1]EBR!A:I,9,0)),5)</f>
        <v>5</v>
      </c>
      <c r="AH208" t="str">
        <f>IF(AG208="","",VLOOKUP(AG208,[1]EBR!S:T,2,0))</f>
        <v>PESAGEM</v>
      </c>
      <c r="AI208" t="str">
        <f>_xlfn.XLOOKUP(D208,'[1]SPMC IBP SA'!G:G,'[1]SPMC IBP SA'!M:M,"",0)</f>
        <v>VERMELHO</v>
      </c>
      <c r="AJ208">
        <f t="shared" ca="1" si="18"/>
        <v>13</v>
      </c>
      <c r="AK208" s="40" t="str">
        <f t="shared" ca="1" si="19"/>
        <v>8 - OP com menos de 20 dias</v>
      </c>
      <c r="AS208" t="str">
        <f t="shared" si="20"/>
        <v>702047</v>
      </c>
    </row>
    <row r="209" spans="1:45" x14ac:dyDescent="0.35">
      <c r="A209" s="38">
        <v>703839</v>
      </c>
      <c r="B209" s="38">
        <v>2270800</v>
      </c>
      <c r="C209" s="38" t="s">
        <v>511</v>
      </c>
      <c r="D209" s="38">
        <v>703839</v>
      </c>
      <c r="E209" s="38" t="s">
        <v>54</v>
      </c>
      <c r="F209" s="38">
        <v>409</v>
      </c>
      <c r="G209" s="38" t="s">
        <v>55</v>
      </c>
      <c r="H209" s="38">
        <v>600</v>
      </c>
      <c r="I209" s="38" t="s">
        <v>512</v>
      </c>
      <c r="J209" s="38" t="s">
        <v>241</v>
      </c>
      <c r="K209" s="38" t="s">
        <v>157</v>
      </c>
      <c r="L209" s="39">
        <v>416666</v>
      </c>
      <c r="M209" s="39">
        <v>416666</v>
      </c>
      <c r="N209" t="s">
        <v>59</v>
      </c>
      <c r="O209" s="40">
        <v>45695</v>
      </c>
      <c r="P209" s="40">
        <v>45698</v>
      </c>
      <c r="Q209" s="40">
        <v>45695</v>
      </c>
      <c r="R209" s="40">
        <v>45695</v>
      </c>
      <c r="S209" s="40">
        <v>45695</v>
      </c>
      <c r="T209" s="41">
        <v>45707</v>
      </c>
      <c r="U209" s="42">
        <v>20</v>
      </c>
      <c r="W209" s="44" t="str">
        <f>_xlfn.XLOOKUP(D209,'[1]SPMC IBP SA'!G:G,'[1]SPMC IBP SA'!M:M,"",0)</f>
        <v>ROXO</v>
      </c>
      <c r="X209" s="44" t="str">
        <f>_xlfn.XLOOKUP(D209,'[1]SPMC IBP SA'!G:G,'[1]SPMC IBP SA'!O:O,"",0)</f>
        <v>COP. STIN</v>
      </c>
      <c r="Y209" s="44" t="str">
        <f>_xlfn.XLOOKUP(D209,'[1]SPMC IBP SA'!G:G,'[1]SPMC IBP SA'!R:R,"",0)</f>
        <v>REV. 800 1</v>
      </c>
      <c r="Z209" s="45" t="s">
        <v>55</v>
      </c>
      <c r="AA209" s="46">
        <f>_xlfn.XLOOKUP(D209,'[1]SPMC IBP SA'!G:G,'[1]SPMC IBP SA'!AM:AM,"",0)</f>
        <v>20</v>
      </c>
      <c r="AB209" s="26" t="str">
        <f t="shared" si="16"/>
        <v/>
      </c>
      <c r="AC209" s="47" t="str">
        <f t="shared" si="17"/>
        <v>Via Úmida</v>
      </c>
      <c r="AD209" s="47" t="str">
        <f>_xlfn.XLOOKUP(D209,'[1]SPMC IBP SA'!G:G,'[1]SPMC IBP SA'!FK:FK,"",0)</f>
        <v>Baixo</v>
      </c>
      <c r="AE209" s="47" t="str">
        <f>_xlfn.XLOOKUP(D209,'[1]SPMC IBP SA'!G:G,'[1]SPMC IBP SA'!Q:Q,"",0)</f>
        <v>-</v>
      </c>
      <c r="AF209" s="48">
        <f>_xlfn.XLOOKUP(D209,'[1]SPMC IBP SA'!G:G,'[1]SPMC IBP SA'!FT:FT,"",0)*L209</f>
        <v>179837.21226</v>
      </c>
      <c r="AG209">
        <f>IFERROR(IF(C209="","",VLOOKUP(C209,[1]EBR!A:I,9,0)),5)</f>
        <v>5</v>
      </c>
      <c r="AH209" t="str">
        <f>IF(AG209="","",VLOOKUP(AG209,[1]EBR!S:T,2,0))</f>
        <v>PESAGEM</v>
      </c>
      <c r="AI209" t="str">
        <f>_xlfn.XLOOKUP(D209,'[1]SPMC IBP SA'!G:G,'[1]SPMC IBP SA'!M:M,"",0)</f>
        <v>ROXO</v>
      </c>
      <c r="AJ209">
        <f t="shared" ca="1" si="18"/>
        <v>20</v>
      </c>
      <c r="AK209" s="40" t="str">
        <f t="shared" ca="1" si="19"/>
        <v>7 - OP em WIP +20 a 30 dias</v>
      </c>
      <c r="AS209" t="str">
        <f t="shared" si="20"/>
        <v>703154</v>
      </c>
    </row>
    <row r="210" spans="1:45" x14ac:dyDescent="0.35">
      <c r="A210" s="38">
        <v>703839</v>
      </c>
      <c r="B210" s="38">
        <v>2270801</v>
      </c>
      <c r="C210" s="38" t="s">
        <v>513</v>
      </c>
      <c r="D210" s="38">
        <v>703839</v>
      </c>
      <c r="E210" s="38" t="s">
        <v>54</v>
      </c>
      <c r="F210" s="38">
        <v>409</v>
      </c>
      <c r="G210" s="38" t="s">
        <v>55</v>
      </c>
      <c r="H210" s="38">
        <v>600</v>
      </c>
      <c r="I210" s="38" t="s">
        <v>216</v>
      </c>
      <c r="J210" s="38" t="s">
        <v>241</v>
      </c>
      <c r="K210" s="38" t="s">
        <v>157</v>
      </c>
      <c r="L210" s="39">
        <v>416666</v>
      </c>
      <c r="M210" s="39">
        <v>0</v>
      </c>
      <c r="N210" t="s">
        <v>59</v>
      </c>
      <c r="O210" s="40">
        <v>45695</v>
      </c>
      <c r="P210" s="40">
        <v>45698</v>
      </c>
      <c r="Q210" s="40">
        <v>45695</v>
      </c>
      <c r="R210" s="40">
        <v>45695</v>
      </c>
      <c r="S210" s="40">
        <v>45695</v>
      </c>
      <c r="T210" s="41">
        <v>45707</v>
      </c>
      <c r="U210" s="42">
        <v>20</v>
      </c>
      <c r="V210" s="43"/>
      <c r="W210" s="44" t="str">
        <f>_xlfn.XLOOKUP(D210,'[1]SPMC IBP SA'!G:G,'[1]SPMC IBP SA'!M:M,"",0)</f>
        <v>ROXO</v>
      </c>
      <c r="X210" s="44" t="str">
        <f>_xlfn.XLOOKUP(D210,'[1]SPMC IBP SA'!G:G,'[1]SPMC IBP SA'!O:O,"",0)</f>
        <v>COP. STIN</v>
      </c>
      <c r="Y210" s="44" t="str">
        <f>_xlfn.XLOOKUP(D210,'[1]SPMC IBP SA'!G:G,'[1]SPMC IBP SA'!R:R,"",0)</f>
        <v>REV. 800 1</v>
      </c>
      <c r="Z210" s="45" t="s">
        <v>55</v>
      </c>
      <c r="AA210" s="46">
        <f>_xlfn.XLOOKUP(D210,'[1]SPMC IBP SA'!G:G,'[1]SPMC IBP SA'!AM:AM,"",0)</f>
        <v>20</v>
      </c>
      <c r="AB210" s="26" t="str">
        <f t="shared" si="16"/>
        <v/>
      </c>
      <c r="AC210" s="47" t="str">
        <f t="shared" si="17"/>
        <v>Via Úmida</v>
      </c>
      <c r="AD210" s="47" t="str">
        <f>_xlfn.XLOOKUP(D210,'[1]SPMC IBP SA'!G:G,'[1]SPMC IBP SA'!FK:FK,"",0)</f>
        <v>Baixo</v>
      </c>
      <c r="AE210" s="47" t="str">
        <f>_xlfn.XLOOKUP(D210,'[1]SPMC IBP SA'!G:G,'[1]SPMC IBP SA'!Q:Q,"",0)</f>
        <v>-</v>
      </c>
      <c r="AF210" s="48">
        <f>_xlfn.XLOOKUP(D210,'[1]SPMC IBP SA'!G:G,'[1]SPMC IBP SA'!FT:FT,"",0)*L210</f>
        <v>179837.21226</v>
      </c>
      <c r="AG210">
        <f>IFERROR(IF(C210="","",VLOOKUP(C210,[1]EBR!A:I,9,0)),5)</f>
        <v>5</v>
      </c>
      <c r="AH210" t="str">
        <f>IF(AG210="","",VLOOKUP(AG210,[1]EBR!S:T,2,0))</f>
        <v>PESAGEM</v>
      </c>
      <c r="AI210" t="str">
        <f>_xlfn.XLOOKUP(D210,'[1]SPMC IBP SA'!G:G,'[1]SPMC IBP SA'!M:M,"",0)</f>
        <v>ROXO</v>
      </c>
      <c r="AJ210">
        <f t="shared" ca="1" si="18"/>
        <v>20</v>
      </c>
      <c r="AK210" s="40" t="str">
        <f t="shared" ca="1" si="19"/>
        <v>7 - OP em WIP +20 a 30 dias</v>
      </c>
      <c r="AS210" t="str">
        <f t="shared" si="20"/>
        <v>703839</v>
      </c>
    </row>
    <row r="211" spans="1:45" x14ac:dyDescent="0.35">
      <c r="A211" s="38">
        <v>703839</v>
      </c>
      <c r="B211" s="38">
        <v>2270802</v>
      </c>
      <c r="C211" s="38" t="s">
        <v>514</v>
      </c>
      <c r="D211" s="38">
        <v>703839</v>
      </c>
      <c r="E211" s="38" t="s">
        <v>54</v>
      </c>
      <c r="F211" s="38">
        <v>409</v>
      </c>
      <c r="G211" s="38" t="s">
        <v>55</v>
      </c>
      <c r="H211" s="38">
        <v>600</v>
      </c>
      <c r="I211" s="38" t="s">
        <v>216</v>
      </c>
      <c r="J211" s="38" t="s">
        <v>241</v>
      </c>
      <c r="K211" s="38" t="s">
        <v>157</v>
      </c>
      <c r="L211" s="39">
        <v>416666</v>
      </c>
      <c r="M211" s="39">
        <v>0</v>
      </c>
      <c r="N211" t="s">
        <v>59</v>
      </c>
      <c r="O211" s="40">
        <v>45695</v>
      </c>
      <c r="P211" s="40">
        <v>45698</v>
      </c>
      <c r="Q211" s="40">
        <v>45695</v>
      </c>
      <c r="R211" s="40">
        <v>45695</v>
      </c>
      <c r="S211" s="40">
        <v>45695</v>
      </c>
      <c r="T211" s="41">
        <v>45709</v>
      </c>
      <c r="U211" s="42">
        <v>20</v>
      </c>
      <c r="V211" s="43"/>
      <c r="W211" s="44" t="str">
        <f>_xlfn.XLOOKUP(D211,'[1]SPMC IBP SA'!G:G,'[1]SPMC IBP SA'!M:M,"",0)</f>
        <v>ROXO</v>
      </c>
      <c r="X211" s="44" t="str">
        <f>_xlfn.XLOOKUP(D211,'[1]SPMC IBP SA'!G:G,'[1]SPMC IBP SA'!O:O,"",0)</f>
        <v>COP. STIN</v>
      </c>
      <c r="Y211" s="44" t="str">
        <f>_xlfn.XLOOKUP(D211,'[1]SPMC IBP SA'!G:G,'[1]SPMC IBP SA'!R:R,"",0)</f>
        <v>REV. 800 1</v>
      </c>
      <c r="Z211" s="45" t="s">
        <v>55</v>
      </c>
      <c r="AA211" s="46">
        <f>_xlfn.XLOOKUP(D211,'[1]SPMC IBP SA'!G:G,'[1]SPMC IBP SA'!AM:AM,"",0)</f>
        <v>20</v>
      </c>
      <c r="AB211" s="26" t="str">
        <f t="shared" si="16"/>
        <v/>
      </c>
      <c r="AC211" s="47" t="str">
        <f t="shared" si="17"/>
        <v>Via Úmida</v>
      </c>
      <c r="AD211" s="47" t="str">
        <f>_xlfn.XLOOKUP(D211,'[1]SPMC IBP SA'!G:G,'[1]SPMC IBP SA'!FK:FK,"",0)</f>
        <v>Baixo</v>
      </c>
      <c r="AE211" s="47" t="str">
        <f>_xlfn.XLOOKUP(D211,'[1]SPMC IBP SA'!G:G,'[1]SPMC IBP SA'!Q:Q,"",0)</f>
        <v>-</v>
      </c>
      <c r="AF211" s="48">
        <f>_xlfn.XLOOKUP(D211,'[1]SPMC IBP SA'!G:G,'[1]SPMC IBP SA'!FT:FT,"",0)*L211</f>
        <v>179837.21226</v>
      </c>
      <c r="AG211">
        <f>IFERROR(IF(C211="","",VLOOKUP(C211,[1]EBR!A:I,9,0)),5)</f>
        <v>5</v>
      </c>
      <c r="AH211" t="str">
        <f>IF(AG211="","",VLOOKUP(AG211,[1]EBR!S:T,2,0))</f>
        <v>PESAGEM</v>
      </c>
      <c r="AI211" t="str">
        <f>_xlfn.XLOOKUP(D211,'[1]SPMC IBP SA'!G:G,'[1]SPMC IBP SA'!M:M,"",0)</f>
        <v>ROXO</v>
      </c>
      <c r="AJ211">
        <f t="shared" ca="1" si="18"/>
        <v>20</v>
      </c>
      <c r="AK211" s="40" t="str">
        <f t="shared" ca="1" si="19"/>
        <v>7 - OP em WIP +20 a 30 dias</v>
      </c>
      <c r="AS211" t="str">
        <f t="shared" si="20"/>
        <v>703839</v>
      </c>
    </row>
    <row r="212" spans="1:45" x14ac:dyDescent="0.35">
      <c r="A212" s="38">
        <v>703839</v>
      </c>
      <c r="B212" s="38">
        <v>2270803</v>
      </c>
      <c r="C212" s="38" t="s">
        <v>515</v>
      </c>
      <c r="D212" s="38">
        <v>703839</v>
      </c>
      <c r="E212" s="38" t="s">
        <v>54</v>
      </c>
      <c r="F212" s="38">
        <v>409</v>
      </c>
      <c r="G212" s="38" t="s">
        <v>55</v>
      </c>
      <c r="H212" s="38">
        <v>600</v>
      </c>
      <c r="I212" s="38" t="s">
        <v>216</v>
      </c>
      <c r="J212" s="38" t="s">
        <v>241</v>
      </c>
      <c r="K212" s="38" t="s">
        <v>157</v>
      </c>
      <c r="L212" s="39">
        <v>416666</v>
      </c>
      <c r="M212" s="39">
        <v>0</v>
      </c>
      <c r="N212" t="s">
        <v>59</v>
      </c>
      <c r="O212" s="40">
        <v>45695</v>
      </c>
      <c r="P212" s="40">
        <v>45698</v>
      </c>
      <c r="Q212" s="40">
        <v>45695</v>
      </c>
      <c r="R212" s="40">
        <v>45695</v>
      </c>
      <c r="S212" s="40">
        <v>45695</v>
      </c>
      <c r="T212" s="41">
        <v>45709</v>
      </c>
      <c r="U212" s="42">
        <v>20</v>
      </c>
      <c r="W212" s="44" t="str">
        <f>_xlfn.XLOOKUP(D212,'[1]SPMC IBP SA'!G:G,'[1]SPMC IBP SA'!M:M,"",0)</f>
        <v>ROXO</v>
      </c>
      <c r="X212" s="44" t="str">
        <f>_xlfn.XLOOKUP(D212,'[1]SPMC IBP SA'!G:G,'[1]SPMC IBP SA'!O:O,"",0)</f>
        <v>COP. STIN</v>
      </c>
      <c r="Y212" s="44" t="str">
        <f>_xlfn.XLOOKUP(D212,'[1]SPMC IBP SA'!G:G,'[1]SPMC IBP SA'!R:R,"",0)</f>
        <v>REV. 800 1</v>
      </c>
      <c r="Z212" s="45" t="s">
        <v>55</v>
      </c>
      <c r="AA212" s="46">
        <f>_xlfn.XLOOKUP(D212,'[1]SPMC IBP SA'!G:G,'[1]SPMC IBP SA'!AM:AM,"",0)</f>
        <v>20</v>
      </c>
      <c r="AB212" s="26" t="str">
        <f t="shared" si="16"/>
        <v/>
      </c>
      <c r="AC212" s="47" t="str">
        <f t="shared" si="17"/>
        <v>Via Úmida</v>
      </c>
      <c r="AD212" s="47" t="str">
        <f>_xlfn.XLOOKUP(D212,'[1]SPMC IBP SA'!G:G,'[1]SPMC IBP SA'!FK:FK,"",0)</f>
        <v>Baixo</v>
      </c>
      <c r="AE212" s="47" t="str">
        <f>_xlfn.XLOOKUP(D212,'[1]SPMC IBP SA'!G:G,'[1]SPMC IBP SA'!Q:Q,"",0)</f>
        <v>-</v>
      </c>
      <c r="AF212" s="48">
        <f>_xlfn.XLOOKUP(D212,'[1]SPMC IBP SA'!G:G,'[1]SPMC IBP SA'!FT:FT,"",0)*L212</f>
        <v>179837.21226</v>
      </c>
      <c r="AG212">
        <f>IFERROR(IF(C212="","",VLOOKUP(C212,[1]EBR!A:I,9,0)),5)</f>
        <v>5</v>
      </c>
      <c r="AH212" t="str">
        <f>IF(AG212="","",VLOOKUP(AG212,[1]EBR!S:T,2,0))</f>
        <v>PESAGEM</v>
      </c>
      <c r="AI212" t="str">
        <f>_xlfn.XLOOKUP(D212,'[1]SPMC IBP SA'!G:G,'[1]SPMC IBP SA'!M:M,"",0)</f>
        <v>ROXO</v>
      </c>
      <c r="AJ212">
        <f t="shared" ca="1" si="18"/>
        <v>20</v>
      </c>
      <c r="AK212" s="40" t="str">
        <f t="shared" ca="1" si="19"/>
        <v>7 - OP em WIP +20 a 30 dias</v>
      </c>
      <c r="AS212" t="str">
        <f t="shared" si="20"/>
        <v>703839</v>
      </c>
    </row>
    <row r="213" spans="1:45" x14ac:dyDescent="0.35">
      <c r="A213" s="38">
        <v>703515</v>
      </c>
      <c r="B213" s="38">
        <v>2271435</v>
      </c>
      <c r="C213" s="38" t="s">
        <v>516</v>
      </c>
      <c r="D213" s="38" t="s">
        <v>197</v>
      </c>
      <c r="E213" s="38" t="s">
        <v>54</v>
      </c>
      <c r="F213" s="38">
        <v>402</v>
      </c>
      <c r="G213" s="38" t="s">
        <v>55</v>
      </c>
      <c r="H213" s="38">
        <v>600</v>
      </c>
      <c r="I213" s="38" t="s">
        <v>234</v>
      </c>
      <c r="J213" s="38" t="s">
        <v>517</v>
      </c>
      <c r="K213" s="38" t="s">
        <v>157</v>
      </c>
      <c r="L213" s="39">
        <v>600000</v>
      </c>
      <c r="M213" s="39">
        <v>0</v>
      </c>
      <c r="N213" t="s">
        <v>59</v>
      </c>
      <c r="O213" s="40">
        <v>45698</v>
      </c>
      <c r="P213" s="40">
        <v>45702</v>
      </c>
      <c r="Q213" s="40">
        <v>45698</v>
      </c>
      <c r="R213" s="40">
        <v>45698</v>
      </c>
      <c r="S213" s="40">
        <v>45698</v>
      </c>
      <c r="T213" s="41">
        <v>45700</v>
      </c>
      <c r="U213" s="42">
        <v>23</v>
      </c>
      <c r="W213" s="44" t="str">
        <f>_xlfn.XLOOKUP(D213,'[1]SPMC IBP SA'!G:G,'[1]SPMC IBP SA'!M:M,"",0)</f>
        <v>VERMELHO</v>
      </c>
      <c r="X213" s="44" t="str">
        <f>_xlfn.XLOOKUP(D213,'[1]SPMC IBP SA'!G:G,'[1]SPMC IBP SA'!O:O,"",0)</f>
        <v>COP LEG.2</v>
      </c>
      <c r="Y213" s="44" t="str">
        <f>_xlfn.XLOOKUP(D213,'[1]SPMC IBP SA'!G:G,'[1]SPMC IBP SA'!R:R,"",0)</f>
        <v>REV. 800 2</v>
      </c>
      <c r="Z213" s="45" t="s">
        <v>55</v>
      </c>
      <c r="AA213" s="46">
        <f>_xlfn.XLOOKUP(D213,'[1]SPMC IBP SA'!G:G,'[1]SPMC IBP SA'!AM:AM,"",0)</f>
        <v>23</v>
      </c>
      <c r="AB213" s="26" t="str">
        <f t="shared" si="16"/>
        <v/>
      </c>
      <c r="AC213" s="47" t="str">
        <f t="shared" si="17"/>
        <v>Via Úmida</v>
      </c>
      <c r="AD213" s="47" t="str">
        <f>_xlfn.XLOOKUP(D213,'[1]SPMC IBP SA'!G:G,'[1]SPMC IBP SA'!FK:FK,"",0)</f>
        <v>Crítico</v>
      </c>
      <c r="AE213" s="47" t="str">
        <f>_xlfn.XLOOKUP(D213,'[1]SPMC IBP SA'!G:G,'[1]SPMC IBP SA'!Q:Q,"",0)</f>
        <v>LTO 2000 1  VG 2000 1</v>
      </c>
      <c r="AF213" s="48">
        <f>_xlfn.XLOOKUP(D213,'[1]SPMC IBP SA'!G:G,'[1]SPMC IBP SA'!FT:FT,"",0)*L213</f>
        <v>175374</v>
      </c>
      <c r="AG213">
        <f>IFERROR(IF(C213="","",VLOOKUP(C213,[1]EBR!A:I,9,0)),5)</f>
        <v>5</v>
      </c>
      <c r="AH213" t="str">
        <f>IF(AG213="","",VLOOKUP(AG213,[1]EBR!S:T,2,0))</f>
        <v>PESAGEM</v>
      </c>
      <c r="AI213" t="str">
        <f>_xlfn.XLOOKUP(D213,'[1]SPMC IBP SA'!G:G,'[1]SPMC IBP SA'!M:M,"",0)</f>
        <v>VERMELHO</v>
      </c>
      <c r="AJ213">
        <f t="shared" ca="1" si="18"/>
        <v>17</v>
      </c>
      <c r="AK213" s="40" t="str">
        <f t="shared" ca="1" si="19"/>
        <v>8 - OP com menos de 20 dias</v>
      </c>
      <c r="AS213" t="str">
        <f t="shared" si="20"/>
        <v>703839</v>
      </c>
    </row>
    <row r="214" spans="1:45" x14ac:dyDescent="0.35">
      <c r="A214" s="38">
        <v>703515</v>
      </c>
      <c r="B214" s="38">
        <v>2271436</v>
      </c>
      <c r="C214" s="38" t="s">
        <v>518</v>
      </c>
      <c r="D214" s="38" t="s">
        <v>197</v>
      </c>
      <c r="E214" s="38" t="s">
        <v>54</v>
      </c>
      <c r="F214" s="38">
        <v>402</v>
      </c>
      <c r="G214" s="38" t="s">
        <v>55</v>
      </c>
      <c r="H214" s="38">
        <v>600</v>
      </c>
      <c r="I214" s="38" t="s">
        <v>392</v>
      </c>
      <c r="J214" s="38" t="s">
        <v>517</v>
      </c>
      <c r="K214" s="38" t="s">
        <v>157</v>
      </c>
      <c r="L214" s="39">
        <v>600000</v>
      </c>
      <c r="M214" s="39">
        <v>586787</v>
      </c>
      <c r="N214" t="s">
        <v>59</v>
      </c>
      <c r="O214" s="40">
        <v>45698</v>
      </c>
      <c r="P214" s="40">
        <v>45702</v>
      </c>
      <c r="Q214" s="40">
        <v>45698</v>
      </c>
      <c r="R214" s="40">
        <v>45698</v>
      </c>
      <c r="S214" s="40">
        <v>45698</v>
      </c>
      <c r="T214" s="41">
        <v>45701</v>
      </c>
      <c r="U214" s="42">
        <v>23</v>
      </c>
      <c r="W214" s="44" t="str">
        <f>_xlfn.XLOOKUP(D214,'[1]SPMC IBP SA'!G:G,'[1]SPMC IBP SA'!M:M,"",0)</f>
        <v>VERMELHO</v>
      </c>
      <c r="X214" s="44" t="str">
        <f>_xlfn.XLOOKUP(D214,'[1]SPMC IBP SA'!G:G,'[1]SPMC IBP SA'!O:O,"",0)</f>
        <v>COP LEG.2</v>
      </c>
      <c r="Y214" s="44" t="str">
        <f>_xlfn.XLOOKUP(D214,'[1]SPMC IBP SA'!G:G,'[1]SPMC IBP SA'!R:R,"",0)</f>
        <v>REV. 800 2</v>
      </c>
      <c r="Z214" s="45" t="s">
        <v>55</v>
      </c>
      <c r="AA214" s="46">
        <f>_xlfn.XLOOKUP(D214,'[1]SPMC IBP SA'!G:G,'[1]SPMC IBP SA'!AM:AM,"",0)</f>
        <v>23</v>
      </c>
      <c r="AB214" s="26" t="str">
        <f t="shared" si="16"/>
        <v/>
      </c>
      <c r="AC214" s="47" t="str">
        <f t="shared" si="17"/>
        <v>Via Úmida</v>
      </c>
      <c r="AD214" s="47" t="str">
        <f>_xlfn.XLOOKUP(D214,'[1]SPMC IBP SA'!G:G,'[1]SPMC IBP SA'!FK:FK,"",0)</f>
        <v>Crítico</v>
      </c>
      <c r="AE214" s="47" t="str">
        <f>_xlfn.XLOOKUP(D214,'[1]SPMC IBP SA'!G:G,'[1]SPMC IBP SA'!Q:Q,"",0)</f>
        <v>LTO 2000 1  VG 2000 1</v>
      </c>
      <c r="AF214" s="48">
        <f>_xlfn.XLOOKUP(D214,'[1]SPMC IBP SA'!G:G,'[1]SPMC IBP SA'!FT:FT,"",0)*L214</f>
        <v>175374</v>
      </c>
      <c r="AG214">
        <f>IFERROR(IF(C214="","",VLOOKUP(C214,[1]EBR!A:I,9,0)),5)</f>
        <v>5</v>
      </c>
      <c r="AH214" t="str">
        <f>IF(AG214="","",VLOOKUP(AG214,[1]EBR!S:T,2,0))</f>
        <v>PESAGEM</v>
      </c>
      <c r="AI214" t="str">
        <f>_xlfn.XLOOKUP(D214,'[1]SPMC IBP SA'!G:G,'[1]SPMC IBP SA'!M:M,"",0)</f>
        <v>VERMELHO</v>
      </c>
      <c r="AJ214">
        <f t="shared" ca="1" si="18"/>
        <v>17</v>
      </c>
      <c r="AK214" s="40" t="str">
        <f t="shared" ca="1" si="19"/>
        <v>8 - OP com menos de 20 dias</v>
      </c>
      <c r="AS214" t="str">
        <f t="shared" si="20"/>
        <v>703515</v>
      </c>
    </row>
    <row r="215" spans="1:45" x14ac:dyDescent="0.35">
      <c r="A215" s="38">
        <v>703515</v>
      </c>
      <c r="B215" s="38">
        <v>2271439</v>
      </c>
      <c r="C215" s="38" t="s">
        <v>519</v>
      </c>
      <c r="D215" s="38" t="s">
        <v>197</v>
      </c>
      <c r="E215" s="38" t="s">
        <v>54</v>
      </c>
      <c r="F215" s="38">
        <v>402</v>
      </c>
      <c r="G215" s="38" t="s">
        <v>55</v>
      </c>
      <c r="H215" s="38">
        <v>600</v>
      </c>
      <c r="I215" s="38" t="s">
        <v>234</v>
      </c>
      <c r="J215" s="38" t="s">
        <v>517</v>
      </c>
      <c r="K215" s="38" t="s">
        <v>157</v>
      </c>
      <c r="L215" s="39">
        <v>600000</v>
      </c>
      <c r="M215" s="39">
        <v>0</v>
      </c>
      <c r="N215" t="s">
        <v>59</v>
      </c>
      <c r="O215" s="40">
        <v>45698</v>
      </c>
      <c r="P215" s="40">
        <v>45702</v>
      </c>
      <c r="Q215" s="40">
        <v>45698</v>
      </c>
      <c r="R215" s="40">
        <v>45698</v>
      </c>
      <c r="S215" s="40">
        <v>45698</v>
      </c>
      <c r="T215" s="41">
        <v>45702</v>
      </c>
      <c r="U215" s="42">
        <v>23</v>
      </c>
      <c r="W215" s="44" t="str">
        <f>_xlfn.XLOOKUP(D215,'[1]SPMC IBP SA'!G:G,'[1]SPMC IBP SA'!M:M,"",0)</f>
        <v>VERMELHO</v>
      </c>
      <c r="X215" s="44" t="str">
        <f>_xlfn.XLOOKUP(D215,'[1]SPMC IBP SA'!G:G,'[1]SPMC IBP SA'!O:O,"",0)</f>
        <v>COP LEG.2</v>
      </c>
      <c r="Y215" s="44" t="str">
        <f>_xlfn.XLOOKUP(D215,'[1]SPMC IBP SA'!G:G,'[1]SPMC IBP SA'!R:R,"",0)</f>
        <v>REV. 800 2</v>
      </c>
      <c r="Z215" s="45" t="s">
        <v>55</v>
      </c>
      <c r="AA215" s="46">
        <f>_xlfn.XLOOKUP(D215,'[1]SPMC IBP SA'!G:G,'[1]SPMC IBP SA'!AM:AM,"",0)</f>
        <v>23</v>
      </c>
      <c r="AB215" s="26" t="str">
        <f t="shared" si="16"/>
        <v/>
      </c>
      <c r="AC215" s="47" t="str">
        <f t="shared" si="17"/>
        <v>Via Úmida</v>
      </c>
      <c r="AD215" s="47" t="str">
        <f>_xlfn.XLOOKUP(D215,'[1]SPMC IBP SA'!G:G,'[1]SPMC IBP SA'!FK:FK,"",0)</f>
        <v>Crítico</v>
      </c>
      <c r="AE215" s="47" t="str">
        <f>_xlfn.XLOOKUP(D215,'[1]SPMC IBP SA'!G:G,'[1]SPMC IBP SA'!Q:Q,"",0)</f>
        <v>LTO 2000 1  VG 2000 1</v>
      </c>
      <c r="AF215" s="48">
        <f>_xlfn.XLOOKUP(D215,'[1]SPMC IBP SA'!G:G,'[1]SPMC IBP SA'!FT:FT,"",0)*L215</f>
        <v>175374</v>
      </c>
      <c r="AG215">
        <f>IFERROR(IF(C215="","",VLOOKUP(C215,[1]EBR!A:I,9,0)),5)</f>
        <v>5</v>
      </c>
      <c r="AH215" t="str">
        <f>IF(AG215="","",VLOOKUP(AG215,[1]EBR!S:T,2,0))</f>
        <v>PESAGEM</v>
      </c>
      <c r="AI215" t="str">
        <f>_xlfn.XLOOKUP(D215,'[1]SPMC IBP SA'!G:G,'[1]SPMC IBP SA'!M:M,"",0)</f>
        <v>VERMELHO</v>
      </c>
      <c r="AJ215">
        <f t="shared" ca="1" si="18"/>
        <v>17</v>
      </c>
      <c r="AK215" s="40" t="str">
        <f t="shared" ca="1" si="19"/>
        <v>8 - OP com menos de 20 dias</v>
      </c>
      <c r="AS215" t="str">
        <f t="shared" si="20"/>
        <v>703515</v>
      </c>
    </row>
    <row r="216" spans="1:45" x14ac:dyDescent="0.35">
      <c r="A216" s="38">
        <v>750064</v>
      </c>
      <c r="B216" s="38">
        <v>2272251</v>
      </c>
      <c r="C216" s="38" t="s">
        <v>520</v>
      </c>
      <c r="D216" s="38" t="s">
        <v>254</v>
      </c>
      <c r="E216" s="38" t="s">
        <v>54</v>
      </c>
      <c r="F216" s="38">
        <v>402</v>
      </c>
      <c r="G216" s="38" t="s">
        <v>55</v>
      </c>
      <c r="H216" s="38">
        <v>600</v>
      </c>
      <c r="I216" s="38" t="s">
        <v>234</v>
      </c>
      <c r="J216" s="38" t="s">
        <v>521</v>
      </c>
      <c r="K216" s="38" t="s">
        <v>58</v>
      </c>
      <c r="L216" s="39">
        <v>300000</v>
      </c>
      <c r="M216" s="39">
        <v>0</v>
      </c>
      <c r="N216" t="s">
        <v>59</v>
      </c>
      <c r="O216" s="40">
        <v>45701</v>
      </c>
      <c r="P216" s="40">
        <v>45705</v>
      </c>
      <c r="Q216" s="40">
        <v>45701</v>
      </c>
      <c r="R216" s="40">
        <v>45700</v>
      </c>
      <c r="S216" s="40">
        <v>45701</v>
      </c>
      <c r="T216" s="41">
        <v>45701</v>
      </c>
      <c r="U216" s="42">
        <v>24</v>
      </c>
      <c r="W216" s="44" t="str">
        <f>_xlfn.XLOOKUP(D216,'[1]SPMC IBP SA'!G:G,'[1]SPMC IBP SA'!M:M,"",0)</f>
        <v>VERMELHO</v>
      </c>
      <c r="X216" s="44" t="str">
        <f>_xlfn.XLOOKUP(D216,'[1]SPMC IBP SA'!G:G,'[1]SPMC IBP SA'!O:O,"",0)</f>
        <v>COP LEG.8</v>
      </c>
      <c r="Y216" s="44" t="str">
        <f>_xlfn.XLOOKUP(D216,'[1]SPMC IBP SA'!G:G,'[1]SPMC IBP SA'!R:R,"",0)</f>
        <v>REV. 500 1</v>
      </c>
      <c r="Z216" s="45" t="s">
        <v>55</v>
      </c>
      <c r="AA216" s="46">
        <f>_xlfn.XLOOKUP(D216,'[1]SPMC IBP SA'!G:G,'[1]SPMC IBP SA'!AM:AM,"",0)</f>
        <v>24</v>
      </c>
      <c r="AB216" s="26" t="str">
        <f t="shared" si="16"/>
        <v/>
      </c>
      <c r="AC216" s="47" t="str">
        <f t="shared" si="17"/>
        <v>Via Úmida</v>
      </c>
      <c r="AD216" s="47" t="str">
        <f>_xlfn.XLOOKUP(D216,'[1]SPMC IBP SA'!G:G,'[1]SPMC IBP SA'!FK:FK,"",0)</f>
        <v>Crítico</v>
      </c>
      <c r="AE216" s="47" t="str">
        <f>_xlfn.XLOOKUP(D216,'[1]SPMC IBP SA'!G:G,'[1]SPMC IBP SA'!Q:Q,"",0)</f>
        <v>LTO 800 1  VG 800 1</v>
      </c>
      <c r="AF216" s="48">
        <f>_xlfn.XLOOKUP(D216,'[1]SPMC IBP SA'!G:G,'[1]SPMC IBP SA'!FT:FT,"",0)*L216</f>
        <v>222981</v>
      </c>
      <c r="AG216">
        <f>IFERROR(IF(C216="","",VLOOKUP(C216,[1]EBR!A:I,9,0)),5)</f>
        <v>5</v>
      </c>
      <c r="AH216" t="str">
        <f>IF(AG216="","",VLOOKUP(AG216,[1]EBR!S:T,2,0))</f>
        <v>PESAGEM</v>
      </c>
      <c r="AI216" t="str">
        <f>_xlfn.XLOOKUP(D216,'[1]SPMC IBP SA'!G:G,'[1]SPMC IBP SA'!M:M,"",0)</f>
        <v>VERMELHO</v>
      </c>
      <c r="AJ216">
        <f t="shared" ca="1" si="18"/>
        <v>14</v>
      </c>
      <c r="AK216" s="40" t="str">
        <f t="shared" ca="1" si="19"/>
        <v>8 - OP com menos de 20 dias</v>
      </c>
      <c r="AS216" t="str">
        <f t="shared" si="20"/>
        <v>703515</v>
      </c>
    </row>
    <row r="217" spans="1:45" x14ac:dyDescent="0.35">
      <c r="A217" s="38">
        <v>750064</v>
      </c>
      <c r="B217" s="38">
        <v>2272252</v>
      </c>
      <c r="C217" s="38" t="s">
        <v>522</v>
      </c>
      <c r="D217" s="38" t="s">
        <v>254</v>
      </c>
      <c r="E217" s="38" t="s">
        <v>54</v>
      </c>
      <c r="F217" s="38">
        <v>402</v>
      </c>
      <c r="G217" s="38" t="s">
        <v>55</v>
      </c>
      <c r="H217" s="38">
        <v>600</v>
      </c>
      <c r="I217" s="38" t="s">
        <v>234</v>
      </c>
      <c r="J217" s="38" t="s">
        <v>521</v>
      </c>
      <c r="K217" s="38" t="s">
        <v>58</v>
      </c>
      <c r="L217" s="39">
        <v>300000</v>
      </c>
      <c r="M217" s="39">
        <v>0</v>
      </c>
      <c r="N217" t="s">
        <v>59</v>
      </c>
      <c r="O217" s="40">
        <v>45701</v>
      </c>
      <c r="P217" s="40">
        <v>45705</v>
      </c>
      <c r="Q217" s="40">
        <v>45701</v>
      </c>
      <c r="R217" s="40">
        <v>45700</v>
      </c>
      <c r="S217" s="40">
        <v>45701</v>
      </c>
      <c r="T217" s="41">
        <v>45701</v>
      </c>
      <c r="U217" s="42">
        <v>24</v>
      </c>
      <c r="W217" s="44" t="str">
        <f>_xlfn.XLOOKUP(D217,'[1]SPMC IBP SA'!G:G,'[1]SPMC IBP SA'!M:M,"",0)</f>
        <v>VERMELHO</v>
      </c>
      <c r="X217" s="44" t="str">
        <f>_xlfn.XLOOKUP(D217,'[1]SPMC IBP SA'!G:G,'[1]SPMC IBP SA'!O:O,"",0)</f>
        <v>COP LEG.8</v>
      </c>
      <c r="Y217" s="44" t="str">
        <f>_xlfn.XLOOKUP(D217,'[1]SPMC IBP SA'!G:G,'[1]SPMC IBP SA'!R:R,"",0)</f>
        <v>REV. 500 1</v>
      </c>
      <c r="Z217" s="45" t="s">
        <v>55</v>
      </c>
      <c r="AA217" s="46">
        <f>_xlfn.XLOOKUP(D217,'[1]SPMC IBP SA'!G:G,'[1]SPMC IBP SA'!AM:AM,"",0)</f>
        <v>24</v>
      </c>
      <c r="AB217" s="26" t="str">
        <f t="shared" si="16"/>
        <v/>
      </c>
      <c r="AC217" s="47" t="str">
        <f t="shared" si="17"/>
        <v>Via Úmida</v>
      </c>
      <c r="AD217" s="47" t="str">
        <f>_xlfn.XLOOKUP(D217,'[1]SPMC IBP SA'!G:G,'[1]SPMC IBP SA'!FK:FK,"",0)</f>
        <v>Crítico</v>
      </c>
      <c r="AE217" s="47" t="str">
        <f>_xlfn.XLOOKUP(D217,'[1]SPMC IBP SA'!G:G,'[1]SPMC IBP SA'!Q:Q,"",0)</f>
        <v>LTO 800 1  VG 800 1</v>
      </c>
      <c r="AF217" s="48">
        <f>_xlfn.XLOOKUP(D217,'[1]SPMC IBP SA'!G:G,'[1]SPMC IBP SA'!FT:FT,"",0)*L217</f>
        <v>222981</v>
      </c>
      <c r="AG217">
        <f>IFERROR(IF(C217="","",VLOOKUP(C217,[1]EBR!A:I,9,0)),5)</f>
        <v>5</v>
      </c>
      <c r="AH217" t="str">
        <f>IF(AG217="","",VLOOKUP(AG217,[1]EBR!S:T,2,0))</f>
        <v>PESAGEM</v>
      </c>
      <c r="AI217" t="str">
        <f>_xlfn.XLOOKUP(D217,'[1]SPMC IBP SA'!G:G,'[1]SPMC IBP SA'!M:M,"",0)</f>
        <v>VERMELHO</v>
      </c>
      <c r="AJ217">
        <f t="shared" ca="1" si="18"/>
        <v>14</v>
      </c>
      <c r="AK217" s="40" t="str">
        <f t="shared" ca="1" si="19"/>
        <v>8 - OP com menos de 20 dias</v>
      </c>
      <c r="AS217" t="str">
        <f t="shared" si="20"/>
        <v>750064</v>
      </c>
    </row>
    <row r="218" spans="1:45" x14ac:dyDescent="0.35">
      <c r="A218" s="38">
        <v>703806</v>
      </c>
      <c r="B218" s="38">
        <v>2272675</v>
      </c>
      <c r="C218" s="38" t="s">
        <v>523</v>
      </c>
      <c r="D218" s="38" t="s">
        <v>286</v>
      </c>
      <c r="E218" s="38" t="s">
        <v>54</v>
      </c>
      <c r="F218" s="38">
        <v>402</v>
      </c>
      <c r="G218" s="38" t="s">
        <v>55</v>
      </c>
      <c r="H218" s="38">
        <v>600</v>
      </c>
      <c r="I218" s="38" t="s">
        <v>392</v>
      </c>
      <c r="J218" s="38" t="s">
        <v>524</v>
      </c>
      <c r="K218" s="38" t="s">
        <v>81</v>
      </c>
      <c r="L218" s="39">
        <v>350000</v>
      </c>
      <c r="M218" s="39">
        <v>335134</v>
      </c>
      <c r="N218" t="s">
        <v>59</v>
      </c>
      <c r="O218" s="40">
        <v>45709</v>
      </c>
      <c r="P218" s="40">
        <v>45711</v>
      </c>
      <c r="Q218" s="40">
        <v>45702</v>
      </c>
      <c r="R218" s="40">
        <v>45709</v>
      </c>
      <c r="S218" s="40">
        <v>45702</v>
      </c>
      <c r="T218" s="41">
        <v>45709</v>
      </c>
      <c r="U218" s="42">
        <v>7</v>
      </c>
      <c r="W218" s="44" t="str">
        <f>_xlfn.XLOOKUP(D218,'[1]SPMC IBP SA'!G:G,'[1]SPMC IBP SA'!M:M,"",0)</f>
        <v>(NONE)</v>
      </c>
      <c r="X218" s="44" t="str">
        <f>_xlfn.XLOOKUP(D218,'[1]SPMC IBP SA'!G:G,'[1]SPMC IBP SA'!O:O,"",0)</f>
        <v>COP LEG.4</v>
      </c>
      <c r="Y218" s="44" t="str">
        <f>_xlfn.XLOOKUP(D218,'[1]SPMC IBP SA'!G:G,'[1]SPMC IBP SA'!R:R,"",0)</f>
        <v>REV. 500 3</v>
      </c>
      <c r="Z218" s="45" t="s">
        <v>55</v>
      </c>
      <c r="AA218" s="46">
        <f>_xlfn.XLOOKUP(D218,'[1]SPMC IBP SA'!G:G,'[1]SPMC IBP SA'!AM:AM,"",0)</f>
        <v>7</v>
      </c>
      <c r="AB218" s="26" t="str">
        <f t="shared" si="16"/>
        <v/>
      </c>
      <c r="AC218" s="47" t="str">
        <f t="shared" si="17"/>
        <v>Via Úmida</v>
      </c>
      <c r="AD218" s="47" t="str">
        <f>_xlfn.XLOOKUP(D218,'[1]SPMC IBP SA'!G:G,'[1]SPMC IBP SA'!FK:FK,"",0)</f>
        <v>Crítico</v>
      </c>
      <c r="AE218" s="47" t="str">
        <f>_xlfn.XLOOKUP(D218,'[1]SPMC IBP SA'!G:G,'[1]SPMC IBP SA'!Q:Q,"",0)</f>
        <v>LTO 2000 1  VG 2000 1</v>
      </c>
      <c r="AF218" s="48">
        <f>_xlfn.XLOOKUP(D218,'[1]SPMC IBP SA'!G:G,'[1]SPMC IBP SA'!FT:FT,"",0)*L218</f>
        <v>179952.5</v>
      </c>
      <c r="AG218">
        <f>IFERROR(IF(C218="","",VLOOKUP(C218,[1]EBR!A:I,9,0)),5)</f>
        <v>5</v>
      </c>
      <c r="AH218" t="str">
        <f>IF(AG218="","",VLOOKUP(AG218,[1]EBR!S:T,2,0))</f>
        <v>PESAGEM</v>
      </c>
      <c r="AI218" t="str">
        <f>_xlfn.XLOOKUP(D218,'[1]SPMC IBP SA'!G:G,'[1]SPMC IBP SA'!M:M,"",0)</f>
        <v>(NONE)</v>
      </c>
      <c r="AJ218">
        <f t="shared" ca="1" si="18"/>
        <v>13</v>
      </c>
      <c r="AK218" s="40" t="str">
        <f t="shared" ca="1" si="19"/>
        <v>8 - OP com menos de 20 dias</v>
      </c>
      <c r="AS218" t="str">
        <f t="shared" si="20"/>
        <v>750064</v>
      </c>
    </row>
    <row r="219" spans="1:45" x14ac:dyDescent="0.35">
      <c r="A219" s="38">
        <v>703806</v>
      </c>
      <c r="B219" s="38">
        <v>2272676</v>
      </c>
      <c r="C219" s="38" t="s">
        <v>525</v>
      </c>
      <c r="D219" s="38" t="s">
        <v>286</v>
      </c>
      <c r="E219" s="38" t="s">
        <v>54</v>
      </c>
      <c r="F219" s="38">
        <v>402</v>
      </c>
      <c r="G219" s="38" t="s">
        <v>55</v>
      </c>
      <c r="H219" s="38">
        <v>600</v>
      </c>
      <c r="I219" s="38" t="s">
        <v>392</v>
      </c>
      <c r="J219" s="38" t="s">
        <v>524</v>
      </c>
      <c r="K219" s="38" t="s">
        <v>81</v>
      </c>
      <c r="L219" s="39">
        <v>350000</v>
      </c>
      <c r="M219" s="39">
        <v>331903</v>
      </c>
      <c r="N219" t="s">
        <v>59</v>
      </c>
      <c r="O219" s="40">
        <v>45709</v>
      </c>
      <c r="P219" s="40">
        <v>45711</v>
      </c>
      <c r="Q219" s="40">
        <v>45702</v>
      </c>
      <c r="R219" s="40">
        <v>45709</v>
      </c>
      <c r="S219" s="40">
        <v>45702</v>
      </c>
      <c r="T219" s="41">
        <v>45709</v>
      </c>
      <c r="U219" s="42">
        <v>7</v>
      </c>
      <c r="W219" s="44" t="str">
        <f>_xlfn.XLOOKUP(D219,'[1]SPMC IBP SA'!G:G,'[1]SPMC IBP SA'!M:M,"",0)</f>
        <v>(NONE)</v>
      </c>
      <c r="X219" s="44" t="str">
        <f>_xlfn.XLOOKUP(D219,'[1]SPMC IBP SA'!G:G,'[1]SPMC IBP SA'!O:O,"",0)</f>
        <v>COP LEG.4</v>
      </c>
      <c r="Y219" s="44" t="str">
        <f>_xlfn.XLOOKUP(D219,'[1]SPMC IBP SA'!G:G,'[1]SPMC IBP SA'!R:R,"",0)</f>
        <v>REV. 500 3</v>
      </c>
      <c r="Z219" s="45" t="s">
        <v>55</v>
      </c>
      <c r="AA219" s="46">
        <f>_xlfn.XLOOKUP(D219,'[1]SPMC IBP SA'!G:G,'[1]SPMC IBP SA'!AM:AM,"",0)</f>
        <v>7</v>
      </c>
      <c r="AB219" s="26" t="str">
        <f t="shared" si="16"/>
        <v/>
      </c>
      <c r="AC219" s="47" t="str">
        <f t="shared" si="17"/>
        <v>Via Úmida</v>
      </c>
      <c r="AD219" s="47" t="str">
        <f>_xlfn.XLOOKUP(D219,'[1]SPMC IBP SA'!G:G,'[1]SPMC IBP SA'!FK:FK,"",0)</f>
        <v>Crítico</v>
      </c>
      <c r="AE219" s="47" t="str">
        <f>_xlfn.XLOOKUP(D219,'[1]SPMC IBP SA'!G:G,'[1]SPMC IBP SA'!Q:Q,"",0)</f>
        <v>LTO 2000 1  VG 2000 1</v>
      </c>
      <c r="AF219" s="48">
        <f>_xlfn.XLOOKUP(D219,'[1]SPMC IBP SA'!G:G,'[1]SPMC IBP SA'!FT:FT,"",0)*L219</f>
        <v>179952.5</v>
      </c>
      <c r="AG219">
        <f>IFERROR(IF(C219="","",VLOOKUP(C219,[1]EBR!A:I,9,0)),5)</f>
        <v>5</v>
      </c>
      <c r="AH219" t="str">
        <f>IF(AG219="","",VLOOKUP(AG219,[1]EBR!S:T,2,0))</f>
        <v>PESAGEM</v>
      </c>
      <c r="AI219" t="str">
        <f>_xlfn.XLOOKUP(D219,'[1]SPMC IBP SA'!G:G,'[1]SPMC IBP SA'!M:M,"",0)</f>
        <v>(NONE)</v>
      </c>
      <c r="AJ219">
        <f t="shared" ca="1" si="18"/>
        <v>13</v>
      </c>
      <c r="AK219" s="40" t="str">
        <f t="shared" ca="1" si="19"/>
        <v>8 - OP com menos de 20 dias</v>
      </c>
      <c r="AS219" t="str">
        <f t="shared" si="20"/>
        <v>703806</v>
      </c>
    </row>
    <row r="220" spans="1:45" x14ac:dyDescent="0.35">
      <c r="A220" s="38">
        <v>703806</v>
      </c>
      <c r="B220" s="38">
        <v>2272677</v>
      </c>
      <c r="C220" s="38" t="s">
        <v>526</v>
      </c>
      <c r="D220" s="38" t="s">
        <v>286</v>
      </c>
      <c r="E220" s="38" t="s">
        <v>54</v>
      </c>
      <c r="F220" s="38">
        <v>402</v>
      </c>
      <c r="G220" s="38" t="s">
        <v>55</v>
      </c>
      <c r="H220" s="38">
        <v>600</v>
      </c>
      <c r="I220" s="38" t="s">
        <v>234</v>
      </c>
      <c r="J220" s="38" t="s">
        <v>524</v>
      </c>
      <c r="K220" s="38" t="s">
        <v>81</v>
      </c>
      <c r="L220" s="39">
        <v>350000</v>
      </c>
      <c r="M220" s="39">
        <v>0</v>
      </c>
      <c r="N220" t="s">
        <v>59</v>
      </c>
      <c r="O220" s="40">
        <v>45709</v>
      </c>
      <c r="P220" s="40">
        <v>45711</v>
      </c>
      <c r="Q220" s="40">
        <v>45702</v>
      </c>
      <c r="R220" s="40">
        <v>45709</v>
      </c>
      <c r="S220" s="40">
        <v>45702</v>
      </c>
      <c r="T220" s="41">
        <v>45709</v>
      </c>
      <c r="U220" s="42">
        <v>7</v>
      </c>
      <c r="W220" s="44" t="str">
        <f>_xlfn.XLOOKUP(D220,'[1]SPMC IBP SA'!G:G,'[1]SPMC IBP SA'!M:M,"",0)</f>
        <v>(NONE)</v>
      </c>
      <c r="X220" s="44" t="str">
        <f>_xlfn.XLOOKUP(D220,'[1]SPMC IBP SA'!G:G,'[1]SPMC IBP SA'!O:O,"",0)</f>
        <v>COP LEG.4</v>
      </c>
      <c r="Y220" s="44" t="str">
        <f>_xlfn.XLOOKUP(D220,'[1]SPMC IBP SA'!G:G,'[1]SPMC IBP SA'!R:R,"",0)</f>
        <v>REV. 500 3</v>
      </c>
      <c r="Z220" s="45" t="s">
        <v>55</v>
      </c>
      <c r="AA220" s="46">
        <f>_xlfn.XLOOKUP(D220,'[1]SPMC IBP SA'!G:G,'[1]SPMC IBP SA'!AM:AM,"",0)</f>
        <v>7</v>
      </c>
      <c r="AB220" s="26" t="str">
        <f t="shared" si="16"/>
        <v/>
      </c>
      <c r="AC220" s="47" t="str">
        <f t="shared" si="17"/>
        <v>Via Úmida</v>
      </c>
      <c r="AD220" s="47" t="str">
        <f>_xlfn.XLOOKUP(D220,'[1]SPMC IBP SA'!G:G,'[1]SPMC IBP SA'!FK:FK,"",0)</f>
        <v>Crítico</v>
      </c>
      <c r="AE220" s="47" t="str">
        <f>_xlfn.XLOOKUP(D220,'[1]SPMC IBP SA'!G:G,'[1]SPMC IBP SA'!Q:Q,"",0)</f>
        <v>LTO 2000 1  VG 2000 1</v>
      </c>
      <c r="AF220" s="48">
        <f>_xlfn.XLOOKUP(D220,'[1]SPMC IBP SA'!G:G,'[1]SPMC IBP SA'!FT:FT,"",0)*L220</f>
        <v>179952.5</v>
      </c>
      <c r="AG220">
        <f>IFERROR(IF(C220="","",VLOOKUP(C220,[1]EBR!A:I,9,0)),5)</f>
        <v>5</v>
      </c>
      <c r="AH220" t="str">
        <f>IF(AG220="","",VLOOKUP(AG220,[1]EBR!S:T,2,0))</f>
        <v>PESAGEM</v>
      </c>
      <c r="AI220" t="str">
        <f>_xlfn.XLOOKUP(D220,'[1]SPMC IBP SA'!G:G,'[1]SPMC IBP SA'!M:M,"",0)</f>
        <v>(NONE)</v>
      </c>
      <c r="AJ220">
        <f t="shared" ca="1" si="18"/>
        <v>13</v>
      </c>
      <c r="AK220" s="40" t="str">
        <f t="shared" ca="1" si="19"/>
        <v>8 - OP com menos de 20 dias</v>
      </c>
      <c r="AS220" t="str">
        <f t="shared" si="20"/>
        <v>703806</v>
      </c>
    </row>
    <row r="221" spans="1:45" x14ac:dyDescent="0.35">
      <c r="A221" s="38">
        <v>703806</v>
      </c>
      <c r="B221" s="38">
        <v>2272678</v>
      </c>
      <c r="C221" s="38" t="s">
        <v>527</v>
      </c>
      <c r="D221" s="38" t="s">
        <v>286</v>
      </c>
      <c r="E221" s="38" t="s">
        <v>54</v>
      </c>
      <c r="F221" s="38">
        <v>402</v>
      </c>
      <c r="G221" s="38" t="s">
        <v>55</v>
      </c>
      <c r="H221" s="38">
        <v>600</v>
      </c>
      <c r="I221" s="38" t="s">
        <v>234</v>
      </c>
      <c r="J221" s="38" t="s">
        <v>524</v>
      </c>
      <c r="K221" s="38" t="s">
        <v>81</v>
      </c>
      <c r="L221" s="39">
        <v>350000</v>
      </c>
      <c r="M221" s="39">
        <v>0</v>
      </c>
      <c r="N221" t="s">
        <v>59</v>
      </c>
      <c r="O221" s="40">
        <v>45709</v>
      </c>
      <c r="P221" s="40">
        <v>45711</v>
      </c>
      <c r="Q221" s="40">
        <v>45702</v>
      </c>
      <c r="R221" s="40">
        <v>45709</v>
      </c>
      <c r="S221" s="40">
        <v>45702</v>
      </c>
      <c r="T221" s="41">
        <v>45709</v>
      </c>
      <c r="U221" s="42">
        <v>7</v>
      </c>
      <c r="V221" s="43"/>
      <c r="W221" s="44" t="str">
        <f>_xlfn.XLOOKUP(D221,'[1]SPMC IBP SA'!G:G,'[1]SPMC IBP SA'!M:M,"",0)</f>
        <v>(NONE)</v>
      </c>
      <c r="X221" s="44" t="str">
        <f>_xlfn.XLOOKUP(D221,'[1]SPMC IBP SA'!G:G,'[1]SPMC IBP SA'!O:O,"",0)</f>
        <v>COP LEG.4</v>
      </c>
      <c r="Y221" s="44" t="str">
        <f>_xlfn.XLOOKUP(D221,'[1]SPMC IBP SA'!G:G,'[1]SPMC IBP SA'!R:R,"",0)</f>
        <v>REV. 500 3</v>
      </c>
      <c r="Z221" s="45" t="s">
        <v>55</v>
      </c>
      <c r="AA221" s="46">
        <f>_xlfn.XLOOKUP(D221,'[1]SPMC IBP SA'!G:G,'[1]SPMC IBP SA'!AM:AM,"",0)</f>
        <v>7</v>
      </c>
      <c r="AB221" s="26" t="str">
        <f t="shared" si="16"/>
        <v/>
      </c>
      <c r="AC221" s="47" t="str">
        <f t="shared" si="17"/>
        <v>Via Úmida</v>
      </c>
      <c r="AD221" s="47" t="str">
        <f>_xlfn.XLOOKUP(D221,'[1]SPMC IBP SA'!G:G,'[1]SPMC IBP SA'!FK:FK,"",0)</f>
        <v>Crítico</v>
      </c>
      <c r="AE221" s="47" t="str">
        <f>_xlfn.XLOOKUP(D221,'[1]SPMC IBP SA'!G:G,'[1]SPMC IBP SA'!Q:Q,"",0)</f>
        <v>LTO 2000 1  VG 2000 1</v>
      </c>
      <c r="AF221" s="48">
        <f>_xlfn.XLOOKUP(D221,'[1]SPMC IBP SA'!G:G,'[1]SPMC IBP SA'!FT:FT,"",0)*L221</f>
        <v>179952.5</v>
      </c>
      <c r="AG221">
        <f>IFERROR(IF(C221="","",VLOOKUP(C221,[1]EBR!A:I,9,0)),5)</f>
        <v>5</v>
      </c>
      <c r="AH221" t="str">
        <f>IF(AG221="","",VLOOKUP(AG221,[1]EBR!S:T,2,0))</f>
        <v>PESAGEM</v>
      </c>
      <c r="AI221" t="str">
        <f>_xlfn.XLOOKUP(D221,'[1]SPMC IBP SA'!G:G,'[1]SPMC IBP SA'!M:M,"",0)</f>
        <v>(NONE)</v>
      </c>
      <c r="AJ221">
        <f t="shared" ca="1" si="18"/>
        <v>13</v>
      </c>
      <c r="AK221" s="40" t="str">
        <f t="shared" ca="1" si="19"/>
        <v>8 - OP com menos de 20 dias</v>
      </c>
      <c r="AS221" t="str">
        <f t="shared" si="20"/>
        <v>703806</v>
      </c>
    </row>
    <row r="222" spans="1:45" x14ac:dyDescent="0.35">
      <c r="A222" s="38">
        <v>703609</v>
      </c>
      <c r="B222" s="38">
        <v>2259402</v>
      </c>
      <c r="C222" s="38" t="s">
        <v>528</v>
      </c>
      <c r="D222" s="38" t="s">
        <v>314</v>
      </c>
      <c r="E222" s="38" t="s">
        <v>54</v>
      </c>
      <c r="F222" s="38">
        <v>402</v>
      </c>
      <c r="G222" s="38" t="s">
        <v>55</v>
      </c>
      <c r="H222" s="38">
        <v>600</v>
      </c>
      <c r="I222" s="38" t="s">
        <v>273</v>
      </c>
      <c r="J222" s="38" t="s">
        <v>529</v>
      </c>
      <c r="K222" s="38" t="s">
        <v>81</v>
      </c>
      <c r="L222" s="39">
        <v>1750000</v>
      </c>
      <c r="M222" s="39">
        <v>0</v>
      </c>
      <c r="N222" t="s">
        <v>59</v>
      </c>
      <c r="O222" s="40">
        <v>45708</v>
      </c>
      <c r="P222" s="40">
        <v>45711</v>
      </c>
      <c r="Q222" s="40">
        <v>45665</v>
      </c>
      <c r="R222" s="40">
        <v>45708</v>
      </c>
      <c r="S222" s="40">
        <v>45705</v>
      </c>
      <c r="T222" s="41" t="s">
        <v>264</v>
      </c>
      <c r="U222" s="42">
        <v>19</v>
      </c>
      <c r="V222" s="43"/>
      <c r="W222" s="44" t="str">
        <f>_xlfn.XLOOKUP(D222,'[1]SPMC IBP SA'!G:G,'[1]SPMC IBP SA'!M:M,"",0)</f>
        <v>VERMELHO</v>
      </c>
      <c r="X222" s="44" t="str">
        <f>_xlfn.XLOOKUP(D222,'[1]SPMC IBP SA'!G:G,'[1]SPMC IBP SA'!O:O,"",0)</f>
        <v>COP FET.1</v>
      </c>
      <c r="Y222" s="44" t="str">
        <f>_xlfn.XLOOKUP(D222,'[1]SPMC IBP SA'!G:G,'[1]SPMC IBP SA'!R:R,"",0)</f>
        <v>REV. 500 3</v>
      </c>
      <c r="Z222" s="45" t="s">
        <v>55</v>
      </c>
      <c r="AA222" s="46">
        <f>_xlfn.XLOOKUP(D222,'[1]SPMC IBP SA'!G:G,'[1]SPMC IBP SA'!AM:AM,"",0)</f>
        <v>19</v>
      </c>
      <c r="AB222" s="26" t="str">
        <f t="shared" si="16"/>
        <v>NÃO</v>
      </c>
      <c r="AC222" s="47" t="str">
        <f t="shared" si="17"/>
        <v>Via Úmida</v>
      </c>
      <c r="AD222" s="47" t="str">
        <f>_xlfn.XLOOKUP(D222,'[1]SPMC IBP SA'!G:G,'[1]SPMC IBP SA'!FK:FK,"",0)</f>
        <v>Crítico</v>
      </c>
      <c r="AE222" s="47" t="str">
        <f>_xlfn.XLOOKUP(D222,'[1]SPMC IBP SA'!G:G,'[1]SPMC IBP SA'!Q:Q,"",0)</f>
        <v>LTO 800 1</v>
      </c>
      <c r="AF222" s="48">
        <f>_xlfn.XLOOKUP(D222,'[1]SPMC IBP SA'!G:G,'[1]SPMC IBP SA'!FT:FT,"",0)*L222</f>
        <v>149152.5</v>
      </c>
      <c r="AG222">
        <f>IFERROR(IF(C222="","",VLOOKUP(C222,[1]EBR!A:I,9,0)),5)</f>
        <v>5</v>
      </c>
      <c r="AH222" t="str">
        <f>IF(AG222="","",VLOOKUP(AG222,[1]EBR!S:T,2,0))</f>
        <v>PESAGEM</v>
      </c>
      <c r="AI222" t="str">
        <f>_xlfn.XLOOKUP(D222,'[1]SPMC IBP SA'!G:G,'[1]SPMC IBP SA'!M:M,"",0)</f>
        <v>VERMELHO</v>
      </c>
      <c r="AJ222">
        <f t="shared" ca="1" si="18"/>
        <v>10</v>
      </c>
      <c r="AK222" s="40" t="str">
        <f t="shared" ca="1" si="19"/>
        <v>8 - OP com menos de 20 dias</v>
      </c>
      <c r="AS222" t="str">
        <f t="shared" si="20"/>
        <v>703806</v>
      </c>
    </row>
    <row r="223" spans="1:45" x14ac:dyDescent="0.35">
      <c r="A223" s="38">
        <v>703609</v>
      </c>
      <c r="B223" s="38">
        <v>2259403</v>
      </c>
      <c r="C223" s="38" t="s">
        <v>530</v>
      </c>
      <c r="D223" s="38" t="s">
        <v>314</v>
      </c>
      <c r="E223" s="38" t="s">
        <v>54</v>
      </c>
      <c r="F223" s="38">
        <v>402</v>
      </c>
      <c r="G223" s="38" t="s">
        <v>55</v>
      </c>
      <c r="H223" s="38">
        <v>600</v>
      </c>
      <c r="I223" s="38" t="s">
        <v>273</v>
      </c>
      <c r="J223" s="38" t="s">
        <v>529</v>
      </c>
      <c r="K223" s="38" t="s">
        <v>81</v>
      </c>
      <c r="L223" s="39">
        <v>1750000</v>
      </c>
      <c r="M223" s="39">
        <v>0</v>
      </c>
      <c r="N223" t="s">
        <v>59</v>
      </c>
      <c r="O223" s="40">
        <v>45708</v>
      </c>
      <c r="P223" s="40">
        <v>45711</v>
      </c>
      <c r="Q223" s="40">
        <v>45665</v>
      </c>
      <c r="R223" s="40">
        <v>45708</v>
      </c>
      <c r="S223" s="40">
        <v>45705</v>
      </c>
      <c r="T223" s="41" t="s">
        <v>264</v>
      </c>
      <c r="U223" s="42">
        <v>19</v>
      </c>
      <c r="V223" s="43"/>
      <c r="W223" s="44" t="str">
        <f>_xlfn.XLOOKUP(D223,'[1]SPMC IBP SA'!G:G,'[1]SPMC IBP SA'!M:M,"",0)</f>
        <v>VERMELHO</v>
      </c>
      <c r="X223" s="44" t="str">
        <f>_xlfn.XLOOKUP(D223,'[1]SPMC IBP SA'!G:G,'[1]SPMC IBP SA'!O:O,"",0)</f>
        <v>COP FET.1</v>
      </c>
      <c r="Y223" s="44" t="str">
        <f>_xlfn.XLOOKUP(D223,'[1]SPMC IBP SA'!G:G,'[1]SPMC IBP SA'!R:R,"",0)</f>
        <v>REV. 500 3</v>
      </c>
      <c r="Z223" s="45" t="s">
        <v>55</v>
      </c>
      <c r="AA223" s="46">
        <f>_xlfn.XLOOKUP(D223,'[1]SPMC IBP SA'!G:G,'[1]SPMC IBP SA'!AM:AM,"",0)</f>
        <v>19</v>
      </c>
      <c r="AB223" s="26" t="str">
        <f t="shared" si="16"/>
        <v>NÃO</v>
      </c>
      <c r="AC223" s="47" t="str">
        <f t="shared" si="17"/>
        <v>Via Úmida</v>
      </c>
      <c r="AD223" s="47" t="str">
        <f>_xlfn.XLOOKUP(D223,'[1]SPMC IBP SA'!G:G,'[1]SPMC IBP SA'!FK:FK,"",0)</f>
        <v>Crítico</v>
      </c>
      <c r="AE223" s="47" t="str">
        <f>_xlfn.XLOOKUP(D223,'[1]SPMC IBP SA'!G:G,'[1]SPMC IBP SA'!Q:Q,"",0)</f>
        <v>LTO 800 1</v>
      </c>
      <c r="AF223" s="48">
        <f>_xlfn.XLOOKUP(D223,'[1]SPMC IBP SA'!G:G,'[1]SPMC IBP SA'!FT:FT,"",0)*L223</f>
        <v>149152.5</v>
      </c>
      <c r="AG223">
        <f>IFERROR(IF(C223="","",VLOOKUP(C223,[1]EBR!A:I,9,0)),5)</f>
        <v>5</v>
      </c>
      <c r="AH223" t="str">
        <f>IF(AG223="","",VLOOKUP(AG223,[1]EBR!S:T,2,0))</f>
        <v>PESAGEM</v>
      </c>
      <c r="AI223" t="str">
        <f>_xlfn.XLOOKUP(D223,'[1]SPMC IBP SA'!G:G,'[1]SPMC IBP SA'!M:M,"",0)</f>
        <v>VERMELHO</v>
      </c>
      <c r="AJ223">
        <f t="shared" ca="1" si="18"/>
        <v>10</v>
      </c>
      <c r="AK223" s="40" t="str">
        <f t="shared" ca="1" si="19"/>
        <v>8 - OP com menos de 20 dias</v>
      </c>
      <c r="AS223" t="str">
        <f t="shared" si="20"/>
        <v>703609</v>
      </c>
    </row>
    <row r="224" spans="1:45" x14ac:dyDescent="0.35">
      <c r="A224" s="38">
        <v>703609</v>
      </c>
      <c r="B224" s="38">
        <v>2259404</v>
      </c>
      <c r="C224" s="38" t="s">
        <v>531</v>
      </c>
      <c r="D224" s="38" t="s">
        <v>314</v>
      </c>
      <c r="E224" s="38" t="s">
        <v>54</v>
      </c>
      <c r="F224" s="38">
        <v>402</v>
      </c>
      <c r="G224" s="38" t="s">
        <v>55</v>
      </c>
      <c r="H224" s="38">
        <v>600</v>
      </c>
      <c r="I224" s="38" t="s">
        <v>273</v>
      </c>
      <c r="J224" s="38" t="s">
        <v>529</v>
      </c>
      <c r="K224" s="38" t="s">
        <v>81</v>
      </c>
      <c r="L224" s="39">
        <v>1750000</v>
      </c>
      <c r="M224" s="39">
        <v>0</v>
      </c>
      <c r="N224" t="s">
        <v>59</v>
      </c>
      <c r="O224" s="40">
        <v>45708</v>
      </c>
      <c r="P224" s="40">
        <v>45711</v>
      </c>
      <c r="Q224" s="40">
        <v>45665</v>
      </c>
      <c r="R224" s="40">
        <v>45708</v>
      </c>
      <c r="S224" s="40">
        <v>45705</v>
      </c>
      <c r="T224" s="41" t="s">
        <v>264</v>
      </c>
      <c r="U224" s="42">
        <v>19</v>
      </c>
      <c r="W224" s="44" t="str">
        <f>_xlfn.XLOOKUP(D224,'[1]SPMC IBP SA'!G:G,'[1]SPMC IBP SA'!M:M,"",0)</f>
        <v>VERMELHO</v>
      </c>
      <c r="X224" s="44" t="str">
        <f>_xlfn.XLOOKUP(D224,'[1]SPMC IBP SA'!G:G,'[1]SPMC IBP SA'!O:O,"",0)</f>
        <v>COP FET.1</v>
      </c>
      <c r="Y224" s="44" t="str">
        <f>_xlfn.XLOOKUP(D224,'[1]SPMC IBP SA'!G:G,'[1]SPMC IBP SA'!R:R,"",0)</f>
        <v>REV. 500 3</v>
      </c>
      <c r="Z224" s="45" t="s">
        <v>55</v>
      </c>
      <c r="AA224" s="46">
        <f>_xlfn.XLOOKUP(D224,'[1]SPMC IBP SA'!G:G,'[1]SPMC IBP SA'!AM:AM,"",0)</f>
        <v>19</v>
      </c>
      <c r="AB224" s="26" t="str">
        <f t="shared" si="16"/>
        <v>NÃO</v>
      </c>
      <c r="AC224" s="47" t="str">
        <f t="shared" si="17"/>
        <v>Via Úmida</v>
      </c>
      <c r="AD224" s="47" t="str">
        <f>_xlfn.XLOOKUP(D224,'[1]SPMC IBP SA'!G:G,'[1]SPMC IBP SA'!FK:FK,"",0)</f>
        <v>Crítico</v>
      </c>
      <c r="AE224" s="47" t="str">
        <f>_xlfn.XLOOKUP(D224,'[1]SPMC IBP SA'!G:G,'[1]SPMC IBP SA'!Q:Q,"",0)</f>
        <v>LTO 800 1</v>
      </c>
      <c r="AF224" s="48">
        <f>_xlfn.XLOOKUP(D224,'[1]SPMC IBP SA'!G:G,'[1]SPMC IBP SA'!FT:FT,"",0)*L224</f>
        <v>149152.5</v>
      </c>
      <c r="AG224">
        <f>IFERROR(IF(C224="","",VLOOKUP(C224,[1]EBR!A:I,9,0)),5)</f>
        <v>5</v>
      </c>
      <c r="AH224" t="str">
        <f>IF(AG224="","",VLOOKUP(AG224,[1]EBR!S:T,2,0))</f>
        <v>PESAGEM</v>
      </c>
      <c r="AI224" t="str">
        <f>_xlfn.XLOOKUP(D224,'[1]SPMC IBP SA'!G:G,'[1]SPMC IBP SA'!M:M,"",0)</f>
        <v>VERMELHO</v>
      </c>
      <c r="AJ224">
        <f t="shared" ca="1" si="18"/>
        <v>10</v>
      </c>
      <c r="AK224" s="40" t="str">
        <f t="shared" ca="1" si="19"/>
        <v>8 - OP com menos de 20 dias</v>
      </c>
      <c r="AS224" t="str">
        <f t="shared" si="20"/>
        <v>703609</v>
      </c>
    </row>
    <row r="225" spans="1:45" x14ac:dyDescent="0.35">
      <c r="A225" s="38">
        <v>703609</v>
      </c>
      <c r="B225" s="38">
        <v>2259405</v>
      </c>
      <c r="C225" s="38" t="s">
        <v>532</v>
      </c>
      <c r="D225" s="38" t="s">
        <v>314</v>
      </c>
      <c r="E225" s="38" t="s">
        <v>54</v>
      </c>
      <c r="F225" s="38">
        <v>402</v>
      </c>
      <c r="G225" s="38" t="s">
        <v>55</v>
      </c>
      <c r="H225" s="38">
        <v>600</v>
      </c>
      <c r="I225" s="38" t="s">
        <v>273</v>
      </c>
      <c r="J225" s="38" t="s">
        <v>529</v>
      </c>
      <c r="K225" s="38" t="s">
        <v>81</v>
      </c>
      <c r="L225" s="39">
        <v>1750000</v>
      </c>
      <c r="M225" s="39">
        <v>0</v>
      </c>
      <c r="N225" t="s">
        <v>59</v>
      </c>
      <c r="O225" s="40">
        <v>45708</v>
      </c>
      <c r="P225" s="40">
        <v>45711</v>
      </c>
      <c r="Q225" s="40">
        <v>45665</v>
      </c>
      <c r="R225" s="40">
        <v>45708</v>
      </c>
      <c r="S225" s="40">
        <v>45705</v>
      </c>
      <c r="T225" s="41" t="s">
        <v>264</v>
      </c>
      <c r="U225" s="42">
        <v>19</v>
      </c>
      <c r="W225" s="44" t="str">
        <f>_xlfn.XLOOKUP(D225,'[1]SPMC IBP SA'!G:G,'[1]SPMC IBP SA'!M:M,"",0)</f>
        <v>VERMELHO</v>
      </c>
      <c r="X225" s="44" t="str">
        <f>_xlfn.XLOOKUP(D225,'[1]SPMC IBP SA'!G:G,'[1]SPMC IBP SA'!O:O,"",0)</f>
        <v>COP FET.1</v>
      </c>
      <c r="Y225" s="44" t="str">
        <f>_xlfn.XLOOKUP(D225,'[1]SPMC IBP SA'!G:G,'[1]SPMC IBP SA'!R:R,"",0)</f>
        <v>REV. 500 3</v>
      </c>
      <c r="Z225" s="45" t="s">
        <v>55</v>
      </c>
      <c r="AA225" s="46">
        <f>_xlfn.XLOOKUP(D225,'[1]SPMC IBP SA'!G:G,'[1]SPMC IBP SA'!AM:AM,"",0)</f>
        <v>19</v>
      </c>
      <c r="AB225" s="26" t="str">
        <f t="shared" si="16"/>
        <v>NÃO</v>
      </c>
      <c r="AC225" s="47" t="str">
        <f t="shared" si="17"/>
        <v>Via Úmida</v>
      </c>
      <c r="AD225" s="47" t="str">
        <f>_xlfn.XLOOKUP(D225,'[1]SPMC IBP SA'!G:G,'[1]SPMC IBP SA'!FK:FK,"",0)</f>
        <v>Crítico</v>
      </c>
      <c r="AE225" s="47" t="str">
        <f>_xlfn.XLOOKUP(D225,'[1]SPMC IBP SA'!G:G,'[1]SPMC IBP SA'!Q:Q,"",0)</f>
        <v>LTO 800 1</v>
      </c>
      <c r="AF225" s="48">
        <f>_xlfn.XLOOKUP(D225,'[1]SPMC IBP SA'!G:G,'[1]SPMC IBP SA'!FT:FT,"",0)*L225</f>
        <v>149152.5</v>
      </c>
      <c r="AG225">
        <f>IFERROR(IF(C225="","",VLOOKUP(C225,[1]EBR!A:I,9,0)),5)</f>
        <v>5</v>
      </c>
      <c r="AH225" t="str">
        <f>IF(AG225="","",VLOOKUP(AG225,[1]EBR!S:T,2,0))</f>
        <v>PESAGEM</v>
      </c>
      <c r="AI225" t="str">
        <f>_xlfn.XLOOKUP(D225,'[1]SPMC IBP SA'!G:G,'[1]SPMC IBP SA'!M:M,"",0)</f>
        <v>VERMELHO</v>
      </c>
      <c r="AJ225">
        <f t="shared" ca="1" si="18"/>
        <v>10</v>
      </c>
      <c r="AK225" s="40" t="str">
        <f t="shared" ca="1" si="19"/>
        <v>8 - OP com menos de 20 dias</v>
      </c>
      <c r="AS225" t="str">
        <f t="shared" si="20"/>
        <v>703609</v>
      </c>
    </row>
    <row r="226" spans="1:45" x14ac:dyDescent="0.35">
      <c r="A226" s="38">
        <v>703068</v>
      </c>
      <c r="B226" s="38">
        <v>2269470</v>
      </c>
      <c r="C226" s="38" t="s">
        <v>533</v>
      </c>
      <c r="D226" s="38" t="s">
        <v>213</v>
      </c>
      <c r="E226" s="38" t="s">
        <v>54</v>
      </c>
      <c r="F226" s="38">
        <v>400</v>
      </c>
      <c r="G226" s="38" t="s">
        <v>55</v>
      </c>
      <c r="H226" s="38">
        <v>600</v>
      </c>
      <c r="I226" s="38" t="s">
        <v>534</v>
      </c>
      <c r="J226" s="38" t="s">
        <v>535</v>
      </c>
      <c r="K226" s="38" t="s">
        <v>81</v>
      </c>
      <c r="L226" s="39">
        <v>750000</v>
      </c>
      <c r="M226" s="39">
        <v>0</v>
      </c>
      <c r="N226" t="s">
        <v>59</v>
      </c>
      <c r="O226" s="40">
        <v>45697</v>
      </c>
      <c r="P226" s="40">
        <v>45699</v>
      </c>
      <c r="Q226" s="40">
        <v>45692</v>
      </c>
      <c r="R226" s="40">
        <v>45697</v>
      </c>
      <c r="S226" s="40">
        <v>45697</v>
      </c>
      <c r="T226" s="41" t="s">
        <v>264</v>
      </c>
      <c r="U226" s="42">
        <v>12</v>
      </c>
      <c r="W226" s="44" t="str">
        <f>_xlfn.XLOOKUP(D226,'[1]SPMC IBP SA'!G:G,'[1]SPMC IBP SA'!M:M,"",0)</f>
        <v>VERMELHO</v>
      </c>
      <c r="X226" s="44" t="str">
        <f>_xlfn.XLOOKUP(D226,'[1]SPMC IBP SA'!G:G,'[1]SPMC IBP SA'!O:O,"",0)</f>
        <v>COP FET.5</v>
      </c>
      <c r="Y226" s="44" t="str">
        <f>_xlfn.XLOOKUP(D226,'[1]SPMC IBP SA'!G:G,'[1]SPMC IBP SA'!R:R,"",0)</f>
        <v>REV. 500 2</v>
      </c>
      <c r="Z226" s="45" t="s">
        <v>55</v>
      </c>
      <c r="AA226" s="46">
        <f>_xlfn.XLOOKUP(D226,'[1]SPMC IBP SA'!G:G,'[1]SPMC IBP SA'!AM:AM,"",0)</f>
        <v>12</v>
      </c>
      <c r="AB226" s="26" t="str">
        <f t="shared" si="16"/>
        <v>NÃO</v>
      </c>
      <c r="AC226" s="47" t="str">
        <f t="shared" si="17"/>
        <v>Via Úmida</v>
      </c>
      <c r="AD226" s="47" t="str">
        <f>_xlfn.XLOOKUP(D226,'[1]SPMC IBP SA'!G:G,'[1]SPMC IBP SA'!FK:FK,"",0)</f>
        <v>Ótimo</v>
      </c>
      <c r="AE226" s="47" t="str">
        <f>_xlfn.XLOOKUP(D226,'[1]SPMC IBP SA'!G:G,'[1]SPMC IBP SA'!Q:Q,"",0)</f>
        <v>-</v>
      </c>
      <c r="AF226" s="48">
        <f>_xlfn.XLOOKUP(D226,'[1]SPMC IBP SA'!G:G,'[1]SPMC IBP SA'!FT:FT,"",0)*L226</f>
        <v>62490.000000000007</v>
      </c>
      <c r="AG226">
        <f>IFERROR(IF(C226="","",VLOOKUP(C226,[1]EBR!A:I,9,0)),5)</f>
        <v>5</v>
      </c>
      <c r="AH226" t="str">
        <f>IF(AG226="","",VLOOKUP(AG226,[1]EBR!S:T,2,0))</f>
        <v>PESAGEM</v>
      </c>
      <c r="AI226" t="str">
        <f>_xlfn.XLOOKUP(D226,'[1]SPMC IBP SA'!G:G,'[1]SPMC IBP SA'!M:M,"",0)</f>
        <v>VERMELHO</v>
      </c>
      <c r="AJ226">
        <f t="shared" ca="1" si="18"/>
        <v>18</v>
      </c>
      <c r="AK226" s="40" t="str">
        <f t="shared" ca="1" si="19"/>
        <v>8 - OP com menos de 20 dias</v>
      </c>
      <c r="AS226" t="str">
        <f t="shared" si="20"/>
        <v>703609</v>
      </c>
    </row>
    <row r="227" spans="1:45" x14ac:dyDescent="0.35">
      <c r="A227" s="38">
        <v>702667</v>
      </c>
      <c r="B227" s="38">
        <v>2270012</v>
      </c>
      <c r="C227" s="38" t="s">
        <v>536</v>
      </c>
      <c r="D227" s="38" t="s">
        <v>318</v>
      </c>
      <c r="E227" s="38" t="s">
        <v>54</v>
      </c>
      <c r="F227" s="38">
        <v>402</v>
      </c>
      <c r="G227" s="38" t="s">
        <v>55</v>
      </c>
      <c r="H227" s="38">
        <v>600</v>
      </c>
      <c r="I227" s="38" t="s">
        <v>273</v>
      </c>
      <c r="J227" s="38" t="s">
        <v>537</v>
      </c>
      <c r="K227" s="38" t="s">
        <v>81</v>
      </c>
      <c r="L227" s="39">
        <v>840000</v>
      </c>
      <c r="M227" s="39">
        <v>0</v>
      </c>
      <c r="N227" t="s">
        <v>59</v>
      </c>
      <c r="O227" s="40">
        <v>45708</v>
      </c>
      <c r="P227" s="40">
        <v>45712</v>
      </c>
      <c r="Q227" s="40">
        <v>45693</v>
      </c>
      <c r="R227" s="40">
        <v>45708</v>
      </c>
      <c r="S227" s="40">
        <v>45705</v>
      </c>
      <c r="T227" s="41" t="s">
        <v>264</v>
      </c>
      <c r="U227" s="42">
        <v>19</v>
      </c>
      <c r="W227" s="44" t="str">
        <f>_xlfn.XLOOKUP(D227,'[1]SPMC IBP SA'!G:G,'[1]SPMC IBP SA'!M:M,"",0)</f>
        <v>VERMELHO</v>
      </c>
      <c r="X227" s="44" t="str">
        <f>_xlfn.XLOOKUP(D227,'[1]SPMC IBP SA'!G:G,'[1]SPMC IBP SA'!O:O,"",0)</f>
        <v>COP LEG.3</v>
      </c>
      <c r="Y227" s="44" t="str">
        <f>_xlfn.XLOOKUP(D227,'[1]SPMC IBP SA'!G:G,'[1]SPMC IBP SA'!R:R,"",0)</f>
        <v>(None)</v>
      </c>
      <c r="Z227" s="45" t="s">
        <v>55</v>
      </c>
      <c r="AA227" s="46">
        <f>_xlfn.XLOOKUP(D227,'[1]SPMC IBP SA'!G:G,'[1]SPMC IBP SA'!AM:AM,"",0)</f>
        <v>19</v>
      </c>
      <c r="AB227" s="26" t="str">
        <f t="shared" si="16"/>
        <v>NÃO</v>
      </c>
      <c r="AC227" s="47" t="str">
        <f t="shared" si="17"/>
        <v>Via Úmida</v>
      </c>
      <c r="AD227" s="47" t="str">
        <f>_xlfn.XLOOKUP(D227,'[1]SPMC IBP SA'!G:G,'[1]SPMC IBP SA'!FK:FK,"",0)</f>
        <v>Crítico</v>
      </c>
      <c r="AE227" s="47" t="str">
        <f>_xlfn.XLOOKUP(D227,'[1]SPMC IBP SA'!G:G,'[1]SPMC IBP SA'!Q:Q,"",0)</f>
        <v>LTO 2000 2  VG 2000 2</v>
      </c>
      <c r="AF227" s="48">
        <f>_xlfn.XLOOKUP(D227,'[1]SPMC IBP SA'!G:G,'[1]SPMC IBP SA'!FT:FT,"",0)*L227</f>
        <v>77943.599999999991</v>
      </c>
      <c r="AG227">
        <f>IFERROR(IF(C227="","",VLOOKUP(C227,[1]EBR!A:I,9,0)),5)</f>
        <v>5</v>
      </c>
      <c r="AH227" t="str">
        <f>IF(AG227="","",VLOOKUP(AG227,[1]EBR!S:T,2,0))</f>
        <v>PESAGEM</v>
      </c>
      <c r="AI227" t="str">
        <f>_xlfn.XLOOKUP(D227,'[1]SPMC IBP SA'!G:G,'[1]SPMC IBP SA'!M:M,"",0)</f>
        <v>VERMELHO</v>
      </c>
      <c r="AJ227">
        <f t="shared" ca="1" si="18"/>
        <v>10</v>
      </c>
      <c r="AK227" s="40" t="str">
        <f t="shared" ca="1" si="19"/>
        <v>8 - OP com menos de 20 dias</v>
      </c>
      <c r="AS227" t="str">
        <f t="shared" si="20"/>
        <v>703068</v>
      </c>
    </row>
    <row r="228" spans="1:45" x14ac:dyDescent="0.35">
      <c r="A228" s="38">
        <v>702667</v>
      </c>
      <c r="B228" s="38">
        <v>2270013</v>
      </c>
      <c r="C228" s="38" t="s">
        <v>538</v>
      </c>
      <c r="D228" s="38" t="s">
        <v>318</v>
      </c>
      <c r="E228" s="38" t="s">
        <v>54</v>
      </c>
      <c r="F228" s="38">
        <v>402</v>
      </c>
      <c r="G228" s="38" t="s">
        <v>55</v>
      </c>
      <c r="H228" s="38">
        <v>600</v>
      </c>
      <c r="I228" s="38" t="s">
        <v>273</v>
      </c>
      <c r="J228" s="38" t="s">
        <v>537</v>
      </c>
      <c r="K228" s="38" t="s">
        <v>81</v>
      </c>
      <c r="L228" s="39">
        <v>840000</v>
      </c>
      <c r="M228" s="39">
        <v>0</v>
      </c>
      <c r="N228" t="s">
        <v>59</v>
      </c>
      <c r="O228" s="40">
        <v>45708</v>
      </c>
      <c r="P228" s="40">
        <v>45712</v>
      </c>
      <c r="Q228" s="40">
        <v>45693</v>
      </c>
      <c r="R228" s="40">
        <v>45708</v>
      </c>
      <c r="S228" s="40">
        <v>45705</v>
      </c>
      <c r="T228" s="41" t="s">
        <v>264</v>
      </c>
      <c r="U228" s="42">
        <v>19</v>
      </c>
      <c r="V228" s="43"/>
      <c r="W228" s="44" t="str">
        <f>_xlfn.XLOOKUP(D228,'[1]SPMC IBP SA'!G:G,'[1]SPMC IBP SA'!M:M,"",0)</f>
        <v>VERMELHO</v>
      </c>
      <c r="X228" s="44" t="str">
        <f>_xlfn.XLOOKUP(D228,'[1]SPMC IBP SA'!G:G,'[1]SPMC IBP SA'!O:O,"",0)</f>
        <v>COP LEG.3</v>
      </c>
      <c r="Y228" s="44" t="str">
        <f>_xlfn.XLOOKUP(D228,'[1]SPMC IBP SA'!G:G,'[1]SPMC IBP SA'!R:R,"",0)</f>
        <v>(None)</v>
      </c>
      <c r="Z228" s="45" t="s">
        <v>55</v>
      </c>
      <c r="AA228" s="46">
        <f>_xlfn.XLOOKUP(D228,'[1]SPMC IBP SA'!G:G,'[1]SPMC IBP SA'!AM:AM,"",0)</f>
        <v>19</v>
      </c>
      <c r="AB228" s="26" t="str">
        <f t="shared" si="16"/>
        <v>NÃO</v>
      </c>
      <c r="AC228" s="47" t="str">
        <f t="shared" si="17"/>
        <v>Via Úmida</v>
      </c>
      <c r="AD228" s="47" t="str">
        <f>_xlfn.XLOOKUP(D228,'[1]SPMC IBP SA'!G:G,'[1]SPMC IBP SA'!FK:FK,"",0)</f>
        <v>Crítico</v>
      </c>
      <c r="AE228" s="47" t="str">
        <f>_xlfn.XLOOKUP(D228,'[1]SPMC IBP SA'!G:G,'[1]SPMC IBP SA'!Q:Q,"",0)</f>
        <v>LTO 2000 2  VG 2000 2</v>
      </c>
      <c r="AF228" s="48">
        <f>_xlfn.XLOOKUP(D228,'[1]SPMC IBP SA'!G:G,'[1]SPMC IBP SA'!FT:FT,"",0)*L228</f>
        <v>77943.599999999991</v>
      </c>
      <c r="AG228">
        <f>IFERROR(IF(C228="","",VLOOKUP(C228,[1]EBR!A:I,9,0)),5)</f>
        <v>5</v>
      </c>
      <c r="AH228" t="str">
        <f>IF(AG228="","",VLOOKUP(AG228,[1]EBR!S:T,2,0))</f>
        <v>PESAGEM</v>
      </c>
      <c r="AI228" t="str">
        <f>_xlfn.XLOOKUP(D228,'[1]SPMC IBP SA'!G:G,'[1]SPMC IBP SA'!M:M,"",0)</f>
        <v>VERMELHO</v>
      </c>
      <c r="AJ228">
        <f t="shared" ca="1" si="18"/>
        <v>10</v>
      </c>
      <c r="AK228" s="40" t="str">
        <f t="shared" ca="1" si="19"/>
        <v>8 - OP com menos de 20 dias</v>
      </c>
      <c r="AS228" t="str">
        <f t="shared" si="20"/>
        <v>702667</v>
      </c>
    </row>
    <row r="229" spans="1:45" x14ac:dyDescent="0.35">
      <c r="A229" s="38">
        <v>704068</v>
      </c>
      <c r="B229" s="38">
        <v>2273448</v>
      </c>
      <c r="C229" s="38" t="s">
        <v>539</v>
      </c>
      <c r="D229" s="38" t="s">
        <v>320</v>
      </c>
      <c r="E229" s="38" t="s">
        <v>54</v>
      </c>
      <c r="F229" s="38">
        <v>402</v>
      </c>
      <c r="G229" s="38" t="s">
        <v>55</v>
      </c>
      <c r="H229" s="38">
        <v>600</v>
      </c>
      <c r="I229" s="38" t="s">
        <v>339</v>
      </c>
      <c r="J229" s="38" t="s">
        <v>540</v>
      </c>
      <c r="K229" s="38" t="s">
        <v>157</v>
      </c>
      <c r="L229" s="39">
        <v>400000</v>
      </c>
      <c r="M229" s="39">
        <v>0</v>
      </c>
      <c r="N229" t="s">
        <v>59</v>
      </c>
      <c r="O229" s="40">
        <v>45705</v>
      </c>
      <c r="P229" s="40">
        <v>45707</v>
      </c>
      <c r="Q229" s="40">
        <v>45705</v>
      </c>
      <c r="R229" s="40">
        <v>45705</v>
      </c>
      <c r="S229" s="40">
        <v>45705</v>
      </c>
      <c r="T229" s="41">
        <v>45714</v>
      </c>
      <c r="U229" s="42">
        <v>6</v>
      </c>
      <c r="W229" s="44" t="str">
        <f>_xlfn.XLOOKUP(D229,'[1]SPMC IBP SA'!G:G,'[1]SPMC IBP SA'!M:M,"",0)</f>
        <v>(NONE)</v>
      </c>
      <c r="X229" s="44" t="str">
        <f>_xlfn.XLOOKUP(D229,'[1]SPMC IBP SA'!G:G,'[1]SPMC IBP SA'!O:O,"",0)</f>
        <v>COP LEG.8</v>
      </c>
      <c r="Y229" s="44" t="str">
        <f>_xlfn.XLOOKUP(D229,'[1]SPMC IBP SA'!G:G,'[1]SPMC IBP SA'!R:R,"",0)</f>
        <v>REV. 800 1</v>
      </c>
      <c r="Z229" s="45" t="s">
        <v>55</v>
      </c>
      <c r="AA229" s="46">
        <f>_xlfn.XLOOKUP(D229,'[1]SPMC IBP SA'!G:G,'[1]SPMC IBP SA'!AM:AM,"",0)</f>
        <v>6</v>
      </c>
      <c r="AB229" s="26" t="str">
        <f t="shared" si="16"/>
        <v/>
      </c>
      <c r="AC229" s="47" t="str">
        <f t="shared" si="17"/>
        <v>Via Úmida</v>
      </c>
      <c r="AD229" s="47" t="str">
        <f>_xlfn.XLOOKUP(D229,'[1]SPMC IBP SA'!G:G,'[1]SPMC IBP SA'!FK:FK,"",0)</f>
        <v>Excesso</v>
      </c>
      <c r="AE229" s="47" t="str">
        <f>_xlfn.XLOOKUP(D229,'[1]SPMC IBP SA'!G:G,'[1]SPMC IBP SA'!Q:Q,"",0)</f>
        <v>LTO 2000 1  VG 2000 1</v>
      </c>
      <c r="AF229" s="48">
        <f>_xlfn.XLOOKUP(D229,'[1]SPMC IBP SA'!G:G,'[1]SPMC IBP SA'!FT:FT,"",0)*L229</f>
        <v>255212</v>
      </c>
      <c r="AG229">
        <f>IFERROR(IF(C229="","",VLOOKUP(C229,[1]EBR!A:I,9,0)),5)</f>
        <v>5</v>
      </c>
      <c r="AH229" t="str">
        <f>IF(AG229="","",VLOOKUP(AG229,[1]EBR!S:T,2,0))</f>
        <v>PESAGEM</v>
      </c>
      <c r="AI229" t="str">
        <f>_xlfn.XLOOKUP(D229,'[1]SPMC IBP SA'!G:G,'[1]SPMC IBP SA'!M:M,"",0)</f>
        <v>(NONE)</v>
      </c>
      <c r="AJ229">
        <f t="shared" ca="1" si="18"/>
        <v>10</v>
      </c>
      <c r="AK229" s="40" t="str">
        <f t="shared" ca="1" si="19"/>
        <v>8 - OP com menos de 20 dias</v>
      </c>
      <c r="AS229" t="str">
        <f t="shared" si="20"/>
        <v>702667</v>
      </c>
    </row>
    <row r="230" spans="1:45" x14ac:dyDescent="0.35">
      <c r="A230" s="38">
        <v>704068</v>
      </c>
      <c r="B230" s="38">
        <v>2273449</v>
      </c>
      <c r="C230" s="38" t="s">
        <v>541</v>
      </c>
      <c r="D230" s="38" t="s">
        <v>320</v>
      </c>
      <c r="E230" s="38" t="s">
        <v>54</v>
      </c>
      <c r="F230" s="38">
        <v>402</v>
      </c>
      <c r="G230" s="38" t="s">
        <v>55</v>
      </c>
      <c r="H230" s="38">
        <v>600</v>
      </c>
      <c r="I230" s="38" t="s">
        <v>339</v>
      </c>
      <c r="J230" s="38" t="s">
        <v>540</v>
      </c>
      <c r="K230" s="38" t="s">
        <v>157</v>
      </c>
      <c r="L230" s="39">
        <v>400000</v>
      </c>
      <c r="M230" s="39">
        <v>0</v>
      </c>
      <c r="N230" t="s">
        <v>59</v>
      </c>
      <c r="O230" s="40">
        <v>45705</v>
      </c>
      <c r="P230" s="40">
        <v>45707</v>
      </c>
      <c r="Q230" s="40">
        <v>45705</v>
      </c>
      <c r="R230" s="40">
        <v>45705</v>
      </c>
      <c r="S230" s="40">
        <v>45705</v>
      </c>
      <c r="T230" s="41">
        <v>45714</v>
      </c>
      <c r="U230" s="42">
        <v>6</v>
      </c>
      <c r="V230" s="43"/>
      <c r="W230" s="44" t="str">
        <f>_xlfn.XLOOKUP(D230,'[1]SPMC IBP SA'!G:G,'[1]SPMC IBP SA'!M:M,"",0)</f>
        <v>(NONE)</v>
      </c>
      <c r="X230" s="44" t="str">
        <f>_xlfn.XLOOKUP(D230,'[1]SPMC IBP SA'!G:G,'[1]SPMC IBP SA'!O:O,"",0)</f>
        <v>COP LEG.8</v>
      </c>
      <c r="Y230" s="44" t="str">
        <f>_xlfn.XLOOKUP(D230,'[1]SPMC IBP SA'!G:G,'[1]SPMC IBP SA'!R:R,"",0)</f>
        <v>REV. 800 1</v>
      </c>
      <c r="Z230" s="45" t="s">
        <v>55</v>
      </c>
      <c r="AA230" s="46">
        <f>_xlfn.XLOOKUP(D230,'[1]SPMC IBP SA'!G:G,'[1]SPMC IBP SA'!AM:AM,"",0)</f>
        <v>6</v>
      </c>
      <c r="AB230" s="26" t="str">
        <f t="shared" si="16"/>
        <v/>
      </c>
      <c r="AC230" s="47" t="str">
        <f t="shared" si="17"/>
        <v>Via Úmida</v>
      </c>
      <c r="AD230" s="47" t="str">
        <f>_xlfn.XLOOKUP(D230,'[1]SPMC IBP SA'!G:G,'[1]SPMC IBP SA'!FK:FK,"",0)</f>
        <v>Excesso</v>
      </c>
      <c r="AE230" s="47" t="str">
        <f>_xlfn.XLOOKUP(D230,'[1]SPMC IBP SA'!G:G,'[1]SPMC IBP SA'!Q:Q,"",0)</f>
        <v>LTO 2000 1  VG 2000 1</v>
      </c>
      <c r="AF230" s="48">
        <f>_xlfn.XLOOKUP(D230,'[1]SPMC IBP SA'!G:G,'[1]SPMC IBP SA'!FT:FT,"",0)*L230</f>
        <v>255212</v>
      </c>
      <c r="AG230">
        <f>IFERROR(IF(C230="","",VLOOKUP(C230,[1]EBR!A:I,9,0)),5)</f>
        <v>5</v>
      </c>
      <c r="AH230" t="str">
        <f>IF(AG230="","",VLOOKUP(AG230,[1]EBR!S:T,2,0))</f>
        <v>PESAGEM</v>
      </c>
      <c r="AI230" t="str">
        <f>_xlfn.XLOOKUP(D230,'[1]SPMC IBP SA'!G:G,'[1]SPMC IBP SA'!M:M,"",0)</f>
        <v>(NONE)</v>
      </c>
      <c r="AJ230">
        <f t="shared" ca="1" si="18"/>
        <v>10</v>
      </c>
      <c r="AK230" s="40" t="str">
        <f t="shared" ca="1" si="19"/>
        <v>8 - OP com menos de 20 dias</v>
      </c>
      <c r="AS230" t="str">
        <f t="shared" si="20"/>
        <v>704068</v>
      </c>
    </row>
    <row r="231" spans="1:45" x14ac:dyDescent="0.35">
      <c r="A231" s="38">
        <v>704068</v>
      </c>
      <c r="B231" s="38">
        <v>2273450</v>
      </c>
      <c r="C231" s="38" t="s">
        <v>542</v>
      </c>
      <c r="D231" s="38" t="s">
        <v>320</v>
      </c>
      <c r="E231" s="38" t="s">
        <v>54</v>
      </c>
      <c r="F231" s="38">
        <v>402</v>
      </c>
      <c r="G231" s="38" t="s">
        <v>55</v>
      </c>
      <c r="H231" s="38">
        <v>600</v>
      </c>
      <c r="I231" s="38" t="s">
        <v>339</v>
      </c>
      <c r="J231" s="38" t="s">
        <v>540</v>
      </c>
      <c r="K231" s="38" t="s">
        <v>157</v>
      </c>
      <c r="L231" s="39">
        <v>400000</v>
      </c>
      <c r="M231" s="39">
        <v>0</v>
      </c>
      <c r="N231" t="s">
        <v>59</v>
      </c>
      <c r="O231" s="40">
        <v>45705</v>
      </c>
      <c r="P231" s="40">
        <v>45707</v>
      </c>
      <c r="Q231" s="40">
        <v>45705</v>
      </c>
      <c r="R231" s="40">
        <v>45705</v>
      </c>
      <c r="S231" s="40">
        <v>45705</v>
      </c>
      <c r="T231" s="41">
        <v>45714</v>
      </c>
      <c r="U231" s="42">
        <v>6</v>
      </c>
      <c r="V231" s="43"/>
      <c r="W231" s="44" t="str">
        <f>_xlfn.XLOOKUP(D231,'[1]SPMC IBP SA'!G:G,'[1]SPMC IBP SA'!M:M,"",0)</f>
        <v>(NONE)</v>
      </c>
      <c r="X231" s="44" t="str">
        <f>_xlfn.XLOOKUP(D231,'[1]SPMC IBP SA'!G:G,'[1]SPMC IBP SA'!O:O,"",0)</f>
        <v>COP LEG.8</v>
      </c>
      <c r="Y231" s="44" t="str">
        <f>_xlfn.XLOOKUP(D231,'[1]SPMC IBP SA'!G:G,'[1]SPMC IBP SA'!R:R,"",0)</f>
        <v>REV. 800 1</v>
      </c>
      <c r="Z231" s="45" t="s">
        <v>55</v>
      </c>
      <c r="AA231" s="46">
        <f>_xlfn.XLOOKUP(D231,'[1]SPMC IBP SA'!G:G,'[1]SPMC IBP SA'!AM:AM,"",0)</f>
        <v>6</v>
      </c>
      <c r="AB231" s="26" t="str">
        <f t="shared" si="16"/>
        <v/>
      </c>
      <c r="AC231" s="47" t="str">
        <f t="shared" si="17"/>
        <v>Via Úmida</v>
      </c>
      <c r="AD231" s="47" t="str">
        <f>_xlfn.XLOOKUP(D231,'[1]SPMC IBP SA'!G:G,'[1]SPMC IBP SA'!FK:FK,"",0)</f>
        <v>Excesso</v>
      </c>
      <c r="AE231" s="47" t="str">
        <f>_xlfn.XLOOKUP(D231,'[1]SPMC IBP SA'!G:G,'[1]SPMC IBP SA'!Q:Q,"",0)</f>
        <v>LTO 2000 1  VG 2000 1</v>
      </c>
      <c r="AF231" s="48">
        <f>_xlfn.XLOOKUP(D231,'[1]SPMC IBP SA'!G:G,'[1]SPMC IBP SA'!FT:FT,"",0)*L231</f>
        <v>255212</v>
      </c>
      <c r="AG231">
        <f>IFERROR(IF(C231="","",VLOOKUP(C231,[1]EBR!A:I,9,0)),5)</f>
        <v>5</v>
      </c>
      <c r="AH231" t="str">
        <f>IF(AG231="","",VLOOKUP(AG231,[1]EBR!S:T,2,0))</f>
        <v>PESAGEM</v>
      </c>
      <c r="AI231" t="str">
        <f>_xlfn.XLOOKUP(D231,'[1]SPMC IBP SA'!G:G,'[1]SPMC IBP SA'!M:M,"",0)</f>
        <v>(NONE)</v>
      </c>
      <c r="AJ231">
        <f t="shared" ca="1" si="18"/>
        <v>10</v>
      </c>
      <c r="AK231" s="40" t="str">
        <f t="shared" ca="1" si="19"/>
        <v>8 - OP com menos de 20 dias</v>
      </c>
      <c r="AS231" t="str">
        <f t="shared" si="20"/>
        <v>704068</v>
      </c>
    </row>
    <row r="232" spans="1:45" x14ac:dyDescent="0.35">
      <c r="A232" s="38">
        <v>703609</v>
      </c>
      <c r="B232" s="38">
        <v>2269357</v>
      </c>
      <c r="C232" s="38" t="s">
        <v>543</v>
      </c>
      <c r="D232" s="38" t="s">
        <v>314</v>
      </c>
      <c r="E232" s="38" t="s">
        <v>54</v>
      </c>
      <c r="F232" s="38">
        <v>402</v>
      </c>
      <c r="G232" s="38" t="s">
        <v>55</v>
      </c>
      <c r="H232" s="38">
        <v>600</v>
      </c>
      <c r="I232" s="38" t="s">
        <v>273</v>
      </c>
      <c r="J232" s="38" t="s">
        <v>529</v>
      </c>
      <c r="K232" s="38" t="s">
        <v>81</v>
      </c>
      <c r="L232" s="39">
        <v>1750000</v>
      </c>
      <c r="M232" s="39">
        <v>0</v>
      </c>
      <c r="N232" t="s">
        <v>59</v>
      </c>
      <c r="O232" s="40">
        <v>45708</v>
      </c>
      <c r="P232" s="40">
        <v>45711</v>
      </c>
      <c r="Q232" s="40">
        <v>45692</v>
      </c>
      <c r="R232" s="40">
        <v>45708</v>
      </c>
      <c r="S232" s="40">
        <v>45706</v>
      </c>
      <c r="T232" s="41" t="s">
        <v>264</v>
      </c>
      <c r="U232" s="42">
        <v>19</v>
      </c>
      <c r="V232" s="43"/>
      <c r="W232" s="44" t="str">
        <f>_xlfn.XLOOKUP(D232,'[1]SPMC IBP SA'!G:G,'[1]SPMC IBP SA'!M:M,"",0)</f>
        <v>VERMELHO</v>
      </c>
      <c r="X232" s="44" t="str">
        <f>_xlfn.XLOOKUP(D232,'[1]SPMC IBP SA'!G:G,'[1]SPMC IBP SA'!O:O,"",0)</f>
        <v>COP FET.1</v>
      </c>
      <c r="Y232" s="44" t="str">
        <f>_xlfn.XLOOKUP(D232,'[1]SPMC IBP SA'!G:G,'[1]SPMC IBP SA'!R:R,"",0)</f>
        <v>REV. 500 3</v>
      </c>
      <c r="Z232" s="45" t="s">
        <v>55</v>
      </c>
      <c r="AA232" s="46">
        <f>_xlfn.XLOOKUP(D232,'[1]SPMC IBP SA'!G:G,'[1]SPMC IBP SA'!AM:AM,"",0)</f>
        <v>19</v>
      </c>
      <c r="AB232" s="26" t="str">
        <f t="shared" si="16"/>
        <v>NÃO</v>
      </c>
      <c r="AC232" s="47" t="str">
        <f t="shared" si="17"/>
        <v>Via Úmida</v>
      </c>
      <c r="AD232" s="47" t="str">
        <f>_xlfn.XLOOKUP(D232,'[1]SPMC IBP SA'!G:G,'[1]SPMC IBP SA'!FK:FK,"",0)</f>
        <v>Crítico</v>
      </c>
      <c r="AE232" s="47" t="str">
        <f>_xlfn.XLOOKUP(D232,'[1]SPMC IBP SA'!G:G,'[1]SPMC IBP SA'!Q:Q,"",0)</f>
        <v>LTO 800 1</v>
      </c>
      <c r="AF232" s="48">
        <f>_xlfn.XLOOKUP(D232,'[1]SPMC IBP SA'!G:G,'[1]SPMC IBP SA'!FT:FT,"",0)*L232</f>
        <v>149152.5</v>
      </c>
      <c r="AG232">
        <f>IFERROR(IF(C232="","",VLOOKUP(C232,[1]EBR!A:I,9,0)),5)</f>
        <v>5</v>
      </c>
      <c r="AH232" t="str">
        <f>IF(AG232="","",VLOOKUP(AG232,[1]EBR!S:T,2,0))</f>
        <v>PESAGEM</v>
      </c>
      <c r="AI232" t="str">
        <f>_xlfn.XLOOKUP(D232,'[1]SPMC IBP SA'!G:G,'[1]SPMC IBP SA'!M:M,"",0)</f>
        <v>VERMELHO</v>
      </c>
      <c r="AJ232">
        <f t="shared" ca="1" si="18"/>
        <v>9</v>
      </c>
      <c r="AK232" s="40" t="str">
        <f t="shared" ca="1" si="19"/>
        <v>8 - OP com menos de 20 dias</v>
      </c>
      <c r="AS232" t="str">
        <f t="shared" si="20"/>
        <v>704068</v>
      </c>
    </row>
    <row r="233" spans="1:45" x14ac:dyDescent="0.35">
      <c r="A233" s="38">
        <v>703609</v>
      </c>
      <c r="B233" s="38">
        <v>2269358</v>
      </c>
      <c r="C233" s="38" t="s">
        <v>544</v>
      </c>
      <c r="D233" s="38" t="s">
        <v>314</v>
      </c>
      <c r="E233" s="38" t="s">
        <v>54</v>
      </c>
      <c r="F233" s="38">
        <v>402</v>
      </c>
      <c r="G233" s="38" t="s">
        <v>55</v>
      </c>
      <c r="H233" s="38">
        <v>600</v>
      </c>
      <c r="I233" s="38" t="s">
        <v>273</v>
      </c>
      <c r="J233" s="38" t="s">
        <v>529</v>
      </c>
      <c r="K233" s="38" t="s">
        <v>81</v>
      </c>
      <c r="L233" s="39">
        <v>1750000</v>
      </c>
      <c r="M233" s="39">
        <v>0</v>
      </c>
      <c r="N233" t="s">
        <v>59</v>
      </c>
      <c r="O233" s="40">
        <v>45708</v>
      </c>
      <c r="P233" s="40">
        <v>45711</v>
      </c>
      <c r="Q233" s="40">
        <v>45692</v>
      </c>
      <c r="R233" s="40">
        <v>45708</v>
      </c>
      <c r="S233" s="40">
        <v>45706</v>
      </c>
      <c r="T233" s="41" t="s">
        <v>264</v>
      </c>
      <c r="U233" s="42">
        <v>19</v>
      </c>
      <c r="V233" s="43"/>
      <c r="W233" s="44" t="str">
        <f>_xlfn.XLOOKUP(D233,'[1]SPMC IBP SA'!G:G,'[1]SPMC IBP SA'!M:M,"",0)</f>
        <v>VERMELHO</v>
      </c>
      <c r="X233" s="44" t="str">
        <f>_xlfn.XLOOKUP(D233,'[1]SPMC IBP SA'!G:G,'[1]SPMC IBP SA'!O:O,"",0)</f>
        <v>COP FET.1</v>
      </c>
      <c r="Y233" s="44" t="str">
        <f>_xlfn.XLOOKUP(D233,'[1]SPMC IBP SA'!G:G,'[1]SPMC IBP SA'!R:R,"",0)</f>
        <v>REV. 500 3</v>
      </c>
      <c r="Z233" s="45" t="s">
        <v>55</v>
      </c>
      <c r="AA233" s="46">
        <f>_xlfn.XLOOKUP(D233,'[1]SPMC IBP SA'!G:G,'[1]SPMC IBP SA'!AM:AM,"",0)</f>
        <v>19</v>
      </c>
      <c r="AB233" s="26" t="str">
        <f t="shared" si="16"/>
        <v>NÃO</v>
      </c>
      <c r="AC233" s="47" t="str">
        <f t="shared" si="17"/>
        <v>Via Úmida</v>
      </c>
      <c r="AD233" s="47" t="str">
        <f>_xlfn.XLOOKUP(D233,'[1]SPMC IBP SA'!G:G,'[1]SPMC IBP SA'!FK:FK,"",0)</f>
        <v>Crítico</v>
      </c>
      <c r="AE233" s="47" t="str">
        <f>_xlfn.XLOOKUP(D233,'[1]SPMC IBP SA'!G:G,'[1]SPMC IBP SA'!Q:Q,"",0)</f>
        <v>LTO 800 1</v>
      </c>
      <c r="AF233" s="48">
        <f>_xlfn.XLOOKUP(D233,'[1]SPMC IBP SA'!G:G,'[1]SPMC IBP SA'!FT:FT,"",0)*L233</f>
        <v>149152.5</v>
      </c>
      <c r="AG233">
        <f>IFERROR(IF(C233="","",VLOOKUP(C233,[1]EBR!A:I,9,0)),5)</f>
        <v>5</v>
      </c>
      <c r="AH233" t="str">
        <f>IF(AG233="","",VLOOKUP(AG233,[1]EBR!S:T,2,0))</f>
        <v>PESAGEM</v>
      </c>
      <c r="AI233" t="str">
        <f>_xlfn.XLOOKUP(D233,'[1]SPMC IBP SA'!G:G,'[1]SPMC IBP SA'!M:M,"",0)</f>
        <v>VERMELHO</v>
      </c>
      <c r="AJ233">
        <f t="shared" ca="1" si="18"/>
        <v>9</v>
      </c>
      <c r="AK233" s="40" t="str">
        <f t="shared" ca="1" si="19"/>
        <v>8 - OP com menos de 20 dias</v>
      </c>
      <c r="AS233" t="str">
        <f t="shared" si="20"/>
        <v>703609</v>
      </c>
    </row>
    <row r="234" spans="1:45" x14ac:dyDescent="0.35">
      <c r="A234" s="38">
        <v>703609</v>
      </c>
      <c r="B234" s="38">
        <v>2269360</v>
      </c>
      <c r="C234" s="38" t="s">
        <v>545</v>
      </c>
      <c r="D234" s="38" t="s">
        <v>314</v>
      </c>
      <c r="E234" s="38" t="s">
        <v>54</v>
      </c>
      <c r="F234" s="38">
        <v>402</v>
      </c>
      <c r="G234" s="38" t="s">
        <v>55</v>
      </c>
      <c r="H234" s="38">
        <v>600</v>
      </c>
      <c r="I234" s="38" t="s">
        <v>273</v>
      </c>
      <c r="J234" s="38" t="s">
        <v>529</v>
      </c>
      <c r="K234" s="38" t="s">
        <v>81</v>
      </c>
      <c r="L234" s="39">
        <v>1750000</v>
      </c>
      <c r="M234" s="39">
        <v>0</v>
      </c>
      <c r="N234" t="s">
        <v>59</v>
      </c>
      <c r="O234" s="40">
        <v>45708</v>
      </c>
      <c r="P234" s="40">
        <v>45711</v>
      </c>
      <c r="Q234" s="40">
        <v>45692</v>
      </c>
      <c r="R234" s="40">
        <v>45708</v>
      </c>
      <c r="S234" s="40">
        <v>45706</v>
      </c>
      <c r="T234" s="41" t="s">
        <v>264</v>
      </c>
      <c r="U234" s="42">
        <v>19</v>
      </c>
      <c r="V234" s="43"/>
      <c r="W234" s="44" t="str">
        <f>_xlfn.XLOOKUP(D234,'[1]SPMC IBP SA'!G:G,'[1]SPMC IBP SA'!M:M,"",0)</f>
        <v>VERMELHO</v>
      </c>
      <c r="X234" s="44" t="str">
        <f>_xlfn.XLOOKUP(D234,'[1]SPMC IBP SA'!G:G,'[1]SPMC IBP SA'!O:O,"",0)</f>
        <v>COP FET.1</v>
      </c>
      <c r="Y234" s="44" t="str">
        <f>_xlfn.XLOOKUP(D234,'[1]SPMC IBP SA'!G:G,'[1]SPMC IBP SA'!R:R,"",0)</f>
        <v>REV. 500 3</v>
      </c>
      <c r="Z234" s="45" t="s">
        <v>55</v>
      </c>
      <c r="AA234" s="46">
        <f>_xlfn.XLOOKUP(D234,'[1]SPMC IBP SA'!G:G,'[1]SPMC IBP SA'!AM:AM,"",0)</f>
        <v>19</v>
      </c>
      <c r="AB234" s="26" t="str">
        <f t="shared" si="16"/>
        <v>NÃO</v>
      </c>
      <c r="AC234" s="47" t="str">
        <f t="shared" si="17"/>
        <v>Via Úmida</v>
      </c>
      <c r="AD234" s="47" t="str">
        <f>_xlfn.XLOOKUP(D234,'[1]SPMC IBP SA'!G:G,'[1]SPMC IBP SA'!FK:FK,"",0)</f>
        <v>Crítico</v>
      </c>
      <c r="AE234" s="47" t="str">
        <f>_xlfn.XLOOKUP(D234,'[1]SPMC IBP SA'!G:G,'[1]SPMC IBP SA'!Q:Q,"",0)</f>
        <v>LTO 800 1</v>
      </c>
      <c r="AF234" s="48">
        <f>_xlfn.XLOOKUP(D234,'[1]SPMC IBP SA'!G:G,'[1]SPMC IBP SA'!FT:FT,"",0)*L234</f>
        <v>149152.5</v>
      </c>
      <c r="AG234">
        <f>IFERROR(IF(C234="","",VLOOKUP(C234,[1]EBR!A:I,9,0)),5)</f>
        <v>5</v>
      </c>
      <c r="AH234" t="str">
        <f>IF(AG234="","",VLOOKUP(AG234,[1]EBR!S:T,2,0))</f>
        <v>PESAGEM</v>
      </c>
      <c r="AI234" t="str">
        <f>_xlfn.XLOOKUP(D234,'[1]SPMC IBP SA'!G:G,'[1]SPMC IBP SA'!M:M,"",0)</f>
        <v>VERMELHO</v>
      </c>
      <c r="AJ234">
        <f t="shared" ca="1" si="18"/>
        <v>9</v>
      </c>
      <c r="AK234" s="40" t="str">
        <f t="shared" ca="1" si="19"/>
        <v>8 - OP com menos de 20 dias</v>
      </c>
      <c r="AS234" t="str">
        <f t="shared" si="20"/>
        <v>703609</v>
      </c>
    </row>
    <row r="235" spans="1:45" x14ac:dyDescent="0.35">
      <c r="A235" s="38">
        <v>703043</v>
      </c>
      <c r="B235" s="38">
        <v>2269607</v>
      </c>
      <c r="C235" s="38" t="s">
        <v>546</v>
      </c>
      <c r="D235" s="38" t="s">
        <v>120</v>
      </c>
      <c r="E235" s="38" t="s">
        <v>54</v>
      </c>
      <c r="F235" s="38">
        <v>400</v>
      </c>
      <c r="G235" s="38" t="s">
        <v>55</v>
      </c>
      <c r="H235" s="38">
        <v>600</v>
      </c>
      <c r="I235" s="38" t="s">
        <v>273</v>
      </c>
      <c r="J235" s="38" t="s">
        <v>189</v>
      </c>
      <c r="K235" s="38" t="s">
        <v>81</v>
      </c>
      <c r="L235" s="39">
        <v>2000000</v>
      </c>
      <c r="M235" s="39">
        <v>0</v>
      </c>
      <c r="N235" t="s">
        <v>59</v>
      </c>
      <c r="O235" s="40">
        <v>45708</v>
      </c>
      <c r="P235" s="40">
        <v>45711</v>
      </c>
      <c r="Q235" s="40">
        <v>45692</v>
      </c>
      <c r="R235" s="40">
        <v>45708</v>
      </c>
      <c r="S235" s="40">
        <v>45706</v>
      </c>
      <c r="T235" s="41" t="s">
        <v>264</v>
      </c>
      <c r="U235" s="42">
        <v>18</v>
      </c>
      <c r="V235" s="43"/>
      <c r="W235" s="44" t="str">
        <f>_xlfn.XLOOKUP(D235,'[1]SPMC IBP SA'!G:G,'[1]SPMC IBP SA'!M:M,"",0)</f>
        <v>VERMELHO</v>
      </c>
      <c r="X235" s="44" t="str">
        <f>_xlfn.XLOOKUP(D235,'[1]SPMC IBP SA'!G:G,'[1]SPMC IBP SA'!O:O,"",0)</f>
        <v>COP LEG.7</v>
      </c>
      <c r="Y235" s="44" t="str">
        <f>_xlfn.XLOOKUP(D235,'[1]SPMC IBP SA'!G:G,'[1]SPMC IBP SA'!R:R,"",0)</f>
        <v>REV. 800 1</v>
      </c>
      <c r="Z235" s="45" t="s">
        <v>55</v>
      </c>
      <c r="AA235" s="46">
        <f>_xlfn.XLOOKUP(D235,'[1]SPMC IBP SA'!G:G,'[1]SPMC IBP SA'!AM:AM,"",0)</f>
        <v>18</v>
      </c>
      <c r="AB235" s="26" t="str">
        <f t="shared" si="16"/>
        <v>NÃO</v>
      </c>
      <c r="AC235" s="47" t="str">
        <f t="shared" si="17"/>
        <v>Via Úmida</v>
      </c>
      <c r="AD235" s="47" t="str">
        <f>_xlfn.XLOOKUP(D235,'[1]SPMC IBP SA'!G:G,'[1]SPMC IBP SA'!FK:FK,"",0)</f>
        <v>Ótimo</v>
      </c>
      <c r="AE235" s="47" t="str">
        <f>_xlfn.XLOOKUP(D235,'[1]SPMC IBP SA'!G:G,'[1]SPMC IBP SA'!Q:Q,"",0)</f>
        <v>-</v>
      </c>
      <c r="AF235" s="48">
        <f>_xlfn.XLOOKUP(D235,'[1]SPMC IBP SA'!G:G,'[1]SPMC IBP SA'!FT:FT,"",0)*L235</f>
        <v>210480</v>
      </c>
      <c r="AG235">
        <f>IFERROR(IF(C235="","",VLOOKUP(C235,[1]EBR!A:I,9,0)),5)</f>
        <v>5</v>
      </c>
      <c r="AH235" t="str">
        <f>IF(AG235="","",VLOOKUP(AG235,[1]EBR!S:T,2,0))</f>
        <v>PESAGEM</v>
      </c>
      <c r="AI235" t="str">
        <f>_xlfn.XLOOKUP(D235,'[1]SPMC IBP SA'!G:G,'[1]SPMC IBP SA'!M:M,"",0)</f>
        <v>VERMELHO</v>
      </c>
      <c r="AJ235">
        <f t="shared" ca="1" si="18"/>
        <v>9</v>
      </c>
      <c r="AK235" s="40" t="str">
        <f t="shared" ca="1" si="19"/>
        <v>8 - OP com menos de 20 dias</v>
      </c>
      <c r="AS235" t="str">
        <f t="shared" si="20"/>
        <v>703609</v>
      </c>
    </row>
    <row r="236" spans="1:45" x14ac:dyDescent="0.35">
      <c r="A236" s="38">
        <v>703043</v>
      </c>
      <c r="B236" s="38">
        <v>2269608</v>
      </c>
      <c r="C236" s="38" t="s">
        <v>547</v>
      </c>
      <c r="D236" s="38" t="s">
        <v>120</v>
      </c>
      <c r="E236" s="38" t="s">
        <v>54</v>
      </c>
      <c r="F236" s="38">
        <v>400</v>
      </c>
      <c r="G236" s="38" t="s">
        <v>55</v>
      </c>
      <c r="H236" s="38">
        <v>600</v>
      </c>
      <c r="I236" s="38" t="s">
        <v>273</v>
      </c>
      <c r="J236" s="38" t="s">
        <v>189</v>
      </c>
      <c r="K236" s="38" t="s">
        <v>81</v>
      </c>
      <c r="L236" s="39">
        <v>2000000</v>
      </c>
      <c r="M236" s="39">
        <v>0</v>
      </c>
      <c r="N236" t="s">
        <v>59</v>
      </c>
      <c r="O236" s="40">
        <v>45708</v>
      </c>
      <c r="P236" s="40">
        <v>45711</v>
      </c>
      <c r="Q236" s="40">
        <v>45692</v>
      </c>
      <c r="R236" s="40">
        <v>45708</v>
      </c>
      <c r="S236" s="40">
        <v>45706</v>
      </c>
      <c r="T236" s="41" t="s">
        <v>264</v>
      </c>
      <c r="U236" s="42">
        <v>18</v>
      </c>
      <c r="W236" s="44" t="str">
        <f>_xlfn.XLOOKUP(D236,'[1]SPMC IBP SA'!G:G,'[1]SPMC IBP SA'!M:M,"",0)</f>
        <v>VERMELHO</v>
      </c>
      <c r="X236" s="44" t="str">
        <f>_xlfn.XLOOKUP(D236,'[1]SPMC IBP SA'!G:G,'[1]SPMC IBP SA'!O:O,"",0)</f>
        <v>COP LEG.7</v>
      </c>
      <c r="Y236" s="44" t="str">
        <f>_xlfn.XLOOKUP(D236,'[1]SPMC IBP SA'!G:G,'[1]SPMC IBP SA'!R:R,"",0)</f>
        <v>REV. 800 1</v>
      </c>
      <c r="Z236" s="45" t="s">
        <v>55</v>
      </c>
      <c r="AA236" s="46">
        <f>_xlfn.XLOOKUP(D236,'[1]SPMC IBP SA'!G:G,'[1]SPMC IBP SA'!AM:AM,"",0)</f>
        <v>18</v>
      </c>
      <c r="AB236" s="26" t="str">
        <f t="shared" si="16"/>
        <v>NÃO</v>
      </c>
      <c r="AC236" s="47" t="str">
        <f t="shared" si="17"/>
        <v>Via Úmida</v>
      </c>
      <c r="AD236" s="47" t="str">
        <f>_xlfn.XLOOKUP(D236,'[1]SPMC IBP SA'!G:G,'[1]SPMC IBP SA'!FK:FK,"",0)</f>
        <v>Ótimo</v>
      </c>
      <c r="AE236" s="47" t="str">
        <f>_xlfn.XLOOKUP(D236,'[1]SPMC IBP SA'!G:G,'[1]SPMC IBP SA'!Q:Q,"",0)</f>
        <v>-</v>
      </c>
      <c r="AF236" s="48">
        <f>_xlfn.XLOOKUP(D236,'[1]SPMC IBP SA'!G:G,'[1]SPMC IBP SA'!FT:FT,"",0)*L236</f>
        <v>210480</v>
      </c>
      <c r="AG236">
        <f>IFERROR(IF(C236="","",VLOOKUP(C236,[1]EBR!A:I,9,0)),5)</f>
        <v>5</v>
      </c>
      <c r="AH236" t="str">
        <f>IF(AG236="","",VLOOKUP(AG236,[1]EBR!S:T,2,0))</f>
        <v>PESAGEM</v>
      </c>
      <c r="AI236" t="str">
        <f>_xlfn.XLOOKUP(D236,'[1]SPMC IBP SA'!G:G,'[1]SPMC IBP SA'!M:M,"",0)</f>
        <v>VERMELHO</v>
      </c>
      <c r="AJ236">
        <f t="shared" ca="1" si="18"/>
        <v>9</v>
      </c>
      <c r="AK236" s="40" t="str">
        <f t="shared" ca="1" si="19"/>
        <v>8 - OP com menos de 20 dias</v>
      </c>
      <c r="AS236" t="str">
        <f t="shared" si="20"/>
        <v>703043</v>
      </c>
    </row>
    <row r="237" spans="1:45" x14ac:dyDescent="0.35">
      <c r="A237" s="38">
        <v>700663</v>
      </c>
      <c r="B237" s="38">
        <v>2270258</v>
      </c>
      <c r="C237" s="38" t="s">
        <v>548</v>
      </c>
      <c r="D237" s="38">
        <v>700663</v>
      </c>
      <c r="E237" s="38" t="s">
        <v>54</v>
      </c>
      <c r="F237" s="38">
        <v>402</v>
      </c>
      <c r="G237" s="38" t="s">
        <v>55</v>
      </c>
      <c r="H237" s="38">
        <v>600</v>
      </c>
      <c r="I237" s="38" t="s">
        <v>290</v>
      </c>
      <c r="J237" s="38" t="s">
        <v>549</v>
      </c>
      <c r="K237" s="38" t="s">
        <v>81</v>
      </c>
      <c r="L237" s="39">
        <v>500000</v>
      </c>
      <c r="M237" s="39">
        <v>0</v>
      </c>
      <c r="N237" t="s">
        <v>59</v>
      </c>
      <c r="O237" s="40">
        <v>45708</v>
      </c>
      <c r="P237" s="40">
        <v>45711</v>
      </c>
      <c r="Q237" s="40">
        <v>45694</v>
      </c>
      <c r="R237" s="40">
        <v>45708</v>
      </c>
      <c r="S237" s="40">
        <v>45706</v>
      </c>
      <c r="T237" s="41">
        <v>45713</v>
      </c>
      <c r="U237" s="42">
        <v>17</v>
      </c>
      <c r="W237" s="44" t="str">
        <f>_xlfn.XLOOKUP(D237,'[1]SPMC IBP SA'!G:G,'[1]SPMC IBP SA'!M:M,"",0)</f>
        <v>ROXO</v>
      </c>
      <c r="X237" s="44" t="str">
        <f>_xlfn.XLOOKUP(D237,'[1]SPMC IBP SA'!G:G,'[1]SPMC IBP SA'!O:O,"",0)</f>
        <v>COP LEG.3</v>
      </c>
      <c r="Y237" s="44" t="str">
        <f>_xlfn.XLOOKUP(D237,'[1]SPMC IBP SA'!G:G,'[1]SPMC IBP SA'!R:R,"",0)</f>
        <v>REV. 800 1</v>
      </c>
      <c r="Z237" s="45" t="s">
        <v>55</v>
      </c>
      <c r="AA237" s="46">
        <f>_xlfn.XLOOKUP(D237,'[1]SPMC IBP SA'!G:G,'[1]SPMC IBP SA'!AM:AM,"",0)</f>
        <v>17</v>
      </c>
      <c r="AB237" s="26" t="str">
        <f t="shared" si="16"/>
        <v/>
      </c>
      <c r="AC237" s="47" t="str">
        <f t="shared" si="17"/>
        <v>Via Úmida</v>
      </c>
      <c r="AD237" s="47" t="str">
        <f>_xlfn.XLOOKUP(D237,'[1]SPMC IBP SA'!G:G,'[1]SPMC IBP SA'!FK:FK,"",0)</f>
        <v>Ótimo</v>
      </c>
      <c r="AE237" s="47" t="str">
        <f>_xlfn.XLOOKUP(D237,'[1]SPMC IBP SA'!G:G,'[1]SPMC IBP SA'!Q:Q,"",0)</f>
        <v>LTO 800 2  VG 800 2</v>
      </c>
      <c r="AF237" s="48">
        <f>_xlfn.XLOOKUP(D237,'[1]SPMC IBP SA'!G:G,'[1]SPMC IBP SA'!FT:FT,"",0)*L237</f>
        <v>394425</v>
      </c>
      <c r="AG237">
        <f>IFERROR(IF(C237="","",VLOOKUP(C237,[1]EBR!A:I,9,0)),5)</f>
        <v>5</v>
      </c>
      <c r="AH237" t="str">
        <f>IF(AG237="","",VLOOKUP(AG237,[1]EBR!S:T,2,0))</f>
        <v>PESAGEM</v>
      </c>
      <c r="AI237" t="str">
        <f>_xlfn.XLOOKUP(D237,'[1]SPMC IBP SA'!G:G,'[1]SPMC IBP SA'!M:M,"",0)</f>
        <v>ROXO</v>
      </c>
      <c r="AJ237">
        <f t="shared" ca="1" si="18"/>
        <v>9</v>
      </c>
      <c r="AK237" s="40" t="str">
        <f t="shared" ca="1" si="19"/>
        <v>8 - OP com menos de 20 dias</v>
      </c>
      <c r="AS237" t="str">
        <f t="shared" si="20"/>
        <v>703043</v>
      </c>
    </row>
    <row r="238" spans="1:45" x14ac:dyDescent="0.35">
      <c r="A238" s="38">
        <v>700663</v>
      </c>
      <c r="B238" s="38">
        <v>2270259</v>
      </c>
      <c r="C238" s="38" t="s">
        <v>550</v>
      </c>
      <c r="D238" s="38">
        <v>700663</v>
      </c>
      <c r="E238" s="38" t="s">
        <v>54</v>
      </c>
      <c r="F238" s="38">
        <v>402</v>
      </c>
      <c r="G238" s="38" t="s">
        <v>55</v>
      </c>
      <c r="H238" s="38">
        <v>600</v>
      </c>
      <c r="I238" s="38" t="s">
        <v>290</v>
      </c>
      <c r="J238" s="38" t="s">
        <v>549</v>
      </c>
      <c r="K238" s="38" t="s">
        <v>81</v>
      </c>
      <c r="L238" s="39">
        <v>500000</v>
      </c>
      <c r="M238" s="39">
        <v>0</v>
      </c>
      <c r="N238" t="s">
        <v>59</v>
      </c>
      <c r="O238" s="40">
        <v>45708</v>
      </c>
      <c r="P238" s="40">
        <v>45711</v>
      </c>
      <c r="Q238" s="40">
        <v>45694</v>
      </c>
      <c r="R238" s="40">
        <v>45708</v>
      </c>
      <c r="S238" s="40">
        <v>45706</v>
      </c>
      <c r="T238" s="41">
        <v>45713</v>
      </c>
      <c r="U238" s="42">
        <v>17</v>
      </c>
      <c r="W238" s="44" t="str">
        <f>_xlfn.XLOOKUP(D238,'[1]SPMC IBP SA'!G:G,'[1]SPMC IBP SA'!M:M,"",0)</f>
        <v>ROXO</v>
      </c>
      <c r="X238" s="44" t="str">
        <f>_xlfn.XLOOKUP(D238,'[1]SPMC IBP SA'!G:G,'[1]SPMC IBP SA'!O:O,"",0)</f>
        <v>COP LEG.3</v>
      </c>
      <c r="Y238" s="44" t="str">
        <f>_xlfn.XLOOKUP(D238,'[1]SPMC IBP SA'!G:G,'[1]SPMC IBP SA'!R:R,"",0)</f>
        <v>REV. 800 1</v>
      </c>
      <c r="Z238" s="45" t="s">
        <v>55</v>
      </c>
      <c r="AA238" s="46">
        <f>_xlfn.XLOOKUP(D238,'[1]SPMC IBP SA'!G:G,'[1]SPMC IBP SA'!AM:AM,"",0)</f>
        <v>17</v>
      </c>
      <c r="AB238" s="26" t="str">
        <f t="shared" si="16"/>
        <v/>
      </c>
      <c r="AC238" s="47" t="str">
        <f t="shared" si="17"/>
        <v>Via Úmida</v>
      </c>
      <c r="AD238" s="47" t="str">
        <f>_xlfn.XLOOKUP(D238,'[1]SPMC IBP SA'!G:G,'[1]SPMC IBP SA'!FK:FK,"",0)</f>
        <v>Ótimo</v>
      </c>
      <c r="AE238" s="47" t="str">
        <f>_xlfn.XLOOKUP(D238,'[1]SPMC IBP SA'!G:G,'[1]SPMC IBP SA'!Q:Q,"",0)</f>
        <v>LTO 800 2  VG 800 2</v>
      </c>
      <c r="AF238" s="48">
        <f>_xlfn.XLOOKUP(D238,'[1]SPMC IBP SA'!G:G,'[1]SPMC IBP SA'!FT:FT,"",0)*L238</f>
        <v>394425</v>
      </c>
      <c r="AG238">
        <f>IFERROR(IF(C238="","",VLOOKUP(C238,[1]EBR!A:I,9,0)),5)</f>
        <v>5</v>
      </c>
      <c r="AH238" t="str">
        <f>IF(AG238="","",VLOOKUP(AG238,[1]EBR!S:T,2,0))</f>
        <v>PESAGEM</v>
      </c>
      <c r="AI238" t="str">
        <f>_xlfn.XLOOKUP(D238,'[1]SPMC IBP SA'!G:G,'[1]SPMC IBP SA'!M:M,"",0)</f>
        <v>ROXO</v>
      </c>
      <c r="AJ238">
        <f t="shared" ca="1" si="18"/>
        <v>9</v>
      </c>
      <c r="AK238" s="40" t="str">
        <f t="shared" ca="1" si="19"/>
        <v>8 - OP com menos de 20 dias</v>
      </c>
      <c r="AS238" t="str">
        <f t="shared" si="20"/>
        <v>700663</v>
      </c>
    </row>
    <row r="239" spans="1:45" x14ac:dyDescent="0.35">
      <c r="A239" s="38">
        <v>700663</v>
      </c>
      <c r="B239" s="38">
        <v>2270260</v>
      </c>
      <c r="C239" s="38" t="s">
        <v>551</v>
      </c>
      <c r="D239" s="38">
        <v>700663</v>
      </c>
      <c r="E239" s="38" t="s">
        <v>54</v>
      </c>
      <c r="F239" s="38">
        <v>402</v>
      </c>
      <c r="G239" s="38" t="s">
        <v>55</v>
      </c>
      <c r="H239" s="38">
        <v>600</v>
      </c>
      <c r="I239" s="38" t="s">
        <v>552</v>
      </c>
      <c r="J239" s="38" t="s">
        <v>549</v>
      </c>
      <c r="K239" s="38" t="s">
        <v>81</v>
      </c>
      <c r="L239" s="39">
        <v>500000</v>
      </c>
      <c r="M239" s="39">
        <v>0</v>
      </c>
      <c r="N239" t="s">
        <v>59</v>
      </c>
      <c r="O239" s="40">
        <v>45708</v>
      </c>
      <c r="P239" s="40">
        <v>45711</v>
      </c>
      <c r="Q239" s="40">
        <v>45694</v>
      </c>
      <c r="R239" s="40">
        <v>45708</v>
      </c>
      <c r="S239" s="40">
        <v>45706</v>
      </c>
      <c r="T239" s="41">
        <v>45713</v>
      </c>
      <c r="U239" s="42">
        <v>17</v>
      </c>
      <c r="V239" s="43"/>
      <c r="W239" s="44" t="str">
        <f>_xlfn.XLOOKUP(D239,'[1]SPMC IBP SA'!G:G,'[1]SPMC IBP SA'!M:M,"",0)</f>
        <v>ROXO</v>
      </c>
      <c r="X239" s="44" t="str">
        <f>_xlfn.XLOOKUP(D239,'[1]SPMC IBP SA'!G:G,'[1]SPMC IBP SA'!O:O,"",0)</f>
        <v>COP LEG.3</v>
      </c>
      <c r="Y239" s="44" t="str">
        <f>_xlfn.XLOOKUP(D239,'[1]SPMC IBP SA'!G:G,'[1]SPMC IBP SA'!R:R,"",0)</f>
        <v>REV. 800 1</v>
      </c>
      <c r="Z239" s="45" t="s">
        <v>55</v>
      </c>
      <c r="AA239" s="46">
        <f>_xlfn.XLOOKUP(D239,'[1]SPMC IBP SA'!G:G,'[1]SPMC IBP SA'!AM:AM,"",0)</f>
        <v>17</v>
      </c>
      <c r="AB239" s="26" t="str">
        <f t="shared" si="16"/>
        <v/>
      </c>
      <c r="AC239" s="47" t="str">
        <f t="shared" si="17"/>
        <v>Via Úmida</v>
      </c>
      <c r="AD239" s="47" t="str">
        <f>_xlfn.XLOOKUP(D239,'[1]SPMC IBP SA'!G:G,'[1]SPMC IBP SA'!FK:FK,"",0)</f>
        <v>Ótimo</v>
      </c>
      <c r="AE239" s="47" t="str">
        <f>_xlfn.XLOOKUP(D239,'[1]SPMC IBP SA'!G:G,'[1]SPMC IBP SA'!Q:Q,"",0)</f>
        <v>LTO 800 2  VG 800 2</v>
      </c>
      <c r="AF239" s="48">
        <f>_xlfn.XLOOKUP(D239,'[1]SPMC IBP SA'!G:G,'[1]SPMC IBP SA'!FT:FT,"",0)*L239</f>
        <v>394425</v>
      </c>
      <c r="AG239">
        <f>IFERROR(IF(C239="","",VLOOKUP(C239,[1]EBR!A:I,9,0)),5)</f>
        <v>5</v>
      </c>
      <c r="AH239" t="str">
        <f>IF(AG239="","",VLOOKUP(AG239,[1]EBR!S:T,2,0))</f>
        <v>PESAGEM</v>
      </c>
      <c r="AI239" t="str">
        <f>_xlfn.XLOOKUP(D239,'[1]SPMC IBP SA'!G:G,'[1]SPMC IBP SA'!M:M,"",0)</f>
        <v>ROXO</v>
      </c>
      <c r="AJ239">
        <f t="shared" ca="1" si="18"/>
        <v>9</v>
      </c>
      <c r="AK239" s="40" t="str">
        <f t="shared" ca="1" si="19"/>
        <v>8 - OP com menos de 20 dias</v>
      </c>
      <c r="AS239" t="str">
        <f t="shared" si="20"/>
        <v>700663</v>
      </c>
    </row>
    <row r="240" spans="1:45" x14ac:dyDescent="0.35">
      <c r="A240" s="38">
        <v>702076</v>
      </c>
      <c r="B240" s="38">
        <v>2273609</v>
      </c>
      <c r="C240" s="38" t="s">
        <v>553</v>
      </c>
      <c r="D240" s="38" t="s">
        <v>328</v>
      </c>
      <c r="E240" s="38" t="s">
        <v>54</v>
      </c>
      <c r="F240" s="38">
        <v>402</v>
      </c>
      <c r="G240" s="38" t="s">
        <v>55</v>
      </c>
      <c r="H240" s="38">
        <v>600</v>
      </c>
      <c r="I240" s="38" t="s">
        <v>554</v>
      </c>
      <c r="J240" s="38" t="s">
        <v>555</v>
      </c>
      <c r="K240" s="38" t="s">
        <v>269</v>
      </c>
      <c r="L240" s="39">
        <v>1333333</v>
      </c>
      <c r="M240" s="39">
        <v>1321508</v>
      </c>
      <c r="N240" t="s">
        <v>59</v>
      </c>
      <c r="O240" s="40">
        <v>45725</v>
      </c>
      <c r="P240" s="40">
        <v>45727</v>
      </c>
      <c r="Q240" s="40">
        <v>45706</v>
      </c>
      <c r="R240" s="40">
        <v>45725</v>
      </c>
      <c r="S240" s="40">
        <v>45706</v>
      </c>
      <c r="T240" s="41">
        <v>45707</v>
      </c>
      <c r="U240" s="42">
        <v>13</v>
      </c>
      <c r="W240" s="44" t="str">
        <f>_xlfn.XLOOKUP(D240,'[1]SPMC IBP SA'!G:G,'[1]SPMC IBP SA'!M:M,"",0)</f>
        <v>VERMELHO</v>
      </c>
      <c r="X240" s="44" t="str">
        <f>_xlfn.XLOOKUP(D240,'[1]SPMC IBP SA'!G:G,'[1]SPMC IBP SA'!O:O,"",0)</f>
        <v>COP FET.1</v>
      </c>
      <c r="Y240" s="44" t="str">
        <f>_xlfn.XLOOKUP(D240,'[1]SPMC IBP SA'!G:G,'[1]SPMC IBP SA'!R:R,"",0)</f>
        <v>(None)</v>
      </c>
      <c r="Z240" s="45" t="s">
        <v>55</v>
      </c>
      <c r="AA240" s="46">
        <f>_xlfn.XLOOKUP(D240,'[1]SPMC IBP SA'!G:G,'[1]SPMC IBP SA'!AM:AM,"",0)</f>
        <v>13</v>
      </c>
      <c r="AB240" s="26" t="str">
        <f t="shared" si="16"/>
        <v/>
      </c>
      <c r="AC240" s="47" t="str">
        <f t="shared" si="17"/>
        <v>Via Úmida</v>
      </c>
      <c r="AD240" s="47" t="str">
        <f>_xlfn.XLOOKUP(D240,'[1]SPMC IBP SA'!G:G,'[1]SPMC IBP SA'!FK:FK,"",0)</f>
        <v>Baixo</v>
      </c>
      <c r="AE240" s="47" t="str">
        <f>_xlfn.XLOOKUP(D240,'[1]SPMC IBP SA'!G:G,'[1]SPMC IBP SA'!Q:Q,"",0)</f>
        <v>LTO 800 2  VG 800 2</v>
      </c>
      <c r="AF240" s="48">
        <f>_xlfn.XLOOKUP(D240,'[1]SPMC IBP SA'!G:G,'[1]SPMC IBP SA'!FT:FT,"",0)*L240</f>
        <v>25319.99367</v>
      </c>
      <c r="AG240">
        <f>IFERROR(IF(C240="","",VLOOKUP(C240,[1]EBR!A:I,9,0)),5)</f>
        <v>5</v>
      </c>
      <c r="AH240" t="str">
        <f>IF(AG240="","",VLOOKUP(AG240,[1]EBR!S:T,2,0))</f>
        <v>PESAGEM</v>
      </c>
      <c r="AI240" t="str">
        <f>_xlfn.XLOOKUP(D240,'[1]SPMC IBP SA'!G:G,'[1]SPMC IBP SA'!M:M,"",0)</f>
        <v>VERMELHO</v>
      </c>
      <c r="AJ240">
        <f t="shared" ca="1" si="18"/>
        <v>9</v>
      </c>
      <c r="AK240" s="40" t="str">
        <f t="shared" ca="1" si="19"/>
        <v>8 - OP com menos de 20 dias</v>
      </c>
      <c r="AS240" t="str">
        <f t="shared" si="20"/>
        <v>700663</v>
      </c>
    </row>
    <row r="241" spans="1:45" x14ac:dyDescent="0.35">
      <c r="A241" s="38">
        <v>702076</v>
      </c>
      <c r="B241" s="38">
        <v>2273610</v>
      </c>
      <c r="C241" s="38" t="s">
        <v>556</v>
      </c>
      <c r="D241" s="38" t="s">
        <v>328</v>
      </c>
      <c r="E241" s="38" t="s">
        <v>54</v>
      </c>
      <c r="F241" s="38">
        <v>402</v>
      </c>
      <c r="G241" s="38" t="s">
        <v>55</v>
      </c>
      <c r="H241" s="38">
        <v>600</v>
      </c>
      <c r="I241" s="38" t="s">
        <v>554</v>
      </c>
      <c r="J241" s="38" t="s">
        <v>555</v>
      </c>
      <c r="K241" s="38" t="s">
        <v>269</v>
      </c>
      <c r="L241" s="39">
        <v>1333333</v>
      </c>
      <c r="M241" s="39">
        <v>1319902</v>
      </c>
      <c r="N241" t="s">
        <v>59</v>
      </c>
      <c r="O241" s="40">
        <v>45725</v>
      </c>
      <c r="P241" s="40">
        <v>45727</v>
      </c>
      <c r="Q241" s="40">
        <v>45706</v>
      </c>
      <c r="R241" s="40">
        <v>45725</v>
      </c>
      <c r="S241" s="40">
        <v>45706</v>
      </c>
      <c r="T241" s="41">
        <v>45707</v>
      </c>
      <c r="U241" s="42">
        <v>13</v>
      </c>
      <c r="W241" s="44" t="str">
        <f>_xlfn.XLOOKUP(D241,'[1]SPMC IBP SA'!G:G,'[1]SPMC IBP SA'!M:M,"",0)</f>
        <v>VERMELHO</v>
      </c>
      <c r="X241" s="44" t="str">
        <f>_xlfn.XLOOKUP(D241,'[1]SPMC IBP SA'!G:G,'[1]SPMC IBP SA'!O:O,"",0)</f>
        <v>COP FET.1</v>
      </c>
      <c r="Y241" s="44" t="str">
        <f>_xlfn.XLOOKUP(D241,'[1]SPMC IBP SA'!G:G,'[1]SPMC IBP SA'!R:R,"",0)</f>
        <v>(None)</v>
      </c>
      <c r="Z241" s="45" t="s">
        <v>55</v>
      </c>
      <c r="AA241" s="46">
        <f>_xlfn.XLOOKUP(D241,'[1]SPMC IBP SA'!G:G,'[1]SPMC IBP SA'!AM:AM,"",0)</f>
        <v>13</v>
      </c>
      <c r="AB241" s="26" t="str">
        <f t="shared" si="16"/>
        <v/>
      </c>
      <c r="AC241" s="47" t="str">
        <f t="shared" si="17"/>
        <v>Via Úmida</v>
      </c>
      <c r="AD241" s="47" t="str">
        <f>_xlfn.XLOOKUP(D241,'[1]SPMC IBP SA'!G:G,'[1]SPMC IBP SA'!FK:FK,"",0)</f>
        <v>Baixo</v>
      </c>
      <c r="AE241" s="47" t="str">
        <f>_xlfn.XLOOKUP(D241,'[1]SPMC IBP SA'!G:G,'[1]SPMC IBP SA'!Q:Q,"",0)</f>
        <v>LTO 800 2  VG 800 2</v>
      </c>
      <c r="AF241" s="48">
        <f>_xlfn.XLOOKUP(D241,'[1]SPMC IBP SA'!G:G,'[1]SPMC IBP SA'!FT:FT,"",0)*L241</f>
        <v>25319.99367</v>
      </c>
      <c r="AG241">
        <f>IFERROR(IF(C241="","",VLOOKUP(C241,[1]EBR!A:I,9,0)),5)</f>
        <v>5</v>
      </c>
      <c r="AH241" t="str">
        <f>IF(AG241="","",VLOOKUP(AG241,[1]EBR!S:T,2,0))</f>
        <v>PESAGEM</v>
      </c>
      <c r="AI241" t="str">
        <f>_xlfn.XLOOKUP(D241,'[1]SPMC IBP SA'!G:G,'[1]SPMC IBP SA'!M:M,"",0)</f>
        <v>VERMELHO</v>
      </c>
      <c r="AJ241">
        <f t="shared" ca="1" si="18"/>
        <v>9</v>
      </c>
      <c r="AK241" s="40" t="str">
        <f t="shared" ca="1" si="19"/>
        <v>8 - OP com menos de 20 dias</v>
      </c>
      <c r="AL241" s="40"/>
      <c r="AS241" t="str">
        <f t="shared" si="20"/>
        <v>702076</v>
      </c>
    </row>
    <row r="242" spans="1:45" x14ac:dyDescent="0.35">
      <c r="A242" s="38">
        <v>702076</v>
      </c>
      <c r="B242" s="38">
        <v>2273611</v>
      </c>
      <c r="C242" s="38" t="s">
        <v>557</v>
      </c>
      <c r="D242" s="38" t="s">
        <v>328</v>
      </c>
      <c r="E242" s="38" t="s">
        <v>54</v>
      </c>
      <c r="F242" s="38">
        <v>402</v>
      </c>
      <c r="G242" s="38" t="s">
        <v>55</v>
      </c>
      <c r="H242" s="38">
        <v>600</v>
      </c>
      <c r="I242" s="38" t="s">
        <v>554</v>
      </c>
      <c r="J242" s="38" t="s">
        <v>555</v>
      </c>
      <c r="K242" s="38" t="s">
        <v>269</v>
      </c>
      <c r="L242" s="39">
        <v>1333333</v>
      </c>
      <c r="M242" s="39">
        <v>1326823</v>
      </c>
      <c r="N242" t="s">
        <v>59</v>
      </c>
      <c r="O242" s="40">
        <v>45728</v>
      </c>
      <c r="P242" s="40">
        <v>45730</v>
      </c>
      <c r="Q242" s="40">
        <v>45706</v>
      </c>
      <c r="R242" s="40">
        <v>45728</v>
      </c>
      <c r="S242" s="40">
        <v>45706</v>
      </c>
      <c r="T242" s="41">
        <v>45707</v>
      </c>
      <c r="U242" s="42">
        <v>13</v>
      </c>
      <c r="V242" s="43"/>
      <c r="W242" s="44" t="str">
        <f>_xlfn.XLOOKUP(D242,'[1]SPMC IBP SA'!G:G,'[1]SPMC IBP SA'!M:M,"",0)</f>
        <v>VERMELHO</v>
      </c>
      <c r="X242" s="44" t="str">
        <f>_xlfn.XLOOKUP(D242,'[1]SPMC IBP SA'!G:G,'[1]SPMC IBP SA'!O:O,"",0)</f>
        <v>COP FET.1</v>
      </c>
      <c r="Y242" s="44" t="str">
        <f>_xlfn.XLOOKUP(D242,'[1]SPMC IBP SA'!G:G,'[1]SPMC IBP SA'!R:R,"",0)</f>
        <v>(None)</v>
      </c>
      <c r="Z242" s="45" t="s">
        <v>55</v>
      </c>
      <c r="AA242" s="46">
        <f>_xlfn.XLOOKUP(D242,'[1]SPMC IBP SA'!G:G,'[1]SPMC IBP SA'!AM:AM,"",0)</f>
        <v>13</v>
      </c>
      <c r="AB242" s="26" t="str">
        <f t="shared" si="16"/>
        <v/>
      </c>
      <c r="AC242" s="47" t="str">
        <f t="shared" si="17"/>
        <v>Via Úmida</v>
      </c>
      <c r="AD242" s="47" t="str">
        <f>_xlfn.XLOOKUP(D242,'[1]SPMC IBP SA'!G:G,'[1]SPMC IBP SA'!FK:FK,"",0)</f>
        <v>Baixo</v>
      </c>
      <c r="AE242" s="47" t="str">
        <f>_xlfn.XLOOKUP(D242,'[1]SPMC IBP SA'!G:G,'[1]SPMC IBP SA'!Q:Q,"",0)</f>
        <v>LTO 800 2  VG 800 2</v>
      </c>
      <c r="AF242" s="48">
        <f>_xlfn.XLOOKUP(D242,'[1]SPMC IBP SA'!G:G,'[1]SPMC IBP SA'!FT:FT,"",0)*L242</f>
        <v>25319.99367</v>
      </c>
      <c r="AG242">
        <f>IFERROR(IF(C242="","",VLOOKUP(C242,[1]EBR!A:I,9,0)),5)</f>
        <v>5</v>
      </c>
      <c r="AH242" t="str">
        <f>IF(AG242="","",VLOOKUP(AG242,[1]EBR!S:T,2,0))</f>
        <v>PESAGEM</v>
      </c>
      <c r="AI242" t="str">
        <f>_xlfn.XLOOKUP(D242,'[1]SPMC IBP SA'!G:G,'[1]SPMC IBP SA'!M:M,"",0)</f>
        <v>VERMELHO</v>
      </c>
      <c r="AJ242">
        <f t="shared" ca="1" si="18"/>
        <v>9</v>
      </c>
      <c r="AK242" s="40" t="str">
        <f t="shared" ca="1" si="19"/>
        <v>8 - OP com menos de 20 dias</v>
      </c>
      <c r="AS242" t="str">
        <f t="shared" si="20"/>
        <v>702076</v>
      </c>
    </row>
    <row r="243" spans="1:45" x14ac:dyDescent="0.35">
      <c r="A243" s="38">
        <v>702076</v>
      </c>
      <c r="B243" s="38">
        <v>2273612</v>
      </c>
      <c r="C243" s="38" t="s">
        <v>558</v>
      </c>
      <c r="D243" s="38" t="s">
        <v>328</v>
      </c>
      <c r="E243" s="38" t="s">
        <v>54</v>
      </c>
      <c r="F243" s="38">
        <v>402</v>
      </c>
      <c r="G243" s="38" t="s">
        <v>55</v>
      </c>
      <c r="H243" s="38">
        <v>600</v>
      </c>
      <c r="I243" s="38" t="s">
        <v>203</v>
      </c>
      <c r="J243" s="38" t="s">
        <v>555</v>
      </c>
      <c r="K243" s="38" t="s">
        <v>269</v>
      </c>
      <c r="L243" s="39">
        <v>1333333</v>
      </c>
      <c r="M243" s="39">
        <v>1333096</v>
      </c>
      <c r="N243" t="s">
        <v>59</v>
      </c>
      <c r="O243" s="40">
        <v>45706</v>
      </c>
      <c r="P243" s="40">
        <v>45708</v>
      </c>
      <c r="Q243" s="40">
        <v>45706</v>
      </c>
      <c r="R243" s="40">
        <v>45706</v>
      </c>
      <c r="S243" s="40">
        <v>45706</v>
      </c>
      <c r="T243" s="41">
        <v>45707</v>
      </c>
      <c r="U243" s="42">
        <v>13</v>
      </c>
      <c r="V243" s="43"/>
      <c r="W243" s="44" t="str">
        <f>_xlfn.XLOOKUP(D243,'[1]SPMC IBP SA'!G:G,'[1]SPMC IBP SA'!M:M,"",0)</f>
        <v>VERMELHO</v>
      </c>
      <c r="X243" s="44" t="str">
        <f>_xlfn.XLOOKUP(D243,'[1]SPMC IBP SA'!G:G,'[1]SPMC IBP SA'!O:O,"",0)</f>
        <v>COP FET.1</v>
      </c>
      <c r="Y243" s="44" t="str">
        <f>_xlfn.XLOOKUP(D243,'[1]SPMC IBP SA'!G:G,'[1]SPMC IBP SA'!R:R,"",0)</f>
        <v>(None)</v>
      </c>
      <c r="Z243" s="45" t="s">
        <v>55</v>
      </c>
      <c r="AA243" s="46">
        <f>_xlfn.XLOOKUP(D243,'[1]SPMC IBP SA'!G:G,'[1]SPMC IBP SA'!AM:AM,"",0)</f>
        <v>13</v>
      </c>
      <c r="AB243" s="26" t="str">
        <f t="shared" si="16"/>
        <v/>
      </c>
      <c r="AC243" s="47" t="str">
        <f t="shared" si="17"/>
        <v>Via Úmida</v>
      </c>
      <c r="AD243" s="47" t="str">
        <f>_xlfn.XLOOKUP(D243,'[1]SPMC IBP SA'!G:G,'[1]SPMC IBP SA'!FK:FK,"",0)</f>
        <v>Baixo</v>
      </c>
      <c r="AE243" s="47" t="str">
        <f>_xlfn.XLOOKUP(D243,'[1]SPMC IBP SA'!G:G,'[1]SPMC IBP SA'!Q:Q,"",0)</f>
        <v>LTO 800 2  VG 800 2</v>
      </c>
      <c r="AF243" s="48">
        <f>_xlfn.XLOOKUP(D243,'[1]SPMC IBP SA'!G:G,'[1]SPMC IBP SA'!FT:FT,"",0)*L243</f>
        <v>25319.99367</v>
      </c>
      <c r="AG243">
        <f>IFERROR(IF(C243="","",VLOOKUP(C243,[1]EBR!A:I,9,0)),5)</f>
        <v>5</v>
      </c>
      <c r="AH243" t="str">
        <f>IF(AG243="","",VLOOKUP(AG243,[1]EBR!S:T,2,0))</f>
        <v>PESAGEM</v>
      </c>
      <c r="AI243" t="str">
        <f>_xlfn.XLOOKUP(D243,'[1]SPMC IBP SA'!G:G,'[1]SPMC IBP SA'!M:M,"",0)</f>
        <v>VERMELHO</v>
      </c>
      <c r="AJ243">
        <f t="shared" ca="1" si="18"/>
        <v>9</v>
      </c>
      <c r="AK243" s="40" t="str">
        <f t="shared" ca="1" si="19"/>
        <v>8 - OP com menos de 20 dias</v>
      </c>
      <c r="AS243" t="str">
        <f t="shared" si="20"/>
        <v>702076</v>
      </c>
    </row>
    <row r="244" spans="1:45" x14ac:dyDescent="0.35">
      <c r="A244" s="38">
        <v>702076</v>
      </c>
      <c r="B244" s="38">
        <v>2273613</v>
      </c>
      <c r="C244" s="38" t="s">
        <v>559</v>
      </c>
      <c r="D244" s="38" t="s">
        <v>328</v>
      </c>
      <c r="E244" s="38" t="s">
        <v>54</v>
      </c>
      <c r="F244" s="38">
        <v>402</v>
      </c>
      <c r="G244" s="38" t="s">
        <v>55</v>
      </c>
      <c r="H244" s="38">
        <v>600</v>
      </c>
      <c r="I244" s="38" t="s">
        <v>203</v>
      </c>
      <c r="J244" s="38" t="s">
        <v>555</v>
      </c>
      <c r="K244" s="38" t="s">
        <v>269</v>
      </c>
      <c r="L244" s="39">
        <v>1333333</v>
      </c>
      <c r="M244" s="39">
        <v>1332873</v>
      </c>
      <c r="N244" t="s">
        <v>59</v>
      </c>
      <c r="O244" s="40">
        <v>45706</v>
      </c>
      <c r="P244" s="40">
        <v>45708</v>
      </c>
      <c r="Q244" s="40">
        <v>45706</v>
      </c>
      <c r="R244" s="40">
        <v>45706</v>
      </c>
      <c r="S244" s="40">
        <v>45706</v>
      </c>
      <c r="T244" s="41">
        <v>45707</v>
      </c>
      <c r="U244" s="42">
        <v>13</v>
      </c>
      <c r="V244" s="43"/>
      <c r="W244" s="44" t="str">
        <f>_xlfn.XLOOKUP(D244,'[1]SPMC IBP SA'!G:G,'[1]SPMC IBP SA'!M:M,"",0)</f>
        <v>VERMELHO</v>
      </c>
      <c r="X244" s="44" t="str">
        <f>_xlfn.XLOOKUP(D244,'[1]SPMC IBP SA'!G:G,'[1]SPMC IBP SA'!O:O,"",0)</f>
        <v>COP FET.1</v>
      </c>
      <c r="Y244" s="44" t="str">
        <f>_xlfn.XLOOKUP(D244,'[1]SPMC IBP SA'!G:G,'[1]SPMC IBP SA'!R:R,"",0)</f>
        <v>(None)</v>
      </c>
      <c r="Z244" s="45" t="s">
        <v>55</v>
      </c>
      <c r="AA244" s="46">
        <f>_xlfn.XLOOKUP(D244,'[1]SPMC IBP SA'!G:G,'[1]SPMC IBP SA'!AM:AM,"",0)</f>
        <v>13</v>
      </c>
      <c r="AB244" s="26" t="str">
        <f t="shared" si="16"/>
        <v/>
      </c>
      <c r="AC244" s="47" t="str">
        <f t="shared" si="17"/>
        <v>Via Úmida</v>
      </c>
      <c r="AD244" s="47" t="str">
        <f>_xlfn.XLOOKUP(D244,'[1]SPMC IBP SA'!G:G,'[1]SPMC IBP SA'!FK:FK,"",0)</f>
        <v>Baixo</v>
      </c>
      <c r="AE244" s="47" t="str">
        <f>_xlfn.XLOOKUP(D244,'[1]SPMC IBP SA'!G:G,'[1]SPMC IBP SA'!Q:Q,"",0)</f>
        <v>LTO 800 2  VG 800 2</v>
      </c>
      <c r="AF244" s="48">
        <f>_xlfn.XLOOKUP(D244,'[1]SPMC IBP SA'!G:G,'[1]SPMC IBP SA'!FT:FT,"",0)*L244</f>
        <v>25319.99367</v>
      </c>
      <c r="AG244">
        <f>IFERROR(IF(C244="","",VLOOKUP(C244,[1]EBR!A:I,9,0)),5)</f>
        <v>5</v>
      </c>
      <c r="AH244" t="str">
        <f>IF(AG244="","",VLOOKUP(AG244,[1]EBR!S:T,2,0))</f>
        <v>PESAGEM</v>
      </c>
      <c r="AI244" t="str">
        <f>_xlfn.XLOOKUP(D244,'[1]SPMC IBP SA'!G:G,'[1]SPMC IBP SA'!M:M,"",0)</f>
        <v>VERMELHO</v>
      </c>
      <c r="AJ244">
        <f t="shared" ca="1" si="18"/>
        <v>9</v>
      </c>
      <c r="AK244" s="40" t="str">
        <f t="shared" ca="1" si="19"/>
        <v>8 - OP com menos de 20 dias</v>
      </c>
      <c r="AS244" t="str">
        <f t="shared" si="20"/>
        <v>702076</v>
      </c>
    </row>
    <row r="245" spans="1:45" x14ac:dyDescent="0.35">
      <c r="A245" s="38">
        <v>702076</v>
      </c>
      <c r="B245" s="38">
        <v>2273614</v>
      </c>
      <c r="C245" s="38" t="s">
        <v>560</v>
      </c>
      <c r="D245" s="38" t="s">
        <v>328</v>
      </c>
      <c r="E245" s="38" t="s">
        <v>54</v>
      </c>
      <c r="F245" s="38">
        <v>402</v>
      </c>
      <c r="G245" s="38" t="s">
        <v>55</v>
      </c>
      <c r="H245" s="38">
        <v>600</v>
      </c>
      <c r="I245" s="38" t="s">
        <v>216</v>
      </c>
      <c r="J245" s="38" t="s">
        <v>555</v>
      </c>
      <c r="K245" s="38" t="s">
        <v>269</v>
      </c>
      <c r="L245" s="39">
        <v>1333333</v>
      </c>
      <c r="M245" s="39">
        <v>0</v>
      </c>
      <c r="N245" t="s">
        <v>59</v>
      </c>
      <c r="O245" s="40">
        <v>45706</v>
      </c>
      <c r="P245" s="40">
        <v>45708</v>
      </c>
      <c r="Q245" s="40">
        <v>45706</v>
      </c>
      <c r="R245" s="40">
        <v>45706</v>
      </c>
      <c r="S245" s="40">
        <v>45706</v>
      </c>
      <c r="T245" s="41">
        <v>45707</v>
      </c>
      <c r="U245" s="42">
        <v>13</v>
      </c>
      <c r="V245" s="43"/>
      <c r="W245" s="44" t="str">
        <f>_xlfn.XLOOKUP(D245,'[1]SPMC IBP SA'!G:G,'[1]SPMC IBP SA'!M:M,"",0)</f>
        <v>VERMELHO</v>
      </c>
      <c r="X245" s="44" t="str">
        <f>_xlfn.XLOOKUP(D245,'[1]SPMC IBP SA'!G:G,'[1]SPMC IBP SA'!O:O,"",0)</f>
        <v>COP FET.1</v>
      </c>
      <c r="Y245" s="44" t="str">
        <f>_xlfn.XLOOKUP(D245,'[1]SPMC IBP SA'!G:G,'[1]SPMC IBP SA'!R:R,"",0)</f>
        <v>(None)</v>
      </c>
      <c r="Z245" s="45" t="s">
        <v>55</v>
      </c>
      <c r="AA245" s="46">
        <f>_xlfn.XLOOKUP(D245,'[1]SPMC IBP SA'!G:G,'[1]SPMC IBP SA'!AM:AM,"",0)</f>
        <v>13</v>
      </c>
      <c r="AB245" s="26" t="str">
        <f t="shared" si="16"/>
        <v/>
      </c>
      <c r="AC245" s="47" t="str">
        <f t="shared" si="17"/>
        <v>Via Úmida</v>
      </c>
      <c r="AD245" s="47" t="str">
        <f>_xlfn.XLOOKUP(D245,'[1]SPMC IBP SA'!G:G,'[1]SPMC IBP SA'!FK:FK,"",0)</f>
        <v>Baixo</v>
      </c>
      <c r="AE245" s="47" t="str">
        <f>_xlfn.XLOOKUP(D245,'[1]SPMC IBP SA'!G:G,'[1]SPMC IBP SA'!Q:Q,"",0)</f>
        <v>LTO 800 2  VG 800 2</v>
      </c>
      <c r="AF245" s="48">
        <f>_xlfn.XLOOKUP(D245,'[1]SPMC IBP SA'!G:G,'[1]SPMC IBP SA'!FT:FT,"",0)*L245</f>
        <v>25319.99367</v>
      </c>
      <c r="AG245">
        <f>IFERROR(IF(C245="","",VLOOKUP(C245,[1]EBR!A:I,9,0)),5)</f>
        <v>5</v>
      </c>
      <c r="AH245" t="str">
        <f>IF(AG245="","",VLOOKUP(AG245,[1]EBR!S:T,2,0))</f>
        <v>PESAGEM</v>
      </c>
      <c r="AI245" t="str">
        <f>_xlfn.XLOOKUP(D245,'[1]SPMC IBP SA'!G:G,'[1]SPMC IBP SA'!M:M,"",0)</f>
        <v>VERMELHO</v>
      </c>
      <c r="AJ245">
        <f t="shared" ca="1" si="18"/>
        <v>9</v>
      </c>
      <c r="AK245" s="40" t="str">
        <f t="shared" ca="1" si="19"/>
        <v>8 - OP com menos de 20 dias</v>
      </c>
      <c r="AS245" t="str">
        <f t="shared" si="20"/>
        <v>702076</v>
      </c>
    </row>
    <row r="246" spans="1:45" x14ac:dyDescent="0.35">
      <c r="A246" s="38">
        <v>702076</v>
      </c>
      <c r="B246" s="38">
        <v>2273615</v>
      </c>
      <c r="C246" s="38" t="s">
        <v>561</v>
      </c>
      <c r="D246" s="38" t="s">
        <v>328</v>
      </c>
      <c r="E246" s="38" t="s">
        <v>54</v>
      </c>
      <c r="F246" s="38">
        <v>402</v>
      </c>
      <c r="G246" s="38" t="s">
        <v>55</v>
      </c>
      <c r="H246" s="38">
        <v>600</v>
      </c>
      <c r="I246" s="38" t="s">
        <v>216</v>
      </c>
      <c r="J246" s="38" t="s">
        <v>555</v>
      </c>
      <c r="K246" s="38" t="s">
        <v>269</v>
      </c>
      <c r="L246" s="39">
        <v>1333333</v>
      </c>
      <c r="M246" s="39">
        <v>0</v>
      </c>
      <c r="N246" t="s">
        <v>59</v>
      </c>
      <c r="O246" s="40">
        <v>45706</v>
      </c>
      <c r="P246" s="40">
        <v>45708</v>
      </c>
      <c r="Q246" s="40">
        <v>45706</v>
      </c>
      <c r="R246" s="40">
        <v>45706</v>
      </c>
      <c r="S246" s="40">
        <v>45706</v>
      </c>
      <c r="T246" s="41">
        <v>45707</v>
      </c>
      <c r="U246" s="42">
        <v>13</v>
      </c>
      <c r="W246" s="44" t="str">
        <f>_xlfn.XLOOKUP(D246,'[1]SPMC IBP SA'!G:G,'[1]SPMC IBP SA'!M:M,"",0)</f>
        <v>VERMELHO</v>
      </c>
      <c r="X246" s="44" t="str">
        <f>_xlfn.XLOOKUP(D246,'[1]SPMC IBP SA'!G:G,'[1]SPMC IBP SA'!O:O,"",0)</f>
        <v>COP FET.1</v>
      </c>
      <c r="Y246" s="44" t="str">
        <f>_xlfn.XLOOKUP(D246,'[1]SPMC IBP SA'!G:G,'[1]SPMC IBP SA'!R:R,"",0)</f>
        <v>(None)</v>
      </c>
      <c r="Z246" s="45" t="s">
        <v>55</v>
      </c>
      <c r="AA246" s="46">
        <f>_xlfn.XLOOKUP(D246,'[1]SPMC IBP SA'!G:G,'[1]SPMC IBP SA'!AM:AM,"",0)</f>
        <v>13</v>
      </c>
      <c r="AB246" s="26" t="str">
        <f t="shared" si="16"/>
        <v/>
      </c>
      <c r="AC246" s="47" t="str">
        <f t="shared" si="17"/>
        <v>Via Úmida</v>
      </c>
      <c r="AD246" s="47" t="str">
        <f>_xlfn.XLOOKUP(D246,'[1]SPMC IBP SA'!G:G,'[1]SPMC IBP SA'!FK:FK,"",0)</f>
        <v>Baixo</v>
      </c>
      <c r="AE246" s="47" t="str">
        <f>_xlfn.XLOOKUP(D246,'[1]SPMC IBP SA'!G:G,'[1]SPMC IBP SA'!Q:Q,"",0)</f>
        <v>LTO 800 2  VG 800 2</v>
      </c>
      <c r="AF246" s="48">
        <f>_xlfn.XLOOKUP(D246,'[1]SPMC IBP SA'!G:G,'[1]SPMC IBP SA'!FT:FT,"",0)*L246</f>
        <v>25319.99367</v>
      </c>
      <c r="AG246">
        <f>IFERROR(IF(C246="","",VLOOKUP(C246,[1]EBR!A:I,9,0)),5)</f>
        <v>5</v>
      </c>
      <c r="AH246" t="str">
        <f>IF(AG246="","",VLOOKUP(AG246,[1]EBR!S:T,2,0))</f>
        <v>PESAGEM</v>
      </c>
      <c r="AI246" t="str">
        <f>_xlfn.XLOOKUP(D246,'[1]SPMC IBP SA'!G:G,'[1]SPMC IBP SA'!M:M,"",0)</f>
        <v>VERMELHO</v>
      </c>
      <c r="AJ246">
        <f t="shared" ca="1" si="18"/>
        <v>9</v>
      </c>
      <c r="AK246" s="40" t="str">
        <f t="shared" ca="1" si="19"/>
        <v>8 - OP com menos de 20 dias</v>
      </c>
      <c r="AS246" t="str">
        <f t="shared" si="20"/>
        <v>702076</v>
      </c>
    </row>
    <row r="247" spans="1:45" x14ac:dyDescent="0.35">
      <c r="A247" s="38">
        <v>702033</v>
      </c>
      <c r="B247" s="38">
        <v>2273640</v>
      </c>
      <c r="C247" s="38" t="s">
        <v>562</v>
      </c>
      <c r="D247" s="38" t="s">
        <v>192</v>
      </c>
      <c r="E247" s="38" t="s">
        <v>54</v>
      </c>
      <c r="F247" s="38">
        <v>400</v>
      </c>
      <c r="G247" s="38" t="s">
        <v>55</v>
      </c>
      <c r="H247" s="38">
        <v>600</v>
      </c>
      <c r="I247" s="38" t="s">
        <v>273</v>
      </c>
      <c r="J247" s="38" t="s">
        <v>313</v>
      </c>
      <c r="K247" s="38" t="s">
        <v>157</v>
      </c>
      <c r="L247" s="39">
        <v>550000</v>
      </c>
      <c r="M247" s="39">
        <v>0</v>
      </c>
      <c r="N247" t="s">
        <v>59</v>
      </c>
      <c r="O247" s="40">
        <v>45706</v>
      </c>
      <c r="P247" s="40">
        <v>45707</v>
      </c>
      <c r="Q247" s="40">
        <v>45706</v>
      </c>
      <c r="R247" s="40">
        <v>45706</v>
      </c>
      <c r="S247" s="40">
        <v>45706</v>
      </c>
      <c r="T247" s="41" t="s">
        <v>264</v>
      </c>
      <c r="U247" s="42">
        <v>13</v>
      </c>
      <c r="W247" s="44" t="str">
        <f>_xlfn.XLOOKUP(D247,'[1]SPMC IBP SA'!G:G,'[1]SPMC IBP SA'!M:M,"",0)</f>
        <v>VERMELHO</v>
      </c>
      <c r="X247" s="44" t="str">
        <f>_xlfn.XLOOKUP(D247,'[1]SPMC IBP SA'!G:G,'[1]SPMC IBP SA'!O:O,"",0)</f>
        <v>COP LEG.7</v>
      </c>
      <c r="Y247" s="44" t="str">
        <f>_xlfn.XLOOKUP(D247,'[1]SPMC IBP SA'!G:G,'[1]SPMC IBP SA'!R:R,"",0)</f>
        <v>(None)</v>
      </c>
      <c r="Z247" s="45" t="s">
        <v>55</v>
      </c>
      <c r="AA247" s="46">
        <f>_xlfn.XLOOKUP(D247,'[1]SPMC IBP SA'!G:G,'[1]SPMC IBP SA'!AM:AM,"",0)</f>
        <v>13</v>
      </c>
      <c r="AB247" s="26" t="str">
        <f t="shared" si="16"/>
        <v>NÃO</v>
      </c>
      <c r="AC247" s="47" t="str">
        <f t="shared" si="17"/>
        <v>Via Úmida</v>
      </c>
      <c r="AD247" s="47" t="str">
        <f>_xlfn.XLOOKUP(D247,'[1]SPMC IBP SA'!G:G,'[1]SPMC IBP SA'!FK:FK,"",0)</f>
        <v>Crítico</v>
      </c>
      <c r="AE247" s="47" t="str">
        <f>_xlfn.XLOOKUP(D247,'[1]SPMC IBP SA'!G:G,'[1]SPMC IBP SA'!Q:Q,"",0)</f>
        <v>(None)</v>
      </c>
      <c r="AF247" s="48">
        <f>_xlfn.XLOOKUP(D247,'[1]SPMC IBP SA'!G:G,'[1]SPMC IBP SA'!FT:FT,"",0)*L247</f>
        <v>313593.5</v>
      </c>
      <c r="AG247">
        <f>IFERROR(IF(C247="","",VLOOKUP(C247,[1]EBR!A:I,9,0)),5)</f>
        <v>5</v>
      </c>
      <c r="AH247" t="str">
        <f>IF(AG247="","",VLOOKUP(AG247,[1]EBR!S:T,2,0))</f>
        <v>PESAGEM</v>
      </c>
      <c r="AI247" t="str">
        <f>_xlfn.XLOOKUP(D247,'[1]SPMC IBP SA'!G:G,'[1]SPMC IBP SA'!M:M,"",0)</f>
        <v>VERMELHO</v>
      </c>
      <c r="AJ247">
        <f t="shared" ca="1" si="18"/>
        <v>9</v>
      </c>
      <c r="AK247" s="40" t="str">
        <f t="shared" ca="1" si="19"/>
        <v>8 - OP com menos de 20 dias</v>
      </c>
      <c r="AS247" t="str">
        <f t="shared" si="20"/>
        <v>702076</v>
      </c>
    </row>
    <row r="248" spans="1:45" x14ac:dyDescent="0.35">
      <c r="A248" s="38">
        <v>702964</v>
      </c>
      <c r="B248" s="38">
        <v>2273726</v>
      </c>
      <c r="C248" s="38" t="s">
        <v>563</v>
      </c>
      <c r="D248" s="38" t="s">
        <v>330</v>
      </c>
      <c r="E248" s="38" t="s">
        <v>54</v>
      </c>
      <c r="F248" s="38">
        <v>402</v>
      </c>
      <c r="G248" s="38" t="s">
        <v>55</v>
      </c>
      <c r="H248" s="38">
        <v>600</v>
      </c>
      <c r="I248" s="38" t="s">
        <v>263</v>
      </c>
      <c r="J248" s="38" t="s">
        <v>564</v>
      </c>
      <c r="K248" s="38" t="s">
        <v>157</v>
      </c>
      <c r="L248" s="39">
        <v>2400000</v>
      </c>
      <c r="M248" s="39">
        <v>0</v>
      </c>
      <c r="N248" t="s">
        <v>59</v>
      </c>
      <c r="O248" s="40">
        <v>45706</v>
      </c>
      <c r="P248" s="40">
        <v>45710</v>
      </c>
      <c r="Q248" s="40">
        <v>45706</v>
      </c>
      <c r="R248" s="40">
        <v>45706</v>
      </c>
      <c r="S248" s="40">
        <v>45706</v>
      </c>
      <c r="T248" s="41" t="s">
        <v>264</v>
      </c>
      <c r="U248" s="42">
        <v>22</v>
      </c>
      <c r="W248" s="44" t="str">
        <f>_xlfn.XLOOKUP(D248,'[1]SPMC IBP SA'!G:G,'[1]SPMC IBP SA'!M:M,"",0)</f>
        <v>VERMELHO</v>
      </c>
      <c r="X248" s="44" t="str">
        <f>_xlfn.XLOOKUP(D248,'[1]SPMC IBP SA'!G:G,'[1]SPMC IBP SA'!O:O,"",0)</f>
        <v>COP LEG.2</v>
      </c>
      <c r="Y248" s="44" t="str">
        <f>_xlfn.XLOOKUP(D248,'[1]SPMC IBP SA'!G:G,'[1]SPMC IBP SA'!R:R,"",0)</f>
        <v>REV. 400 1</v>
      </c>
      <c r="Z248" s="45" t="s">
        <v>55</v>
      </c>
      <c r="AA248" s="46">
        <f>_xlfn.XLOOKUP(D248,'[1]SPMC IBP SA'!G:G,'[1]SPMC IBP SA'!AM:AM,"",0)</f>
        <v>22</v>
      </c>
      <c r="AB248" s="26" t="str">
        <f t="shared" si="16"/>
        <v>NÃO</v>
      </c>
      <c r="AC248" s="47" t="str">
        <f t="shared" si="17"/>
        <v>Via Úmida</v>
      </c>
      <c r="AD248" s="47" t="str">
        <f>_xlfn.XLOOKUP(D248,'[1]SPMC IBP SA'!G:G,'[1]SPMC IBP SA'!FK:FK,"",0)</f>
        <v>Baixo</v>
      </c>
      <c r="AE248" s="47" t="str">
        <f>_xlfn.XLOOKUP(D248,'[1]SPMC IBP SA'!G:G,'[1]SPMC IBP SA'!Q:Q,"",0)</f>
        <v>LTO 800 1  VG 800 1</v>
      </c>
      <c r="AF248" s="48">
        <f>_xlfn.XLOOKUP(D248,'[1]SPMC IBP SA'!G:G,'[1]SPMC IBP SA'!FT:FT,"",0)*L248</f>
        <v>285600</v>
      </c>
      <c r="AG248">
        <f>IFERROR(IF(C248="","",VLOOKUP(C248,[1]EBR!A:I,9,0)),5)</f>
        <v>5</v>
      </c>
      <c r="AH248" t="str">
        <f>IF(AG248="","",VLOOKUP(AG248,[1]EBR!S:T,2,0))</f>
        <v>PESAGEM</v>
      </c>
      <c r="AI248" t="str">
        <f>_xlfn.XLOOKUP(D248,'[1]SPMC IBP SA'!G:G,'[1]SPMC IBP SA'!M:M,"",0)</f>
        <v>VERMELHO</v>
      </c>
      <c r="AJ248">
        <f t="shared" ca="1" si="18"/>
        <v>9</v>
      </c>
      <c r="AK248" s="40" t="str">
        <f t="shared" ca="1" si="19"/>
        <v>8 - OP com menos de 20 dias</v>
      </c>
      <c r="AS248" t="str">
        <f t="shared" si="20"/>
        <v>702033</v>
      </c>
    </row>
    <row r="249" spans="1:45" x14ac:dyDescent="0.35">
      <c r="A249" s="38">
        <v>702543</v>
      </c>
      <c r="B249" s="38">
        <v>2269528</v>
      </c>
      <c r="C249" s="38" t="s">
        <v>565</v>
      </c>
      <c r="D249" s="38" t="s">
        <v>115</v>
      </c>
      <c r="E249" s="38" t="s">
        <v>54</v>
      </c>
      <c r="F249" s="38">
        <v>402</v>
      </c>
      <c r="G249" s="38" t="s">
        <v>55</v>
      </c>
      <c r="H249" s="38">
        <v>600</v>
      </c>
      <c r="I249" s="38" t="s">
        <v>273</v>
      </c>
      <c r="J249" s="38" t="s">
        <v>183</v>
      </c>
      <c r="K249" s="38" t="s">
        <v>81</v>
      </c>
      <c r="L249" s="39">
        <v>684000</v>
      </c>
      <c r="M249" s="39">
        <v>0</v>
      </c>
      <c r="N249" t="s">
        <v>59</v>
      </c>
      <c r="O249" s="40">
        <v>45708</v>
      </c>
      <c r="P249" s="40">
        <v>45711</v>
      </c>
      <c r="Q249" s="40">
        <v>45692</v>
      </c>
      <c r="R249" s="40">
        <v>45708</v>
      </c>
      <c r="S249" s="40">
        <v>45707</v>
      </c>
      <c r="T249" s="41" t="s">
        <v>264</v>
      </c>
      <c r="U249" s="42">
        <v>22</v>
      </c>
      <c r="W249" s="44" t="str">
        <f>_xlfn.XLOOKUP(D249,'[1]SPMC IBP SA'!G:G,'[1]SPMC IBP SA'!M:M,"",0)</f>
        <v>AMARELO</v>
      </c>
      <c r="X249" s="44" t="str">
        <f>_xlfn.XLOOKUP(D249,'[1]SPMC IBP SA'!G:G,'[1]SPMC IBP SA'!O:O,"",0)</f>
        <v>COP LEG.8</v>
      </c>
      <c r="Y249" s="44" t="str">
        <f>_xlfn.XLOOKUP(D249,'[1]SPMC IBP SA'!G:G,'[1]SPMC IBP SA'!R:R,"",0)</f>
        <v>REV. 800 2</v>
      </c>
      <c r="Z249" s="45" t="s">
        <v>55</v>
      </c>
      <c r="AA249" s="46">
        <f>_xlfn.XLOOKUP(D249,'[1]SPMC IBP SA'!G:G,'[1]SPMC IBP SA'!AM:AM,"",0)</f>
        <v>22</v>
      </c>
      <c r="AB249" s="26" t="str">
        <f t="shared" si="16"/>
        <v>NÃO</v>
      </c>
      <c r="AC249" s="47" t="str">
        <f t="shared" si="17"/>
        <v>Via Úmida</v>
      </c>
      <c r="AD249" s="47" t="str">
        <f>_xlfn.XLOOKUP(D249,'[1]SPMC IBP SA'!G:G,'[1]SPMC IBP SA'!FK:FK,"",0)</f>
        <v>Crítico</v>
      </c>
      <c r="AE249" s="47" t="str">
        <f>_xlfn.XLOOKUP(D249,'[1]SPMC IBP SA'!G:G,'[1]SPMC IBP SA'!Q:Q,"",0)</f>
        <v>LTO 2000 1  VG 2000 1</v>
      </c>
      <c r="AF249" s="48">
        <f>_xlfn.XLOOKUP(D249,'[1]SPMC IBP SA'!G:G,'[1]SPMC IBP SA'!FT:FT,"",0)*L249</f>
        <v>394312.32</v>
      </c>
      <c r="AG249">
        <f>IFERROR(IF(C249="","",VLOOKUP(C249,[1]EBR!A:I,9,0)),5)</f>
        <v>5</v>
      </c>
      <c r="AH249" t="str">
        <f>IF(AG249="","",VLOOKUP(AG249,[1]EBR!S:T,2,0))</f>
        <v>PESAGEM</v>
      </c>
      <c r="AI249" t="str">
        <f>_xlfn.XLOOKUP(D249,'[1]SPMC IBP SA'!G:G,'[1]SPMC IBP SA'!M:M,"",0)</f>
        <v>AMARELO</v>
      </c>
      <c r="AJ249">
        <f t="shared" ca="1" si="18"/>
        <v>8</v>
      </c>
      <c r="AK249" s="40" t="str">
        <f t="shared" ca="1" si="19"/>
        <v>8 - OP com menos de 20 dias</v>
      </c>
      <c r="AS249" t="str">
        <f t="shared" si="20"/>
        <v>702964</v>
      </c>
    </row>
    <row r="250" spans="1:45" x14ac:dyDescent="0.35">
      <c r="A250" s="38">
        <v>702543</v>
      </c>
      <c r="B250" s="38">
        <v>2269529</v>
      </c>
      <c r="C250" s="38" t="s">
        <v>566</v>
      </c>
      <c r="D250" s="38" t="s">
        <v>115</v>
      </c>
      <c r="E250" s="38" t="s">
        <v>54</v>
      </c>
      <c r="F250" s="38">
        <v>402</v>
      </c>
      <c r="G250" s="38" t="s">
        <v>55</v>
      </c>
      <c r="H250" s="38">
        <v>600</v>
      </c>
      <c r="I250" s="38" t="s">
        <v>273</v>
      </c>
      <c r="J250" s="38" t="s">
        <v>183</v>
      </c>
      <c r="K250" s="38" t="s">
        <v>81</v>
      </c>
      <c r="L250" s="39">
        <v>684000</v>
      </c>
      <c r="M250" s="39">
        <v>0</v>
      </c>
      <c r="N250" t="s">
        <v>59</v>
      </c>
      <c r="O250" s="40">
        <v>45708</v>
      </c>
      <c r="P250" s="40">
        <v>45711</v>
      </c>
      <c r="Q250" s="40">
        <v>45692</v>
      </c>
      <c r="R250" s="40">
        <v>45708</v>
      </c>
      <c r="S250" s="40">
        <v>45707</v>
      </c>
      <c r="T250" s="41" t="s">
        <v>264</v>
      </c>
      <c r="U250" s="42">
        <v>22</v>
      </c>
      <c r="W250" s="44" t="str">
        <f>_xlfn.XLOOKUP(D250,'[1]SPMC IBP SA'!G:G,'[1]SPMC IBP SA'!M:M,"",0)</f>
        <v>AMARELO</v>
      </c>
      <c r="X250" s="44" t="str">
        <f>_xlfn.XLOOKUP(D250,'[1]SPMC IBP SA'!G:G,'[1]SPMC IBP SA'!O:O,"",0)</f>
        <v>COP LEG.8</v>
      </c>
      <c r="Y250" s="44" t="str">
        <f>_xlfn.XLOOKUP(D250,'[1]SPMC IBP SA'!G:G,'[1]SPMC IBP SA'!R:R,"",0)</f>
        <v>REV. 800 2</v>
      </c>
      <c r="Z250" s="45" t="s">
        <v>55</v>
      </c>
      <c r="AA250" s="46">
        <f>_xlfn.XLOOKUP(D250,'[1]SPMC IBP SA'!G:G,'[1]SPMC IBP SA'!AM:AM,"",0)</f>
        <v>22</v>
      </c>
      <c r="AB250" s="26" t="str">
        <f t="shared" si="16"/>
        <v>NÃO</v>
      </c>
      <c r="AC250" s="47" t="str">
        <f t="shared" si="17"/>
        <v>Via Úmida</v>
      </c>
      <c r="AD250" s="47" t="str">
        <f>_xlfn.XLOOKUP(D250,'[1]SPMC IBP SA'!G:G,'[1]SPMC IBP SA'!FK:FK,"",0)</f>
        <v>Crítico</v>
      </c>
      <c r="AE250" s="47" t="str">
        <f>_xlfn.XLOOKUP(D250,'[1]SPMC IBP SA'!G:G,'[1]SPMC IBP SA'!Q:Q,"",0)</f>
        <v>LTO 2000 1  VG 2000 1</v>
      </c>
      <c r="AF250" s="48">
        <f>_xlfn.XLOOKUP(D250,'[1]SPMC IBP SA'!G:G,'[1]SPMC IBP SA'!FT:FT,"",0)*L250</f>
        <v>394312.32</v>
      </c>
      <c r="AG250">
        <f>IFERROR(IF(C250="","",VLOOKUP(C250,[1]EBR!A:I,9,0)),5)</f>
        <v>5</v>
      </c>
      <c r="AH250" t="str">
        <f>IF(AG250="","",VLOOKUP(AG250,[1]EBR!S:T,2,0))</f>
        <v>PESAGEM</v>
      </c>
      <c r="AI250" t="str">
        <f>_xlfn.XLOOKUP(D250,'[1]SPMC IBP SA'!G:G,'[1]SPMC IBP SA'!M:M,"",0)</f>
        <v>AMARELO</v>
      </c>
      <c r="AJ250">
        <f t="shared" ca="1" si="18"/>
        <v>8</v>
      </c>
      <c r="AK250" s="40" t="str">
        <f t="shared" ca="1" si="19"/>
        <v>8 - OP com menos de 20 dias</v>
      </c>
      <c r="AS250" t="str">
        <f t="shared" si="20"/>
        <v>702543</v>
      </c>
    </row>
    <row r="251" spans="1:45" x14ac:dyDescent="0.35">
      <c r="A251" s="38">
        <v>703529</v>
      </c>
      <c r="B251" s="38">
        <v>2269862</v>
      </c>
      <c r="C251" s="38" t="s">
        <v>567</v>
      </c>
      <c r="D251" s="38" t="s">
        <v>270</v>
      </c>
      <c r="E251" s="38" t="s">
        <v>54</v>
      </c>
      <c r="F251" s="38">
        <v>402</v>
      </c>
      <c r="G251" s="38" t="s">
        <v>55</v>
      </c>
      <c r="H251" s="38">
        <v>600</v>
      </c>
      <c r="I251" s="38" t="s">
        <v>263</v>
      </c>
      <c r="J251" s="38" t="s">
        <v>568</v>
      </c>
      <c r="K251" s="38" t="s">
        <v>58</v>
      </c>
      <c r="L251" s="39">
        <v>1566667</v>
      </c>
      <c r="M251" s="39">
        <v>0</v>
      </c>
      <c r="N251" t="s">
        <v>59</v>
      </c>
      <c r="O251" s="40">
        <v>45693</v>
      </c>
      <c r="P251" s="40">
        <v>45696</v>
      </c>
      <c r="Q251" s="40">
        <v>45693</v>
      </c>
      <c r="R251" s="40">
        <v>45693</v>
      </c>
      <c r="S251" s="40">
        <v>45693</v>
      </c>
      <c r="T251" s="41" t="s">
        <v>264</v>
      </c>
      <c r="U251" s="42">
        <v>13</v>
      </c>
      <c r="W251" s="44" t="str">
        <f>_xlfn.XLOOKUP(D251,'[1]SPMC IBP SA'!G:G,'[1]SPMC IBP SA'!M:M,"",0)</f>
        <v>VERMELHO</v>
      </c>
      <c r="X251" s="44" t="str">
        <f>_xlfn.XLOOKUP(D251,'[1]SPMC IBP SA'!G:G,'[1]SPMC IBP SA'!O:O,"",0)</f>
        <v>COP LEG.3</v>
      </c>
      <c r="Y251" s="44" t="str">
        <f>_xlfn.XLOOKUP(D251,'[1]SPMC IBP SA'!G:G,'[1]SPMC IBP SA'!R:R,"",0)</f>
        <v>(None)</v>
      </c>
      <c r="Z251" s="45" t="s">
        <v>55</v>
      </c>
      <c r="AA251" s="46">
        <f>_xlfn.XLOOKUP(D251,'[1]SPMC IBP SA'!G:G,'[1]SPMC IBP SA'!AM:AM,"",0)</f>
        <v>13</v>
      </c>
      <c r="AB251" s="26" t="str">
        <f t="shared" si="16"/>
        <v>NÃO</v>
      </c>
      <c r="AC251" s="47" t="str">
        <f t="shared" si="17"/>
        <v>Via Úmida</v>
      </c>
      <c r="AD251" s="47" t="str">
        <f>_xlfn.XLOOKUP(D251,'[1]SPMC IBP SA'!G:G,'[1]SPMC IBP SA'!FK:FK,"",0)</f>
        <v>Crítico</v>
      </c>
      <c r="AE251" s="47" t="str">
        <f>_xlfn.XLOOKUP(D251,'[1]SPMC IBP SA'!G:G,'[1]SPMC IBP SA'!Q:Q,"",0)</f>
        <v>LTO 800 2  VG 800 2</v>
      </c>
      <c r="AF251" s="48">
        <f>_xlfn.XLOOKUP(D251,'[1]SPMC IBP SA'!G:G,'[1]SPMC IBP SA'!FT:FT,"",0)*L251</f>
        <v>259534.05522000001</v>
      </c>
      <c r="AG251">
        <f>IFERROR(IF(C251="","",VLOOKUP(C251,[1]EBR!A:I,9,0)),5)</f>
        <v>5</v>
      </c>
      <c r="AH251" t="str">
        <f>IF(AG251="","",VLOOKUP(AG251,[1]EBR!S:T,2,0))</f>
        <v>PESAGEM</v>
      </c>
      <c r="AI251" t="str">
        <f>_xlfn.XLOOKUP(D251,'[1]SPMC IBP SA'!G:G,'[1]SPMC IBP SA'!M:M,"",0)</f>
        <v>VERMELHO</v>
      </c>
      <c r="AJ251">
        <f t="shared" ca="1" si="18"/>
        <v>22</v>
      </c>
      <c r="AK251" s="40" t="str">
        <f t="shared" ca="1" si="19"/>
        <v>7 - OP em WIP +20 a 30 dias</v>
      </c>
      <c r="AS251" t="str">
        <f t="shared" si="20"/>
        <v>702543</v>
      </c>
    </row>
    <row r="252" spans="1:45" x14ac:dyDescent="0.35">
      <c r="A252" s="38">
        <v>701164</v>
      </c>
      <c r="B252" s="38">
        <v>2270491</v>
      </c>
      <c r="C252" s="38" t="s">
        <v>569</v>
      </c>
      <c r="D252" s="38" t="s">
        <v>335</v>
      </c>
      <c r="E252" s="38" t="s">
        <v>54</v>
      </c>
      <c r="F252" s="38">
        <v>400</v>
      </c>
      <c r="G252" s="38" t="s">
        <v>55</v>
      </c>
      <c r="H252" s="38">
        <v>600</v>
      </c>
      <c r="I252" s="38" t="s">
        <v>273</v>
      </c>
      <c r="J252" s="38" t="s">
        <v>570</v>
      </c>
      <c r="K252" s="38" t="s">
        <v>81</v>
      </c>
      <c r="L252" s="39">
        <v>1600000</v>
      </c>
      <c r="M252" s="39">
        <v>0</v>
      </c>
      <c r="N252" t="s">
        <v>59</v>
      </c>
      <c r="O252" s="40">
        <v>45708</v>
      </c>
      <c r="P252" s="40">
        <v>45712</v>
      </c>
      <c r="Q252" s="40">
        <v>45695</v>
      </c>
      <c r="R252" s="40">
        <v>45708</v>
      </c>
      <c r="S252" s="40">
        <v>45707</v>
      </c>
      <c r="T252" s="41" t="s">
        <v>264</v>
      </c>
      <c r="U252" s="42">
        <v>18</v>
      </c>
      <c r="V252" s="43"/>
      <c r="W252" s="44" t="str">
        <f>_xlfn.XLOOKUP(D252,'[1]SPMC IBP SA'!G:G,'[1]SPMC IBP SA'!M:M,"",0)</f>
        <v>AMARELO</v>
      </c>
      <c r="X252" s="44" t="str">
        <f>_xlfn.XLOOKUP(D252,'[1]SPMC IBP SA'!G:G,'[1]SPMC IBP SA'!O:O,"",0)</f>
        <v>COP FET.7</v>
      </c>
      <c r="Y252" s="44" t="str">
        <f>_xlfn.XLOOKUP(D252,'[1]SPMC IBP SA'!G:G,'[1]SPMC IBP SA'!R:R,"",0)</f>
        <v>REV. 500 3</v>
      </c>
      <c r="Z252" s="45" t="s">
        <v>55</v>
      </c>
      <c r="AA252" s="46">
        <f>_xlfn.XLOOKUP(D252,'[1]SPMC IBP SA'!G:G,'[1]SPMC IBP SA'!AM:AM,"",0)</f>
        <v>18</v>
      </c>
      <c r="AB252" s="26" t="str">
        <f t="shared" si="16"/>
        <v>NÃO</v>
      </c>
      <c r="AC252" s="47" t="str">
        <f t="shared" si="17"/>
        <v>Via Úmida</v>
      </c>
      <c r="AD252" s="47" t="str">
        <f>_xlfn.XLOOKUP(D252,'[1]SPMC IBP SA'!G:G,'[1]SPMC IBP SA'!FK:FK,"",0)</f>
        <v>Crítico</v>
      </c>
      <c r="AE252" s="47" t="str">
        <f>_xlfn.XLOOKUP(D252,'[1]SPMC IBP SA'!G:G,'[1]SPMC IBP SA'!Q:Q,"",0)</f>
        <v>-</v>
      </c>
      <c r="AF252" s="48">
        <f>_xlfn.XLOOKUP(D252,'[1]SPMC IBP SA'!G:G,'[1]SPMC IBP SA'!FT:FT,"",0)*L252</f>
        <v>138256</v>
      </c>
      <c r="AG252">
        <f>IFERROR(IF(C252="","",VLOOKUP(C252,[1]EBR!A:I,9,0)),5)</f>
        <v>5</v>
      </c>
      <c r="AH252" t="str">
        <f>IF(AG252="","",VLOOKUP(AG252,[1]EBR!S:T,2,0))</f>
        <v>PESAGEM</v>
      </c>
      <c r="AI252" t="str">
        <f>_xlfn.XLOOKUP(D252,'[1]SPMC IBP SA'!G:G,'[1]SPMC IBP SA'!M:M,"",0)</f>
        <v>AMARELO</v>
      </c>
      <c r="AJ252">
        <f t="shared" ca="1" si="18"/>
        <v>8</v>
      </c>
      <c r="AK252" s="40" t="str">
        <f t="shared" ca="1" si="19"/>
        <v>8 - OP com menos de 20 dias</v>
      </c>
      <c r="AS252" t="str">
        <f t="shared" si="20"/>
        <v>703529</v>
      </c>
    </row>
    <row r="253" spans="1:45" x14ac:dyDescent="0.35">
      <c r="A253" s="38">
        <v>702327</v>
      </c>
      <c r="B253" s="38">
        <v>2273918</v>
      </c>
      <c r="C253" s="38" t="s">
        <v>571</v>
      </c>
      <c r="D253" s="38" t="s">
        <v>337</v>
      </c>
      <c r="E253" s="38" t="s">
        <v>54</v>
      </c>
      <c r="F253" s="38">
        <v>404</v>
      </c>
      <c r="G253" s="38" t="s">
        <v>55</v>
      </c>
      <c r="H253" s="38">
        <v>600</v>
      </c>
      <c r="I253" s="38" t="s">
        <v>234</v>
      </c>
      <c r="J253" s="38" t="s">
        <v>572</v>
      </c>
      <c r="K253" s="38" t="s">
        <v>58</v>
      </c>
      <c r="L253" s="39">
        <v>454545</v>
      </c>
      <c r="M253" s="39">
        <v>0</v>
      </c>
      <c r="N253" t="s">
        <v>59</v>
      </c>
      <c r="O253" s="40">
        <v>45707</v>
      </c>
      <c r="P253" s="40">
        <v>45708</v>
      </c>
      <c r="Q253" s="40">
        <v>45707</v>
      </c>
      <c r="R253" s="40">
        <v>45707</v>
      </c>
      <c r="S253" s="40">
        <v>45707</v>
      </c>
      <c r="T253" s="41">
        <v>45707</v>
      </c>
      <c r="U253" s="42">
        <v>15</v>
      </c>
      <c r="V253" s="43"/>
      <c r="W253" s="44" t="str">
        <f>_xlfn.XLOOKUP(D253,'[1]SPMC IBP SA'!G:G,'[1]SPMC IBP SA'!M:M,"",0)</f>
        <v>VERMELHO</v>
      </c>
      <c r="X253" s="44" t="str">
        <f>_xlfn.XLOOKUP(D253,'[1]SPMC IBP SA'!G:G,'[1]SPMC IBP SA'!O:O,"",0)</f>
        <v>PAM 2</v>
      </c>
      <c r="Y253" s="44" t="str">
        <f>_xlfn.XLOOKUP(D253,'[1]SPMC IBP SA'!G:G,'[1]SPMC IBP SA'!R:R,"",0)</f>
        <v>(None)</v>
      </c>
      <c r="Z253" s="45" t="s">
        <v>55</v>
      </c>
      <c r="AA253" s="46">
        <f>_xlfn.XLOOKUP(D253,'[1]SPMC IBP SA'!G:G,'[1]SPMC IBP SA'!AM:AM,"",0)</f>
        <v>15</v>
      </c>
      <c r="AB253" s="26" t="str">
        <f t="shared" si="16"/>
        <v/>
      </c>
      <c r="AC253" s="47" t="str">
        <f t="shared" si="17"/>
        <v>Via Úmida</v>
      </c>
      <c r="AD253" s="47" t="str">
        <f>_xlfn.XLOOKUP(D253,'[1]SPMC IBP SA'!G:G,'[1]SPMC IBP SA'!FK:FK,"",0)</f>
        <v>Baixo</v>
      </c>
      <c r="AE253" s="47" t="str">
        <f>_xlfn.XLOOKUP(D253,'[1]SPMC IBP SA'!G:G,'[1]SPMC IBP SA'!Q:Q,"",0)</f>
        <v>(None)</v>
      </c>
      <c r="AF253" s="48">
        <f>_xlfn.XLOOKUP(D253,'[1]SPMC IBP SA'!G:G,'[1]SPMC IBP SA'!FT:FT,"",0)*L253</f>
        <v>35486.328150000001</v>
      </c>
      <c r="AG253">
        <f>IFERROR(IF(C253="","",VLOOKUP(C253,[1]EBR!A:I,9,0)),5)</f>
        <v>5</v>
      </c>
      <c r="AH253" t="str">
        <f>IF(AG253="","",VLOOKUP(AG253,[1]EBR!S:T,2,0))</f>
        <v>PESAGEM</v>
      </c>
      <c r="AI253" t="str">
        <f>_xlfn.XLOOKUP(D253,'[1]SPMC IBP SA'!G:G,'[1]SPMC IBP SA'!M:M,"",0)</f>
        <v>VERMELHO</v>
      </c>
      <c r="AJ253">
        <f t="shared" ca="1" si="18"/>
        <v>8</v>
      </c>
      <c r="AK253" s="40" t="str">
        <f t="shared" ca="1" si="19"/>
        <v>8 - OP com menos de 20 dias</v>
      </c>
      <c r="AS253" t="str">
        <f t="shared" si="20"/>
        <v>701164</v>
      </c>
    </row>
    <row r="254" spans="1:45" x14ac:dyDescent="0.35">
      <c r="A254" s="38">
        <v>702327</v>
      </c>
      <c r="B254" s="38">
        <v>2273919</v>
      </c>
      <c r="C254" s="38" t="s">
        <v>573</v>
      </c>
      <c r="D254" s="38" t="s">
        <v>337</v>
      </c>
      <c r="E254" s="38" t="s">
        <v>54</v>
      </c>
      <c r="F254" s="38">
        <v>404</v>
      </c>
      <c r="G254" s="38" t="s">
        <v>55</v>
      </c>
      <c r="H254" s="38">
        <v>600</v>
      </c>
      <c r="I254" s="38" t="s">
        <v>234</v>
      </c>
      <c r="J254" s="38" t="s">
        <v>572</v>
      </c>
      <c r="K254" s="38" t="s">
        <v>58</v>
      </c>
      <c r="L254" s="39">
        <v>454545</v>
      </c>
      <c r="M254" s="39">
        <v>0</v>
      </c>
      <c r="N254" t="s">
        <v>59</v>
      </c>
      <c r="O254" s="40">
        <v>45707</v>
      </c>
      <c r="P254" s="40">
        <v>45708</v>
      </c>
      <c r="Q254" s="40">
        <v>45707</v>
      </c>
      <c r="R254" s="40">
        <v>45707</v>
      </c>
      <c r="S254" s="40">
        <v>45707</v>
      </c>
      <c r="T254" s="41">
        <v>45707</v>
      </c>
      <c r="U254" s="42">
        <v>15</v>
      </c>
      <c r="W254" s="44" t="str">
        <f>_xlfn.XLOOKUP(D254,'[1]SPMC IBP SA'!G:G,'[1]SPMC IBP SA'!M:M,"",0)</f>
        <v>VERMELHO</v>
      </c>
      <c r="X254" s="44" t="str">
        <f>_xlfn.XLOOKUP(D254,'[1]SPMC IBP SA'!G:G,'[1]SPMC IBP SA'!O:O,"",0)</f>
        <v>PAM 2</v>
      </c>
      <c r="Y254" s="44" t="str">
        <f>_xlfn.XLOOKUP(D254,'[1]SPMC IBP SA'!G:G,'[1]SPMC IBP SA'!R:R,"",0)</f>
        <v>(None)</v>
      </c>
      <c r="Z254" s="45" t="s">
        <v>55</v>
      </c>
      <c r="AA254" s="46">
        <f>_xlfn.XLOOKUP(D254,'[1]SPMC IBP SA'!G:G,'[1]SPMC IBP SA'!AM:AM,"",0)</f>
        <v>15</v>
      </c>
      <c r="AB254" s="26" t="str">
        <f t="shared" si="16"/>
        <v/>
      </c>
      <c r="AC254" s="47" t="str">
        <f t="shared" si="17"/>
        <v>Via Úmida</v>
      </c>
      <c r="AD254" s="47" t="str">
        <f>_xlfn.XLOOKUP(D254,'[1]SPMC IBP SA'!G:G,'[1]SPMC IBP SA'!FK:FK,"",0)</f>
        <v>Baixo</v>
      </c>
      <c r="AE254" s="47" t="str">
        <f>_xlfn.XLOOKUP(D254,'[1]SPMC IBP SA'!G:G,'[1]SPMC IBP SA'!Q:Q,"",0)</f>
        <v>(None)</v>
      </c>
      <c r="AF254" s="48">
        <f>_xlfn.XLOOKUP(D254,'[1]SPMC IBP SA'!G:G,'[1]SPMC IBP SA'!FT:FT,"",0)*L254</f>
        <v>35486.328150000001</v>
      </c>
      <c r="AG254">
        <f>IFERROR(IF(C254="","",VLOOKUP(C254,[1]EBR!A:I,9,0)),5)</f>
        <v>5</v>
      </c>
      <c r="AH254" t="str">
        <f>IF(AG254="","",VLOOKUP(AG254,[1]EBR!S:T,2,0))</f>
        <v>PESAGEM</v>
      </c>
      <c r="AI254" t="str">
        <f>_xlfn.XLOOKUP(D254,'[1]SPMC IBP SA'!G:G,'[1]SPMC IBP SA'!M:M,"",0)</f>
        <v>VERMELHO</v>
      </c>
      <c r="AJ254">
        <f t="shared" ca="1" si="18"/>
        <v>8</v>
      </c>
      <c r="AK254" s="40" t="str">
        <f t="shared" ca="1" si="19"/>
        <v>8 - OP com menos de 20 dias</v>
      </c>
      <c r="AS254" t="str">
        <f t="shared" si="20"/>
        <v>702327</v>
      </c>
    </row>
    <row r="255" spans="1:45" x14ac:dyDescent="0.35">
      <c r="A255" s="38">
        <v>702327</v>
      </c>
      <c r="B255" s="38">
        <v>2273920</v>
      </c>
      <c r="C255" s="38" t="s">
        <v>574</v>
      </c>
      <c r="D255" s="38" t="s">
        <v>337</v>
      </c>
      <c r="E255" s="38" t="s">
        <v>54</v>
      </c>
      <c r="F255" s="38">
        <v>404</v>
      </c>
      <c r="G255" s="38" t="s">
        <v>55</v>
      </c>
      <c r="H255" s="38">
        <v>600</v>
      </c>
      <c r="I255" s="38" t="s">
        <v>234</v>
      </c>
      <c r="J255" s="38" t="s">
        <v>572</v>
      </c>
      <c r="K255" s="38" t="s">
        <v>58</v>
      </c>
      <c r="L255" s="39">
        <v>454545</v>
      </c>
      <c r="M255" s="39">
        <v>0</v>
      </c>
      <c r="N255" t="s">
        <v>59</v>
      </c>
      <c r="O255" s="40">
        <v>45707</v>
      </c>
      <c r="P255" s="40">
        <v>45708</v>
      </c>
      <c r="Q255" s="40">
        <v>45707</v>
      </c>
      <c r="R255" s="40">
        <v>45707</v>
      </c>
      <c r="S255" s="40">
        <v>45707</v>
      </c>
      <c r="T255" s="41">
        <v>45707</v>
      </c>
      <c r="U255" s="42">
        <v>15</v>
      </c>
      <c r="V255" s="43"/>
      <c r="W255" s="44" t="str">
        <f>_xlfn.XLOOKUP(D255,'[1]SPMC IBP SA'!G:G,'[1]SPMC IBP SA'!M:M,"",0)</f>
        <v>VERMELHO</v>
      </c>
      <c r="X255" s="44" t="str">
        <f>_xlfn.XLOOKUP(D255,'[1]SPMC IBP SA'!G:G,'[1]SPMC IBP SA'!O:O,"",0)</f>
        <v>PAM 2</v>
      </c>
      <c r="Y255" s="44" t="str">
        <f>_xlfn.XLOOKUP(D255,'[1]SPMC IBP SA'!G:G,'[1]SPMC IBP SA'!R:R,"",0)</f>
        <v>(None)</v>
      </c>
      <c r="Z255" s="45" t="s">
        <v>55</v>
      </c>
      <c r="AA255" s="46">
        <f>_xlfn.XLOOKUP(D255,'[1]SPMC IBP SA'!G:G,'[1]SPMC IBP SA'!AM:AM,"",0)</f>
        <v>15</v>
      </c>
      <c r="AB255" s="26" t="str">
        <f t="shared" si="16"/>
        <v/>
      </c>
      <c r="AC255" s="47" t="str">
        <f t="shared" si="17"/>
        <v>Via Úmida</v>
      </c>
      <c r="AD255" s="47" t="str">
        <f>_xlfn.XLOOKUP(D255,'[1]SPMC IBP SA'!G:G,'[1]SPMC IBP SA'!FK:FK,"",0)</f>
        <v>Baixo</v>
      </c>
      <c r="AE255" s="47" t="str">
        <f>_xlfn.XLOOKUP(D255,'[1]SPMC IBP SA'!G:G,'[1]SPMC IBP SA'!Q:Q,"",0)</f>
        <v>(None)</v>
      </c>
      <c r="AF255" s="48">
        <f>_xlfn.XLOOKUP(D255,'[1]SPMC IBP SA'!G:G,'[1]SPMC IBP SA'!FT:FT,"",0)*L255</f>
        <v>35486.328150000001</v>
      </c>
      <c r="AG255">
        <f>IFERROR(IF(C255="","",VLOOKUP(C255,[1]EBR!A:I,9,0)),5)</f>
        <v>5</v>
      </c>
      <c r="AH255" t="str">
        <f>IF(AG255="","",VLOOKUP(AG255,[1]EBR!S:T,2,0))</f>
        <v>PESAGEM</v>
      </c>
      <c r="AI255" t="str">
        <f>_xlfn.XLOOKUP(D255,'[1]SPMC IBP SA'!G:G,'[1]SPMC IBP SA'!M:M,"",0)</f>
        <v>VERMELHO</v>
      </c>
      <c r="AJ255">
        <f t="shared" ca="1" si="18"/>
        <v>8</v>
      </c>
      <c r="AK255" s="40" t="str">
        <f t="shared" ca="1" si="19"/>
        <v>8 - OP com menos de 20 dias</v>
      </c>
      <c r="AS255" t="str">
        <f t="shared" si="20"/>
        <v>702327</v>
      </c>
    </row>
    <row r="256" spans="1:45" x14ac:dyDescent="0.35">
      <c r="A256" s="38">
        <v>702327</v>
      </c>
      <c r="B256" s="38">
        <v>2273921</v>
      </c>
      <c r="C256" s="38" t="s">
        <v>575</v>
      </c>
      <c r="D256" s="38" t="s">
        <v>337</v>
      </c>
      <c r="E256" s="38" t="s">
        <v>54</v>
      </c>
      <c r="F256" s="38">
        <v>404</v>
      </c>
      <c r="G256" s="38" t="s">
        <v>55</v>
      </c>
      <c r="H256" s="38">
        <v>600</v>
      </c>
      <c r="I256" s="38" t="s">
        <v>234</v>
      </c>
      <c r="J256" s="38" t="s">
        <v>572</v>
      </c>
      <c r="K256" s="38" t="s">
        <v>58</v>
      </c>
      <c r="L256" s="39">
        <v>454545</v>
      </c>
      <c r="M256" s="39">
        <v>0</v>
      </c>
      <c r="N256" t="s">
        <v>59</v>
      </c>
      <c r="O256" s="40">
        <v>45707</v>
      </c>
      <c r="P256" s="40">
        <v>45708</v>
      </c>
      <c r="Q256" s="40">
        <v>45707</v>
      </c>
      <c r="R256" s="40">
        <v>45707</v>
      </c>
      <c r="S256" s="40">
        <v>45707</v>
      </c>
      <c r="T256" s="41">
        <v>45707</v>
      </c>
      <c r="U256" s="42">
        <v>15</v>
      </c>
      <c r="V256" s="43"/>
      <c r="W256" s="44" t="str">
        <f>_xlfn.XLOOKUP(D256,'[1]SPMC IBP SA'!G:G,'[1]SPMC IBP SA'!M:M,"",0)</f>
        <v>VERMELHO</v>
      </c>
      <c r="X256" s="44" t="str">
        <f>_xlfn.XLOOKUP(D256,'[1]SPMC IBP SA'!G:G,'[1]SPMC IBP SA'!O:O,"",0)</f>
        <v>PAM 2</v>
      </c>
      <c r="Y256" s="44" t="str">
        <f>_xlfn.XLOOKUP(D256,'[1]SPMC IBP SA'!G:G,'[1]SPMC IBP SA'!R:R,"",0)</f>
        <v>(None)</v>
      </c>
      <c r="Z256" s="45" t="s">
        <v>55</v>
      </c>
      <c r="AA256" s="46">
        <f>_xlfn.XLOOKUP(D256,'[1]SPMC IBP SA'!G:G,'[1]SPMC IBP SA'!AM:AM,"",0)</f>
        <v>15</v>
      </c>
      <c r="AB256" s="26" t="str">
        <f t="shared" si="16"/>
        <v/>
      </c>
      <c r="AC256" s="47" t="str">
        <f t="shared" si="17"/>
        <v>Via Úmida</v>
      </c>
      <c r="AD256" s="47" t="str">
        <f>_xlfn.XLOOKUP(D256,'[1]SPMC IBP SA'!G:G,'[1]SPMC IBP SA'!FK:FK,"",0)</f>
        <v>Baixo</v>
      </c>
      <c r="AE256" s="47" t="str">
        <f>_xlfn.XLOOKUP(D256,'[1]SPMC IBP SA'!G:G,'[1]SPMC IBP SA'!Q:Q,"",0)</f>
        <v>(None)</v>
      </c>
      <c r="AF256" s="48">
        <f>_xlfn.XLOOKUP(D256,'[1]SPMC IBP SA'!G:G,'[1]SPMC IBP SA'!FT:FT,"",0)*L256</f>
        <v>35486.328150000001</v>
      </c>
      <c r="AG256">
        <f>IFERROR(IF(C256="","",VLOOKUP(C256,[1]EBR!A:I,9,0)),5)</f>
        <v>5</v>
      </c>
      <c r="AH256" t="str">
        <f>IF(AG256="","",VLOOKUP(AG256,[1]EBR!S:T,2,0))</f>
        <v>PESAGEM</v>
      </c>
      <c r="AI256" t="str">
        <f>_xlfn.XLOOKUP(D256,'[1]SPMC IBP SA'!G:G,'[1]SPMC IBP SA'!M:M,"",0)</f>
        <v>VERMELHO</v>
      </c>
      <c r="AJ256">
        <f t="shared" ca="1" si="18"/>
        <v>8</v>
      </c>
      <c r="AK256" s="40" t="str">
        <f t="shared" ca="1" si="19"/>
        <v>8 - OP com menos de 20 dias</v>
      </c>
      <c r="AS256" t="str">
        <f t="shared" si="20"/>
        <v>702327</v>
      </c>
    </row>
    <row r="257" spans="1:45" x14ac:dyDescent="0.35">
      <c r="A257" s="38">
        <v>702327</v>
      </c>
      <c r="B257" s="38">
        <v>2273922</v>
      </c>
      <c r="C257" s="38" t="s">
        <v>576</v>
      </c>
      <c r="D257" s="38" t="s">
        <v>337</v>
      </c>
      <c r="E257" s="38" t="s">
        <v>54</v>
      </c>
      <c r="F257" s="38">
        <v>404</v>
      </c>
      <c r="G257" s="38" t="s">
        <v>55</v>
      </c>
      <c r="H257" s="38">
        <v>600</v>
      </c>
      <c r="I257" s="38" t="s">
        <v>234</v>
      </c>
      <c r="J257" s="38" t="s">
        <v>572</v>
      </c>
      <c r="K257" s="38" t="s">
        <v>58</v>
      </c>
      <c r="L257" s="39">
        <v>454545</v>
      </c>
      <c r="M257" s="39">
        <v>0</v>
      </c>
      <c r="N257" t="s">
        <v>59</v>
      </c>
      <c r="O257" s="40">
        <v>45707</v>
      </c>
      <c r="P257" s="40">
        <v>45708</v>
      </c>
      <c r="Q257" s="40">
        <v>45707</v>
      </c>
      <c r="R257" s="40">
        <v>45707</v>
      </c>
      <c r="S257" s="40">
        <v>45707</v>
      </c>
      <c r="T257" s="41">
        <v>45708</v>
      </c>
      <c r="U257" s="42">
        <v>15</v>
      </c>
      <c r="V257" s="43"/>
      <c r="W257" s="44" t="str">
        <f>_xlfn.XLOOKUP(D257,'[1]SPMC IBP SA'!G:G,'[1]SPMC IBP SA'!M:M,"",0)</f>
        <v>VERMELHO</v>
      </c>
      <c r="X257" s="44" t="str">
        <f>_xlfn.XLOOKUP(D257,'[1]SPMC IBP SA'!G:G,'[1]SPMC IBP SA'!O:O,"",0)</f>
        <v>PAM 2</v>
      </c>
      <c r="Y257" s="44" t="str">
        <f>_xlfn.XLOOKUP(D257,'[1]SPMC IBP SA'!G:G,'[1]SPMC IBP SA'!R:R,"",0)</f>
        <v>(None)</v>
      </c>
      <c r="Z257" s="45" t="s">
        <v>55</v>
      </c>
      <c r="AA257" s="46">
        <f>_xlfn.XLOOKUP(D257,'[1]SPMC IBP SA'!G:G,'[1]SPMC IBP SA'!AM:AM,"",0)</f>
        <v>15</v>
      </c>
      <c r="AB257" s="26" t="str">
        <f t="shared" si="16"/>
        <v/>
      </c>
      <c r="AC257" s="47" t="str">
        <f t="shared" si="17"/>
        <v>Via Úmida</v>
      </c>
      <c r="AD257" s="47" t="str">
        <f>_xlfn.XLOOKUP(D257,'[1]SPMC IBP SA'!G:G,'[1]SPMC IBP SA'!FK:FK,"",0)</f>
        <v>Baixo</v>
      </c>
      <c r="AE257" s="47" t="str">
        <f>_xlfn.XLOOKUP(D257,'[1]SPMC IBP SA'!G:G,'[1]SPMC IBP SA'!Q:Q,"",0)</f>
        <v>(None)</v>
      </c>
      <c r="AF257" s="48">
        <f>_xlfn.XLOOKUP(D257,'[1]SPMC IBP SA'!G:G,'[1]SPMC IBP SA'!FT:FT,"",0)*L257</f>
        <v>35486.328150000001</v>
      </c>
      <c r="AG257">
        <f>IFERROR(IF(C257="","",VLOOKUP(C257,[1]EBR!A:I,9,0)),5)</f>
        <v>5</v>
      </c>
      <c r="AH257" t="str">
        <f>IF(AG257="","",VLOOKUP(AG257,[1]EBR!S:T,2,0))</f>
        <v>PESAGEM</v>
      </c>
      <c r="AI257" t="str">
        <f>_xlfn.XLOOKUP(D257,'[1]SPMC IBP SA'!G:G,'[1]SPMC IBP SA'!M:M,"",0)</f>
        <v>VERMELHO</v>
      </c>
      <c r="AJ257">
        <f t="shared" ca="1" si="18"/>
        <v>8</v>
      </c>
      <c r="AK257" s="40" t="str">
        <f t="shared" ca="1" si="19"/>
        <v>8 - OP com menos de 20 dias</v>
      </c>
      <c r="AS257" t="str">
        <f t="shared" si="20"/>
        <v>702327</v>
      </c>
    </row>
    <row r="258" spans="1:45" x14ac:dyDescent="0.35">
      <c r="A258" s="38">
        <v>702327</v>
      </c>
      <c r="B258" s="38">
        <v>2273923</v>
      </c>
      <c r="C258" s="38" t="s">
        <v>577</v>
      </c>
      <c r="D258" s="38" t="s">
        <v>337</v>
      </c>
      <c r="E258" s="38" t="s">
        <v>54</v>
      </c>
      <c r="F258" s="38">
        <v>404</v>
      </c>
      <c r="G258" s="38" t="s">
        <v>55</v>
      </c>
      <c r="H258" s="38">
        <v>600</v>
      </c>
      <c r="I258" s="38" t="s">
        <v>234</v>
      </c>
      <c r="J258" s="38" t="s">
        <v>572</v>
      </c>
      <c r="K258" s="38" t="s">
        <v>58</v>
      </c>
      <c r="L258" s="39">
        <v>454545</v>
      </c>
      <c r="M258" s="39">
        <v>0</v>
      </c>
      <c r="N258" t="s">
        <v>59</v>
      </c>
      <c r="O258" s="40">
        <v>45707</v>
      </c>
      <c r="P258" s="40">
        <v>45708</v>
      </c>
      <c r="Q258" s="40">
        <v>45707</v>
      </c>
      <c r="R258" s="40">
        <v>45707</v>
      </c>
      <c r="S258" s="40">
        <v>45707</v>
      </c>
      <c r="T258" s="41">
        <v>45708</v>
      </c>
      <c r="U258" s="42">
        <v>15</v>
      </c>
      <c r="V258" s="43"/>
      <c r="W258" s="44" t="str">
        <f>_xlfn.XLOOKUP(D258,'[1]SPMC IBP SA'!G:G,'[1]SPMC IBP SA'!M:M,"",0)</f>
        <v>VERMELHO</v>
      </c>
      <c r="X258" s="44" t="str">
        <f>_xlfn.XLOOKUP(D258,'[1]SPMC IBP SA'!G:G,'[1]SPMC IBP SA'!O:O,"",0)</f>
        <v>PAM 2</v>
      </c>
      <c r="Y258" s="44" t="str">
        <f>_xlfn.XLOOKUP(D258,'[1]SPMC IBP SA'!G:G,'[1]SPMC IBP SA'!R:R,"",0)</f>
        <v>(None)</v>
      </c>
      <c r="Z258" s="45" t="s">
        <v>55</v>
      </c>
      <c r="AA258" s="46">
        <f>_xlfn.XLOOKUP(D258,'[1]SPMC IBP SA'!G:G,'[1]SPMC IBP SA'!AM:AM,"",0)</f>
        <v>15</v>
      </c>
      <c r="AB258" s="26" t="str">
        <f t="shared" si="16"/>
        <v/>
      </c>
      <c r="AC258" s="47" t="str">
        <f t="shared" si="17"/>
        <v>Via Úmida</v>
      </c>
      <c r="AD258" s="47" t="str">
        <f>_xlfn.XLOOKUP(D258,'[1]SPMC IBP SA'!G:G,'[1]SPMC IBP SA'!FK:FK,"",0)</f>
        <v>Baixo</v>
      </c>
      <c r="AE258" s="47" t="str">
        <f>_xlfn.XLOOKUP(D258,'[1]SPMC IBP SA'!G:G,'[1]SPMC IBP SA'!Q:Q,"",0)</f>
        <v>(None)</v>
      </c>
      <c r="AF258" s="48">
        <f>_xlfn.XLOOKUP(D258,'[1]SPMC IBP SA'!G:G,'[1]SPMC IBP SA'!FT:FT,"",0)*L258</f>
        <v>35486.328150000001</v>
      </c>
      <c r="AG258">
        <f>IFERROR(IF(C258="","",VLOOKUP(C258,[1]EBR!A:I,9,0)),5)</f>
        <v>5</v>
      </c>
      <c r="AH258" t="str">
        <f>IF(AG258="","",VLOOKUP(AG258,[1]EBR!S:T,2,0))</f>
        <v>PESAGEM</v>
      </c>
      <c r="AI258" t="str">
        <f>_xlfn.XLOOKUP(D258,'[1]SPMC IBP SA'!G:G,'[1]SPMC IBP SA'!M:M,"",0)</f>
        <v>VERMELHO</v>
      </c>
      <c r="AJ258">
        <f t="shared" ca="1" si="18"/>
        <v>8</v>
      </c>
      <c r="AK258" s="40" t="str">
        <f t="shared" ca="1" si="19"/>
        <v>8 - OP com menos de 20 dias</v>
      </c>
      <c r="AS258" t="str">
        <f t="shared" si="20"/>
        <v>702327</v>
      </c>
    </row>
    <row r="259" spans="1:45" x14ac:dyDescent="0.35">
      <c r="A259" s="38">
        <v>702327</v>
      </c>
      <c r="B259" s="38">
        <v>2273924</v>
      </c>
      <c r="C259" s="38" t="s">
        <v>578</v>
      </c>
      <c r="D259" s="38" t="s">
        <v>337</v>
      </c>
      <c r="E259" s="38" t="s">
        <v>54</v>
      </c>
      <c r="F259" s="38">
        <v>404</v>
      </c>
      <c r="G259" s="38" t="s">
        <v>55</v>
      </c>
      <c r="H259" s="38">
        <v>600</v>
      </c>
      <c r="I259" s="38" t="s">
        <v>234</v>
      </c>
      <c r="J259" s="38" t="s">
        <v>572</v>
      </c>
      <c r="K259" s="38" t="s">
        <v>58</v>
      </c>
      <c r="L259" s="39">
        <v>454545</v>
      </c>
      <c r="M259" s="39">
        <v>0</v>
      </c>
      <c r="N259" t="s">
        <v>59</v>
      </c>
      <c r="O259" s="40">
        <v>45707</v>
      </c>
      <c r="P259" s="40">
        <v>45708</v>
      </c>
      <c r="Q259" s="40">
        <v>45707</v>
      </c>
      <c r="R259" s="40">
        <v>45707</v>
      </c>
      <c r="S259" s="40">
        <v>45707</v>
      </c>
      <c r="T259" s="41">
        <v>45708</v>
      </c>
      <c r="U259" s="42">
        <v>15</v>
      </c>
      <c r="V259" s="43"/>
      <c r="W259" s="44" t="str">
        <f>_xlfn.XLOOKUP(D259,'[1]SPMC IBP SA'!G:G,'[1]SPMC IBP SA'!M:M,"",0)</f>
        <v>VERMELHO</v>
      </c>
      <c r="X259" s="44" t="str">
        <f>_xlfn.XLOOKUP(D259,'[1]SPMC IBP SA'!G:G,'[1]SPMC IBP SA'!O:O,"",0)</f>
        <v>PAM 2</v>
      </c>
      <c r="Y259" s="44" t="str">
        <f>_xlfn.XLOOKUP(D259,'[1]SPMC IBP SA'!G:G,'[1]SPMC IBP SA'!R:R,"",0)</f>
        <v>(None)</v>
      </c>
      <c r="Z259" s="45" t="s">
        <v>55</v>
      </c>
      <c r="AA259" s="46">
        <f>_xlfn.XLOOKUP(D259,'[1]SPMC IBP SA'!G:G,'[1]SPMC IBP SA'!AM:AM,"",0)</f>
        <v>15</v>
      </c>
      <c r="AB259" s="26" t="str">
        <f t="shared" ref="AB259:AB322" si="21">IF(T259="NÃO PESADO","NÃO","")</f>
        <v/>
      </c>
      <c r="AC259" s="47" t="str">
        <f t="shared" ref="AC259:AC322" si="22">IF(AE259=" ","Via Seca","Via Úmida")</f>
        <v>Via Úmida</v>
      </c>
      <c r="AD259" s="47" t="str">
        <f>_xlfn.XLOOKUP(D259,'[1]SPMC IBP SA'!G:G,'[1]SPMC IBP SA'!FK:FK,"",0)</f>
        <v>Baixo</v>
      </c>
      <c r="AE259" s="47" t="str">
        <f>_xlfn.XLOOKUP(D259,'[1]SPMC IBP SA'!G:G,'[1]SPMC IBP SA'!Q:Q,"",0)</f>
        <v>(None)</v>
      </c>
      <c r="AF259" s="48">
        <f>_xlfn.XLOOKUP(D259,'[1]SPMC IBP SA'!G:G,'[1]SPMC IBP SA'!FT:FT,"",0)*L259</f>
        <v>35486.328150000001</v>
      </c>
      <c r="AG259">
        <f>IFERROR(IF(C259="","",VLOOKUP(C259,[1]EBR!A:I,9,0)),5)</f>
        <v>5</v>
      </c>
      <c r="AH259" t="str">
        <f>IF(AG259="","",VLOOKUP(AG259,[1]EBR!S:T,2,0))</f>
        <v>PESAGEM</v>
      </c>
      <c r="AI259" t="str">
        <f>_xlfn.XLOOKUP(D259,'[1]SPMC IBP SA'!G:G,'[1]SPMC IBP SA'!M:M,"",0)</f>
        <v>VERMELHO</v>
      </c>
      <c r="AJ259">
        <f t="shared" ref="AJ259:AJ322" ca="1" si="23">TODAY()-S259</f>
        <v>8</v>
      </c>
      <c r="AK259" s="40" t="str">
        <f t="shared" ref="AK259:AK322" ca="1" si="24">IF(S259="","",IF(AJ259&lt;20,"8 - OP com menos de 20 dias",IF(AJ259&lt;30,"7 - OP em WIP +20 a 30 dias",IF(AJ259&lt;45,"6 - OP em WIP +30 a 45 dias",IF(AJ259&lt;60,"5 - OP em WIP +45 a 60 dias",IF(AJ259&lt;75,"4 - OP em WIP +60 a 75 dias",IF(AJ259&lt;90,"3 - OP em WIP +75 a 90 dias",IF(AJ259&lt;120,"2 - OP em WIP +90 a 120 dias","1 - Alto Risco de Vencimento +120 em WIP"))))))))</f>
        <v>8 - OP com menos de 20 dias</v>
      </c>
      <c r="AS259" t="str">
        <f t="shared" si="20"/>
        <v>702327</v>
      </c>
    </row>
    <row r="260" spans="1:45" x14ac:dyDescent="0.35">
      <c r="A260" s="38">
        <v>702327</v>
      </c>
      <c r="B260" s="38">
        <v>2273925</v>
      </c>
      <c r="C260" s="38" t="s">
        <v>579</v>
      </c>
      <c r="D260" s="38" t="s">
        <v>337</v>
      </c>
      <c r="E260" s="38" t="s">
        <v>54</v>
      </c>
      <c r="F260" s="38">
        <v>404</v>
      </c>
      <c r="G260" s="38" t="s">
        <v>55</v>
      </c>
      <c r="H260" s="38">
        <v>600</v>
      </c>
      <c r="I260" s="38" t="s">
        <v>290</v>
      </c>
      <c r="J260" s="38" t="s">
        <v>572</v>
      </c>
      <c r="K260" s="38" t="s">
        <v>58</v>
      </c>
      <c r="L260" s="39">
        <v>454545</v>
      </c>
      <c r="M260" s="39">
        <v>0</v>
      </c>
      <c r="N260" t="s">
        <v>59</v>
      </c>
      <c r="O260" s="40">
        <v>45707</v>
      </c>
      <c r="P260" s="40">
        <v>45708</v>
      </c>
      <c r="Q260" s="40">
        <v>45707</v>
      </c>
      <c r="R260" s="40">
        <v>45707</v>
      </c>
      <c r="S260" s="40">
        <v>45707</v>
      </c>
      <c r="T260" s="41">
        <v>45708</v>
      </c>
      <c r="U260" s="42">
        <v>15</v>
      </c>
      <c r="V260" s="43"/>
      <c r="W260" s="44" t="str">
        <f>_xlfn.XLOOKUP(D260,'[1]SPMC IBP SA'!G:G,'[1]SPMC IBP SA'!M:M,"",0)</f>
        <v>VERMELHO</v>
      </c>
      <c r="X260" s="44" t="str">
        <f>_xlfn.XLOOKUP(D260,'[1]SPMC IBP SA'!G:G,'[1]SPMC IBP SA'!O:O,"",0)</f>
        <v>PAM 2</v>
      </c>
      <c r="Y260" s="44" t="str">
        <f>_xlfn.XLOOKUP(D260,'[1]SPMC IBP SA'!G:G,'[1]SPMC IBP SA'!R:R,"",0)</f>
        <v>(None)</v>
      </c>
      <c r="Z260" s="45" t="s">
        <v>55</v>
      </c>
      <c r="AA260" s="46">
        <f>_xlfn.XLOOKUP(D260,'[1]SPMC IBP SA'!G:G,'[1]SPMC IBP SA'!AM:AM,"",0)</f>
        <v>15</v>
      </c>
      <c r="AB260" s="26" t="str">
        <f t="shared" si="21"/>
        <v/>
      </c>
      <c r="AC260" s="47" t="str">
        <f t="shared" si="22"/>
        <v>Via Úmida</v>
      </c>
      <c r="AD260" s="47" t="str">
        <f>_xlfn.XLOOKUP(D260,'[1]SPMC IBP SA'!G:G,'[1]SPMC IBP SA'!FK:FK,"",0)</f>
        <v>Baixo</v>
      </c>
      <c r="AE260" s="47" t="str">
        <f>_xlfn.XLOOKUP(D260,'[1]SPMC IBP SA'!G:G,'[1]SPMC IBP SA'!Q:Q,"",0)</f>
        <v>(None)</v>
      </c>
      <c r="AF260" s="48">
        <f>_xlfn.XLOOKUP(D260,'[1]SPMC IBP SA'!G:G,'[1]SPMC IBP SA'!FT:FT,"",0)*L260</f>
        <v>35486.328150000001</v>
      </c>
      <c r="AG260">
        <f>IFERROR(IF(C260="","",VLOOKUP(C260,[1]EBR!A:I,9,0)),5)</f>
        <v>5</v>
      </c>
      <c r="AH260" t="str">
        <f>IF(AG260="","",VLOOKUP(AG260,[1]EBR!S:T,2,0))</f>
        <v>PESAGEM</v>
      </c>
      <c r="AI260" t="str">
        <f>_xlfn.XLOOKUP(D260,'[1]SPMC IBP SA'!G:G,'[1]SPMC IBP SA'!M:M,"",0)</f>
        <v>VERMELHO</v>
      </c>
      <c r="AJ260">
        <f t="shared" ca="1" si="23"/>
        <v>8</v>
      </c>
      <c r="AK260" s="40" t="str">
        <f t="shared" ca="1" si="24"/>
        <v>8 - OP com menos de 20 dias</v>
      </c>
      <c r="AS260" t="str">
        <f t="shared" si="20"/>
        <v>702327</v>
      </c>
    </row>
    <row r="261" spans="1:45" x14ac:dyDescent="0.35">
      <c r="A261" s="38">
        <v>702539</v>
      </c>
      <c r="B261" s="38">
        <v>2273926</v>
      </c>
      <c r="C261" s="38" t="s">
        <v>580</v>
      </c>
      <c r="D261" s="38" t="s">
        <v>341</v>
      </c>
      <c r="E261" s="38" t="s">
        <v>54</v>
      </c>
      <c r="F261" s="38">
        <v>400</v>
      </c>
      <c r="G261" s="38" t="s">
        <v>55</v>
      </c>
      <c r="H261" s="38">
        <v>600</v>
      </c>
      <c r="I261" s="38" t="s">
        <v>216</v>
      </c>
      <c r="J261" s="38" t="s">
        <v>581</v>
      </c>
      <c r="K261" s="38" t="s">
        <v>58</v>
      </c>
      <c r="L261" s="39">
        <v>875000</v>
      </c>
      <c r="M261" s="39">
        <v>0</v>
      </c>
      <c r="N261" t="s">
        <v>59</v>
      </c>
      <c r="O261" s="40">
        <v>45707</v>
      </c>
      <c r="P261" s="40">
        <v>45709</v>
      </c>
      <c r="Q261" s="40">
        <v>45707</v>
      </c>
      <c r="R261" s="40">
        <v>45707</v>
      </c>
      <c r="S261" s="40">
        <v>45707</v>
      </c>
      <c r="T261" s="41">
        <v>45711</v>
      </c>
      <c r="U261" s="42">
        <v>18</v>
      </c>
      <c r="W261" s="44" t="str">
        <f>_xlfn.XLOOKUP(D261,'[1]SPMC IBP SA'!G:G,'[1]SPMC IBP SA'!M:M,"",0)</f>
        <v>VERMELHO</v>
      </c>
      <c r="X261" s="44" t="str">
        <f>_xlfn.XLOOKUP(D261,'[1]SPMC IBP SA'!G:G,'[1]SPMC IBP SA'!O:O,"",0)</f>
        <v>COP FET.5</v>
      </c>
      <c r="Y261" s="44" t="str">
        <f>_xlfn.XLOOKUP(D261,'[1]SPMC IBP SA'!G:G,'[1]SPMC IBP SA'!R:R,"",0)</f>
        <v>REV. 500 1</v>
      </c>
      <c r="Z261" s="45" t="s">
        <v>55</v>
      </c>
      <c r="AA261" s="46">
        <f>_xlfn.XLOOKUP(D261,'[1]SPMC IBP SA'!G:G,'[1]SPMC IBP SA'!AM:AM,"",0)</f>
        <v>18</v>
      </c>
      <c r="AB261" s="26" t="str">
        <f t="shared" si="21"/>
        <v/>
      </c>
      <c r="AC261" s="47" t="str">
        <f t="shared" si="22"/>
        <v>Via Úmida</v>
      </c>
      <c r="AD261" s="47" t="str">
        <f>_xlfn.XLOOKUP(D261,'[1]SPMC IBP SA'!G:G,'[1]SPMC IBP SA'!FK:FK,"",0)</f>
        <v>Baixo</v>
      </c>
      <c r="AE261" s="47" t="str">
        <f>_xlfn.XLOOKUP(D261,'[1]SPMC IBP SA'!G:G,'[1]SPMC IBP SA'!Q:Q,"",0)</f>
        <v>-</v>
      </c>
      <c r="AF261" s="48">
        <f>_xlfn.XLOOKUP(D261,'[1]SPMC IBP SA'!G:G,'[1]SPMC IBP SA'!FT:FT,"",0)*L261</f>
        <v>85968.75</v>
      </c>
      <c r="AG261">
        <f>IFERROR(IF(C261="","",VLOOKUP(C261,[1]EBR!A:I,9,0)),5)</f>
        <v>5</v>
      </c>
      <c r="AH261" t="str">
        <f>IF(AG261="","",VLOOKUP(AG261,[1]EBR!S:T,2,0))</f>
        <v>PESAGEM</v>
      </c>
      <c r="AI261" t="str">
        <f>_xlfn.XLOOKUP(D261,'[1]SPMC IBP SA'!G:G,'[1]SPMC IBP SA'!M:M,"",0)</f>
        <v>VERMELHO</v>
      </c>
      <c r="AJ261">
        <f t="shared" ca="1" si="23"/>
        <v>8</v>
      </c>
      <c r="AK261" s="40" t="str">
        <f t="shared" ca="1" si="24"/>
        <v>8 - OP com menos de 20 dias</v>
      </c>
      <c r="AS261" t="str">
        <f t="shared" ref="AS261:AS324" si="25">LEFT(A260,6)</f>
        <v>702327</v>
      </c>
    </row>
    <row r="262" spans="1:45" x14ac:dyDescent="0.35">
      <c r="A262" s="38">
        <v>702539</v>
      </c>
      <c r="B262" s="38">
        <v>2273927</v>
      </c>
      <c r="C262" s="38" t="s">
        <v>582</v>
      </c>
      <c r="D262" s="38" t="s">
        <v>341</v>
      </c>
      <c r="E262" s="38" t="s">
        <v>54</v>
      </c>
      <c r="F262" s="38">
        <v>400</v>
      </c>
      <c r="G262" s="38" t="s">
        <v>55</v>
      </c>
      <c r="H262" s="38">
        <v>600</v>
      </c>
      <c r="I262" s="38" t="s">
        <v>216</v>
      </c>
      <c r="J262" s="38" t="s">
        <v>581</v>
      </c>
      <c r="K262" s="38" t="s">
        <v>58</v>
      </c>
      <c r="L262" s="39">
        <v>875000</v>
      </c>
      <c r="M262" s="39">
        <v>0</v>
      </c>
      <c r="N262" t="s">
        <v>59</v>
      </c>
      <c r="O262" s="40">
        <v>45707</v>
      </c>
      <c r="P262" s="40">
        <v>45709</v>
      </c>
      <c r="Q262" s="40">
        <v>45707</v>
      </c>
      <c r="R262" s="40">
        <v>45707</v>
      </c>
      <c r="S262" s="40">
        <v>45707</v>
      </c>
      <c r="T262" s="41">
        <v>45711</v>
      </c>
      <c r="U262" s="42">
        <v>18</v>
      </c>
      <c r="W262" s="44" t="str">
        <f>_xlfn.XLOOKUP(D262,'[1]SPMC IBP SA'!G:G,'[1]SPMC IBP SA'!M:M,"",0)</f>
        <v>VERMELHO</v>
      </c>
      <c r="X262" s="44" t="str">
        <f>_xlfn.XLOOKUP(D262,'[1]SPMC IBP SA'!G:G,'[1]SPMC IBP SA'!O:O,"",0)</f>
        <v>COP FET.5</v>
      </c>
      <c r="Y262" s="44" t="str">
        <f>_xlfn.XLOOKUP(D262,'[1]SPMC IBP SA'!G:G,'[1]SPMC IBP SA'!R:R,"",0)</f>
        <v>REV. 500 1</v>
      </c>
      <c r="Z262" s="45" t="s">
        <v>55</v>
      </c>
      <c r="AA262" s="46">
        <f>_xlfn.XLOOKUP(D262,'[1]SPMC IBP SA'!G:G,'[1]SPMC IBP SA'!AM:AM,"",0)</f>
        <v>18</v>
      </c>
      <c r="AB262" s="26" t="str">
        <f t="shared" si="21"/>
        <v/>
      </c>
      <c r="AC262" s="47" t="str">
        <f t="shared" si="22"/>
        <v>Via Úmida</v>
      </c>
      <c r="AD262" s="47" t="str">
        <f>_xlfn.XLOOKUP(D262,'[1]SPMC IBP SA'!G:G,'[1]SPMC IBP SA'!FK:FK,"",0)</f>
        <v>Baixo</v>
      </c>
      <c r="AE262" s="47" t="str">
        <f>_xlfn.XLOOKUP(D262,'[1]SPMC IBP SA'!G:G,'[1]SPMC IBP SA'!Q:Q,"",0)</f>
        <v>-</v>
      </c>
      <c r="AF262" s="48">
        <f>_xlfn.XLOOKUP(D262,'[1]SPMC IBP SA'!G:G,'[1]SPMC IBP SA'!FT:FT,"",0)*L262</f>
        <v>85968.75</v>
      </c>
      <c r="AG262">
        <f>IFERROR(IF(C262="","",VLOOKUP(C262,[1]EBR!A:I,9,0)),5)</f>
        <v>5</v>
      </c>
      <c r="AH262" t="str">
        <f>IF(AG262="","",VLOOKUP(AG262,[1]EBR!S:T,2,0))</f>
        <v>PESAGEM</v>
      </c>
      <c r="AI262" t="str">
        <f>_xlfn.XLOOKUP(D262,'[1]SPMC IBP SA'!G:G,'[1]SPMC IBP SA'!M:M,"",0)</f>
        <v>VERMELHO</v>
      </c>
      <c r="AJ262">
        <f t="shared" ca="1" si="23"/>
        <v>8</v>
      </c>
      <c r="AK262" s="40" t="str">
        <f t="shared" ca="1" si="24"/>
        <v>8 - OP com menos de 20 dias</v>
      </c>
      <c r="AS262" t="str">
        <f t="shared" si="25"/>
        <v>702539</v>
      </c>
    </row>
    <row r="263" spans="1:45" x14ac:dyDescent="0.35">
      <c r="A263" s="38">
        <v>702539</v>
      </c>
      <c r="B263" s="38">
        <v>2273928</v>
      </c>
      <c r="C263" s="38" t="s">
        <v>583</v>
      </c>
      <c r="D263" s="38" t="s">
        <v>341</v>
      </c>
      <c r="E263" s="38" t="s">
        <v>54</v>
      </c>
      <c r="F263" s="38">
        <v>400</v>
      </c>
      <c r="G263" s="38" t="s">
        <v>55</v>
      </c>
      <c r="H263" s="38">
        <v>600</v>
      </c>
      <c r="I263" s="38" t="s">
        <v>216</v>
      </c>
      <c r="J263" s="38" t="s">
        <v>581</v>
      </c>
      <c r="K263" s="38" t="s">
        <v>58</v>
      </c>
      <c r="L263" s="39">
        <v>875000</v>
      </c>
      <c r="M263" s="39">
        <v>0</v>
      </c>
      <c r="N263" t="s">
        <v>59</v>
      </c>
      <c r="O263" s="40">
        <v>45707</v>
      </c>
      <c r="P263" s="40">
        <v>45709</v>
      </c>
      <c r="Q263" s="40">
        <v>45707</v>
      </c>
      <c r="R263" s="40">
        <v>45707</v>
      </c>
      <c r="S263" s="40">
        <v>45707</v>
      </c>
      <c r="T263" s="41">
        <v>45711</v>
      </c>
      <c r="U263" s="42">
        <v>18</v>
      </c>
      <c r="W263" s="44" t="str">
        <f>_xlfn.XLOOKUP(D263,'[1]SPMC IBP SA'!G:G,'[1]SPMC IBP SA'!M:M,"",0)</f>
        <v>VERMELHO</v>
      </c>
      <c r="X263" s="44" t="str">
        <f>_xlfn.XLOOKUP(D263,'[1]SPMC IBP SA'!G:G,'[1]SPMC IBP SA'!O:O,"",0)</f>
        <v>COP FET.5</v>
      </c>
      <c r="Y263" s="44" t="str">
        <f>_xlfn.XLOOKUP(D263,'[1]SPMC IBP SA'!G:G,'[1]SPMC IBP SA'!R:R,"",0)</f>
        <v>REV. 500 1</v>
      </c>
      <c r="Z263" s="45" t="s">
        <v>55</v>
      </c>
      <c r="AA263" s="46">
        <f>_xlfn.XLOOKUP(D263,'[1]SPMC IBP SA'!G:G,'[1]SPMC IBP SA'!AM:AM,"",0)</f>
        <v>18</v>
      </c>
      <c r="AB263" s="26" t="str">
        <f t="shared" si="21"/>
        <v/>
      </c>
      <c r="AC263" s="47" t="str">
        <f t="shared" si="22"/>
        <v>Via Úmida</v>
      </c>
      <c r="AD263" s="47" t="str">
        <f>_xlfn.XLOOKUP(D263,'[1]SPMC IBP SA'!G:G,'[1]SPMC IBP SA'!FK:FK,"",0)</f>
        <v>Baixo</v>
      </c>
      <c r="AE263" s="47" t="str">
        <f>_xlfn.XLOOKUP(D263,'[1]SPMC IBP SA'!G:G,'[1]SPMC IBP SA'!Q:Q,"",0)</f>
        <v>-</v>
      </c>
      <c r="AF263" s="48">
        <f>_xlfn.XLOOKUP(D263,'[1]SPMC IBP SA'!G:G,'[1]SPMC IBP SA'!FT:FT,"",0)*L263</f>
        <v>85968.75</v>
      </c>
      <c r="AG263">
        <f>IFERROR(IF(C263="","",VLOOKUP(C263,[1]EBR!A:I,9,0)),5)</f>
        <v>5</v>
      </c>
      <c r="AH263" t="str">
        <f>IF(AG263="","",VLOOKUP(AG263,[1]EBR!S:T,2,0))</f>
        <v>PESAGEM</v>
      </c>
      <c r="AI263" t="str">
        <f>_xlfn.XLOOKUP(D263,'[1]SPMC IBP SA'!G:G,'[1]SPMC IBP SA'!M:M,"",0)</f>
        <v>VERMELHO</v>
      </c>
      <c r="AJ263">
        <f t="shared" ca="1" si="23"/>
        <v>8</v>
      </c>
      <c r="AK263" s="40" t="str">
        <f t="shared" ca="1" si="24"/>
        <v>8 - OP com menos de 20 dias</v>
      </c>
      <c r="AS263" t="str">
        <f t="shared" si="25"/>
        <v>702539</v>
      </c>
    </row>
    <row r="264" spans="1:45" x14ac:dyDescent="0.35">
      <c r="A264" s="38">
        <v>702539</v>
      </c>
      <c r="B264" s="38">
        <v>2273929</v>
      </c>
      <c r="C264" s="38" t="s">
        <v>584</v>
      </c>
      <c r="D264" s="38" t="s">
        <v>341</v>
      </c>
      <c r="E264" s="38" t="s">
        <v>54</v>
      </c>
      <c r="F264" s="38">
        <v>400</v>
      </c>
      <c r="G264" s="38" t="s">
        <v>55</v>
      </c>
      <c r="H264" s="38">
        <v>600</v>
      </c>
      <c r="I264" s="38" t="s">
        <v>216</v>
      </c>
      <c r="J264" s="38" t="s">
        <v>581</v>
      </c>
      <c r="K264" s="38" t="s">
        <v>58</v>
      </c>
      <c r="L264" s="39">
        <v>875000</v>
      </c>
      <c r="M264" s="39">
        <v>0</v>
      </c>
      <c r="N264" t="s">
        <v>59</v>
      </c>
      <c r="O264" s="40">
        <v>45707</v>
      </c>
      <c r="P264" s="40">
        <v>45709</v>
      </c>
      <c r="Q264" s="40">
        <v>45707</v>
      </c>
      <c r="R264" s="40">
        <v>45707</v>
      </c>
      <c r="S264" s="40">
        <v>45707</v>
      </c>
      <c r="T264" s="41">
        <v>45712</v>
      </c>
      <c r="U264" s="42">
        <v>18</v>
      </c>
      <c r="W264" s="44" t="str">
        <f>_xlfn.XLOOKUP(D264,'[1]SPMC IBP SA'!G:G,'[1]SPMC IBP SA'!M:M,"",0)</f>
        <v>VERMELHO</v>
      </c>
      <c r="X264" s="44" t="str">
        <f>_xlfn.XLOOKUP(D264,'[1]SPMC IBP SA'!G:G,'[1]SPMC IBP SA'!O:O,"",0)</f>
        <v>COP FET.5</v>
      </c>
      <c r="Y264" s="44" t="str">
        <f>_xlfn.XLOOKUP(D264,'[1]SPMC IBP SA'!G:G,'[1]SPMC IBP SA'!R:R,"",0)</f>
        <v>REV. 500 1</v>
      </c>
      <c r="Z264" s="45" t="s">
        <v>55</v>
      </c>
      <c r="AA264" s="46">
        <f>_xlfn.XLOOKUP(D264,'[1]SPMC IBP SA'!G:G,'[1]SPMC IBP SA'!AM:AM,"",0)</f>
        <v>18</v>
      </c>
      <c r="AB264" s="26" t="str">
        <f t="shared" si="21"/>
        <v/>
      </c>
      <c r="AC264" s="47" t="str">
        <f t="shared" si="22"/>
        <v>Via Úmida</v>
      </c>
      <c r="AD264" s="47" t="str">
        <f>_xlfn.XLOOKUP(D264,'[1]SPMC IBP SA'!G:G,'[1]SPMC IBP SA'!FK:FK,"",0)</f>
        <v>Baixo</v>
      </c>
      <c r="AE264" s="47" t="str">
        <f>_xlfn.XLOOKUP(D264,'[1]SPMC IBP SA'!G:G,'[1]SPMC IBP SA'!Q:Q,"",0)</f>
        <v>-</v>
      </c>
      <c r="AF264" s="48">
        <f>_xlfn.XLOOKUP(D264,'[1]SPMC IBP SA'!G:G,'[1]SPMC IBP SA'!FT:FT,"",0)*L264</f>
        <v>85968.75</v>
      </c>
      <c r="AG264">
        <f>IFERROR(IF(C264="","",VLOOKUP(C264,[1]EBR!A:I,9,0)),5)</f>
        <v>5</v>
      </c>
      <c r="AH264" t="str">
        <f>IF(AG264="","",VLOOKUP(AG264,[1]EBR!S:T,2,0))</f>
        <v>PESAGEM</v>
      </c>
      <c r="AI264" t="str">
        <f>_xlfn.XLOOKUP(D264,'[1]SPMC IBP SA'!G:G,'[1]SPMC IBP SA'!M:M,"",0)</f>
        <v>VERMELHO</v>
      </c>
      <c r="AJ264">
        <f t="shared" ca="1" si="23"/>
        <v>8</v>
      </c>
      <c r="AK264" s="40" t="str">
        <f t="shared" ca="1" si="24"/>
        <v>8 - OP com menos de 20 dias</v>
      </c>
      <c r="AS264" t="str">
        <f t="shared" si="25"/>
        <v>702539</v>
      </c>
    </row>
    <row r="265" spans="1:45" x14ac:dyDescent="0.35">
      <c r="A265" s="38">
        <v>702539</v>
      </c>
      <c r="B265" s="38">
        <v>2273930</v>
      </c>
      <c r="C265" s="38" t="s">
        <v>585</v>
      </c>
      <c r="D265" s="38" t="s">
        <v>341</v>
      </c>
      <c r="E265" s="38" t="s">
        <v>54</v>
      </c>
      <c r="F265" s="38">
        <v>400</v>
      </c>
      <c r="G265" s="38" t="s">
        <v>55</v>
      </c>
      <c r="H265" s="38">
        <v>600</v>
      </c>
      <c r="I265" s="38" t="s">
        <v>339</v>
      </c>
      <c r="J265" s="38" t="s">
        <v>581</v>
      </c>
      <c r="K265" s="38" t="s">
        <v>58</v>
      </c>
      <c r="L265" s="39">
        <v>875000</v>
      </c>
      <c r="M265" s="39">
        <v>0</v>
      </c>
      <c r="N265" t="s">
        <v>59</v>
      </c>
      <c r="O265" s="40">
        <v>45707</v>
      </c>
      <c r="P265" s="40">
        <v>45709</v>
      </c>
      <c r="Q265" s="40">
        <v>45707</v>
      </c>
      <c r="R265" s="40">
        <v>45707</v>
      </c>
      <c r="S265" s="40">
        <v>45707</v>
      </c>
      <c r="T265" s="41">
        <v>45712</v>
      </c>
      <c r="U265" s="42">
        <v>18</v>
      </c>
      <c r="W265" s="44" t="str">
        <f>_xlfn.XLOOKUP(D265,'[1]SPMC IBP SA'!G:G,'[1]SPMC IBP SA'!M:M,"",0)</f>
        <v>VERMELHO</v>
      </c>
      <c r="X265" s="44" t="str">
        <f>_xlfn.XLOOKUP(D265,'[1]SPMC IBP SA'!G:G,'[1]SPMC IBP SA'!O:O,"",0)</f>
        <v>COP FET.5</v>
      </c>
      <c r="Y265" s="44" t="str">
        <f>_xlfn.XLOOKUP(D265,'[1]SPMC IBP SA'!G:G,'[1]SPMC IBP SA'!R:R,"",0)</f>
        <v>REV. 500 1</v>
      </c>
      <c r="Z265" s="45" t="s">
        <v>55</v>
      </c>
      <c r="AA265" s="46">
        <f>_xlfn.XLOOKUP(D265,'[1]SPMC IBP SA'!G:G,'[1]SPMC IBP SA'!AM:AM,"",0)</f>
        <v>18</v>
      </c>
      <c r="AB265" s="26" t="str">
        <f t="shared" si="21"/>
        <v/>
      </c>
      <c r="AC265" s="47" t="str">
        <f t="shared" si="22"/>
        <v>Via Úmida</v>
      </c>
      <c r="AD265" s="47" t="str">
        <f>_xlfn.XLOOKUP(D265,'[1]SPMC IBP SA'!G:G,'[1]SPMC IBP SA'!FK:FK,"",0)</f>
        <v>Baixo</v>
      </c>
      <c r="AE265" s="47" t="str">
        <f>_xlfn.XLOOKUP(D265,'[1]SPMC IBP SA'!G:G,'[1]SPMC IBP SA'!Q:Q,"",0)</f>
        <v>-</v>
      </c>
      <c r="AF265" s="48">
        <f>_xlfn.XLOOKUP(D265,'[1]SPMC IBP SA'!G:G,'[1]SPMC IBP SA'!FT:FT,"",0)*L265</f>
        <v>85968.75</v>
      </c>
      <c r="AG265">
        <f>IFERROR(IF(C265="","",VLOOKUP(C265,[1]EBR!A:I,9,0)),5)</f>
        <v>5</v>
      </c>
      <c r="AH265" t="str">
        <f>IF(AG265="","",VLOOKUP(AG265,[1]EBR!S:T,2,0))</f>
        <v>PESAGEM</v>
      </c>
      <c r="AI265" t="str">
        <f>_xlfn.XLOOKUP(D265,'[1]SPMC IBP SA'!G:G,'[1]SPMC IBP SA'!M:M,"",0)</f>
        <v>VERMELHO</v>
      </c>
      <c r="AJ265">
        <f t="shared" ca="1" si="23"/>
        <v>8</v>
      </c>
      <c r="AK265" s="40" t="str">
        <f t="shared" ca="1" si="24"/>
        <v>8 - OP com menos de 20 dias</v>
      </c>
      <c r="AS265" t="str">
        <f t="shared" si="25"/>
        <v>702539</v>
      </c>
    </row>
    <row r="266" spans="1:45" x14ac:dyDescent="0.35">
      <c r="A266" s="38">
        <v>702539</v>
      </c>
      <c r="B266" s="38">
        <v>2273931</v>
      </c>
      <c r="C266" s="38" t="s">
        <v>586</v>
      </c>
      <c r="D266" s="38" t="s">
        <v>341</v>
      </c>
      <c r="E266" s="38" t="s">
        <v>54</v>
      </c>
      <c r="F266" s="38">
        <v>400</v>
      </c>
      <c r="G266" s="38" t="s">
        <v>55</v>
      </c>
      <c r="H266" s="38">
        <v>600</v>
      </c>
      <c r="I266" s="38" t="s">
        <v>339</v>
      </c>
      <c r="J266" s="38" t="s">
        <v>581</v>
      </c>
      <c r="K266" s="38" t="s">
        <v>58</v>
      </c>
      <c r="L266" s="39">
        <v>875000</v>
      </c>
      <c r="M266" s="39">
        <v>0</v>
      </c>
      <c r="N266" t="s">
        <v>59</v>
      </c>
      <c r="O266" s="40">
        <v>45707</v>
      </c>
      <c r="P266" s="40">
        <v>45709</v>
      </c>
      <c r="Q266" s="40">
        <v>45707</v>
      </c>
      <c r="R266" s="40">
        <v>45707</v>
      </c>
      <c r="S266" s="40">
        <v>45707</v>
      </c>
      <c r="T266" s="41">
        <v>45712</v>
      </c>
      <c r="U266" s="42">
        <v>18</v>
      </c>
      <c r="W266" s="44" t="str">
        <f>_xlfn.XLOOKUP(D266,'[1]SPMC IBP SA'!G:G,'[1]SPMC IBP SA'!M:M,"",0)</f>
        <v>VERMELHO</v>
      </c>
      <c r="X266" s="44" t="str">
        <f>_xlfn.XLOOKUP(D266,'[1]SPMC IBP SA'!G:G,'[1]SPMC IBP SA'!O:O,"",0)</f>
        <v>COP FET.5</v>
      </c>
      <c r="Y266" s="44" t="str">
        <f>_xlfn.XLOOKUP(D266,'[1]SPMC IBP SA'!G:G,'[1]SPMC IBP SA'!R:R,"",0)</f>
        <v>REV. 500 1</v>
      </c>
      <c r="Z266" s="45" t="s">
        <v>55</v>
      </c>
      <c r="AA266" s="46">
        <f>_xlfn.XLOOKUP(D266,'[1]SPMC IBP SA'!G:G,'[1]SPMC IBP SA'!AM:AM,"",0)</f>
        <v>18</v>
      </c>
      <c r="AB266" s="26" t="str">
        <f t="shared" si="21"/>
        <v/>
      </c>
      <c r="AC266" s="47" t="str">
        <f t="shared" si="22"/>
        <v>Via Úmida</v>
      </c>
      <c r="AD266" s="47" t="str">
        <f>_xlfn.XLOOKUP(D266,'[1]SPMC IBP SA'!G:G,'[1]SPMC IBP SA'!FK:FK,"",0)</f>
        <v>Baixo</v>
      </c>
      <c r="AE266" s="47" t="str">
        <f>_xlfn.XLOOKUP(D266,'[1]SPMC IBP SA'!G:G,'[1]SPMC IBP SA'!Q:Q,"",0)</f>
        <v>-</v>
      </c>
      <c r="AF266" s="48">
        <f>_xlfn.XLOOKUP(D266,'[1]SPMC IBP SA'!G:G,'[1]SPMC IBP SA'!FT:FT,"",0)*L266</f>
        <v>85968.75</v>
      </c>
      <c r="AG266">
        <f>IFERROR(IF(C266="","",VLOOKUP(C266,[1]EBR!A:I,9,0)),5)</f>
        <v>5</v>
      </c>
      <c r="AH266" t="str">
        <f>IF(AG266="","",VLOOKUP(AG266,[1]EBR!S:T,2,0))</f>
        <v>PESAGEM</v>
      </c>
      <c r="AI266" t="str">
        <f>_xlfn.XLOOKUP(D266,'[1]SPMC IBP SA'!G:G,'[1]SPMC IBP SA'!M:M,"",0)</f>
        <v>VERMELHO</v>
      </c>
      <c r="AJ266">
        <f t="shared" ca="1" si="23"/>
        <v>8</v>
      </c>
      <c r="AK266" s="40" t="str">
        <f t="shared" ca="1" si="24"/>
        <v>8 - OP com menos de 20 dias</v>
      </c>
      <c r="AS266" t="str">
        <f t="shared" si="25"/>
        <v>702539</v>
      </c>
    </row>
    <row r="267" spans="1:45" x14ac:dyDescent="0.35">
      <c r="A267" s="38">
        <v>702539</v>
      </c>
      <c r="B267" s="38">
        <v>2273932</v>
      </c>
      <c r="C267" s="38" t="s">
        <v>587</v>
      </c>
      <c r="D267" s="38" t="s">
        <v>341</v>
      </c>
      <c r="E267" s="38" t="s">
        <v>54</v>
      </c>
      <c r="F267" s="38">
        <v>400</v>
      </c>
      <c r="G267" s="38" t="s">
        <v>55</v>
      </c>
      <c r="H267" s="38">
        <v>600</v>
      </c>
      <c r="I267" s="38" t="s">
        <v>339</v>
      </c>
      <c r="J267" s="38" t="s">
        <v>581</v>
      </c>
      <c r="K267" s="38" t="s">
        <v>58</v>
      </c>
      <c r="L267" s="39">
        <v>875000</v>
      </c>
      <c r="M267" s="39">
        <v>0</v>
      </c>
      <c r="N267" t="s">
        <v>59</v>
      </c>
      <c r="O267" s="40">
        <v>45707</v>
      </c>
      <c r="P267" s="40">
        <v>45709</v>
      </c>
      <c r="Q267" s="40">
        <v>45707</v>
      </c>
      <c r="R267" s="40">
        <v>45707</v>
      </c>
      <c r="S267" s="40">
        <v>45707</v>
      </c>
      <c r="T267" s="41">
        <v>45712</v>
      </c>
      <c r="U267" s="42">
        <v>18</v>
      </c>
      <c r="W267" s="44" t="str">
        <f>_xlfn.XLOOKUP(D267,'[1]SPMC IBP SA'!G:G,'[1]SPMC IBP SA'!M:M,"",0)</f>
        <v>VERMELHO</v>
      </c>
      <c r="X267" s="44" t="str">
        <f>_xlfn.XLOOKUP(D267,'[1]SPMC IBP SA'!G:G,'[1]SPMC IBP SA'!O:O,"",0)</f>
        <v>COP FET.5</v>
      </c>
      <c r="Y267" s="44" t="str">
        <f>_xlfn.XLOOKUP(D267,'[1]SPMC IBP SA'!G:G,'[1]SPMC IBP SA'!R:R,"",0)</f>
        <v>REV. 500 1</v>
      </c>
      <c r="Z267" s="45" t="s">
        <v>55</v>
      </c>
      <c r="AA267" s="46">
        <f>_xlfn.XLOOKUP(D267,'[1]SPMC IBP SA'!G:G,'[1]SPMC IBP SA'!AM:AM,"",0)</f>
        <v>18</v>
      </c>
      <c r="AB267" s="26" t="str">
        <f t="shared" si="21"/>
        <v/>
      </c>
      <c r="AC267" s="47" t="str">
        <f t="shared" si="22"/>
        <v>Via Úmida</v>
      </c>
      <c r="AD267" s="47" t="str">
        <f>_xlfn.XLOOKUP(D267,'[1]SPMC IBP SA'!G:G,'[1]SPMC IBP SA'!FK:FK,"",0)</f>
        <v>Baixo</v>
      </c>
      <c r="AE267" s="47" t="str">
        <f>_xlfn.XLOOKUP(D267,'[1]SPMC IBP SA'!G:G,'[1]SPMC IBP SA'!Q:Q,"",0)</f>
        <v>-</v>
      </c>
      <c r="AF267" s="48">
        <f>_xlfn.XLOOKUP(D267,'[1]SPMC IBP SA'!G:G,'[1]SPMC IBP SA'!FT:FT,"",0)*L267</f>
        <v>85968.75</v>
      </c>
      <c r="AG267">
        <f>IFERROR(IF(C267="","",VLOOKUP(C267,[1]EBR!A:I,9,0)),5)</f>
        <v>5</v>
      </c>
      <c r="AH267" t="str">
        <f>IF(AG267="","",VLOOKUP(AG267,[1]EBR!S:T,2,0))</f>
        <v>PESAGEM</v>
      </c>
      <c r="AI267" t="str">
        <f>_xlfn.XLOOKUP(D267,'[1]SPMC IBP SA'!G:G,'[1]SPMC IBP SA'!M:M,"",0)</f>
        <v>VERMELHO</v>
      </c>
      <c r="AJ267">
        <f t="shared" ca="1" si="23"/>
        <v>8</v>
      </c>
      <c r="AK267" s="40" t="str">
        <f t="shared" ca="1" si="24"/>
        <v>8 - OP com menos de 20 dias</v>
      </c>
      <c r="AS267" t="str">
        <f t="shared" si="25"/>
        <v>702539</v>
      </c>
    </row>
    <row r="268" spans="1:45" x14ac:dyDescent="0.35">
      <c r="A268" s="38">
        <v>702928</v>
      </c>
      <c r="B268" s="38">
        <v>2273963</v>
      </c>
      <c r="C268" s="38" t="s">
        <v>588</v>
      </c>
      <c r="D268" s="38" t="s">
        <v>347</v>
      </c>
      <c r="E268" s="38" t="s">
        <v>54</v>
      </c>
      <c r="F268" s="38">
        <v>400</v>
      </c>
      <c r="G268" s="38" t="s">
        <v>55</v>
      </c>
      <c r="H268" s="38">
        <v>600</v>
      </c>
      <c r="I268" s="38" t="s">
        <v>273</v>
      </c>
      <c r="J268" s="38" t="s">
        <v>589</v>
      </c>
      <c r="K268" s="38" t="s">
        <v>269</v>
      </c>
      <c r="L268" s="39">
        <v>2140000</v>
      </c>
      <c r="M268" s="39">
        <v>0</v>
      </c>
      <c r="N268" t="s">
        <v>59</v>
      </c>
      <c r="O268" s="40">
        <v>45707</v>
      </c>
      <c r="P268" s="40">
        <v>45709</v>
      </c>
      <c r="Q268" s="40">
        <v>45707</v>
      </c>
      <c r="R268" s="40">
        <v>45707</v>
      </c>
      <c r="S268" s="40">
        <v>45707</v>
      </c>
      <c r="T268" s="41" t="s">
        <v>264</v>
      </c>
      <c r="U268" s="42">
        <v>17</v>
      </c>
      <c r="W268" s="44" t="str">
        <f>_xlfn.XLOOKUP(D268,'[1]SPMC IBP SA'!G:G,'[1]SPMC IBP SA'!M:M,"",0)</f>
        <v>VERMELHO</v>
      </c>
      <c r="X268" s="44" t="str">
        <f>_xlfn.XLOOKUP(D268,'[1]SPMC IBP SA'!G:G,'[1]SPMC IBP SA'!O:O,"",0)</f>
        <v>COP FET.7</v>
      </c>
      <c r="Y268" s="44" t="str">
        <f>_xlfn.XLOOKUP(D268,'[1]SPMC IBP SA'!G:G,'[1]SPMC IBP SA'!R:R,"",0)</f>
        <v>(None)</v>
      </c>
      <c r="Z268" s="45" t="s">
        <v>55</v>
      </c>
      <c r="AA268" s="46">
        <f>_xlfn.XLOOKUP(D268,'[1]SPMC IBP SA'!G:G,'[1]SPMC IBP SA'!AM:AM,"",0)</f>
        <v>17</v>
      </c>
      <c r="AB268" s="26" t="str">
        <f t="shared" si="21"/>
        <v>NÃO</v>
      </c>
      <c r="AC268" s="47" t="str">
        <f t="shared" si="22"/>
        <v>Via Úmida</v>
      </c>
      <c r="AD268" s="47" t="str">
        <f>_xlfn.XLOOKUP(D268,'[1]SPMC IBP SA'!G:G,'[1]SPMC IBP SA'!FK:FK,"",0)</f>
        <v>Excesso</v>
      </c>
      <c r="AE268" s="47" t="str">
        <f>_xlfn.XLOOKUP(D268,'[1]SPMC IBP SA'!G:G,'[1]SPMC IBP SA'!Q:Q,"",0)</f>
        <v>(None)</v>
      </c>
      <c r="AF268" s="48">
        <f>_xlfn.XLOOKUP(D268,'[1]SPMC IBP SA'!G:G,'[1]SPMC IBP SA'!FT:FT,"",0)*L268</f>
        <v>83117.600000000006</v>
      </c>
      <c r="AG268">
        <f>IFERROR(IF(C268="","",VLOOKUP(C268,[1]EBR!A:I,9,0)),5)</f>
        <v>5</v>
      </c>
      <c r="AH268" t="str">
        <f>IF(AG268="","",VLOOKUP(AG268,[1]EBR!S:T,2,0))</f>
        <v>PESAGEM</v>
      </c>
      <c r="AI268" t="str">
        <f>_xlfn.XLOOKUP(D268,'[1]SPMC IBP SA'!G:G,'[1]SPMC IBP SA'!M:M,"",0)</f>
        <v>VERMELHO</v>
      </c>
      <c r="AJ268">
        <f t="shared" ca="1" si="23"/>
        <v>8</v>
      </c>
      <c r="AK268" s="40" t="str">
        <f t="shared" ca="1" si="24"/>
        <v>8 - OP com menos de 20 dias</v>
      </c>
      <c r="AS268" t="str">
        <f t="shared" si="25"/>
        <v>702539</v>
      </c>
    </row>
    <row r="269" spans="1:45" x14ac:dyDescent="0.35">
      <c r="A269" s="38">
        <v>702928</v>
      </c>
      <c r="B269" s="38">
        <v>2273964</v>
      </c>
      <c r="C269" s="38" t="s">
        <v>590</v>
      </c>
      <c r="D269" s="38" t="s">
        <v>347</v>
      </c>
      <c r="E269" s="38" t="s">
        <v>54</v>
      </c>
      <c r="F269" s="38">
        <v>400</v>
      </c>
      <c r="G269" s="38" t="s">
        <v>55</v>
      </c>
      <c r="H269" s="38">
        <v>600</v>
      </c>
      <c r="I269" s="38" t="s">
        <v>273</v>
      </c>
      <c r="J269" s="38" t="s">
        <v>589</v>
      </c>
      <c r="K269" s="38" t="s">
        <v>269</v>
      </c>
      <c r="L269" s="39">
        <v>2140000</v>
      </c>
      <c r="M269" s="39">
        <v>0</v>
      </c>
      <c r="N269" t="s">
        <v>59</v>
      </c>
      <c r="O269" s="40">
        <v>45707</v>
      </c>
      <c r="P269" s="40">
        <v>45709</v>
      </c>
      <c r="Q269" s="40">
        <v>45707</v>
      </c>
      <c r="R269" s="40">
        <v>45707</v>
      </c>
      <c r="S269" s="40">
        <v>45707</v>
      </c>
      <c r="T269" s="41" t="s">
        <v>264</v>
      </c>
      <c r="U269" s="42">
        <v>17</v>
      </c>
      <c r="W269" s="44" t="str">
        <f>_xlfn.XLOOKUP(D269,'[1]SPMC IBP SA'!G:G,'[1]SPMC IBP SA'!M:M,"",0)</f>
        <v>VERMELHO</v>
      </c>
      <c r="X269" s="44" t="str">
        <f>_xlfn.XLOOKUP(D269,'[1]SPMC IBP SA'!G:G,'[1]SPMC IBP SA'!O:O,"",0)</f>
        <v>COP FET.7</v>
      </c>
      <c r="Y269" s="44" t="str">
        <f>_xlfn.XLOOKUP(D269,'[1]SPMC IBP SA'!G:G,'[1]SPMC IBP SA'!R:R,"",0)</f>
        <v>(None)</v>
      </c>
      <c r="Z269" s="45" t="s">
        <v>55</v>
      </c>
      <c r="AA269" s="46">
        <f>_xlfn.XLOOKUP(D269,'[1]SPMC IBP SA'!G:G,'[1]SPMC IBP SA'!AM:AM,"",0)</f>
        <v>17</v>
      </c>
      <c r="AB269" s="26" t="str">
        <f t="shared" si="21"/>
        <v>NÃO</v>
      </c>
      <c r="AC269" s="47" t="str">
        <f t="shared" si="22"/>
        <v>Via Úmida</v>
      </c>
      <c r="AD269" s="47" t="str">
        <f>_xlfn.XLOOKUP(D269,'[1]SPMC IBP SA'!G:G,'[1]SPMC IBP SA'!FK:FK,"",0)</f>
        <v>Excesso</v>
      </c>
      <c r="AE269" s="47" t="str">
        <f>_xlfn.XLOOKUP(D269,'[1]SPMC IBP SA'!G:G,'[1]SPMC IBP SA'!Q:Q,"",0)</f>
        <v>(None)</v>
      </c>
      <c r="AF269" s="48">
        <f>_xlfn.XLOOKUP(D269,'[1]SPMC IBP SA'!G:G,'[1]SPMC IBP SA'!FT:FT,"",0)*L269</f>
        <v>83117.600000000006</v>
      </c>
      <c r="AG269">
        <f>IFERROR(IF(C269="","",VLOOKUP(C269,[1]EBR!A:I,9,0)),5)</f>
        <v>5</v>
      </c>
      <c r="AH269" t="str">
        <f>IF(AG269="","",VLOOKUP(AG269,[1]EBR!S:T,2,0))</f>
        <v>PESAGEM</v>
      </c>
      <c r="AI269" t="str">
        <f>_xlfn.XLOOKUP(D269,'[1]SPMC IBP SA'!G:G,'[1]SPMC IBP SA'!M:M,"",0)</f>
        <v>VERMELHO</v>
      </c>
      <c r="AJ269">
        <f t="shared" ca="1" si="23"/>
        <v>8</v>
      </c>
      <c r="AK269" s="40" t="str">
        <f t="shared" ca="1" si="24"/>
        <v>8 - OP com menos de 20 dias</v>
      </c>
      <c r="AS269" t="str">
        <f t="shared" si="25"/>
        <v>702928</v>
      </c>
    </row>
    <row r="270" spans="1:45" x14ac:dyDescent="0.35">
      <c r="A270" s="38">
        <v>702928</v>
      </c>
      <c r="B270" s="38">
        <v>2273965</v>
      </c>
      <c r="C270" s="38" t="s">
        <v>591</v>
      </c>
      <c r="D270" s="38" t="s">
        <v>347</v>
      </c>
      <c r="E270" s="38" t="s">
        <v>54</v>
      </c>
      <c r="F270" s="38">
        <v>400</v>
      </c>
      <c r="G270" s="38" t="s">
        <v>55</v>
      </c>
      <c r="H270" s="38">
        <v>600</v>
      </c>
      <c r="I270" s="38" t="s">
        <v>273</v>
      </c>
      <c r="J270" s="38" t="s">
        <v>589</v>
      </c>
      <c r="K270" s="38" t="s">
        <v>269</v>
      </c>
      <c r="L270" s="39">
        <v>2140000</v>
      </c>
      <c r="M270" s="39">
        <v>0</v>
      </c>
      <c r="N270" t="s">
        <v>59</v>
      </c>
      <c r="O270" s="40">
        <v>45707</v>
      </c>
      <c r="P270" s="40">
        <v>45709</v>
      </c>
      <c r="Q270" s="40">
        <v>45707</v>
      </c>
      <c r="R270" s="40">
        <v>45707</v>
      </c>
      <c r="S270" s="40">
        <v>45707</v>
      </c>
      <c r="T270" s="41" t="s">
        <v>264</v>
      </c>
      <c r="U270" s="42">
        <v>17</v>
      </c>
      <c r="W270" s="44" t="str">
        <f>_xlfn.XLOOKUP(D270,'[1]SPMC IBP SA'!G:G,'[1]SPMC IBP SA'!M:M,"",0)</f>
        <v>VERMELHO</v>
      </c>
      <c r="X270" s="44" t="str">
        <f>_xlfn.XLOOKUP(D270,'[1]SPMC IBP SA'!G:G,'[1]SPMC IBP SA'!O:O,"",0)</f>
        <v>COP FET.7</v>
      </c>
      <c r="Y270" s="44" t="str">
        <f>_xlfn.XLOOKUP(D270,'[1]SPMC IBP SA'!G:G,'[1]SPMC IBP SA'!R:R,"",0)</f>
        <v>(None)</v>
      </c>
      <c r="Z270" s="45" t="s">
        <v>55</v>
      </c>
      <c r="AA270" s="46">
        <f>_xlfn.XLOOKUP(D270,'[1]SPMC IBP SA'!G:G,'[1]SPMC IBP SA'!AM:AM,"",0)</f>
        <v>17</v>
      </c>
      <c r="AB270" s="26" t="str">
        <f t="shared" si="21"/>
        <v>NÃO</v>
      </c>
      <c r="AC270" s="47" t="str">
        <f t="shared" si="22"/>
        <v>Via Úmida</v>
      </c>
      <c r="AD270" s="47" t="str">
        <f>_xlfn.XLOOKUP(D270,'[1]SPMC IBP SA'!G:G,'[1]SPMC IBP SA'!FK:FK,"",0)</f>
        <v>Excesso</v>
      </c>
      <c r="AE270" s="47" t="str">
        <f>_xlfn.XLOOKUP(D270,'[1]SPMC IBP SA'!G:G,'[1]SPMC IBP SA'!Q:Q,"",0)</f>
        <v>(None)</v>
      </c>
      <c r="AF270" s="48">
        <f>_xlfn.XLOOKUP(D270,'[1]SPMC IBP SA'!G:G,'[1]SPMC IBP SA'!FT:FT,"",0)*L270</f>
        <v>83117.600000000006</v>
      </c>
      <c r="AG270">
        <f>IFERROR(IF(C270="","",VLOOKUP(C270,[1]EBR!A:I,9,0)),5)</f>
        <v>5</v>
      </c>
      <c r="AH270" t="str">
        <f>IF(AG270="","",VLOOKUP(AG270,[1]EBR!S:T,2,0))</f>
        <v>PESAGEM</v>
      </c>
      <c r="AI270" t="str">
        <f>_xlfn.XLOOKUP(D270,'[1]SPMC IBP SA'!G:G,'[1]SPMC IBP SA'!M:M,"",0)</f>
        <v>VERMELHO</v>
      </c>
      <c r="AJ270">
        <f t="shared" ca="1" si="23"/>
        <v>8</v>
      </c>
      <c r="AK270" s="40" t="str">
        <f t="shared" ca="1" si="24"/>
        <v>8 - OP com menos de 20 dias</v>
      </c>
      <c r="AS270" t="str">
        <f t="shared" si="25"/>
        <v>702928</v>
      </c>
    </row>
    <row r="271" spans="1:45" x14ac:dyDescent="0.35">
      <c r="A271" s="38">
        <v>702928</v>
      </c>
      <c r="B271" s="38">
        <v>2273966</v>
      </c>
      <c r="C271" s="38" t="s">
        <v>592</v>
      </c>
      <c r="D271" s="38" t="s">
        <v>347</v>
      </c>
      <c r="E271" s="38" t="s">
        <v>54</v>
      </c>
      <c r="F271" s="38">
        <v>400</v>
      </c>
      <c r="G271" s="38" t="s">
        <v>55</v>
      </c>
      <c r="H271" s="38">
        <v>600</v>
      </c>
      <c r="I271" s="38" t="s">
        <v>273</v>
      </c>
      <c r="J271" s="38" t="s">
        <v>589</v>
      </c>
      <c r="K271" s="38" t="s">
        <v>269</v>
      </c>
      <c r="L271" s="39">
        <v>2140000</v>
      </c>
      <c r="M271" s="39">
        <v>0</v>
      </c>
      <c r="N271" t="s">
        <v>59</v>
      </c>
      <c r="O271" s="40">
        <v>45707</v>
      </c>
      <c r="P271" s="40">
        <v>45709</v>
      </c>
      <c r="Q271" s="40">
        <v>45707</v>
      </c>
      <c r="R271" s="40">
        <v>45707</v>
      </c>
      <c r="S271" s="40">
        <v>45707</v>
      </c>
      <c r="T271" s="41" t="s">
        <v>264</v>
      </c>
      <c r="U271" s="42">
        <v>17</v>
      </c>
      <c r="W271" s="44" t="str">
        <f>_xlfn.XLOOKUP(D271,'[1]SPMC IBP SA'!G:G,'[1]SPMC IBP SA'!M:M,"",0)</f>
        <v>VERMELHO</v>
      </c>
      <c r="X271" s="44" t="str">
        <f>_xlfn.XLOOKUP(D271,'[1]SPMC IBP SA'!G:G,'[1]SPMC IBP SA'!O:O,"",0)</f>
        <v>COP FET.7</v>
      </c>
      <c r="Y271" s="44" t="str">
        <f>_xlfn.XLOOKUP(D271,'[1]SPMC IBP SA'!G:G,'[1]SPMC IBP SA'!R:R,"",0)</f>
        <v>(None)</v>
      </c>
      <c r="Z271" s="45" t="s">
        <v>55</v>
      </c>
      <c r="AA271" s="46">
        <f>_xlfn.XLOOKUP(D271,'[1]SPMC IBP SA'!G:G,'[1]SPMC IBP SA'!AM:AM,"",0)</f>
        <v>17</v>
      </c>
      <c r="AB271" s="26" t="str">
        <f t="shared" si="21"/>
        <v>NÃO</v>
      </c>
      <c r="AC271" s="47" t="str">
        <f t="shared" si="22"/>
        <v>Via Úmida</v>
      </c>
      <c r="AD271" s="47" t="str">
        <f>_xlfn.XLOOKUP(D271,'[1]SPMC IBP SA'!G:G,'[1]SPMC IBP SA'!FK:FK,"",0)</f>
        <v>Excesso</v>
      </c>
      <c r="AE271" s="47" t="str">
        <f>_xlfn.XLOOKUP(D271,'[1]SPMC IBP SA'!G:G,'[1]SPMC IBP SA'!Q:Q,"",0)</f>
        <v>(None)</v>
      </c>
      <c r="AF271" s="48">
        <f>_xlfn.XLOOKUP(D271,'[1]SPMC IBP SA'!G:G,'[1]SPMC IBP SA'!FT:FT,"",0)*L271</f>
        <v>83117.600000000006</v>
      </c>
      <c r="AG271">
        <f>IFERROR(IF(C271="","",VLOOKUP(C271,[1]EBR!A:I,9,0)),5)</f>
        <v>5</v>
      </c>
      <c r="AH271" t="str">
        <f>IF(AG271="","",VLOOKUP(AG271,[1]EBR!S:T,2,0))</f>
        <v>PESAGEM</v>
      </c>
      <c r="AI271" t="str">
        <f>_xlfn.XLOOKUP(D271,'[1]SPMC IBP SA'!G:G,'[1]SPMC IBP SA'!M:M,"",0)</f>
        <v>VERMELHO</v>
      </c>
      <c r="AJ271">
        <f t="shared" ca="1" si="23"/>
        <v>8</v>
      </c>
      <c r="AK271" s="40" t="str">
        <f t="shared" ca="1" si="24"/>
        <v>8 - OP com menos de 20 dias</v>
      </c>
      <c r="AS271" t="str">
        <f t="shared" si="25"/>
        <v>702928</v>
      </c>
    </row>
    <row r="272" spans="1:45" x14ac:dyDescent="0.35">
      <c r="A272" s="38">
        <v>702928</v>
      </c>
      <c r="B272" s="38">
        <v>2273967</v>
      </c>
      <c r="C272" s="38" t="s">
        <v>593</v>
      </c>
      <c r="D272" s="38" t="s">
        <v>347</v>
      </c>
      <c r="E272" s="38" t="s">
        <v>54</v>
      </c>
      <c r="F272" s="38">
        <v>400</v>
      </c>
      <c r="G272" s="38" t="s">
        <v>55</v>
      </c>
      <c r="H272" s="38">
        <v>600</v>
      </c>
      <c r="I272" s="38" t="s">
        <v>273</v>
      </c>
      <c r="J272" s="38" t="s">
        <v>589</v>
      </c>
      <c r="K272" s="38" t="s">
        <v>269</v>
      </c>
      <c r="L272" s="39">
        <v>2140000</v>
      </c>
      <c r="M272" s="39">
        <v>0</v>
      </c>
      <c r="N272" t="s">
        <v>59</v>
      </c>
      <c r="O272" s="40">
        <v>45707</v>
      </c>
      <c r="P272" s="40">
        <v>45709</v>
      </c>
      <c r="Q272" s="40">
        <v>45707</v>
      </c>
      <c r="R272" s="40">
        <v>45707</v>
      </c>
      <c r="S272" s="40">
        <v>45707</v>
      </c>
      <c r="T272" s="41" t="s">
        <v>264</v>
      </c>
      <c r="U272" s="42">
        <v>17</v>
      </c>
      <c r="W272" s="44" t="str">
        <f>_xlfn.XLOOKUP(D272,'[1]SPMC IBP SA'!G:G,'[1]SPMC IBP SA'!M:M,"",0)</f>
        <v>VERMELHO</v>
      </c>
      <c r="X272" s="44" t="str">
        <f>_xlfn.XLOOKUP(D272,'[1]SPMC IBP SA'!G:G,'[1]SPMC IBP SA'!O:O,"",0)</f>
        <v>COP FET.7</v>
      </c>
      <c r="Y272" s="44" t="str">
        <f>_xlfn.XLOOKUP(D272,'[1]SPMC IBP SA'!G:G,'[1]SPMC IBP SA'!R:R,"",0)</f>
        <v>(None)</v>
      </c>
      <c r="Z272" s="45" t="s">
        <v>55</v>
      </c>
      <c r="AA272" s="46">
        <f>_xlfn.XLOOKUP(D272,'[1]SPMC IBP SA'!G:G,'[1]SPMC IBP SA'!AM:AM,"",0)</f>
        <v>17</v>
      </c>
      <c r="AB272" s="26" t="str">
        <f t="shared" si="21"/>
        <v>NÃO</v>
      </c>
      <c r="AC272" s="47" t="str">
        <f t="shared" si="22"/>
        <v>Via Úmida</v>
      </c>
      <c r="AD272" s="47" t="str">
        <f>_xlfn.XLOOKUP(D272,'[1]SPMC IBP SA'!G:G,'[1]SPMC IBP SA'!FK:FK,"",0)</f>
        <v>Excesso</v>
      </c>
      <c r="AE272" s="47" t="str">
        <f>_xlfn.XLOOKUP(D272,'[1]SPMC IBP SA'!G:G,'[1]SPMC IBP SA'!Q:Q,"",0)</f>
        <v>(None)</v>
      </c>
      <c r="AF272" s="48">
        <f>_xlfn.XLOOKUP(D272,'[1]SPMC IBP SA'!G:G,'[1]SPMC IBP SA'!FT:FT,"",0)*L272</f>
        <v>83117.600000000006</v>
      </c>
      <c r="AG272">
        <f>IFERROR(IF(C272="","",VLOOKUP(C272,[1]EBR!A:I,9,0)),5)</f>
        <v>5</v>
      </c>
      <c r="AH272" t="str">
        <f>IF(AG272="","",VLOOKUP(AG272,[1]EBR!S:T,2,0))</f>
        <v>PESAGEM</v>
      </c>
      <c r="AI272" t="str">
        <f>_xlfn.XLOOKUP(D272,'[1]SPMC IBP SA'!G:G,'[1]SPMC IBP SA'!M:M,"",0)</f>
        <v>VERMELHO</v>
      </c>
      <c r="AJ272">
        <f t="shared" ca="1" si="23"/>
        <v>8</v>
      </c>
      <c r="AK272" s="40" t="str">
        <f t="shared" ca="1" si="24"/>
        <v>8 - OP com menos de 20 dias</v>
      </c>
      <c r="AS272" t="str">
        <f t="shared" si="25"/>
        <v>702928</v>
      </c>
    </row>
    <row r="273" spans="1:45" x14ac:dyDescent="0.35">
      <c r="A273" s="38">
        <v>702928</v>
      </c>
      <c r="B273" s="38">
        <v>2273968</v>
      </c>
      <c r="C273" s="38" t="s">
        <v>594</v>
      </c>
      <c r="D273" s="38" t="s">
        <v>347</v>
      </c>
      <c r="E273" s="38" t="s">
        <v>54</v>
      </c>
      <c r="F273" s="38">
        <v>400</v>
      </c>
      <c r="G273" s="38" t="s">
        <v>55</v>
      </c>
      <c r="H273" s="38">
        <v>600</v>
      </c>
      <c r="I273" s="38" t="s">
        <v>273</v>
      </c>
      <c r="J273" s="38" t="s">
        <v>589</v>
      </c>
      <c r="K273" s="38" t="s">
        <v>269</v>
      </c>
      <c r="L273" s="39">
        <v>2140000</v>
      </c>
      <c r="M273" s="39">
        <v>0</v>
      </c>
      <c r="N273" t="s">
        <v>59</v>
      </c>
      <c r="O273" s="40">
        <v>45707</v>
      </c>
      <c r="P273" s="40">
        <v>45709</v>
      </c>
      <c r="Q273" s="40">
        <v>45707</v>
      </c>
      <c r="R273" s="40">
        <v>45707</v>
      </c>
      <c r="S273" s="40">
        <v>45707</v>
      </c>
      <c r="T273" s="41" t="s">
        <v>264</v>
      </c>
      <c r="U273" s="42">
        <v>17</v>
      </c>
      <c r="W273" s="44" t="str">
        <f>_xlfn.XLOOKUP(D273,'[1]SPMC IBP SA'!G:G,'[1]SPMC IBP SA'!M:M,"",0)</f>
        <v>VERMELHO</v>
      </c>
      <c r="X273" s="44" t="str">
        <f>_xlfn.XLOOKUP(D273,'[1]SPMC IBP SA'!G:G,'[1]SPMC IBP SA'!O:O,"",0)</f>
        <v>COP FET.7</v>
      </c>
      <c r="Y273" s="44" t="str">
        <f>_xlfn.XLOOKUP(D273,'[1]SPMC IBP SA'!G:G,'[1]SPMC IBP SA'!R:R,"",0)</f>
        <v>(None)</v>
      </c>
      <c r="Z273" s="45" t="s">
        <v>55</v>
      </c>
      <c r="AA273" s="46">
        <f>_xlfn.XLOOKUP(D273,'[1]SPMC IBP SA'!G:G,'[1]SPMC IBP SA'!AM:AM,"",0)</f>
        <v>17</v>
      </c>
      <c r="AB273" s="26" t="str">
        <f t="shared" si="21"/>
        <v>NÃO</v>
      </c>
      <c r="AC273" s="47" t="str">
        <f t="shared" si="22"/>
        <v>Via Úmida</v>
      </c>
      <c r="AD273" s="47" t="str">
        <f>_xlfn.XLOOKUP(D273,'[1]SPMC IBP SA'!G:G,'[1]SPMC IBP SA'!FK:FK,"",0)</f>
        <v>Excesso</v>
      </c>
      <c r="AE273" s="47" t="str">
        <f>_xlfn.XLOOKUP(D273,'[1]SPMC IBP SA'!G:G,'[1]SPMC IBP SA'!Q:Q,"",0)</f>
        <v>(None)</v>
      </c>
      <c r="AF273" s="48">
        <f>_xlfn.XLOOKUP(D273,'[1]SPMC IBP SA'!G:G,'[1]SPMC IBP SA'!FT:FT,"",0)*L273</f>
        <v>83117.600000000006</v>
      </c>
      <c r="AG273">
        <f>IFERROR(IF(C273="","",VLOOKUP(C273,[1]EBR!A:I,9,0)),5)</f>
        <v>5</v>
      </c>
      <c r="AH273" t="str">
        <f>IF(AG273="","",VLOOKUP(AG273,[1]EBR!S:T,2,0))</f>
        <v>PESAGEM</v>
      </c>
      <c r="AI273" t="str">
        <f>_xlfn.XLOOKUP(D273,'[1]SPMC IBP SA'!G:G,'[1]SPMC IBP SA'!M:M,"",0)</f>
        <v>VERMELHO</v>
      </c>
      <c r="AJ273">
        <f t="shared" ca="1" si="23"/>
        <v>8</v>
      </c>
      <c r="AK273" s="40" t="str">
        <f t="shared" ca="1" si="24"/>
        <v>8 - OP com menos de 20 dias</v>
      </c>
      <c r="AS273" t="str">
        <f t="shared" si="25"/>
        <v>702928</v>
      </c>
    </row>
    <row r="274" spans="1:45" x14ac:dyDescent="0.35">
      <c r="A274" s="38">
        <v>701164</v>
      </c>
      <c r="B274" s="38">
        <v>2273969</v>
      </c>
      <c r="C274" s="38" t="s">
        <v>595</v>
      </c>
      <c r="D274" s="38" t="s">
        <v>335</v>
      </c>
      <c r="E274" s="38" t="s">
        <v>54</v>
      </c>
      <c r="F274" s="38">
        <v>400</v>
      </c>
      <c r="G274" s="38" t="s">
        <v>55</v>
      </c>
      <c r="H274" s="38">
        <v>600</v>
      </c>
      <c r="I274" s="38" t="s">
        <v>273</v>
      </c>
      <c r="J274" s="38" t="s">
        <v>570</v>
      </c>
      <c r="K274" s="38" t="s">
        <v>269</v>
      </c>
      <c r="L274" s="39">
        <v>1600000</v>
      </c>
      <c r="M274" s="39">
        <v>0</v>
      </c>
      <c r="N274" t="s">
        <v>59</v>
      </c>
      <c r="O274" s="40">
        <v>45707</v>
      </c>
      <c r="P274" s="40">
        <v>45711</v>
      </c>
      <c r="Q274" s="40">
        <v>45707</v>
      </c>
      <c r="R274" s="40">
        <v>45707</v>
      </c>
      <c r="S274" s="40">
        <v>45707</v>
      </c>
      <c r="T274" s="41" t="s">
        <v>264</v>
      </c>
      <c r="U274" s="42">
        <v>18</v>
      </c>
      <c r="W274" s="44" t="str">
        <f>_xlfn.XLOOKUP(D274,'[1]SPMC IBP SA'!G:G,'[1]SPMC IBP SA'!M:M,"",0)</f>
        <v>AMARELO</v>
      </c>
      <c r="X274" s="44" t="str">
        <f>_xlfn.XLOOKUP(D274,'[1]SPMC IBP SA'!G:G,'[1]SPMC IBP SA'!O:O,"",0)</f>
        <v>COP FET.7</v>
      </c>
      <c r="Y274" s="44" t="str">
        <f>_xlfn.XLOOKUP(D274,'[1]SPMC IBP SA'!G:G,'[1]SPMC IBP SA'!R:R,"",0)</f>
        <v>REV. 500 3</v>
      </c>
      <c r="Z274" s="45" t="s">
        <v>55</v>
      </c>
      <c r="AA274" s="46">
        <f>_xlfn.XLOOKUP(D274,'[1]SPMC IBP SA'!G:G,'[1]SPMC IBP SA'!AM:AM,"",0)</f>
        <v>18</v>
      </c>
      <c r="AB274" s="26" t="str">
        <f t="shared" si="21"/>
        <v>NÃO</v>
      </c>
      <c r="AC274" s="47" t="str">
        <f t="shared" si="22"/>
        <v>Via Úmida</v>
      </c>
      <c r="AD274" s="47" t="str">
        <f>_xlfn.XLOOKUP(D274,'[1]SPMC IBP SA'!G:G,'[1]SPMC IBP SA'!FK:FK,"",0)</f>
        <v>Crítico</v>
      </c>
      <c r="AE274" s="47" t="str">
        <f>_xlfn.XLOOKUP(D274,'[1]SPMC IBP SA'!G:G,'[1]SPMC IBP SA'!Q:Q,"",0)</f>
        <v>-</v>
      </c>
      <c r="AF274" s="48">
        <f>_xlfn.XLOOKUP(D274,'[1]SPMC IBP SA'!G:G,'[1]SPMC IBP SA'!FT:FT,"",0)*L274</f>
        <v>138256</v>
      </c>
      <c r="AG274">
        <f>IFERROR(IF(C274="","",VLOOKUP(C274,[1]EBR!A:I,9,0)),5)</f>
        <v>5</v>
      </c>
      <c r="AH274" t="str">
        <f>IF(AG274="","",VLOOKUP(AG274,[1]EBR!S:T,2,0))</f>
        <v>PESAGEM</v>
      </c>
      <c r="AI274" t="str">
        <f>_xlfn.XLOOKUP(D274,'[1]SPMC IBP SA'!G:G,'[1]SPMC IBP SA'!M:M,"",0)</f>
        <v>AMARELO</v>
      </c>
      <c r="AJ274">
        <f t="shared" ca="1" si="23"/>
        <v>8</v>
      </c>
      <c r="AK274" s="40" t="str">
        <f t="shared" ca="1" si="24"/>
        <v>8 - OP com menos de 20 dias</v>
      </c>
      <c r="AS274" t="str">
        <f t="shared" si="25"/>
        <v>702928</v>
      </c>
    </row>
    <row r="275" spans="1:45" x14ac:dyDescent="0.35">
      <c r="A275" s="38">
        <v>701164</v>
      </c>
      <c r="B275" s="38">
        <v>2273970</v>
      </c>
      <c r="C275" s="38" t="s">
        <v>596</v>
      </c>
      <c r="D275" s="38" t="s">
        <v>335</v>
      </c>
      <c r="E275" s="38" t="s">
        <v>54</v>
      </c>
      <c r="F275" s="38">
        <v>400</v>
      </c>
      <c r="G275" s="38" t="s">
        <v>55</v>
      </c>
      <c r="H275" s="38">
        <v>600</v>
      </c>
      <c r="I275" s="38" t="s">
        <v>273</v>
      </c>
      <c r="J275" s="38" t="s">
        <v>570</v>
      </c>
      <c r="K275" s="38" t="s">
        <v>269</v>
      </c>
      <c r="L275" s="39">
        <v>1600000</v>
      </c>
      <c r="M275" s="39">
        <v>0</v>
      </c>
      <c r="N275" t="s">
        <v>59</v>
      </c>
      <c r="O275" s="40">
        <v>45707</v>
      </c>
      <c r="P275" s="40">
        <v>45711</v>
      </c>
      <c r="Q275" s="40">
        <v>45707</v>
      </c>
      <c r="R275" s="40">
        <v>45707</v>
      </c>
      <c r="S275" s="40">
        <v>45707</v>
      </c>
      <c r="T275" s="41" t="s">
        <v>264</v>
      </c>
      <c r="U275" s="42">
        <v>18</v>
      </c>
      <c r="W275" s="44" t="str">
        <f>_xlfn.XLOOKUP(D275,'[1]SPMC IBP SA'!G:G,'[1]SPMC IBP SA'!M:M,"",0)</f>
        <v>AMARELO</v>
      </c>
      <c r="X275" s="44" t="str">
        <f>_xlfn.XLOOKUP(D275,'[1]SPMC IBP SA'!G:G,'[1]SPMC IBP SA'!O:O,"",0)</f>
        <v>COP FET.7</v>
      </c>
      <c r="Y275" s="44" t="str">
        <f>_xlfn.XLOOKUP(D275,'[1]SPMC IBP SA'!G:G,'[1]SPMC IBP SA'!R:R,"",0)</f>
        <v>REV. 500 3</v>
      </c>
      <c r="Z275" s="45" t="s">
        <v>55</v>
      </c>
      <c r="AA275" s="46">
        <f>_xlfn.XLOOKUP(D275,'[1]SPMC IBP SA'!G:G,'[1]SPMC IBP SA'!AM:AM,"",0)</f>
        <v>18</v>
      </c>
      <c r="AB275" s="26" t="str">
        <f t="shared" si="21"/>
        <v>NÃO</v>
      </c>
      <c r="AC275" s="47" t="str">
        <f t="shared" si="22"/>
        <v>Via Úmida</v>
      </c>
      <c r="AD275" s="47" t="str">
        <f>_xlfn.XLOOKUP(D275,'[1]SPMC IBP SA'!G:G,'[1]SPMC IBP SA'!FK:FK,"",0)</f>
        <v>Crítico</v>
      </c>
      <c r="AE275" s="47" t="str">
        <f>_xlfn.XLOOKUP(D275,'[1]SPMC IBP SA'!G:G,'[1]SPMC IBP SA'!Q:Q,"",0)</f>
        <v>-</v>
      </c>
      <c r="AF275" s="48">
        <f>_xlfn.XLOOKUP(D275,'[1]SPMC IBP SA'!G:G,'[1]SPMC IBP SA'!FT:FT,"",0)*L275</f>
        <v>138256</v>
      </c>
      <c r="AG275">
        <f>IFERROR(IF(C275="","",VLOOKUP(C275,[1]EBR!A:I,9,0)),5)</f>
        <v>5</v>
      </c>
      <c r="AH275" t="str">
        <f>IF(AG275="","",VLOOKUP(AG275,[1]EBR!S:T,2,0))</f>
        <v>PESAGEM</v>
      </c>
      <c r="AI275" t="str">
        <f>_xlfn.XLOOKUP(D275,'[1]SPMC IBP SA'!G:G,'[1]SPMC IBP SA'!M:M,"",0)</f>
        <v>AMARELO</v>
      </c>
      <c r="AJ275">
        <f t="shared" ca="1" si="23"/>
        <v>8</v>
      </c>
      <c r="AK275" s="40" t="str">
        <f t="shared" ca="1" si="24"/>
        <v>8 - OP com menos de 20 dias</v>
      </c>
      <c r="AS275" t="str">
        <f t="shared" si="25"/>
        <v>701164</v>
      </c>
    </row>
    <row r="276" spans="1:45" x14ac:dyDescent="0.35">
      <c r="A276" s="38">
        <v>701164</v>
      </c>
      <c r="B276" s="38">
        <v>2273971</v>
      </c>
      <c r="C276" s="38" t="s">
        <v>597</v>
      </c>
      <c r="D276" s="38" t="s">
        <v>335</v>
      </c>
      <c r="E276" s="38" t="s">
        <v>54</v>
      </c>
      <c r="F276" s="38">
        <v>400</v>
      </c>
      <c r="G276" s="38" t="s">
        <v>55</v>
      </c>
      <c r="H276" s="38">
        <v>600</v>
      </c>
      <c r="I276" s="38" t="s">
        <v>273</v>
      </c>
      <c r="J276" s="38" t="s">
        <v>570</v>
      </c>
      <c r="K276" s="38" t="s">
        <v>269</v>
      </c>
      <c r="L276" s="39">
        <v>1600000</v>
      </c>
      <c r="M276" s="39">
        <v>0</v>
      </c>
      <c r="N276" t="s">
        <v>59</v>
      </c>
      <c r="O276" s="40">
        <v>45707</v>
      </c>
      <c r="P276" s="40">
        <v>45711</v>
      </c>
      <c r="Q276" s="40">
        <v>45707</v>
      </c>
      <c r="R276" s="40">
        <v>45707</v>
      </c>
      <c r="S276" s="40">
        <v>45707</v>
      </c>
      <c r="T276" s="41" t="s">
        <v>264</v>
      </c>
      <c r="U276" s="42">
        <v>18</v>
      </c>
      <c r="W276" s="44" t="str">
        <f>_xlfn.XLOOKUP(D276,'[1]SPMC IBP SA'!G:G,'[1]SPMC IBP SA'!M:M,"",0)</f>
        <v>AMARELO</v>
      </c>
      <c r="X276" s="44" t="str">
        <f>_xlfn.XLOOKUP(D276,'[1]SPMC IBP SA'!G:G,'[1]SPMC IBP SA'!O:O,"",0)</f>
        <v>COP FET.7</v>
      </c>
      <c r="Y276" s="44" t="str">
        <f>_xlfn.XLOOKUP(D276,'[1]SPMC IBP SA'!G:G,'[1]SPMC IBP SA'!R:R,"",0)</f>
        <v>REV. 500 3</v>
      </c>
      <c r="Z276" s="45" t="s">
        <v>55</v>
      </c>
      <c r="AA276" s="46">
        <f>_xlfn.XLOOKUP(D276,'[1]SPMC IBP SA'!G:G,'[1]SPMC IBP SA'!AM:AM,"",0)</f>
        <v>18</v>
      </c>
      <c r="AB276" s="26" t="str">
        <f t="shared" si="21"/>
        <v>NÃO</v>
      </c>
      <c r="AC276" s="47" t="str">
        <f t="shared" si="22"/>
        <v>Via Úmida</v>
      </c>
      <c r="AD276" s="47" t="str">
        <f>_xlfn.XLOOKUP(D276,'[1]SPMC IBP SA'!G:G,'[1]SPMC IBP SA'!FK:FK,"",0)</f>
        <v>Crítico</v>
      </c>
      <c r="AE276" s="47" t="str">
        <f>_xlfn.XLOOKUP(D276,'[1]SPMC IBP SA'!G:G,'[1]SPMC IBP SA'!Q:Q,"",0)</f>
        <v>-</v>
      </c>
      <c r="AF276" s="48">
        <f>_xlfn.XLOOKUP(D276,'[1]SPMC IBP SA'!G:G,'[1]SPMC IBP SA'!FT:FT,"",0)*L276</f>
        <v>138256</v>
      </c>
      <c r="AG276">
        <f>IFERROR(IF(C276="","",VLOOKUP(C276,[1]EBR!A:I,9,0)),5)</f>
        <v>5</v>
      </c>
      <c r="AH276" t="str">
        <f>IF(AG276="","",VLOOKUP(AG276,[1]EBR!S:T,2,0))</f>
        <v>PESAGEM</v>
      </c>
      <c r="AI276" t="str">
        <f>_xlfn.XLOOKUP(D276,'[1]SPMC IBP SA'!G:G,'[1]SPMC IBP SA'!M:M,"",0)</f>
        <v>AMARELO</v>
      </c>
      <c r="AJ276">
        <f t="shared" ca="1" si="23"/>
        <v>8</v>
      </c>
      <c r="AK276" s="40" t="str">
        <f t="shared" ca="1" si="24"/>
        <v>8 - OP com menos de 20 dias</v>
      </c>
      <c r="AS276" t="str">
        <f t="shared" si="25"/>
        <v>701164</v>
      </c>
    </row>
    <row r="277" spans="1:45" x14ac:dyDescent="0.35">
      <c r="A277" s="38">
        <v>702963</v>
      </c>
      <c r="B277" s="38">
        <v>2274215</v>
      </c>
      <c r="C277" s="38" t="s">
        <v>598</v>
      </c>
      <c r="D277" s="38" t="s">
        <v>350</v>
      </c>
      <c r="E277" s="38" t="s">
        <v>54</v>
      </c>
      <c r="F277" s="38">
        <v>402</v>
      </c>
      <c r="G277" s="38" t="s">
        <v>55</v>
      </c>
      <c r="H277" s="38">
        <v>600</v>
      </c>
      <c r="I277" s="38" t="s">
        <v>234</v>
      </c>
      <c r="J277" s="38" t="s">
        <v>599</v>
      </c>
      <c r="K277" s="38" t="s">
        <v>157</v>
      </c>
      <c r="L277" s="39">
        <v>300000</v>
      </c>
      <c r="M277" s="39">
        <v>0</v>
      </c>
      <c r="N277" t="s">
        <v>59</v>
      </c>
      <c r="O277" s="40">
        <v>45707</v>
      </c>
      <c r="P277" s="40">
        <v>45711</v>
      </c>
      <c r="Q277" s="40">
        <v>45707</v>
      </c>
      <c r="R277" s="40">
        <v>45707</v>
      </c>
      <c r="S277" s="40">
        <v>45707</v>
      </c>
      <c r="T277" s="41">
        <v>45711</v>
      </c>
      <c r="U277" s="42">
        <v>24</v>
      </c>
      <c r="W277" s="44" t="str">
        <f>_xlfn.XLOOKUP(D277,'[1]SPMC IBP SA'!G:G,'[1]SPMC IBP SA'!M:M,"",0)</f>
        <v>AMARELO</v>
      </c>
      <c r="X277" s="44" t="str">
        <f>_xlfn.XLOOKUP(D277,'[1]SPMC IBP SA'!G:G,'[1]SPMC IBP SA'!O:O,"",0)</f>
        <v>COP LEG.2</v>
      </c>
      <c r="Y277" s="44" t="str">
        <f>_xlfn.XLOOKUP(D277,'[1]SPMC IBP SA'!G:G,'[1]SPMC IBP SA'!R:R,"",0)</f>
        <v>REV. 150 1</v>
      </c>
      <c r="Z277" s="45" t="s">
        <v>55</v>
      </c>
      <c r="AA277" s="46">
        <f>_xlfn.XLOOKUP(D277,'[1]SPMC IBP SA'!G:G,'[1]SPMC IBP SA'!AM:AM,"",0)</f>
        <v>24</v>
      </c>
      <c r="AB277" s="26" t="str">
        <f t="shared" si="21"/>
        <v/>
      </c>
      <c r="AC277" s="47" t="str">
        <f t="shared" si="22"/>
        <v>Via Úmida</v>
      </c>
      <c r="AD277" s="47" t="str">
        <f>_xlfn.XLOOKUP(D277,'[1]SPMC IBP SA'!G:G,'[1]SPMC IBP SA'!FK:FK,"",0)</f>
        <v>Ótimo</v>
      </c>
      <c r="AE277" s="47" t="str">
        <f>_xlfn.XLOOKUP(D277,'[1]SPMC IBP SA'!G:G,'[1]SPMC IBP SA'!Q:Q,"",0)</f>
        <v>ESTUFA 2  VG 800 3</v>
      </c>
      <c r="AF277" s="48">
        <f>_xlfn.XLOOKUP(D277,'[1]SPMC IBP SA'!G:G,'[1]SPMC IBP SA'!FT:FT,"",0)*L277</f>
        <v>92667</v>
      </c>
      <c r="AG277">
        <f>IFERROR(IF(C277="","",VLOOKUP(C277,[1]EBR!A:I,9,0)),5)</f>
        <v>5</v>
      </c>
      <c r="AH277" t="str">
        <f>IF(AG277="","",VLOOKUP(AG277,[1]EBR!S:T,2,0))</f>
        <v>PESAGEM</v>
      </c>
      <c r="AI277" t="str">
        <f>_xlfn.XLOOKUP(D277,'[1]SPMC IBP SA'!G:G,'[1]SPMC IBP SA'!M:M,"",0)</f>
        <v>AMARELO</v>
      </c>
      <c r="AJ277">
        <f t="shared" ca="1" si="23"/>
        <v>8</v>
      </c>
      <c r="AK277" s="40" t="str">
        <f t="shared" ca="1" si="24"/>
        <v>8 - OP com menos de 20 dias</v>
      </c>
      <c r="AS277" t="str">
        <f t="shared" si="25"/>
        <v>701164</v>
      </c>
    </row>
    <row r="278" spans="1:45" x14ac:dyDescent="0.35">
      <c r="A278" s="38">
        <v>702963</v>
      </c>
      <c r="B278" s="38">
        <v>2274216</v>
      </c>
      <c r="C278" s="38" t="s">
        <v>600</v>
      </c>
      <c r="D278" s="38" t="s">
        <v>350</v>
      </c>
      <c r="E278" s="38" t="s">
        <v>54</v>
      </c>
      <c r="F278" s="38">
        <v>402</v>
      </c>
      <c r="G278" s="38" t="s">
        <v>55</v>
      </c>
      <c r="H278" s="38">
        <v>600</v>
      </c>
      <c r="I278" s="38" t="s">
        <v>234</v>
      </c>
      <c r="J278" s="38" t="s">
        <v>599</v>
      </c>
      <c r="K278" s="38" t="s">
        <v>157</v>
      </c>
      <c r="L278" s="39">
        <v>300000</v>
      </c>
      <c r="M278" s="39">
        <v>0</v>
      </c>
      <c r="N278" t="s">
        <v>59</v>
      </c>
      <c r="O278" s="40">
        <v>45707</v>
      </c>
      <c r="P278" s="40">
        <v>45711</v>
      </c>
      <c r="Q278" s="40">
        <v>45707</v>
      </c>
      <c r="R278" s="40">
        <v>45707</v>
      </c>
      <c r="S278" s="40">
        <v>45707</v>
      </c>
      <c r="T278" s="41">
        <v>45711</v>
      </c>
      <c r="U278" s="42">
        <v>24</v>
      </c>
      <c r="W278" s="44" t="str">
        <f>_xlfn.XLOOKUP(D278,'[1]SPMC IBP SA'!G:G,'[1]SPMC IBP SA'!M:M,"",0)</f>
        <v>AMARELO</v>
      </c>
      <c r="X278" s="44" t="str">
        <f>_xlfn.XLOOKUP(D278,'[1]SPMC IBP SA'!G:G,'[1]SPMC IBP SA'!O:O,"",0)</f>
        <v>COP LEG.2</v>
      </c>
      <c r="Y278" s="44" t="str">
        <f>_xlfn.XLOOKUP(D278,'[1]SPMC IBP SA'!G:G,'[1]SPMC IBP SA'!R:R,"",0)</f>
        <v>REV. 150 1</v>
      </c>
      <c r="Z278" s="45" t="s">
        <v>55</v>
      </c>
      <c r="AA278" s="46">
        <f>_xlfn.XLOOKUP(D278,'[1]SPMC IBP SA'!G:G,'[1]SPMC IBP SA'!AM:AM,"",0)</f>
        <v>24</v>
      </c>
      <c r="AB278" s="26" t="str">
        <f t="shared" si="21"/>
        <v/>
      </c>
      <c r="AC278" s="47" t="str">
        <f t="shared" si="22"/>
        <v>Via Úmida</v>
      </c>
      <c r="AD278" s="47" t="str">
        <f>_xlfn.XLOOKUP(D278,'[1]SPMC IBP SA'!G:G,'[1]SPMC IBP SA'!FK:FK,"",0)</f>
        <v>Ótimo</v>
      </c>
      <c r="AE278" s="47" t="str">
        <f>_xlfn.XLOOKUP(D278,'[1]SPMC IBP SA'!G:G,'[1]SPMC IBP SA'!Q:Q,"",0)</f>
        <v>ESTUFA 2  VG 800 3</v>
      </c>
      <c r="AF278" s="48">
        <f>_xlfn.XLOOKUP(D278,'[1]SPMC IBP SA'!G:G,'[1]SPMC IBP SA'!FT:FT,"",0)*L278</f>
        <v>92667</v>
      </c>
      <c r="AG278">
        <f>IFERROR(IF(C278="","",VLOOKUP(C278,[1]EBR!A:I,9,0)),5)</f>
        <v>5</v>
      </c>
      <c r="AH278" t="str">
        <f>IF(AG278="","",VLOOKUP(AG278,[1]EBR!S:T,2,0))</f>
        <v>PESAGEM</v>
      </c>
      <c r="AI278" t="str">
        <f>_xlfn.XLOOKUP(D278,'[1]SPMC IBP SA'!G:G,'[1]SPMC IBP SA'!M:M,"",0)</f>
        <v>AMARELO</v>
      </c>
      <c r="AJ278">
        <f t="shared" ca="1" si="23"/>
        <v>8</v>
      </c>
      <c r="AK278" s="40" t="str">
        <f t="shared" ca="1" si="24"/>
        <v>8 - OP com menos de 20 dias</v>
      </c>
      <c r="AS278" t="str">
        <f t="shared" si="25"/>
        <v>702963</v>
      </c>
    </row>
    <row r="279" spans="1:45" x14ac:dyDescent="0.35">
      <c r="A279" s="38">
        <v>702963</v>
      </c>
      <c r="B279" s="38">
        <v>2274217</v>
      </c>
      <c r="C279" s="38" t="s">
        <v>601</v>
      </c>
      <c r="D279" s="38" t="s">
        <v>350</v>
      </c>
      <c r="E279" s="38" t="s">
        <v>54</v>
      </c>
      <c r="F279" s="38">
        <v>402</v>
      </c>
      <c r="G279" s="38" t="s">
        <v>55</v>
      </c>
      <c r="H279" s="38">
        <v>600</v>
      </c>
      <c r="I279" s="38" t="s">
        <v>234</v>
      </c>
      <c r="J279" s="38" t="s">
        <v>599</v>
      </c>
      <c r="K279" s="38" t="s">
        <v>157</v>
      </c>
      <c r="L279" s="39">
        <v>300000</v>
      </c>
      <c r="M279" s="39">
        <v>0</v>
      </c>
      <c r="N279" t="s">
        <v>59</v>
      </c>
      <c r="O279" s="40">
        <v>45707</v>
      </c>
      <c r="P279" s="40">
        <v>45711</v>
      </c>
      <c r="Q279" s="40">
        <v>45707</v>
      </c>
      <c r="R279" s="40">
        <v>45707</v>
      </c>
      <c r="S279" s="40">
        <v>45707</v>
      </c>
      <c r="T279" s="41">
        <v>45711</v>
      </c>
      <c r="U279" s="42">
        <v>24</v>
      </c>
      <c r="W279" s="44" t="str">
        <f>_xlfn.XLOOKUP(D279,'[1]SPMC IBP SA'!G:G,'[1]SPMC IBP SA'!M:M,"",0)</f>
        <v>AMARELO</v>
      </c>
      <c r="X279" s="44" t="str">
        <f>_xlfn.XLOOKUP(D279,'[1]SPMC IBP SA'!G:G,'[1]SPMC IBP SA'!O:O,"",0)</f>
        <v>COP LEG.2</v>
      </c>
      <c r="Y279" s="44" t="str">
        <f>_xlfn.XLOOKUP(D279,'[1]SPMC IBP SA'!G:G,'[1]SPMC IBP SA'!R:R,"",0)</f>
        <v>REV. 150 1</v>
      </c>
      <c r="Z279" s="45" t="s">
        <v>55</v>
      </c>
      <c r="AA279" s="46">
        <f>_xlfn.XLOOKUP(D279,'[1]SPMC IBP SA'!G:G,'[1]SPMC IBP SA'!AM:AM,"",0)</f>
        <v>24</v>
      </c>
      <c r="AB279" s="26" t="str">
        <f t="shared" si="21"/>
        <v/>
      </c>
      <c r="AC279" s="47" t="str">
        <f t="shared" si="22"/>
        <v>Via Úmida</v>
      </c>
      <c r="AD279" s="47" t="str">
        <f>_xlfn.XLOOKUP(D279,'[1]SPMC IBP SA'!G:G,'[1]SPMC IBP SA'!FK:FK,"",0)</f>
        <v>Ótimo</v>
      </c>
      <c r="AE279" s="47" t="str">
        <f>_xlfn.XLOOKUP(D279,'[1]SPMC IBP SA'!G:G,'[1]SPMC IBP SA'!Q:Q,"",0)</f>
        <v>ESTUFA 2  VG 800 3</v>
      </c>
      <c r="AF279" s="48">
        <f>_xlfn.XLOOKUP(D279,'[1]SPMC IBP SA'!G:G,'[1]SPMC IBP SA'!FT:FT,"",0)*L279</f>
        <v>92667</v>
      </c>
      <c r="AG279">
        <f>IFERROR(IF(C279="","",VLOOKUP(C279,[1]EBR!A:I,9,0)),5)</f>
        <v>5</v>
      </c>
      <c r="AH279" t="str">
        <f>IF(AG279="","",VLOOKUP(AG279,[1]EBR!S:T,2,0))</f>
        <v>PESAGEM</v>
      </c>
      <c r="AI279" t="str">
        <f>_xlfn.XLOOKUP(D279,'[1]SPMC IBP SA'!G:G,'[1]SPMC IBP SA'!M:M,"",0)</f>
        <v>AMARELO</v>
      </c>
      <c r="AJ279">
        <f t="shared" ca="1" si="23"/>
        <v>8</v>
      </c>
      <c r="AK279" s="40" t="str">
        <f t="shared" ca="1" si="24"/>
        <v>8 - OP com menos de 20 dias</v>
      </c>
      <c r="AS279" t="str">
        <f t="shared" si="25"/>
        <v>702963</v>
      </c>
    </row>
    <row r="280" spans="1:45" x14ac:dyDescent="0.35">
      <c r="A280" s="38">
        <v>702963</v>
      </c>
      <c r="B280" s="38">
        <v>2274218</v>
      </c>
      <c r="C280" s="38" t="s">
        <v>602</v>
      </c>
      <c r="D280" s="38" t="s">
        <v>350</v>
      </c>
      <c r="E280" s="38" t="s">
        <v>54</v>
      </c>
      <c r="F280" s="38">
        <v>402</v>
      </c>
      <c r="G280" s="38" t="s">
        <v>55</v>
      </c>
      <c r="H280" s="38">
        <v>600</v>
      </c>
      <c r="I280" s="38" t="s">
        <v>234</v>
      </c>
      <c r="J280" s="38" t="s">
        <v>599</v>
      </c>
      <c r="K280" s="38" t="s">
        <v>157</v>
      </c>
      <c r="L280" s="39">
        <v>300000</v>
      </c>
      <c r="M280" s="39">
        <v>0</v>
      </c>
      <c r="N280" t="s">
        <v>59</v>
      </c>
      <c r="O280" s="40">
        <v>45707</v>
      </c>
      <c r="P280" s="40">
        <v>45711</v>
      </c>
      <c r="Q280" s="40">
        <v>45707</v>
      </c>
      <c r="R280" s="40">
        <v>45707</v>
      </c>
      <c r="S280" s="40">
        <v>45707</v>
      </c>
      <c r="T280" s="41">
        <v>45711</v>
      </c>
      <c r="U280" s="42">
        <v>24</v>
      </c>
      <c r="W280" s="44" t="str">
        <f>_xlfn.XLOOKUP(D280,'[1]SPMC IBP SA'!G:G,'[1]SPMC IBP SA'!M:M,"",0)</f>
        <v>AMARELO</v>
      </c>
      <c r="X280" s="44" t="str">
        <f>_xlfn.XLOOKUP(D280,'[1]SPMC IBP SA'!G:G,'[1]SPMC IBP SA'!O:O,"",0)</f>
        <v>COP LEG.2</v>
      </c>
      <c r="Y280" s="44" t="str">
        <f>_xlfn.XLOOKUP(D280,'[1]SPMC IBP SA'!G:G,'[1]SPMC IBP SA'!R:R,"",0)</f>
        <v>REV. 150 1</v>
      </c>
      <c r="Z280" s="45" t="s">
        <v>55</v>
      </c>
      <c r="AA280" s="46">
        <f>_xlfn.XLOOKUP(D280,'[1]SPMC IBP SA'!G:G,'[1]SPMC IBP SA'!AM:AM,"",0)</f>
        <v>24</v>
      </c>
      <c r="AB280" s="26" t="str">
        <f t="shared" si="21"/>
        <v/>
      </c>
      <c r="AC280" s="47" t="str">
        <f t="shared" si="22"/>
        <v>Via Úmida</v>
      </c>
      <c r="AD280" s="47" t="str">
        <f>_xlfn.XLOOKUP(D280,'[1]SPMC IBP SA'!G:G,'[1]SPMC IBP SA'!FK:FK,"",0)</f>
        <v>Ótimo</v>
      </c>
      <c r="AE280" s="47" t="str">
        <f>_xlfn.XLOOKUP(D280,'[1]SPMC IBP SA'!G:G,'[1]SPMC IBP SA'!Q:Q,"",0)</f>
        <v>ESTUFA 2  VG 800 3</v>
      </c>
      <c r="AF280" s="48">
        <f>_xlfn.XLOOKUP(D280,'[1]SPMC IBP SA'!G:G,'[1]SPMC IBP SA'!FT:FT,"",0)*L280</f>
        <v>92667</v>
      </c>
      <c r="AG280">
        <f>IFERROR(IF(C280="","",VLOOKUP(C280,[1]EBR!A:I,9,0)),5)</f>
        <v>5</v>
      </c>
      <c r="AH280" t="str">
        <f>IF(AG280="","",VLOOKUP(AG280,[1]EBR!S:T,2,0))</f>
        <v>PESAGEM</v>
      </c>
      <c r="AI280" t="str">
        <f>_xlfn.XLOOKUP(D280,'[1]SPMC IBP SA'!G:G,'[1]SPMC IBP SA'!M:M,"",0)</f>
        <v>AMARELO</v>
      </c>
      <c r="AJ280">
        <f t="shared" ca="1" si="23"/>
        <v>8</v>
      </c>
      <c r="AK280" s="40" t="str">
        <f t="shared" ca="1" si="24"/>
        <v>8 - OP com menos de 20 dias</v>
      </c>
      <c r="AS280" t="str">
        <f t="shared" si="25"/>
        <v>702963</v>
      </c>
    </row>
    <row r="281" spans="1:45" x14ac:dyDescent="0.35">
      <c r="A281" s="38">
        <v>703011</v>
      </c>
      <c r="B281" s="38">
        <v>2274219</v>
      </c>
      <c r="C281" s="38" t="s">
        <v>603</v>
      </c>
      <c r="D281" s="38" t="s">
        <v>353</v>
      </c>
      <c r="E281" s="38" t="s">
        <v>54</v>
      </c>
      <c r="F281" s="38">
        <v>402</v>
      </c>
      <c r="G281" s="38" t="s">
        <v>55</v>
      </c>
      <c r="H281" s="38">
        <v>600</v>
      </c>
      <c r="I281" s="38" t="s">
        <v>273</v>
      </c>
      <c r="J281" s="38" t="s">
        <v>604</v>
      </c>
      <c r="K281" s="38" t="s">
        <v>157</v>
      </c>
      <c r="L281" s="39">
        <v>1000000</v>
      </c>
      <c r="M281" s="39">
        <v>0</v>
      </c>
      <c r="N281" t="s">
        <v>59</v>
      </c>
      <c r="O281" s="40">
        <v>45707</v>
      </c>
      <c r="P281" s="40">
        <v>45710</v>
      </c>
      <c r="Q281" s="40">
        <v>45707</v>
      </c>
      <c r="R281" s="40">
        <v>45707</v>
      </c>
      <c r="S281" s="40">
        <v>45707</v>
      </c>
      <c r="T281" s="41" t="s">
        <v>264</v>
      </c>
      <c r="U281" s="42">
        <v>19</v>
      </c>
      <c r="W281" s="44" t="str">
        <f>_xlfn.XLOOKUP(D281,'[1]SPMC IBP SA'!G:G,'[1]SPMC IBP SA'!M:M,"",0)</f>
        <v>VERMELHO</v>
      </c>
      <c r="X281" s="44" t="str">
        <f>_xlfn.XLOOKUP(D281,'[1]SPMC IBP SA'!G:G,'[1]SPMC IBP SA'!O:O,"",0)</f>
        <v>COP FET.1</v>
      </c>
      <c r="Y281" s="44" t="str">
        <f>_xlfn.XLOOKUP(D281,'[1]SPMC IBP SA'!G:G,'[1]SPMC IBP SA'!R:R,"",0)</f>
        <v>REV. 500 2</v>
      </c>
      <c r="Z281" s="45" t="s">
        <v>55</v>
      </c>
      <c r="AA281" s="46">
        <f>_xlfn.XLOOKUP(D281,'[1]SPMC IBP SA'!G:G,'[1]SPMC IBP SA'!AM:AM,"",0)</f>
        <v>19</v>
      </c>
      <c r="AB281" s="26" t="str">
        <f t="shared" si="21"/>
        <v>NÃO</v>
      </c>
      <c r="AC281" s="47" t="str">
        <f t="shared" si="22"/>
        <v>Via Úmida</v>
      </c>
      <c r="AD281" s="47" t="str">
        <f>_xlfn.XLOOKUP(D281,'[1]SPMC IBP SA'!G:G,'[1]SPMC IBP SA'!FK:FK,"",0)</f>
        <v>Crítico</v>
      </c>
      <c r="AE281" s="47" t="str">
        <f>_xlfn.XLOOKUP(D281,'[1]SPMC IBP SA'!G:G,'[1]SPMC IBP SA'!Q:Q,"",0)</f>
        <v>ESTUFA 2  VG 800 3</v>
      </c>
      <c r="AF281" s="48">
        <f>_xlfn.XLOOKUP(D281,'[1]SPMC IBP SA'!G:G,'[1]SPMC IBP SA'!FT:FT,"",0)*L281</f>
        <v>107650</v>
      </c>
      <c r="AG281">
        <f>IFERROR(IF(C281="","",VLOOKUP(C281,[1]EBR!A:I,9,0)),5)</f>
        <v>5</v>
      </c>
      <c r="AH281" t="str">
        <f>IF(AG281="","",VLOOKUP(AG281,[1]EBR!S:T,2,0))</f>
        <v>PESAGEM</v>
      </c>
      <c r="AI281" t="str">
        <f>_xlfn.XLOOKUP(D281,'[1]SPMC IBP SA'!G:G,'[1]SPMC IBP SA'!M:M,"",0)</f>
        <v>VERMELHO</v>
      </c>
      <c r="AJ281">
        <f t="shared" ca="1" si="23"/>
        <v>8</v>
      </c>
      <c r="AK281" s="40" t="str">
        <f t="shared" ca="1" si="24"/>
        <v>8 - OP com menos de 20 dias</v>
      </c>
      <c r="AS281" t="str">
        <f t="shared" si="25"/>
        <v>702963</v>
      </c>
    </row>
    <row r="282" spans="1:45" x14ac:dyDescent="0.35">
      <c r="A282" s="38">
        <v>702327</v>
      </c>
      <c r="B282" s="38">
        <v>2274220</v>
      </c>
      <c r="C282" s="38" t="s">
        <v>605</v>
      </c>
      <c r="D282" s="38" t="s">
        <v>337</v>
      </c>
      <c r="E282" s="38" t="s">
        <v>54</v>
      </c>
      <c r="F282" s="38">
        <v>404</v>
      </c>
      <c r="G282" s="38" t="s">
        <v>55</v>
      </c>
      <c r="H282" s="38">
        <v>600</v>
      </c>
      <c r="I282" s="38" t="s">
        <v>290</v>
      </c>
      <c r="J282" s="38" t="s">
        <v>572</v>
      </c>
      <c r="K282" s="38" t="s">
        <v>157</v>
      </c>
      <c r="L282" s="39">
        <v>454545</v>
      </c>
      <c r="M282" s="39">
        <v>0</v>
      </c>
      <c r="N282" t="s">
        <v>59</v>
      </c>
      <c r="O282" s="40">
        <v>45707</v>
      </c>
      <c r="P282" s="40">
        <v>45708</v>
      </c>
      <c r="Q282" s="40">
        <v>45707</v>
      </c>
      <c r="R282" s="40">
        <v>45707</v>
      </c>
      <c r="S282" s="40">
        <v>45707</v>
      </c>
      <c r="T282" s="41">
        <v>45709</v>
      </c>
      <c r="U282" s="42">
        <v>15</v>
      </c>
      <c r="W282" s="44" t="str">
        <f>_xlfn.XLOOKUP(D282,'[1]SPMC IBP SA'!G:G,'[1]SPMC IBP SA'!M:M,"",0)</f>
        <v>VERMELHO</v>
      </c>
      <c r="X282" s="44" t="str">
        <f>_xlfn.XLOOKUP(D282,'[1]SPMC IBP SA'!G:G,'[1]SPMC IBP SA'!O:O,"",0)</f>
        <v>PAM 2</v>
      </c>
      <c r="Y282" s="44" t="str">
        <f>_xlfn.XLOOKUP(D282,'[1]SPMC IBP SA'!G:G,'[1]SPMC IBP SA'!R:R,"",0)</f>
        <v>(None)</v>
      </c>
      <c r="Z282" s="45" t="s">
        <v>55</v>
      </c>
      <c r="AA282" s="46">
        <f>_xlfn.XLOOKUP(D282,'[1]SPMC IBP SA'!G:G,'[1]SPMC IBP SA'!AM:AM,"",0)</f>
        <v>15</v>
      </c>
      <c r="AB282" s="26" t="str">
        <f t="shared" si="21"/>
        <v/>
      </c>
      <c r="AC282" s="47" t="str">
        <f t="shared" si="22"/>
        <v>Via Úmida</v>
      </c>
      <c r="AD282" s="47" t="str">
        <f>_xlfn.XLOOKUP(D282,'[1]SPMC IBP SA'!G:G,'[1]SPMC IBP SA'!FK:FK,"",0)</f>
        <v>Baixo</v>
      </c>
      <c r="AE282" s="47" t="str">
        <f>_xlfn.XLOOKUP(D282,'[1]SPMC IBP SA'!G:G,'[1]SPMC IBP SA'!Q:Q,"",0)</f>
        <v>(None)</v>
      </c>
      <c r="AF282" s="48">
        <f>_xlfn.XLOOKUP(D282,'[1]SPMC IBP SA'!G:G,'[1]SPMC IBP SA'!FT:FT,"",0)*L282</f>
        <v>35486.328150000001</v>
      </c>
      <c r="AG282">
        <f>IFERROR(IF(C282="","",VLOOKUP(C282,[1]EBR!A:I,9,0)),5)</f>
        <v>5</v>
      </c>
      <c r="AH282" t="str">
        <f>IF(AG282="","",VLOOKUP(AG282,[1]EBR!S:T,2,0))</f>
        <v>PESAGEM</v>
      </c>
      <c r="AI282" t="str">
        <f>_xlfn.XLOOKUP(D282,'[1]SPMC IBP SA'!G:G,'[1]SPMC IBP SA'!M:M,"",0)</f>
        <v>VERMELHO</v>
      </c>
      <c r="AJ282">
        <f t="shared" ca="1" si="23"/>
        <v>8</v>
      </c>
      <c r="AK282" s="40" t="str">
        <f t="shared" ca="1" si="24"/>
        <v>8 - OP com menos de 20 dias</v>
      </c>
      <c r="AS282" t="str">
        <f t="shared" si="25"/>
        <v>703011</v>
      </c>
    </row>
    <row r="283" spans="1:45" x14ac:dyDescent="0.35">
      <c r="A283" s="38">
        <v>702327</v>
      </c>
      <c r="B283" s="38">
        <v>2274221</v>
      </c>
      <c r="C283" s="38" t="s">
        <v>606</v>
      </c>
      <c r="D283" s="38" t="s">
        <v>337</v>
      </c>
      <c r="E283" s="38" t="s">
        <v>54</v>
      </c>
      <c r="F283" s="38">
        <v>404</v>
      </c>
      <c r="G283" s="38" t="s">
        <v>55</v>
      </c>
      <c r="H283" s="38">
        <v>600</v>
      </c>
      <c r="I283" s="38" t="s">
        <v>290</v>
      </c>
      <c r="J283" s="38" t="s">
        <v>572</v>
      </c>
      <c r="K283" s="38" t="s">
        <v>157</v>
      </c>
      <c r="L283" s="39">
        <v>454545</v>
      </c>
      <c r="M283" s="39">
        <v>0</v>
      </c>
      <c r="N283" t="s">
        <v>59</v>
      </c>
      <c r="O283" s="40">
        <v>45707</v>
      </c>
      <c r="P283" s="40">
        <v>45708</v>
      </c>
      <c r="Q283" s="40">
        <v>45707</v>
      </c>
      <c r="R283" s="40">
        <v>45707</v>
      </c>
      <c r="S283" s="40">
        <v>45707</v>
      </c>
      <c r="T283" s="41">
        <v>45709</v>
      </c>
      <c r="U283" s="42">
        <v>15</v>
      </c>
      <c r="W283" s="44" t="str">
        <f>_xlfn.XLOOKUP(D283,'[1]SPMC IBP SA'!G:G,'[1]SPMC IBP SA'!M:M,"",0)</f>
        <v>VERMELHO</v>
      </c>
      <c r="X283" s="44" t="str">
        <f>_xlfn.XLOOKUP(D283,'[1]SPMC IBP SA'!G:G,'[1]SPMC IBP SA'!O:O,"",0)</f>
        <v>PAM 2</v>
      </c>
      <c r="Y283" s="44" t="str">
        <f>_xlfn.XLOOKUP(D283,'[1]SPMC IBP SA'!G:G,'[1]SPMC IBP SA'!R:R,"",0)</f>
        <v>(None)</v>
      </c>
      <c r="Z283" s="45" t="s">
        <v>55</v>
      </c>
      <c r="AA283" s="46">
        <f>_xlfn.XLOOKUP(D283,'[1]SPMC IBP SA'!G:G,'[1]SPMC IBP SA'!AM:AM,"",0)</f>
        <v>15</v>
      </c>
      <c r="AB283" s="26" t="str">
        <f t="shared" si="21"/>
        <v/>
      </c>
      <c r="AC283" s="47" t="str">
        <f t="shared" si="22"/>
        <v>Via Úmida</v>
      </c>
      <c r="AD283" s="47" t="str">
        <f>_xlfn.XLOOKUP(D283,'[1]SPMC IBP SA'!G:G,'[1]SPMC IBP SA'!FK:FK,"",0)</f>
        <v>Baixo</v>
      </c>
      <c r="AE283" s="47" t="str">
        <f>_xlfn.XLOOKUP(D283,'[1]SPMC IBP SA'!G:G,'[1]SPMC IBP SA'!Q:Q,"",0)</f>
        <v>(None)</v>
      </c>
      <c r="AF283" s="48">
        <f>_xlfn.XLOOKUP(D283,'[1]SPMC IBP SA'!G:G,'[1]SPMC IBP SA'!FT:FT,"",0)*L283</f>
        <v>35486.328150000001</v>
      </c>
      <c r="AG283">
        <f>IFERROR(IF(C283="","",VLOOKUP(C283,[1]EBR!A:I,9,0)),5)</f>
        <v>5</v>
      </c>
      <c r="AH283" t="str">
        <f>IF(AG283="","",VLOOKUP(AG283,[1]EBR!S:T,2,0))</f>
        <v>PESAGEM</v>
      </c>
      <c r="AI283" t="str">
        <f>_xlfn.XLOOKUP(D283,'[1]SPMC IBP SA'!G:G,'[1]SPMC IBP SA'!M:M,"",0)</f>
        <v>VERMELHO</v>
      </c>
      <c r="AJ283">
        <f t="shared" ca="1" si="23"/>
        <v>8</v>
      </c>
      <c r="AK283" s="40" t="str">
        <f t="shared" ca="1" si="24"/>
        <v>8 - OP com menos de 20 dias</v>
      </c>
      <c r="AS283" t="str">
        <f t="shared" si="25"/>
        <v>702327</v>
      </c>
    </row>
    <row r="284" spans="1:45" x14ac:dyDescent="0.35">
      <c r="A284" s="38">
        <v>702327</v>
      </c>
      <c r="B284" s="38">
        <v>2274222</v>
      </c>
      <c r="C284" s="38" t="s">
        <v>607</v>
      </c>
      <c r="D284" s="38" t="s">
        <v>337</v>
      </c>
      <c r="E284" s="38" t="s">
        <v>54</v>
      </c>
      <c r="F284" s="38">
        <v>404</v>
      </c>
      <c r="G284" s="38" t="s">
        <v>55</v>
      </c>
      <c r="H284" s="38">
        <v>600</v>
      </c>
      <c r="I284" s="38" t="s">
        <v>290</v>
      </c>
      <c r="J284" s="38" t="s">
        <v>572</v>
      </c>
      <c r="K284" s="38" t="s">
        <v>157</v>
      </c>
      <c r="L284" s="39">
        <v>454545</v>
      </c>
      <c r="M284" s="39">
        <v>0</v>
      </c>
      <c r="N284" t="s">
        <v>59</v>
      </c>
      <c r="O284" s="40">
        <v>45707</v>
      </c>
      <c r="P284" s="40">
        <v>45708</v>
      </c>
      <c r="Q284" s="40">
        <v>45707</v>
      </c>
      <c r="R284" s="40">
        <v>45707</v>
      </c>
      <c r="S284" s="40">
        <v>45707</v>
      </c>
      <c r="T284" s="41">
        <v>45709</v>
      </c>
      <c r="U284" s="42">
        <v>15</v>
      </c>
      <c r="W284" s="44" t="str">
        <f>_xlfn.XLOOKUP(D284,'[1]SPMC IBP SA'!G:G,'[1]SPMC IBP SA'!M:M,"",0)</f>
        <v>VERMELHO</v>
      </c>
      <c r="X284" s="44" t="str">
        <f>_xlfn.XLOOKUP(D284,'[1]SPMC IBP SA'!G:G,'[1]SPMC IBP SA'!O:O,"",0)</f>
        <v>PAM 2</v>
      </c>
      <c r="Y284" s="44" t="str">
        <f>_xlfn.XLOOKUP(D284,'[1]SPMC IBP SA'!G:G,'[1]SPMC IBP SA'!R:R,"",0)</f>
        <v>(None)</v>
      </c>
      <c r="Z284" s="45" t="s">
        <v>55</v>
      </c>
      <c r="AA284" s="46">
        <f>_xlfn.XLOOKUP(D284,'[1]SPMC IBP SA'!G:G,'[1]SPMC IBP SA'!AM:AM,"",0)</f>
        <v>15</v>
      </c>
      <c r="AB284" s="26" t="str">
        <f t="shared" si="21"/>
        <v/>
      </c>
      <c r="AC284" s="47" t="str">
        <f t="shared" si="22"/>
        <v>Via Úmida</v>
      </c>
      <c r="AD284" s="47" t="str">
        <f>_xlfn.XLOOKUP(D284,'[1]SPMC IBP SA'!G:G,'[1]SPMC IBP SA'!FK:FK,"",0)</f>
        <v>Baixo</v>
      </c>
      <c r="AE284" s="47" t="str">
        <f>_xlfn.XLOOKUP(D284,'[1]SPMC IBP SA'!G:G,'[1]SPMC IBP SA'!Q:Q,"",0)</f>
        <v>(None)</v>
      </c>
      <c r="AF284" s="48">
        <f>_xlfn.XLOOKUP(D284,'[1]SPMC IBP SA'!G:G,'[1]SPMC IBP SA'!FT:FT,"",0)*L284</f>
        <v>35486.328150000001</v>
      </c>
      <c r="AG284">
        <f>IFERROR(IF(C284="","",VLOOKUP(C284,[1]EBR!A:I,9,0)),5)</f>
        <v>5</v>
      </c>
      <c r="AH284" t="str">
        <f>IF(AG284="","",VLOOKUP(AG284,[1]EBR!S:T,2,0))</f>
        <v>PESAGEM</v>
      </c>
      <c r="AI284" t="str">
        <f>_xlfn.XLOOKUP(D284,'[1]SPMC IBP SA'!G:G,'[1]SPMC IBP SA'!M:M,"",0)</f>
        <v>VERMELHO</v>
      </c>
      <c r="AJ284">
        <f t="shared" ca="1" si="23"/>
        <v>8</v>
      </c>
      <c r="AK284" s="40" t="str">
        <f t="shared" ca="1" si="24"/>
        <v>8 - OP com menos de 20 dias</v>
      </c>
      <c r="AS284" t="str">
        <f t="shared" si="25"/>
        <v>702327</v>
      </c>
    </row>
    <row r="285" spans="1:45" x14ac:dyDescent="0.35">
      <c r="A285" s="38">
        <v>702327</v>
      </c>
      <c r="B285" s="38">
        <v>2274223</v>
      </c>
      <c r="C285" s="38" t="s">
        <v>608</v>
      </c>
      <c r="D285" s="38" t="s">
        <v>337</v>
      </c>
      <c r="E285" s="38" t="s">
        <v>54</v>
      </c>
      <c r="F285" s="38">
        <v>404</v>
      </c>
      <c r="G285" s="38" t="s">
        <v>55</v>
      </c>
      <c r="H285" s="38">
        <v>600</v>
      </c>
      <c r="I285" s="38" t="s">
        <v>290</v>
      </c>
      <c r="J285" s="38" t="s">
        <v>572</v>
      </c>
      <c r="K285" s="38" t="s">
        <v>157</v>
      </c>
      <c r="L285" s="39">
        <v>454545</v>
      </c>
      <c r="M285" s="39">
        <v>0</v>
      </c>
      <c r="N285" t="s">
        <v>59</v>
      </c>
      <c r="O285" s="40">
        <v>45707</v>
      </c>
      <c r="P285" s="40">
        <v>45708</v>
      </c>
      <c r="Q285" s="40">
        <v>45707</v>
      </c>
      <c r="R285" s="40">
        <v>45707</v>
      </c>
      <c r="S285" s="40">
        <v>45707</v>
      </c>
      <c r="T285" s="41">
        <v>45709</v>
      </c>
      <c r="U285" s="42">
        <v>15</v>
      </c>
      <c r="W285" s="44" t="str">
        <f>_xlfn.XLOOKUP(D285,'[1]SPMC IBP SA'!G:G,'[1]SPMC IBP SA'!M:M,"",0)</f>
        <v>VERMELHO</v>
      </c>
      <c r="X285" s="44" t="str">
        <f>_xlfn.XLOOKUP(D285,'[1]SPMC IBP SA'!G:G,'[1]SPMC IBP SA'!O:O,"",0)</f>
        <v>PAM 2</v>
      </c>
      <c r="Y285" s="44" t="str">
        <f>_xlfn.XLOOKUP(D285,'[1]SPMC IBP SA'!G:G,'[1]SPMC IBP SA'!R:R,"",0)</f>
        <v>(None)</v>
      </c>
      <c r="Z285" s="45" t="s">
        <v>55</v>
      </c>
      <c r="AA285" s="46">
        <f>_xlfn.XLOOKUP(D285,'[1]SPMC IBP SA'!G:G,'[1]SPMC IBP SA'!AM:AM,"",0)</f>
        <v>15</v>
      </c>
      <c r="AB285" s="26" t="str">
        <f t="shared" si="21"/>
        <v/>
      </c>
      <c r="AC285" s="47" t="str">
        <f t="shared" si="22"/>
        <v>Via Úmida</v>
      </c>
      <c r="AD285" s="47" t="str">
        <f>_xlfn.XLOOKUP(D285,'[1]SPMC IBP SA'!G:G,'[1]SPMC IBP SA'!FK:FK,"",0)</f>
        <v>Baixo</v>
      </c>
      <c r="AE285" s="47" t="str">
        <f>_xlfn.XLOOKUP(D285,'[1]SPMC IBP SA'!G:G,'[1]SPMC IBP SA'!Q:Q,"",0)</f>
        <v>(None)</v>
      </c>
      <c r="AF285" s="48">
        <f>_xlfn.XLOOKUP(D285,'[1]SPMC IBP SA'!G:G,'[1]SPMC IBP SA'!FT:FT,"",0)*L285</f>
        <v>35486.328150000001</v>
      </c>
      <c r="AG285">
        <f>IFERROR(IF(C285="","",VLOOKUP(C285,[1]EBR!A:I,9,0)),5)</f>
        <v>5</v>
      </c>
      <c r="AH285" t="str">
        <f>IF(AG285="","",VLOOKUP(AG285,[1]EBR!S:T,2,0))</f>
        <v>PESAGEM</v>
      </c>
      <c r="AI285" t="str">
        <f>_xlfn.XLOOKUP(D285,'[1]SPMC IBP SA'!G:G,'[1]SPMC IBP SA'!M:M,"",0)</f>
        <v>VERMELHO</v>
      </c>
      <c r="AJ285">
        <f t="shared" ca="1" si="23"/>
        <v>8</v>
      </c>
      <c r="AK285" s="40" t="str">
        <f t="shared" ca="1" si="24"/>
        <v>8 - OP com menos de 20 dias</v>
      </c>
      <c r="AS285" t="str">
        <f t="shared" si="25"/>
        <v>702327</v>
      </c>
    </row>
    <row r="286" spans="1:45" x14ac:dyDescent="0.35">
      <c r="A286" s="38">
        <v>702327</v>
      </c>
      <c r="B286" s="38">
        <v>2274224</v>
      </c>
      <c r="C286" s="38" t="s">
        <v>609</v>
      </c>
      <c r="D286" s="38" t="s">
        <v>337</v>
      </c>
      <c r="E286" s="38" t="s">
        <v>54</v>
      </c>
      <c r="F286" s="38">
        <v>404</v>
      </c>
      <c r="G286" s="38" t="s">
        <v>55</v>
      </c>
      <c r="H286" s="38">
        <v>600</v>
      </c>
      <c r="I286" s="38" t="s">
        <v>290</v>
      </c>
      <c r="J286" s="38" t="s">
        <v>572</v>
      </c>
      <c r="K286" s="38" t="s">
        <v>157</v>
      </c>
      <c r="L286" s="39">
        <v>454545</v>
      </c>
      <c r="M286" s="39">
        <v>0</v>
      </c>
      <c r="N286" t="s">
        <v>59</v>
      </c>
      <c r="O286" s="40">
        <v>45707</v>
      </c>
      <c r="P286" s="40">
        <v>45708</v>
      </c>
      <c r="Q286" s="40">
        <v>45707</v>
      </c>
      <c r="R286" s="40">
        <v>45707</v>
      </c>
      <c r="S286" s="40">
        <v>45707</v>
      </c>
      <c r="T286" s="41">
        <v>45712</v>
      </c>
      <c r="U286" s="42">
        <v>15</v>
      </c>
      <c r="W286" s="44" t="str">
        <f>_xlfn.XLOOKUP(D286,'[1]SPMC IBP SA'!G:G,'[1]SPMC IBP SA'!M:M,"",0)</f>
        <v>VERMELHO</v>
      </c>
      <c r="X286" s="44" t="str">
        <f>_xlfn.XLOOKUP(D286,'[1]SPMC IBP SA'!G:G,'[1]SPMC IBP SA'!O:O,"",0)</f>
        <v>PAM 2</v>
      </c>
      <c r="Y286" s="44" t="str">
        <f>_xlfn.XLOOKUP(D286,'[1]SPMC IBP SA'!G:G,'[1]SPMC IBP SA'!R:R,"",0)</f>
        <v>(None)</v>
      </c>
      <c r="Z286" s="45" t="s">
        <v>55</v>
      </c>
      <c r="AA286" s="46">
        <f>_xlfn.XLOOKUP(D286,'[1]SPMC IBP SA'!G:G,'[1]SPMC IBP SA'!AM:AM,"",0)</f>
        <v>15</v>
      </c>
      <c r="AB286" s="26" t="str">
        <f t="shared" si="21"/>
        <v/>
      </c>
      <c r="AC286" s="47" t="str">
        <f t="shared" si="22"/>
        <v>Via Úmida</v>
      </c>
      <c r="AD286" s="47" t="str">
        <f>_xlfn.XLOOKUP(D286,'[1]SPMC IBP SA'!G:G,'[1]SPMC IBP SA'!FK:FK,"",0)</f>
        <v>Baixo</v>
      </c>
      <c r="AE286" s="47" t="str">
        <f>_xlfn.XLOOKUP(D286,'[1]SPMC IBP SA'!G:G,'[1]SPMC IBP SA'!Q:Q,"",0)</f>
        <v>(None)</v>
      </c>
      <c r="AF286" s="48">
        <f>_xlfn.XLOOKUP(D286,'[1]SPMC IBP SA'!G:G,'[1]SPMC IBP SA'!FT:FT,"",0)*L286</f>
        <v>35486.328150000001</v>
      </c>
      <c r="AG286">
        <f>IFERROR(IF(C286="","",VLOOKUP(C286,[1]EBR!A:I,9,0)),5)</f>
        <v>5</v>
      </c>
      <c r="AH286" t="str">
        <f>IF(AG286="","",VLOOKUP(AG286,[1]EBR!S:T,2,0))</f>
        <v>PESAGEM</v>
      </c>
      <c r="AI286" t="str">
        <f>_xlfn.XLOOKUP(D286,'[1]SPMC IBP SA'!G:G,'[1]SPMC IBP SA'!M:M,"",0)</f>
        <v>VERMELHO</v>
      </c>
      <c r="AJ286">
        <f t="shared" ca="1" si="23"/>
        <v>8</v>
      </c>
      <c r="AK286" s="40" t="str">
        <f t="shared" ca="1" si="24"/>
        <v>8 - OP com menos de 20 dias</v>
      </c>
      <c r="AS286" t="str">
        <f t="shared" si="25"/>
        <v>702327</v>
      </c>
    </row>
    <row r="287" spans="1:45" x14ac:dyDescent="0.35">
      <c r="A287" s="38">
        <v>702327</v>
      </c>
      <c r="B287" s="38">
        <v>2274225</v>
      </c>
      <c r="C287" s="38" t="s">
        <v>610</v>
      </c>
      <c r="D287" s="38" t="s">
        <v>337</v>
      </c>
      <c r="E287" s="38" t="s">
        <v>54</v>
      </c>
      <c r="F287" s="38">
        <v>404</v>
      </c>
      <c r="G287" s="38" t="s">
        <v>55</v>
      </c>
      <c r="H287" s="38">
        <v>600</v>
      </c>
      <c r="I287" s="38" t="s">
        <v>290</v>
      </c>
      <c r="J287" s="38" t="s">
        <v>572</v>
      </c>
      <c r="K287" s="38" t="s">
        <v>157</v>
      </c>
      <c r="L287" s="39">
        <v>454545</v>
      </c>
      <c r="M287" s="39">
        <v>0</v>
      </c>
      <c r="N287" t="s">
        <v>59</v>
      </c>
      <c r="O287" s="40">
        <v>45707</v>
      </c>
      <c r="P287" s="40">
        <v>45708</v>
      </c>
      <c r="Q287" s="40">
        <v>45707</v>
      </c>
      <c r="R287" s="40">
        <v>45707</v>
      </c>
      <c r="S287" s="40">
        <v>45707</v>
      </c>
      <c r="T287" s="41">
        <v>45712</v>
      </c>
      <c r="U287" s="42">
        <v>15</v>
      </c>
      <c r="W287" s="44" t="str">
        <f>_xlfn.XLOOKUP(D287,'[1]SPMC IBP SA'!G:G,'[1]SPMC IBP SA'!M:M,"",0)</f>
        <v>VERMELHO</v>
      </c>
      <c r="X287" s="44" t="str">
        <f>_xlfn.XLOOKUP(D287,'[1]SPMC IBP SA'!G:G,'[1]SPMC IBP SA'!O:O,"",0)</f>
        <v>PAM 2</v>
      </c>
      <c r="Y287" s="44" t="str">
        <f>_xlfn.XLOOKUP(D287,'[1]SPMC IBP SA'!G:G,'[1]SPMC IBP SA'!R:R,"",0)</f>
        <v>(None)</v>
      </c>
      <c r="Z287" s="45" t="s">
        <v>55</v>
      </c>
      <c r="AA287" s="46">
        <f>_xlfn.XLOOKUP(D287,'[1]SPMC IBP SA'!G:G,'[1]SPMC IBP SA'!AM:AM,"",0)</f>
        <v>15</v>
      </c>
      <c r="AB287" s="26" t="str">
        <f t="shared" si="21"/>
        <v/>
      </c>
      <c r="AC287" s="47" t="str">
        <f t="shared" si="22"/>
        <v>Via Úmida</v>
      </c>
      <c r="AD287" s="47" t="str">
        <f>_xlfn.XLOOKUP(D287,'[1]SPMC IBP SA'!G:G,'[1]SPMC IBP SA'!FK:FK,"",0)</f>
        <v>Baixo</v>
      </c>
      <c r="AE287" s="47" t="str">
        <f>_xlfn.XLOOKUP(D287,'[1]SPMC IBP SA'!G:G,'[1]SPMC IBP SA'!Q:Q,"",0)</f>
        <v>(None)</v>
      </c>
      <c r="AF287" s="48">
        <f>_xlfn.XLOOKUP(D287,'[1]SPMC IBP SA'!G:G,'[1]SPMC IBP SA'!FT:FT,"",0)*L287</f>
        <v>35486.328150000001</v>
      </c>
      <c r="AG287">
        <f>IFERROR(IF(C287="","",VLOOKUP(C287,[1]EBR!A:I,9,0)),5)</f>
        <v>5</v>
      </c>
      <c r="AH287" t="str">
        <f>IF(AG287="","",VLOOKUP(AG287,[1]EBR!S:T,2,0))</f>
        <v>PESAGEM</v>
      </c>
      <c r="AI287" t="str">
        <f>_xlfn.XLOOKUP(D287,'[1]SPMC IBP SA'!G:G,'[1]SPMC IBP SA'!M:M,"",0)</f>
        <v>VERMELHO</v>
      </c>
      <c r="AJ287">
        <f t="shared" ca="1" si="23"/>
        <v>8</v>
      </c>
      <c r="AK287" s="40" t="str">
        <f t="shared" ca="1" si="24"/>
        <v>8 - OP com menos de 20 dias</v>
      </c>
      <c r="AS287" t="str">
        <f t="shared" si="25"/>
        <v>702327</v>
      </c>
    </row>
    <row r="288" spans="1:45" x14ac:dyDescent="0.35">
      <c r="A288" s="38">
        <v>702327</v>
      </c>
      <c r="B288" s="38">
        <v>2274226</v>
      </c>
      <c r="C288" s="38" t="s">
        <v>611</v>
      </c>
      <c r="D288" s="38" t="s">
        <v>337</v>
      </c>
      <c r="E288" s="38" t="s">
        <v>54</v>
      </c>
      <c r="F288" s="38">
        <v>404</v>
      </c>
      <c r="G288" s="38" t="s">
        <v>55</v>
      </c>
      <c r="H288" s="38">
        <v>600</v>
      </c>
      <c r="I288" s="38" t="s">
        <v>290</v>
      </c>
      <c r="J288" s="38" t="s">
        <v>572</v>
      </c>
      <c r="K288" s="38" t="s">
        <v>157</v>
      </c>
      <c r="L288" s="39">
        <v>454545</v>
      </c>
      <c r="M288" s="39">
        <v>0</v>
      </c>
      <c r="N288" t="s">
        <v>59</v>
      </c>
      <c r="O288" s="40">
        <v>45707</v>
      </c>
      <c r="P288" s="40">
        <v>45708</v>
      </c>
      <c r="Q288" s="40">
        <v>45707</v>
      </c>
      <c r="R288" s="40">
        <v>45707</v>
      </c>
      <c r="S288" s="40">
        <v>45707</v>
      </c>
      <c r="T288" s="41">
        <v>45712</v>
      </c>
      <c r="U288" s="42">
        <v>15</v>
      </c>
      <c r="W288" s="44" t="str">
        <f>_xlfn.XLOOKUP(D288,'[1]SPMC IBP SA'!G:G,'[1]SPMC IBP SA'!M:M,"",0)</f>
        <v>VERMELHO</v>
      </c>
      <c r="X288" s="44" t="str">
        <f>_xlfn.XLOOKUP(D288,'[1]SPMC IBP SA'!G:G,'[1]SPMC IBP SA'!O:O,"",0)</f>
        <v>PAM 2</v>
      </c>
      <c r="Y288" s="44" t="str">
        <f>_xlfn.XLOOKUP(D288,'[1]SPMC IBP SA'!G:G,'[1]SPMC IBP SA'!R:R,"",0)</f>
        <v>(None)</v>
      </c>
      <c r="Z288" s="45" t="s">
        <v>55</v>
      </c>
      <c r="AA288" s="46">
        <f>_xlfn.XLOOKUP(D288,'[1]SPMC IBP SA'!G:G,'[1]SPMC IBP SA'!AM:AM,"",0)</f>
        <v>15</v>
      </c>
      <c r="AB288" s="26" t="str">
        <f t="shared" si="21"/>
        <v/>
      </c>
      <c r="AC288" s="47" t="str">
        <f t="shared" si="22"/>
        <v>Via Úmida</v>
      </c>
      <c r="AD288" s="47" t="str">
        <f>_xlfn.XLOOKUP(D288,'[1]SPMC IBP SA'!G:G,'[1]SPMC IBP SA'!FK:FK,"",0)</f>
        <v>Baixo</v>
      </c>
      <c r="AE288" s="47" t="str">
        <f>_xlfn.XLOOKUP(D288,'[1]SPMC IBP SA'!G:G,'[1]SPMC IBP SA'!Q:Q,"",0)</f>
        <v>(None)</v>
      </c>
      <c r="AF288" s="48">
        <f>_xlfn.XLOOKUP(D288,'[1]SPMC IBP SA'!G:G,'[1]SPMC IBP SA'!FT:FT,"",0)*L288</f>
        <v>35486.328150000001</v>
      </c>
      <c r="AG288">
        <f>IFERROR(IF(C288="","",VLOOKUP(C288,[1]EBR!A:I,9,0)),5)</f>
        <v>5</v>
      </c>
      <c r="AH288" t="str">
        <f>IF(AG288="","",VLOOKUP(AG288,[1]EBR!S:T,2,0))</f>
        <v>PESAGEM</v>
      </c>
      <c r="AI288" t="str">
        <f>_xlfn.XLOOKUP(D288,'[1]SPMC IBP SA'!G:G,'[1]SPMC IBP SA'!M:M,"",0)</f>
        <v>VERMELHO</v>
      </c>
      <c r="AJ288">
        <f t="shared" ca="1" si="23"/>
        <v>8</v>
      </c>
      <c r="AK288" s="40" t="str">
        <f t="shared" ca="1" si="24"/>
        <v>8 - OP com menos de 20 dias</v>
      </c>
      <c r="AS288" t="str">
        <f t="shared" si="25"/>
        <v>702327</v>
      </c>
    </row>
    <row r="289" spans="1:45" x14ac:dyDescent="0.35">
      <c r="A289" s="38">
        <v>702327</v>
      </c>
      <c r="B289" s="38">
        <v>2274227</v>
      </c>
      <c r="C289" s="38" t="s">
        <v>612</v>
      </c>
      <c r="D289" s="38" t="s">
        <v>337</v>
      </c>
      <c r="E289" s="38" t="s">
        <v>54</v>
      </c>
      <c r="F289" s="38">
        <v>404</v>
      </c>
      <c r="G289" s="38" t="s">
        <v>55</v>
      </c>
      <c r="H289" s="38">
        <v>600</v>
      </c>
      <c r="I289" s="38" t="s">
        <v>290</v>
      </c>
      <c r="J289" s="38" t="s">
        <v>572</v>
      </c>
      <c r="K289" s="38" t="s">
        <v>157</v>
      </c>
      <c r="L289" s="39">
        <v>454545</v>
      </c>
      <c r="M289" s="39">
        <v>0</v>
      </c>
      <c r="N289" t="s">
        <v>59</v>
      </c>
      <c r="O289" s="40">
        <v>45707</v>
      </c>
      <c r="P289" s="40">
        <v>45708</v>
      </c>
      <c r="Q289" s="40">
        <v>45707</v>
      </c>
      <c r="R289" s="40">
        <v>45707</v>
      </c>
      <c r="S289" s="40">
        <v>45707</v>
      </c>
      <c r="T289" s="41">
        <v>45712</v>
      </c>
      <c r="U289" s="42">
        <v>15</v>
      </c>
      <c r="W289" s="44" t="str">
        <f>_xlfn.XLOOKUP(D289,'[1]SPMC IBP SA'!G:G,'[1]SPMC IBP SA'!M:M,"",0)</f>
        <v>VERMELHO</v>
      </c>
      <c r="X289" s="44" t="str">
        <f>_xlfn.XLOOKUP(D289,'[1]SPMC IBP SA'!G:G,'[1]SPMC IBP SA'!O:O,"",0)</f>
        <v>PAM 2</v>
      </c>
      <c r="Y289" s="44" t="str">
        <f>_xlfn.XLOOKUP(D289,'[1]SPMC IBP SA'!G:G,'[1]SPMC IBP SA'!R:R,"",0)</f>
        <v>(None)</v>
      </c>
      <c r="Z289" s="45" t="s">
        <v>55</v>
      </c>
      <c r="AA289" s="46">
        <f>_xlfn.XLOOKUP(D289,'[1]SPMC IBP SA'!G:G,'[1]SPMC IBP SA'!AM:AM,"",0)</f>
        <v>15</v>
      </c>
      <c r="AB289" s="26" t="str">
        <f t="shared" si="21"/>
        <v/>
      </c>
      <c r="AC289" s="47" t="str">
        <f t="shared" si="22"/>
        <v>Via Úmida</v>
      </c>
      <c r="AD289" s="47" t="str">
        <f>_xlfn.XLOOKUP(D289,'[1]SPMC IBP SA'!G:G,'[1]SPMC IBP SA'!FK:FK,"",0)</f>
        <v>Baixo</v>
      </c>
      <c r="AE289" s="47" t="str">
        <f>_xlfn.XLOOKUP(D289,'[1]SPMC IBP SA'!G:G,'[1]SPMC IBP SA'!Q:Q,"",0)</f>
        <v>(None)</v>
      </c>
      <c r="AF289" s="48">
        <f>_xlfn.XLOOKUP(D289,'[1]SPMC IBP SA'!G:G,'[1]SPMC IBP SA'!FT:FT,"",0)*L289</f>
        <v>35486.328150000001</v>
      </c>
      <c r="AG289">
        <f>IFERROR(IF(C289="","",VLOOKUP(C289,[1]EBR!A:I,9,0)),5)</f>
        <v>5</v>
      </c>
      <c r="AH289" t="str">
        <f>IF(AG289="","",VLOOKUP(AG289,[1]EBR!S:T,2,0))</f>
        <v>PESAGEM</v>
      </c>
      <c r="AI289" t="str">
        <f>_xlfn.XLOOKUP(D289,'[1]SPMC IBP SA'!G:G,'[1]SPMC IBP SA'!M:M,"",0)</f>
        <v>VERMELHO</v>
      </c>
      <c r="AJ289">
        <f t="shared" ca="1" si="23"/>
        <v>8</v>
      </c>
      <c r="AK289" s="40" t="str">
        <f t="shared" ca="1" si="24"/>
        <v>8 - OP com menos de 20 dias</v>
      </c>
      <c r="AS289" t="str">
        <f t="shared" si="25"/>
        <v>702327</v>
      </c>
    </row>
    <row r="290" spans="1:45" x14ac:dyDescent="0.35">
      <c r="A290" s="38">
        <v>704304</v>
      </c>
      <c r="B290" s="38">
        <v>2269381</v>
      </c>
      <c r="C290" s="38" t="s">
        <v>613</v>
      </c>
      <c r="D290" s="38" t="s">
        <v>282</v>
      </c>
      <c r="E290" s="38" t="s">
        <v>54</v>
      </c>
      <c r="F290" s="38">
        <v>402</v>
      </c>
      <c r="G290" s="38" t="s">
        <v>55</v>
      </c>
      <c r="H290" s="38">
        <v>600</v>
      </c>
      <c r="I290" s="38" t="s">
        <v>614</v>
      </c>
      <c r="J290" s="38" t="s">
        <v>421</v>
      </c>
      <c r="K290" s="38" t="s">
        <v>81</v>
      </c>
      <c r="L290" s="39">
        <v>572000</v>
      </c>
      <c r="M290" s="39">
        <v>0</v>
      </c>
      <c r="N290" t="s">
        <v>59</v>
      </c>
      <c r="O290" s="40">
        <v>45699</v>
      </c>
      <c r="P290" s="40">
        <v>45702</v>
      </c>
      <c r="Q290" s="40">
        <v>45692</v>
      </c>
      <c r="R290" s="40">
        <v>45699</v>
      </c>
      <c r="S290" s="40">
        <v>45699</v>
      </c>
      <c r="T290" s="41">
        <v>45700</v>
      </c>
      <c r="U290" s="42">
        <v>23</v>
      </c>
      <c r="W290" s="44" t="str">
        <f>_xlfn.XLOOKUP(D290,'[1]SPMC IBP SA'!G:G,'[1]SPMC IBP SA'!M:M,"",0)</f>
        <v>(NONE)</v>
      </c>
      <c r="X290" s="44" t="str">
        <f>_xlfn.XLOOKUP(D290,'[1]SPMC IBP SA'!G:G,'[1]SPMC IBP SA'!O:O,"",0)</f>
        <v>COP LEG.2</v>
      </c>
      <c r="Y290" s="44" t="str">
        <f>_xlfn.XLOOKUP(D290,'[1]SPMC IBP SA'!G:G,'[1]SPMC IBP SA'!R:R,"",0)</f>
        <v>REV. 400 2</v>
      </c>
      <c r="Z290" s="45" t="s">
        <v>55</v>
      </c>
      <c r="AA290" s="46">
        <f>_xlfn.XLOOKUP(D290,'[1]SPMC IBP SA'!G:G,'[1]SPMC IBP SA'!AM:AM,"",0)</f>
        <v>23</v>
      </c>
      <c r="AB290" s="26" t="str">
        <f t="shared" si="21"/>
        <v/>
      </c>
      <c r="AC290" s="47" t="str">
        <f t="shared" si="22"/>
        <v>Via Úmida</v>
      </c>
      <c r="AD290" s="47" t="str">
        <f>_xlfn.XLOOKUP(D290,'[1]SPMC IBP SA'!G:G,'[1]SPMC IBP SA'!FK:FK,"",0)</f>
        <v>Baixo</v>
      </c>
      <c r="AE290" s="47" t="str">
        <f>_xlfn.XLOOKUP(D290,'[1]SPMC IBP SA'!G:G,'[1]SPMC IBP SA'!Q:Q,"",0)</f>
        <v>LTO 800 3</v>
      </c>
      <c r="AF290" s="48">
        <f>_xlfn.XLOOKUP(D290,'[1]SPMC IBP SA'!G:G,'[1]SPMC IBP SA'!FT:FT,"",0)*L290</f>
        <v>209615.12</v>
      </c>
      <c r="AG290">
        <f>IFERROR(IF(C290="","",VLOOKUP(C290,[1]EBR!A:I,9,0)),5)</f>
        <v>5</v>
      </c>
      <c r="AH290" t="str">
        <f>IF(AG290="","",VLOOKUP(AG290,[1]EBR!S:T,2,0))</f>
        <v>PESAGEM</v>
      </c>
      <c r="AI290" t="str">
        <f>_xlfn.XLOOKUP(D290,'[1]SPMC IBP SA'!G:G,'[1]SPMC IBP SA'!M:M,"",0)</f>
        <v>(NONE)</v>
      </c>
      <c r="AJ290">
        <f t="shared" ca="1" si="23"/>
        <v>16</v>
      </c>
      <c r="AK290" s="40" t="str">
        <f t="shared" ca="1" si="24"/>
        <v>8 - OP com menos de 20 dias</v>
      </c>
      <c r="AS290" t="str">
        <f t="shared" si="25"/>
        <v>702327</v>
      </c>
    </row>
    <row r="291" spans="1:45" x14ac:dyDescent="0.35">
      <c r="A291" s="38">
        <v>703652</v>
      </c>
      <c r="B291" s="38">
        <v>2274524</v>
      </c>
      <c r="C291" s="38" t="s">
        <v>615</v>
      </c>
      <c r="D291" s="38" t="s">
        <v>194</v>
      </c>
      <c r="E291" s="38" t="s">
        <v>54</v>
      </c>
      <c r="F291" s="38">
        <v>400</v>
      </c>
      <c r="G291" s="38" t="s">
        <v>55</v>
      </c>
      <c r="H291" s="38">
        <v>600</v>
      </c>
      <c r="I291" s="38" t="s">
        <v>263</v>
      </c>
      <c r="J291" s="38" t="s">
        <v>317</v>
      </c>
      <c r="K291" s="38" t="s">
        <v>157</v>
      </c>
      <c r="L291" s="39">
        <v>600000</v>
      </c>
      <c r="M291" s="39">
        <v>0</v>
      </c>
      <c r="N291" t="s">
        <v>59</v>
      </c>
      <c r="O291" s="40">
        <v>45708</v>
      </c>
      <c r="P291" s="40">
        <v>45710</v>
      </c>
      <c r="Q291" s="40">
        <v>45708</v>
      </c>
      <c r="R291" s="40">
        <v>45708</v>
      </c>
      <c r="S291" s="40">
        <v>45708</v>
      </c>
      <c r="T291" s="41" t="s">
        <v>264</v>
      </c>
      <c r="U291" s="42">
        <v>21</v>
      </c>
      <c r="W291" s="44" t="str">
        <f>_xlfn.XLOOKUP(D291,'[1]SPMC IBP SA'!G:G,'[1]SPMC IBP SA'!M:M,"",0)</f>
        <v>VERMELHO</v>
      </c>
      <c r="X291" s="44" t="str">
        <f>_xlfn.XLOOKUP(D291,'[1]SPMC IBP SA'!G:G,'[1]SPMC IBP SA'!O:O,"",0)</f>
        <v>COP LEG.7</v>
      </c>
      <c r="Y291" s="44" t="str">
        <f>_xlfn.XLOOKUP(D291,'[1]SPMC IBP SA'!G:G,'[1]SPMC IBP SA'!R:R,"",0)</f>
        <v>REV. 400 1</v>
      </c>
      <c r="Z291" s="45" t="s">
        <v>55</v>
      </c>
      <c r="AA291" s="46">
        <f>_xlfn.XLOOKUP(D291,'[1]SPMC IBP SA'!G:G,'[1]SPMC IBP SA'!AM:AM,"",0)</f>
        <v>21</v>
      </c>
      <c r="AB291" s="26" t="str">
        <f t="shared" si="21"/>
        <v>NÃO</v>
      </c>
      <c r="AC291" s="47" t="str">
        <f t="shared" si="22"/>
        <v>Via Úmida</v>
      </c>
      <c r="AD291" s="47" t="str">
        <f>_xlfn.XLOOKUP(D291,'[1]SPMC IBP SA'!G:G,'[1]SPMC IBP SA'!FK:FK,"",0)</f>
        <v>Baixo</v>
      </c>
      <c r="AE291" s="47" t="str">
        <f>_xlfn.XLOOKUP(D291,'[1]SPMC IBP SA'!G:G,'[1]SPMC IBP SA'!Q:Q,"",0)</f>
        <v>-</v>
      </c>
      <c r="AF291" s="48">
        <f>_xlfn.XLOOKUP(D291,'[1]SPMC IBP SA'!G:G,'[1]SPMC IBP SA'!FT:FT,"",0)*L291</f>
        <v>90270</v>
      </c>
      <c r="AG291">
        <f>IFERROR(IF(C291="","",VLOOKUP(C291,[1]EBR!A:I,9,0)),5)</f>
        <v>5</v>
      </c>
      <c r="AH291" t="str">
        <f>IF(AG291="","",VLOOKUP(AG291,[1]EBR!S:T,2,0))</f>
        <v>PESAGEM</v>
      </c>
      <c r="AI291" t="str">
        <f>_xlfn.XLOOKUP(D291,'[1]SPMC IBP SA'!G:G,'[1]SPMC IBP SA'!M:M,"",0)</f>
        <v>VERMELHO</v>
      </c>
      <c r="AJ291">
        <f t="shared" ca="1" si="23"/>
        <v>7</v>
      </c>
      <c r="AK291" s="40" t="str">
        <f t="shared" ca="1" si="24"/>
        <v>8 - OP com menos de 20 dias</v>
      </c>
      <c r="AS291" t="str">
        <f t="shared" si="25"/>
        <v>704304</v>
      </c>
    </row>
    <row r="292" spans="1:45" x14ac:dyDescent="0.35">
      <c r="A292" s="38">
        <v>703652</v>
      </c>
      <c r="B292" s="38">
        <v>2274525</v>
      </c>
      <c r="C292" s="38" t="s">
        <v>616</v>
      </c>
      <c r="D292" s="38" t="s">
        <v>194</v>
      </c>
      <c r="E292" s="38" t="s">
        <v>54</v>
      </c>
      <c r="F292" s="38">
        <v>400</v>
      </c>
      <c r="G292" s="38" t="s">
        <v>55</v>
      </c>
      <c r="H292" s="38">
        <v>600</v>
      </c>
      <c r="I292" s="38" t="s">
        <v>263</v>
      </c>
      <c r="J292" s="38" t="s">
        <v>317</v>
      </c>
      <c r="K292" s="38" t="s">
        <v>157</v>
      </c>
      <c r="L292" s="39">
        <v>600000</v>
      </c>
      <c r="M292" s="39">
        <v>0</v>
      </c>
      <c r="N292" t="s">
        <v>59</v>
      </c>
      <c r="O292" s="40">
        <v>45708</v>
      </c>
      <c r="P292" s="40">
        <v>45710</v>
      </c>
      <c r="Q292" s="40">
        <v>45708</v>
      </c>
      <c r="R292" s="40">
        <v>45708</v>
      </c>
      <c r="S292" s="40">
        <v>45708</v>
      </c>
      <c r="T292" s="41" t="s">
        <v>264</v>
      </c>
      <c r="U292" s="42">
        <v>21</v>
      </c>
      <c r="W292" s="44" t="str">
        <f>_xlfn.XLOOKUP(D292,'[1]SPMC IBP SA'!G:G,'[1]SPMC IBP SA'!M:M,"",0)</f>
        <v>VERMELHO</v>
      </c>
      <c r="X292" s="44" t="str">
        <f>_xlfn.XLOOKUP(D292,'[1]SPMC IBP SA'!G:G,'[1]SPMC IBP SA'!O:O,"",0)</f>
        <v>COP LEG.7</v>
      </c>
      <c r="Y292" s="44" t="str">
        <f>_xlfn.XLOOKUP(D292,'[1]SPMC IBP SA'!G:G,'[1]SPMC IBP SA'!R:R,"",0)</f>
        <v>REV. 400 1</v>
      </c>
      <c r="Z292" s="45" t="s">
        <v>55</v>
      </c>
      <c r="AA292" s="46">
        <f>_xlfn.XLOOKUP(D292,'[1]SPMC IBP SA'!G:G,'[1]SPMC IBP SA'!AM:AM,"",0)</f>
        <v>21</v>
      </c>
      <c r="AB292" s="26" t="str">
        <f t="shared" si="21"/>
        <v>NÃO</v>
      </c>
      <c r="AC292" s="47" t="str">
        <f t="shared" si="22"/>
        <v>Via Úmida</v>
      </c>
      <c r="AD292" s="47" t="str">
        <f>_xlfn.XLOOKUP(D292,'[1]SPMC IBP SA'!G:G,'[1]SPMC IBP SA'!FK:FK,"",0)</f>
        <v>Baixo</v>
      </c>
      <c r="AE292" s="47" t="str">
        <f>_xlfn.XLOOKUP(D292,'[1]SPMC IBP SA'!G:G,'[1]SPMC IBP SA'!Q:Q,"",0)</f>
        <v>-</v>
      </c>
      <c r="AF292" s="48">
        <f>_xlfn.XLOOKUP(D292,'[1]SPMC IBP SA'!G:G,'[1]SPMC IBP SA'!FT:FT,"",0)*L292</f>
        <v>90270</v>
      </c>
      <c r="AG292">
        <f>IFERROR(IF(C292="","",VLOOKUP(C292,[1]EBR!A:I,9,0)),5)</f>
        <v>5</v>
      </c>
      <c r="AH292" t="str">
        <f>IF(AG292="","",VLOOKUP(AG292,[1]EBR!S:T,2,0))</f>
        <v>PESAGEM</v>
      </c>
      <c r="AI292" t="str">
        <f>_xlfn.XLOOKUP(D292,'[1]SPMC IBP SA'!G:G,'[1]SPMC IBP SA'!M:M,"",0)</f>
        <v>VERMELHO</v>
      </c>
      <c r="AJ292">
        <f t="shared" ca="1" si="23"/>
        <v>7</v>
      </c>
      <c r="AK292" s="40" t="str">
        <f t="shared" ca="1" si="24"/>
        <v>8 - OP com menos de 20 dias</v>
      </c>
      <c r="AS292" t="str">
        <f t="shared" si="25"/>
        <v>703652</v>
      </c>
    </row>
    <row r="293" spans="1:45" x14ac:dyDescent="0.35">
      <c r="A293" s="38">
        <v>702408</v>
      </c>
      <c r="B293" s="38">
        <v>2269611</v>
      </c>
      <c r="C293" s="38" t="s">
        <v>617</v>
      </c>
      <c r="D293" s="38" t="s">
        <v>355</v>
      </c>
      <c r="E293" s="38" t="s">
        <v>54</v>
      </c>
      <c r="F293" s="38">
        <v>400</v>
      </c>
      <c r="G293" s="38" t="s">
        <v>55</v>
      </c>
      <c r="H293" s="38">
        <v>600</v>
      </c>
      <c r="I293" s="38" t="s">
        <v>392</v>
      </c>
      <c r="J293" s="38" t="s">
        <v>618</v>
      </c>
      <c r="K293" s="38" t="s">
        <v>81</v>
      </c>
      <c r="L293" s="39">
        <v>450000</v>
      </c>
      <c r="M293" s="39">
        <v>447544</v>
      </c>
      <c r="N293" t="s">
        <v>59</v>
      </c>
      <c r="O293" s="40">
        <v>45709</v>
      </c>
      <c r="P293" s="40">
        <v>45710</v>
      </c>
      <c r="Q293" s="40">
        <v>45692</v>
      </c>
      <c r="R293" s="40">
        <v>45708</v>
      </c>
      <c r="S293" s="40">
        <v>45709</v>
      </c>
      <c r="T293" s="41">
        <v>45710</v>
      </c>
      <c r="U293" s="42">
        <v>11</v>
      </c>
      <c r="W293" s="44" t="str">
        <f>_xlfn.XLOOKUP(D293,'[1]SPMC IBP SA'!G:G,'[1]SPMC IBP SA'!M:M,"",0)</f>
        <v>VERMELHO</v>
      </c>
      <c r="X293" s="44" t="str">
        <f>_xlfn.XLOOKUP(D293,'[1]SPMC IBP SA'!G:G,'[1]SPMC IBP SA'!O:O,"",0)</f>
        <v>COP LEG.7</v>
      </c>
      <c r="Y293" s="44" t="str">
        <f>_xlfn.XLOOKUP(D293,'[1]SPMC IBP SA'!G:G,'[1]SPMC IBP SA'!R:R,"",0)</f>
        <v>(None)</v>
      </c>
      <c r="Z293" s="45" t="s">
        <v>55</v>
      </c>
      <c r="AA293" s="46">
        <f>_xlfn.XLOOKUP(D293,'[1]SPMC IBP SA'!G:G,'[1]SPMC IBP SA'!AM:AM,"",0)</f>
        <v>11</v>
      </c>
      <c r="AB293" s="26" t="str">
        <f t="shared" si="21"/>
        <v/>
      </c>
      <c r="AC293" s="47" t="str">
        <f t="shared" si="22"/>
        <v>Via Úmida</v>
      </c>
      <c r="AD293" s="47" t="str">
        <f>_xlfn.XLOOKUP(D293,'[1]SPMC IBP SA'!G:G,'[1]SPMC IBP SA'!FK:FK,"",0)</f>
        <v>Ótimo</v>
      </c>
      <c r="AE293" s="47" t="str">
        <f>_xlfn.XLOOKUP(D293,'[1]SPMC IBP SA'!G:G,'[1]SPMC IBP SA'!Q:Q,"",0)</f>
        <v>(None)</v>
      </c>
      <c r="AF293" s="48">
        <f>_xlfn.XLOOKUP(D293,'[1]SPMC IBP SA'!G:G,'[1]SPMC IBP SA'!FT:FT,"",0)*L293</f>
        <v>54135</v>
      </c>
      <c r="AG293">
        <f>IFERROR(IF(C293="","",VLOOKUP(C293,[1]EBR!A:I,9,0)),5)</f>
        <v>5</v>
      </c>
      <c r="AH293" t="str">
        <f>IF(AG293="","",VLOOKUP(AG293,[1]EBR!S:T,2,0))</f>
        <v>PESAGEM</v>
      </c>
      <c r="AI293" t="str">
        <f>_xlfn.XLOOKUP(D293,'[1]SPMC IBP SA'!G:G,'[1]SPMC IBP SA'!M:M,"",0)</f>
        <v>VERMELHO</v>
      </c>
      <c r="AJ293">
        <f t="shared" ca="1" si="23"/>
        <v>6</v>
      </c>
      <c r="AK293" s="40" t="str">
        <f t="shared" ca="1" si="24"/>
        <v>8 - OP com menos de 20 dias</v>
      </c>
      <c r="AS293" t="str">
        <f t="shared" si="25"/>
        <v>703652</v>
      </c>
    </row>
    <row r="294" spans="1:45" x14ac:dyDescent="0.35">
      <c r="A294" s="38">
        <v>702408</v>
      </c>
      <c r="B294" s="38">
        <v>2269612</v>
      </c>
      <c r="C294" s="38" t="s">
        <v>619</v>
      </c>
      <c r="D294" s="38" t="s">
        <v>355</v>
      </c>
      <c r="E294" s="38" t="s">
        <v>54</v>
      </c>
      <c r="F294" s="38">
        <v>400</v>
      </c>
      <c r="G294" s="38" t="s">
        <v>55</v>
      </c>
      <c r="H294" s="38">
        <v>600</v>
      </c>
      <c r="I294" s="38" t="s">
        <v>392</v>
      </c>
      <c r="J294" s="38" t="s">
        <v>618</v>
      </c>
      <c r="K294" s="38" t="s">
        <v>81</v>
      </c>
      <c r="L294" s="39">
        <v>450000</v>
      </c>
      <c r="M294" s="39">
        <v>447268</v>
      </c>
      <c r="N294" t="s">
        <v>59</v>
      </c>
      <c r="O294" s="40">
        <v>45709</v>
      </c>
      <c r="P294" s="40">
        <v>45710</v>
      </c>
      <c r="Q294" s="40">
        <v>45692</v>
      </c>
      <c r="R294" s="40">
        <v>45708</v>
      </c>
      <c r="S294" s="40">
        <v>45709</v>
      </c>
      <c r="T294" s="41">
        <v>45710</v>
      </c>
      <c r="U294" s="42">
        <v>11</v>
      </c>
      <c r="W294" s="44" t="str">
        <f>_xlfn.XLOOKUP(D294,'[1]SPMC IBP SA'!G:G,'[1]SPMC IBP SA'!M:M,"",0)</f>
        <v>VERMELHO</v>
      </c>
      <c r="X294" s="44" t="str">
        <f>_xlfn.XLOOKUP(D294,'[1]SPMC IBP SA'!G:G,'[1]SPMC IBP SA'!O:O,"",0)</f>
        <v>COP LEG.7</v>
      </c>
      <c r="Y294" s="44" t="str">
        <f>_xlfn.XLOOKUP(D294,'[1]SPMC IBP SA'!G:G,'[1]SPMC IBP SA'!R:R,"",0)</f>
        <v>(None)</v>
      </c>
      <c r="Z294" s="45" t="s">
        <v>55</v>
      </c>
      <c r="AA294" s="46">
        <f>_xlfn.XLOOKUP(D294,'[1]SPMC IBP SA'!G:G,'[1]SPMC IBP SA'!AM:AM,"",0)</f>
        <v>11</v>
      </c>
      <c r="AB294" s="26" t="str">
        <f t="shared" si="21"/>
        <v/>
      </c>
      <c r="AC294" s="47" t="str">
        <f t="shared" si="22"/>
        <v>Via Úmida</v>
      </c>
      <c r="AD294" s="47" t="str">
        <f>_xlfn.XLOOKUP(D294,'[1]SPMC IBP SA'!G:G,'[1]SPMC IBP SA'!FK:FK,"",0)</f>
        <v>Ótimo</v>
      </c>
      <c r="AE294" s="47" t="str">
        <f>_xlfn.XLOOKUP(D294,'[1]SPMC IBP SA'!G:G,'[1]SPMC IBP SA'!Q:Q,"",0)</f>
        <v>(None)</v>
      </c>
      <c r="AF294" s="48">
        <f>_xlfn.XLOOKUP(D294,'[1]SPMC IBP SA'!G:G,'[1]SPMC IBP SA'!FT:FT,"",0)*L294</f>
        <v>54135</v>
      </c>
      <c r="AG294">
        <f>IFERROR(IF(C294="","",VLOOKUP(C294,[1]EBR!A:I,9,0)),5)</f>
        <v>5</v>
      </c>
      <c r="AH294" t="str">
        <f>IF(AG294="","",VLOOKUP(AG294,[1]EBR!S:T,2,0))</f>
        <v>PESAGEM</v>
      </c>
      <c r="AI294" t="str">
        <f>_xlfn.XLOOKUP(D294,'[1]SPMC IBP SA'!G:G,'[1]SPMC IBP SA'!M:M,"",0)</f>
        <v>VERMELHO</v>
      </c>
      <c r="AJ294">
        <f t="shared" ca="1" si="23"/>
        <v>6</v>
      </c>
      <c r="AK294" s="40" t="str">
        <f t="shared" ca="1" si="24"/>
        <v>8 - OP com menos de 20 dias</v>
      </c>
      <c r="AS294" t="str">
        <f t="shared" si="25"/>
        <v>702408</v>
      </c>
    </row>
    <row r="295" spans="1:45" x14ac:dyDescent="0.35">
      <c r="A295" s="38">
        <v>702408</v>
      </c>
      <c r="B295" s="38">
        <v>2269613</v>
      </c>
      <c r="C295" s="38" t="s">
        <v>620</v>
      </c>
      <c r="D295" s="38" t="s">
        <v>355</v>
      </c>
      <c r="E295" s="38" t="s">
        <v>54</v>
      </c>
      <c r="F295" s="38">
        <v>400</v>
      </c>
      <c r="G295" s="38" t="s">
        <v>55</v>
      </c>
      <c r="H295" s="38">
        <v>600</v>
      </c>
      <c r="I295" s="38" t="s">
        <v>392</v>
      </c>
      <c r="J295" s="38" t="s">
        <v>618</v>
      </c>
      <c r="K295" s="38" t="s">
        <v>81</v>
      </c>
      <c r="L295" s="39">
        <v>450000</v>
      </c>
      <c r="M295" s="39">
        <v>449920</v>
      </c>
      <c r="N295" t="s">
        <v>59</v>
      </c>
      <c r="O295" s="40">
        <v>45709</v>
      </c>
      <c r="P295" s="40">
        <v>45710</v>
      </c>
      <c r="Q295" s="40">
        <v>45692</v>
      </c>
      <c r="R295" s="40">
        <v>45708</v>
      </c>
      <c r="S295" s="40">
        <v>45709</v>
      </c>
      <c r="T295" s="41">
        <v>45710</v>
      </c>
      <c r="U295" s="42">
        <v>11</v>
      </c>
      <c r="W295" s="44" t="str">
        <f>_xlfn.XLOOKUP(D295,'[1]SPMC IBP SA'!G:G,'[1]SPMC IBP SA'!M:M,"",0)</f>
        <v>VERMELHO</v>
      </c>
      <c r="X295" s="44" t="str">
        <f>_xlfn.XLOOKUP(D295,'[1]SPMC IBP SA'!G:G,'[1]SPMC IBP SA'!O:O,"",0)</f>
        <v>COP LEG.7</v>
      </c>
      <c r="Y295" s="44" t="str">
        <f>_xlfn.XLOOKUP(D295,'[1]SPMC IBP SA'!G:G,'[1]SPMC IBP SA'!R:R,"",0)</f>
        <v>(None)</v>
      </c>
      <c r="Z295" s="45" t="s">
        <v>55</v>
      </c>
      <c r="AA295" s="46">
        <f>_xlfn.XLOOKUP(D295,'[1]SPMC IBP SA'!G:G,'[1]SPMC IBP SA'!AM:AM,"",0)</f>
        <v>11</v>
      </c>
      <c r="AB295" s="26" t="str">
        <f t="shared" si="21"/>
        <v/>
      </c>
      <c r="AC295" s="47" t="str">
        <f t="shared" si="22"/>
        <v>Via Úmida</v>
      </c>
      <c r="AD295" s="47" t="str">
        <f>_xlfn.XLOOKUP(D295,'[1]SPMC IBP SA'!G:G,'[1]SPMC IBP SA'!FK:FK,"",0)</f>
        <v>Ótimo</v>
      </c>
      <c r="AE295" s="47" t="str">
        <f>_xlfn.XLOOKUP(D295,'[1]SPMC IBP SA'!G:G,'[1]SPMC IBP SA'!Q:Q,"",0)</f>
        <v>(None)</v>
      </c>
      <c r="AF295" s="48">
        <f>_xlfn.XLOOKUP(D295,'[1]SPMC IBP SA'!G:G,'[1]SPMC IBP SA'!FT:FT,"",0)*L295</f>
        <v>54135</v>
      </c>
      <c r="AG295">
        <f>IFERROR(IF(C295="","",VLOOKUP(C295,[1]EBR!A:I,9,0)),5)</f>
        <v>5</v>
      </c>
      <c r="AH295" t="str">
        <f>IF(AG295="","",VLOOKUP(AG295,[1]EBR!S:T,2,0))</f>
        <v>PESAGEM</v>
      </c>
      <c r="AI295" t="str">
        <f>_xlfn.XLOOKUP(D295,'[1]SPMC IBP SA'!G:G,'[1]SPMC IBP SA'!M:M,"",0)</f>
        <v>VERMELHO</v>
      </c>
      <c r="AJ295">
        <f t="shared" ca="1" si="23"/>
        <v>6</v>
      </c>
      <c r="AK295" s="40" t="str">
        <f t="shared" ca="1" si="24"/>
        <v>8 - OP com menos de 20 dias</v>
      </c>
      <c r="AS295" t="str">
        <f t="shared" si="25"/>
        <v>702408</v>
      </c>
    </row>
    <row r="296" spans="1:45" x14ac:dyDescent="0.35">
      <c r="A296" s="38">
        <v>702408</v>
      </c>
      <c r="B296" s="38">
        <v>2269614</v>
      </c>
      <c r="C296" s="38" t="s">
        <v>621</v>
      </c>
      <c r="D296" s="38" t="s">
        <v>355</v>
      </c>
      <c r="E296" s="38" t="s">
        <v>54</v>
      </c>
      <c r="F296" s="38">
        <v>400</v>
      </c>
      <c r="G296" s="38" t="s">
        <v>55</v>
      </c>
      <c r="H296" s="38">
        <v>600</v>
      </c>
      <c r="I296" s="38" t="s">
        <v>392</v>
      </c>
      <c r="J296" s="38" t="s">
        <v>618</v>
      </c>
      <c r="K296" s="38" t="s">
        <v>81</v>
      </c>
      <c r="L296" s="39">
        <v>450000</v>
      </c>
      <c r="M296" s="39">
        <v>447580</v>
      </c>
      <c r="N296" t="s">
        <v>59</v>
      </c>
      <c r="O296" s="40">
        <v>45709</v>
      </c>
      <c r="P296" s="40">
        <v>45710</v>
      </c>
      <c r="Q296" s="40">
        <v>45692</v>
      </c>
      <c r="R296" s="40">
        <v>45708</v>
      </c>
      <c r="S296" s="40">
        <v>45709</v>
      </c>
      <c r="T296" s="41">
        <v>45710</v>
      </c>
      <c r="U296" s="42">
        <v>11</v>
      </c>
      <c r="W296" s="44" t="str">
        <f>_xlfn.XLOOKUP(D296,'[1]SPMC IBP SA'!G:G,'[1]SPMC IBP SA'!M:M,"",0)</f>
        <v>VERMELHO</v>
      </c>
      <c r="X296" s="44" t="str">
        <f>_xlfn.XLOOKUP(D296,'[1]SPMC IBP SA'!G:G,'[1]SPMC IBP SA'!O:O,"",0)</f>
        <v>COP LEG.7</v>
      </c>
      <c r="Y296" s="44" t="str">
        <f>_xlfn.XLOOKUP(D296,'[1]SPMC IBP SA'!G:G,'[1]SPMC IBP SA'!R:R,"",0)</f>
        <v>(None)</v>
      </c>
      <c r="Z296" s="45" t="s">
        <v>55</v>
      </c>
      <c r="AA296" s="46">
        <f>_xlfn.XLOOKUP(D296,'[1]SPMC IBP SA'!G:G,'[1]SPMC IBP SA'!AM:AM,"",0)</f>
        <v>11</v>
      </c>
      <c r="AB296" s="26" t="str">
        <f t="shared" si="21"/>
        <v/>
      </c>
      <c r="AC296" s="47" t="str">
        <f t="shared" si="22"/>
        <v>Via Úmida</v>
      </c>
      <c r="AD296" s="47" t="str">
        <f>_xlfn.XLOOKUP(D296,'[1]SPMC IBP SA'!G:G,'[1]SPMC IBP SA'!FK:FK,"",0)</f>
        <v>Ótimo</v>
      </c>
      <c r="AE296" s="47" t="str">
        <f>_xlfn.XLOOKUP(D296,'[1]SPMC IBP SA'!G:G,'[1]SPMC IBP SA'!Q:Q,"",0)</f>
        <v>(None)</v>
      </c>
      <c r="AF296" s="48">
        <f>_xlfn.XLOOKUP(D296,'[1]SPMC IBP SA'!G:G,'[1]SPMC IBP SA'!FT:FT,"",0)*L296</f>
        <v>54135</v>
      </c>
      <c r="AG296">
        <f>IFERROR(IF(C296="","",VLOOKUP(C296,[1]EBR!A:I,9,0)),5)</f>
        <v>5</v>
      </c>
      <c r="AH296" t="str">
        <f>IF(AG296="","",VLOOKUP(AG296,[1]EBR!S:T,2,0))</f>
        <v>PESAGEM</v>
      </c>
      <c r="AI296" t="str">
        <f>_xlfn.XLOOKUP(D296,'[1]SPMC IBP SA'!G:G,'[1]SPMC IBP SA'!M:M,"",0)</f>
        <v>VERMELHO</v>
      </c>
      <c r="AJ296">
        <f t="shared" ca="1" si="23"/>
        <v>6</v>
      </c>
      <c r="AK296" s="40" t="str">
        <f t="shared" ca="1" si="24"/>
        <v>8 - OP com menos de 20 dias</v>
      </c>
      <c r="AS296" t="str">
        <f t="shared" si="25"/>
        <v>702408</v>
      </c>
    </row>
    <row r="297" spans="1:45" x14ac:dyDescent="0.35">
      <c r="A297" s="38">
        <v>702408</v>
      </c>
      <c r="B297" s="38">
        <v>2269615</v>
      </c>
      <c r="C297" s="38" t="s">
        <v>622</v>
      </c>
      <c r="D297" s="38" t="s">
        <v>355</v>
      </c>
      <c r="E297" s="38" t="s">
        <v>54</v>
      </c>
      <c r="F297" s="38">
        <v>400</v>
      </c>
      <c r="G297" s="38" t="s">
        <v>55</v>
      </c>
      <c r="H297" s="38">
        <v>600</v>
      </c>
      <c r="I297" s="38" t="s">
        <v>234</v>
      </c>
      <c r="J297" s="38" t="s">
        <v>618</v>
      </c>
      <c r="K297" s="38" t="s">
        <v>81</v>
      </c>
      <c r="L297" s="39">
        <v>450000</v>
      </c>
      <c r="M297" s="39">
        <v>0</v>
      </c>
      <c r="N297" t="s">
        <v>59</v>
      </c>
      <c r="O297" s="40">
        <v>45709</v>
      </c>
      <c r="P297" s="40">
        <v>45710</v>
      </c>
      <c r="Q297" s="40">
        <v>45692</v>
      </c>
      <c r="R297" s="40">
        <v>45708</v>
      </c>
      <c r="S297" s="40">
        <v>45709</v>
      </c>
      <c r="T297" s="41">
        <v>45710</v>
      </c>
      <c r="U297" s="42">
        <v>11</v>
      </c>
      <c r="W297" s="44" t="str">
        <f>_xlfn.XLOOKUP(D297,'[1]SPMC IBP SA'!G:G,'[1]SPMC IBP SA'!M:M,"",0)</f>
        <v>VERMELHO</v>
      </c>
      <c r="X297" s="44" t="str">
        <f>_xlfn.XLOOKUP(D297,'[1]SPMC IBP SA'!G:G,'[1]SPMC IBP SA'!O:O,"",0)</f>
        <v>COP LEG.7</v>
      </c>
      <c r="Y297" s="44" t="str">
        <f>_xlfn.XLOOKUP(D297,'[1]SPMC IBP SA'!G:G,'[1]SPMC IBP SA'!R:R,"",0)</f>
        <v>(None)</v>
      </c>
      <c r="Z297" s="45" t="s">
        <v>55</v>
      </c>
      <c r="AA297" s="46">
        <f>_xlfn.XLOOKUP(D297,'[1]SPMC IBP SA'!G:G,'[1]SPMC IBP SA'!AM:AM,"",0)</f>
        <v>11</v>
      </c>
      <c r="AB297" s="26" t="str">
        <f t="shared" si="21"/>
        <v/>
      </c>
      <c r="AC297" s="47" t="str">
        <f t="shared" si="22"/>
        <v>Via Úmida</v>
      </c>
      <c r="AD297" s="47" t="str">
        <f>_xlfn.XLOOKUP(D297,'[1]SPMC IBP SA'!G:G,'[1]SPMC IBP SA'!FK:FK,"",0)</f>
        <v>Ótimo</v>
      </c>
      <c r="AE297" s="47" t="str">
        <f>_xlfn.XLOOKUP(D297,'[1]SPMC IBP SA'!G:G,'[1]SPMC IBP SA'!Q:Q,"",0)</f>
        <v>(None)</v>
      </c>
      <c r="AF297" s="48">
        <f>_xlfn.XLOOKUP(D297,'[1]SPMC IBP SA'!G:G,'[1]SPMC IBP SA'!FT:FT,"",0)*L297</f>
        <v>54135</v>
      </c>
      <c r="AG297">
        <f>IFERROR(IF(C297="","",VLOOKUP(C297,[1]EBR!A:I,9,0)),5)</f>
        <v>5</v>
      </c>
      <c r="AH297" t="str">
        <f>IF(AG297="","",VLOOKUP(AG297,[1]EBR!S:T,2,0))</f>
        <v>PESAGEM</v>
      </c>
      <c r="AI297" t="str">
        <f>_xlfn.XLOOKUP(D297,'[1]SPMC IBP SA'!G:G,'[1]SPMC IBP SA'!M:M,"",0)</f>
        <v>VERMELHO</v>
      </c>
      <c r="AJ297">
        <f t="shared" ca="1" si="23"/>
        <v>6</v>
      </c>
      <c r="AK297" s="40" t="str">
        <f t="shared" ca="1" si="24"/>
        <v>8 - OP com menos de 20 dias</v>
      </c>
      <c r="AS297" t="str">
        <f t="shared" si="25"/>
        <v>702408</v>
      </c>
    </row>
    <row r="298" spans="1:45" x14ac:dyDescent="0.35">
      <c r="A298" s="38">
        <v>700465</v>
      </c>
      <c r="B298" s="38">
        <v>2269661</v>
      </c>
      <c r="C298" s="38" t="s">
        <v>623</v>
      </c>
      <c r="D298" s="38" t="s">
        <v>153</v>
      </c>
      <c r="E298" s="38" t="s">
        <v>54</v>
      </c>
      <c r="F298" s="38">
        <v>408</v>
      </c>
      <c r="G298" s="38" t="s">
        <v>55</v>
      </c>
      <c r="H298" s="38">
        <v>600</v>
      </c>
      <c r="I298" s="38" t="s">
        <v>339</v>
      </c>
      <c r="J298" s="38" t="s">
        <v>220</v>
      </c>
      <c r="K298" s="38" t="s">
        <v>157</v>
      </c>
      <c r="L298" s="39">
        <v>416570</v>
      </c>
      <c r="M298" s="39">
        <v>0</v>
      </c>
      <c r="N298" t="s">
        <v>59</v>
      </c>
      <c r="O298" s="40">
        <v>45709</v>
      </c>
      <c r="P298" s="40">
        <v>45711</v>
      </c>
      <c r="Q298" s="40">
        <v>45692</v>
      </c>
      <c r="R298" s="40">
        <v>45709</v>
      </c>
      <c r="S298" s="40">
        <v>45709</v>
      </c>
      <c r="T298" s="41">
        <v>45713</v>
      </c>
      <c r="U298" s="42">
        <v>10</v>
      </c>
      <c r="W298" s="44" t="str">
        <f>_xlfn.XLOOKUP(D298,'[1]SPMC IBP SA'!G:G,'[1]SPMC IBP SA'!M:M,"",0)</f>
        <v>VERMELHO</v>
      </c>
      <c r="X298" s="44" t="str">
        <f>_xlfn.XLOOKUP(D298,'[1]SPMC IBP SA'!G:G,'[1]SPMC IBP SA'!O:O,"",0)</f>
        <v>PAM 1</v>
      </c>
      <c r="Y298" s="44" t="str">
        <f>_xlfn.XLOOKUP(D298,'[1]SPMC IBP SA'!G:G,'[1]SPMC IBP SA'!R:R,"",0)</f>
        <v>(None)</v>
      </c>
      <c r="Z298" s="45" t="s">
        <v>55</v>
      </c>
      <c r="AA298" s="46">
        <f>_xlfn.XLOOKUP(D298,'[1]SPMC IBP SA'!G:G,'[1]SPMC IBP SA'!AM:AM,"",0)</f>
        <v>10</v>
      </c>
      <c r="AB298" s="26" t="str">
        <f t="shared" si="21"/>
        <v/>
      </c>
      <c r="AC298" s="47" t="str">
        <f t="shared" si="22"/>
        <v>Via Úmida</v>
      </c>
      <c r="AD298" s="47" t="str">
        <f>_xlfn.XLOOKUP(D298,'[1]SPMC IBP SA'!G:G,'[1]SPMC IBP SA'!FK:FK,"",0)</f>
        <v>Excesso</v>
      </c>
      <c r="AE298" s="47" t="str">
        <f>_xlfn.XLOOKUP(D298,'[1]SPMC IBP SA'!G:G,'[1]SPMC IBP SA'!Q:Q,"",0)</f>
        <v>(None)</v>
      </c>
      <c r="AF298" s="48">
        <f>_xlfn.XLOOKUP(D298,'[1]SPMC IBP SA'!G:G,'[1]SPMC IBP SA'!FT:FT,"",0)*L298</f>
        <v>176675.6684</v>
      </c>
      <c r="AG298">
        <f>IFERROR(IF(C298="","",VLOOKUP(C298,[1]EBR!A:I,9,0)),5)</f>
        <v>5</v>
      </c>
      <c r="AH298" t="str">
        <f>IF(AG298="","",VLOOKUP(AG298,[1]EBR!S:T,2,0))</f>
        <v>PESAGEM</v>
      </c>
      <c r="AI298" t="str">
        <f>_xlfn.XLOOKUP(D298,'[1]SPMC IBP SA'!G:G,'[1]SPMC IBP SA'!M:M,"",0)</f>
        <v>VERMELHO</v>
      </c>
      <c r="AJ298">
        <f t="shared" ca="1" si="23"/>
        <v>6</v>
      </c>
      <c r="AK298" s="40" t="str">
        <f t="shared" ca="1" si="24"/>
        <v>8 - OP com menos de 20 dias</v>
      </c>
      <c r="AS298" t="str">
        <f t="shared" si="25"/>
        <v>702408</v>
      </c>
    </row>
    <row r="299" spans="1:45" x14ac:dyDescent="0.35">
      <c r="A299" s="38">
        <v>700465</v>
      </c>
      <c r="B299" s="38">
        <v>2269662</v>
      </c>
      <c r="C299" s="38" t="s">
        <v>624</v>
      </c>
      <c r="D299" s="38" t="s">
        <v>153</v>
      </c>
      <c r="E299" s="38" t="s">
        <v>54</v>
      </c>
      <c r="F299" s="38">
        <v>408</v>
      </c>
      <c r="G299" s="38" t="s">
        <v>55</v>
      </c>
      <c r="H299" s="38">
        <v>600</v>
      </c>
      <c r="I299" s="38" t="s">
        <v>339</v>
      </c>
      <c r="J299" s="38" t="s">
        <v>220</v>
      </c>
      <c r="K299" s="38" t="s">
        <v>157</v>
      </c>
      <c r="L299" s="39">
        <v>416570</v>
      </c>
      <c r="M299" s="39">
        <v>0</v>
      </c>
      <c r="N299" t="s">
        <v>59</v>
      </c>
      <c r="O299" s="40">
        <v>45709</v>
      </c>
      <c r="P299" s="40">
        <v>45711</v>
      </c>
      <c r="Q299" s="40">
        <v>45692</v>
      </c>
      <c r="R299" s="40">
        <v>45709</v>
      </c>
      <c r="S299" s="40">
        <v>45709</v>
      </c>
      <c r="T299" s="41">
        <v>45713</v>
      </c>
      <c r="U299" s="42">
        <v>10</v>
      </c>
      <c r="W299" s="44" t="str">
        <f>_xlfn.XLOOKUP(D299,'[1]SPMC IBP SA'!G:G,'[1]SPMC IBP SA'!M:M,"",0)</f>
        <v>VERMELHO</v>
      </c>
      <c r="X299" s="44" t="str">
        <f>_xlfn.XLOOKUP(D299,'[1]SPMC IBP SA'!G:G,'[1]SPMC IBP SA'!O:O,"",0)</f>
        <v>PAM 1</v>
      </c>
      <c r="Y299" s="44" t="str">
        <f>_xlfn.XLOOKUP(D299,'[1]SPMC IBP SA'!G:G,'[1]SPMC IBP SA'!R:R,"",0)</f>
        <v>(None)</v>
      </c>
      <c r="Z299" s="45" t="s">
        <v>55</v>
      </c>
      <c r="AA299" s="46">
        <f>_xlfn.XLOOKUP(D299,'[1]SPMC IBP SA'!G:G,'[1]SPMC IBP SA'!AM:AM,"",0)</f>
        <v>10</v>
      </c>
      <c r="AB299" s="26" t="str">
        <f t="shared" si="21"/>
        <v/>
      </c>
      <c r="AC299" s="47" t="str">
        <f t="shared" si="22"/>
        <v>Via Úmida</v>
      </c>
      <c r="AD299" s="47" t="str">
        <f>_xlfn.XLOOKUP(D299,'[1]SPMC IBP SA'!G:G,'[1]SPMC IBP SA'!FK:FK,"",0)</f>
        <v>Excesso</v>
      </c>
      <c r="AE299" s="47" t="str">
        <f>_xlfn.XLOOKUP(D299,'[1]SPMC IBP SA'!G:G,'[1]SPMC IBP SA'!Q:Q,"",0)</f>
        <v>(None)</v>
      </c>
      <c r="AF299" s="48">
        <f>_xlfn.XLOOKUP(D299,'[1]SPMC IBP SA'!G:G,'[1]SPMC IBP SA'!FT:FT,"",0)*L299</f>
        <v>176675.6684</v>
      </c>
      <c r="AG299">
        <f>IFERROR(IF(C299="","",VLOOKUP(C299,[1]EBR!A:I,9,0)),5)</f>
        <v>5</v>
      </c>
      <c r="AH299" t="str">
        <f>IF(AG299="","",VLOOKUP(AG299,[1]EBR!S:T,2,0))</f>
        <v>PESAGEM</v>
      </c>
      <c r="AI299" t="str">
        <f>_xlfn.XLOOKUP(D299,'[1]SPMC IBP SA'!G:G,'[1]SPMC IBP SA'!M:M,"",0)</f>
        <v>VERMELHO</v>
      </c>
      <c r="AJ299">
        <f t="shared" ca="1" si="23"/>
        <v>6</v>
      </c>
      <c r="AK299" s="40" t="str">
        <f t="shared" ca="1" si="24"/>
        <v>8 - OP com menos de 20 dias</v>
      </c>
      <c r="AS299" t="str">
        <f t="shared" si="25"/>
        <v>700465</v>
      </c>
    </row>
    <row r="300" spans="1:45" x14ac:dyDescent="0.35">
      <c r="A300" s="38">
        <v>700465</v>
      </c>
      <c r="B300" s="38">
        <v>2269663</v>
      </c>
      <c r="C300" s="38" t="s">
        <v>625</v>
      </c>
      <c r="D300" s="38" t="s">
        <v>153</v>
      </c>
      <c r="E300" s="38" t="s">
        <v>54</v>
      </c>
      <c r="F300" s="38">
        <v>408</v>
      </c>
      <c r="G300" s="38" t="s">
        <v>55</v>
      </c>
      <c r="H300" s="38">
        <v>600</v>
      </c>
      <c r="I300" s="38" t="s">
        <v>263</v>
      </c>
      <c r="J300" s="38" t="s">
        <v>220</v>
      </c>
      <c r="K300" s="38" t="s">
        <v>157</v>
      </c>
      <c r="L300" s="39">
        <v>416570</v>
      </c>
      <c r="M300" s="39">
        <v>0</v>
      </c>
      <c r="N300" t="s">
        <v>59</v>
      </c>
      <c r="O300" s="40">
        <v>45709</v>
      </c>
      <c r="P300" s="40">
        <v>45711</v>
      </c>
      <c r="Q300" s="40">
        <v>45692</v>
      </c>
      <c r="R300" s="40">
        <v>45709</v>
      </c>
      <c r="S300" s="40">
        <v>45709</v>
      </c>
      <c r="T300" s="41" t="s">
        <v>264</v>
      </c>
      <c r="U300" s="42">
        <v>10</v>
      </c>
      <c r="W300" s="44" t="str">
        <f>_xlfn.XLOOKUP(D300,'[1]SPMC IBP SA'!G:G,'[1]SPMC IBP SA'!M:M,"",0)</f>
        <v>VERMELHO</v>
      </c>
      <c r="X300" s="44" t="str">
        <f>_xlfn.XLOOKUP(D300,'[1]SPMC IBP SA'!G:G,'[1]SPMC IBP SA'!O:O,"",0)</f>
        <v>PAM 1</v>
      </c>
      <c r="Y300" s="44" t="str">
        <f>_xlfn.XLOOKUP(D300,'[1]SPMC IBP SA'!G:G,'[1]SPMC IBP SA'!R:R,"",0)</f>
        <v>(None)</v>
      </c>
      <c r="Z300" s="45" t="s">
        <v>55</v>
      </c>
      <c r="AA300" s="46">
        <f>_xlfn.XLOOKUP(D300,'[1]SPMC IBP SA'!G:G,'[1]SPMC IBP SA'!AM:AM,"",0)</f>
        <v>10</v>
      </c>
      <c r="AB300" s="26" t="str">
        <f t="shared" si="21"/>
        <v>NÃO</v>
      </c>
      <c r="AC300" s="47" t="str">
        <f t="shared" si="22"/>
        <v>Via Úmida</v>
      </c>
      <c r="AD300" s="47" t="str">
        <f>_xlfn.XLOOKUP(D300,'[1]SPMC IBP SA'!G:G,'[1]SPMC IBP SA'!FK:FK,"",0)</f>
        <v>Excesso</v>
      </c>
      <c r="AE300" s="47" t="str">
        <f>_xlfn.XLOOKUP(D300,'[1]SPMC IBP SA'!G:G,'[1]SPMC IBP SA'!Q:Q,"",0)</f>
        <v>(None)</v>
      </c>
      <c r="AF300" s="48">
        <f>_xlfn.XLOOKUP(D300,'[1]SPMC IBP SA'!G:G,'[1]SPMC IBP SA'!FT:FT,"",0)*L300</f>
        <v>176675.6684</v>
      </c>
      <c r="AG300">
        <f>IFERROR(IF(C300="","",VLOOKUP(C300,[1]EBR!A:I,9,0)),5)</f>
        <v>5</v>
      </c>
      <c r="AH300" t="str">
        <f>IF(AG300="","",VLOOKUP(AG300,[1]EBR!S:T,2,0))</f>
        <v>PESAGEM</v>
      </c>
      <c r="AI300" t="str">
        <f>_xlfn.XLOOKUP(D300,'[1]SPMC IBP SA'!G:G,'[1]SPMC IBP SA'!M:M,"",0)</f>
        <v>VERMELHO</v>
      </c>
      <c r="AJ300">
        <f t="shared" ca="1" si="23"/>
        <v>6</v>
      </c>
      <c r="AK300" s="40" t="str">
        <f t="shared" ca="1" si="24"/>
        <v>8 - OP com menos de 20 dias</v>
      </c>
      <c r="AS300" t="str">
        <f t="shared" si="25"/>
        <v>700465</v>
      </c>
    </row>
    <row r="301" spans="1:45" x14ac:dyDescent="0.35">
      <c r="A301" s="38">
        <v>702914</v>
      </c>
      <c r="B301" s="38">
        <v>2273959</v>
      </c>
      <c r="C301" s="38" t="s">
        <v>626</v>
      </c>
      <c r="D301" s="38" t="s">
        <v>344</v>
      </c>
      <c r="E301" s="38" t="s">
        <v>54</v>
      </c>
      <c r="F301" s="38">
        <v>400</v>
      </c>
      <c r="G301" s="38" t="s">
        <v>55</v>
      </c>
      <c r="H301" s="38">
        <v>600</v>
      </c>
      <c r="I301" s="38" t="s">
        <v>392</v>
      </c>
      <c r="J301" s="38" t="s">
        <v>627</v>
      </c>
      <c r="K301" s="38" t="s">
        <v>269</v>
      </c>
      <c r="L301" s="39">
        <v>1000000</v>
      </c>
      <c r="M301" s="39">
        <v>984997</v>
      </c>
      <c r="N301" t="s">
        <v>59</v>
      </c>
      <c r="O301" s="40">
        <v>45709</v>
      </c>
      <c r="P301" s="40">
        <v>45712</v>
      </c>
      <c r="Q301" s="40">
        <v>45707</v>
      </c>
      <c r="R301" s="40">
        <v>45709</v>
      </c>
      <c r="S301" s="40">
        <v>45709</v>
      </c>
      <c r="T301" s="41">
        <v>45710</v>
      </c>
      <c r="U301" s="42">
        <v>13</v>
      </c>
      <c r="W301" s="44" t="str">
        <f>_xlfn.XLOOKUP(D301,'[1]SPMC IBP SA'!G:G,'[1]SPMC IBP SA'!M:M,"",0)</f>
        <v>VERMELHO</v>
      </c>
      <c r="X301" s="44" t="str">
        <f>_xlfn.XLOOKUP(D301,'[1]SPMC IBP SA'!G:G,'[1]SPMC IBP SA'!O:O,"",0)</f>
        <v>COP FET.5</v>
      </c>
      <c r="Y301" s="44" t="str">
        <f>_xlfn.XLOOKUP(D301,'[1]SPMC IBP SA'!G:G,'[1]SPMC IBP SA'!R:R,"",0)</f>
        <v>REV. 500 1</v>
      </c>
      <c r="Z301" s="45" t="s">
        <v>55</v>
      </c>
      <c r="AA301" s="46">
        <f>_xlfn.XLOOKUP(D301,'[1]SPMC IBP SA'!G:G,'[1]SPMC IBP SA'!AM:AM,"",0)</f>
        <v>13</v>
      </c>
      <c r="AB301" s="26" t="str">
        <f t="shared" si="21"/>
        <v/>
      </c>
      <c r="AC301" s="47" t="str">
        <f t="shared" si="22"/>
        <v>Via Úmida</v>
      </c>
      <c r="AD301" s="47" t="str">
        <f>_xlfn.XLOOKUP(D301,'[1]SPMC IBP SA'!G:G,'[1]SPMC IBP SA'!FK:FK,"",0)</f>
        <v>Baixo</v>
      </c>
      <c r="AE301" s="47" t="str">
        <f>_xlfn.XLOOKUP(D301,'[1]SPMC IBP SA'!G:G,'[1]SPMC IBP SA'!Q:Q,"",0)</f>
        <v>-</v>
      </c>
      <c r="AF301" s="48">
        <f>_xlfn.XLOOKUP(D301,'[1]SPMC IBP SA'!G:G,'[1]SPMC IBP SA'!FT:FT,"",0)*L301</f>
        <v>72070</v>
      </c>
      <c r="AG301">
        <f>IFERROR(IF(C301="","",VLOOKUP(C301,[1]EBR!A:I,9,0)),5)</f>
        <v>5</v>
      </c>
      <c r="AH301" t="str">
        <f>IF(AG301="","",VLOOKUP(AG301,[1]EBR!S:T,2,0))</f>
        <v>PESAGEM</v>
      </c>
      <c r="AI301" t="str">
        <f>_xlfn.XLOOKUP(D301,'[1]SPMC IBP SA'!G:G,'[1]SPMC IBP SA'!M:M,"",0)</f>
        <v>VERMELHO</v>
      </c>
      <c r="AJ301">
        <f t="shared" ca="1" si="23"/>
        <v>6</v>
      </c>
      <c r="AK301" s="40" t="str">
        <f t="shared" ca="1" si="24"/>
        <v>8 - OP com menos de 20 dias</v>
      </c>
      <c r="AS301" t="str">
        <f t="shared" si="25"/>
        <v>700465</v>
      </c>
    </row>
    <row r="302" spans="1:45" x14ac:dyDescent="0.35">
      <c r="A302" s="38">
        <v>702914</v>
      </c>
      <c r="B302" s="38">
        <v>2273960</v>
      </c>
      <c r="C302" s="38" t="s">
        <v>628</v>
      </c>
      <c r="D302" s="38" t="s">
        <v>344</v>
      </c>
      <c r="E302" s="38" t="s">
        <v>54</v>
      </c>
      <c r="F302" s="38">
        <v>400</v>
      </c>
      <c r="G302" s="38" t="s">
        <v>55</v>
      </c>
      <c r="H302" s="38">
        <v>600</v>
      </c>
      <c r="I302" s="38" t="s">
        <v>392</v>
      </c>
      <c r="J302" s="38" t="s">
        <v>627</v>
      </c>
      <c r="K302" s="38" t="s">
        <v>269</v>
      </c>
      <c r="L302" s="39">
        <v>1000000</v>
      </c>
      <c r="M302" s="39">
        <v>989863</v>
      </c>
      <c r="N302" t="s">
        <v>59</v>
      </c>
      <c r="O302" s="40">
        <v>45709</v>
      </c>
      <c r="P302" s="40">
        <v>45712</v>
      </c>
      <c r="Q302" s="40">
        <v>45707</v>
      </c>
      <c r="R302" s="40">
        <v>45709</v>
      </c>
      <c r="S302" s="40">
        <v>45709</v>
      </c>
      <c r="T302" s="41">
        <v>45710</v>
      </c>
      <c r="U302" s="42">
        <v>13</v>
      </c>
      <c r="W302" s="44" t="str">
        <f>_xlfn.XLOOKUP(D302,'[1]SPMC IBP SA'!G:G,'[1]SPMC IBP SA'!M:M,"",0)</f>
        <v>VERMELHO</v>
      </c>
      <c r="X302" s="44" t="str">
        <f>_xlfn.XLOOKUP(D302,'[1]SPMC IBP SA'!G:G,'[1]SPMC IBP SA'!O:O,"",0)</f>
        <v>COP FET.5</v>
      </c>
      <c r="Y302" s="44" t="str">
        <f>_xlfn.XLOOKUP(D302,'[1]SPMC IBP SA'!G:G,'[1]SPMC IBP SA'!R:R,"",0)</f>
        <v>REV. 500 1</v>
      </c>
      <c r="Z302" s="45" t="s">
        <v>55</v>
      </c>
      <c r="AA302" s="46">
        <f>_xlfn.XLOOKUP(D302,'[1]SPMC IBP SA'!G:G,'[1]SPMC IBP SA'!AM:AM,"",0)</f>
        <v>13</v>
      </c>
      <c r="AB302" s="26" t="str">
        <f t="shared" si="21"/>
        <v/>
      </c>
      <c r="AC302" s="47" t="str">
        <f t="shared" si="22"/>
        <v>Via Úmida</v>
      </c>
      <c r="AD302" s="47" t="str">
        <f>_xlfn.XLOOKUP(D302,'[1]SPMC IBP SA'!G:G,'[1]SPMC IBP SA'!FK:FK,"",0)</f>
        <v>Baixo</v>
      </c>
      <c r="AE302" s="47" t="str">
        <f>_xlfn.XLOOKUP(D302,'[1]SPMC IBP SA'!G:G,'[1]SPMC IBP SA'!Q:Q,"",0)</f>
        <v>-</v>
      </c>
      <c r="AF302" s="48">
        <f>_xlfn.XLOOKUP(D302,'[1]SPMC IBP SA'!G:G,'[1]SPMC IBP SA'!FT:FT,"",0)*L302</f>
        <v>72070</v>
      </c>
      <c r="AG302">
        <f>IFERROR(IF(C302="","",VLOOKUP(C302,[1]EBR!A:I,9,0)),5)</f>
        <v>5</v>
      </c>
      <c r="AH302" t="str">
        <f>IF(AG302="","",VLOOKUP(AG302,[1]EBR!S:T,2,0))</f>
        <v>PESAGEM</v>
      </c>
      <c r="AI302" t="str">
        <f>_xlfn.XLOOKUP(D302,'[1]SPMC IBP SA'!G:G,'[1]SPMC IBP SA'!M:M,"",0)</f>
        <v>VERMELHO</v>
      </c>
      <c r="AJ302">
        <f t="shared" ca="1" si="23"/>
        <v>6</v>
      </c>
      <c r="AK302" s="40" t="str">
        <f t="shared" ca="1" si="24"/>
        <v>8 - OP com menos de 20 dias</v>
      </c>
      <c r="AS302" t="str">
        <f t="shared" si="25"/>
        <v>702914</v>
      </c>
    </row>
    <row r="303" spans="1:45" x14ac:dyDescent="0.35">
      <c r="A303" s="38">
        <v>702914</v>
      </c>
      <c r="B303" s="38">
        <v>2273961</v>
      </c>
      <c r="C303" s="38" t="s">
        <v>629</v>
      </c>
      <c r="D303" s="38" t="s">
        <v>344</v>
      </c>
      <c r="E303" s="38" t="s">
        <v>54</v>
      </c>
      <c r="F303" s="38">
        <v>400</v>
      </c>
      <c r="G303" s="38" t="s">
        <v>55</v>
      </c>
      <c r="H303" s="38">
        <v>600</v>
      </c>
      <c r="I303" s="38" t="s">
        <v>392</v>
      </c>
      <c r="J303" s="38" t="s">
        <v>627</v>
      </c>
      <c r="K303" s="38" t="s">
        <v>269</v>
      </c>
      <c r="L303" s="39">
        <v>1000000</v>
      </c>
      <c r="M303" s="39">
        <v>997219</v>
      </c>
      <c r="N303" t="s">
        <v>59</v>
      </c>
      <c r="O303" s="40">
        <v>45709</v>
      </c>
      <c r="P303" s="40">
        <v>45712</v>
      </c>
      <c r="Q303" s="40">
        <v>45707</v>
      </c>
      <c r="R303" s="40">
        <v>45709</v>
      </c>
      <c r="S303" s="40">
        <v>45709</v>
      </c>
      <c r="T303" s="41">
        <v>45710</v>
      </c>
      <c r="U303" s="42">
        <v>13</v>
      </c>
      <c r="W303" s="44" t="str">
        <f>_xlfn.XLOOKUP(D303,'[1]SPMC IBP SA'!G:G,'[1]SPMC IBP SA'!M:M,"",0)</f>
        <v>VERMELHO</v>
      </c>
      <c r="X303" s="44" t="str">
        <f>_xlfn.XLOOKUP(D303,'[1]SPMC IBP SA'!G:G,'[1]SPMC IBP SA'!O:O,"",0)</f>
        <v>COP FET.5</v>
      </c>
      <c r="Y303" s="44" t="str">
        <f>_xlfn.XLOOKUP(D303,'[1]SPMC IBP SA'!G:G,'[1]SPMC IBP SA'!R:R,"",0)</f>
        <v>REV. 500 1</v>
      </c>
      <c r="Z303" s="45" t="s">
        <v>55</v>
      </c>
      <c r="AA303" s="46">
        <f>_xlfn.XLOOKUP(D303,'[1]SPMC IBP SA'!G:G,'[1]SPMC IBP SA'!AM:AM,"",0)</f>
        <v>13</v>
      </c>
      <c r="AB303" s="26" t="str">
        <f t="shared" si="21"/>
        <v/>
      </c>
      <c r="AC303" s="47" t="str">
        <f t="shared" si="22"/>
        <v>Via Úmida</v>
      </c>
      <c r="AD303" s="47" t="str">
        <f>_xlfn.XLOOKUP(D303,'[1]SPMC IBP SA'!G:G,'[1]SPMC IBP SA'!FK:FK,"",0)</f>
        <v>Baixo</v>
      </c>
      <c r="AE303" s="47" t="str">
        <f>_xlfn.XLOOKUP(D303,'[1]SPMC IBP SA'!G:G,'[1]SPMC IBP SA'!Q:Q,"",0)</f>
        <v>-</v>
      </c>
      <c r="AF303" s="48">
        <f>_xlfn.XLOOKUP(D303,'[1]SPMC IBP SA'!G:G,'[1]SPMC IBP SA'!FT:FT,"",0)*L303</f>
        <v>72070</v>
      </c>
      <c r="AG303">
        <f>IFERROR(IF(C303="","",VLOOKUP(C303,[1]EBR!A:I,9,0)),5)</f>
        <v>5</v>
      </c>
      <c r="AH303" t="str">
        <f>IF(AG303="","",VLOOKUP(AG303,[1]EBR!S:T,2,0))</f>
        <v>PESAGEM</v>
      </c>
      <c r="AI303" t="str">
        <f>_xlfn.XLOOKUP(D303,'[1]SPMC IBP SA'!G:G,'[1]SPMC IBP SA'!M:M,"",0)</f>
        <v>VERMELHO</v>
      </c>
      <c r="AJ303">
        <f t="shared" ca="1" si="23"/>
        <v>6</v>
      </c>
      <c r="AK303" s="40" t="str">
        <f t="shared" ca="1" si="24"/>
        <v>8 - OP com menos de 20 dias</v>
      </c>
      <c r="AS303" t="str">
        <f t="shared" si="25"/>
        <v>702914</v>
      </c>
    </row>
    <row r="304" spans="1:45" x14ac:dyDescent="0.35">
      <c r="A304" s="38">
        <v>702914</v>
      </c>
      <c r="B304" s="38">
        <v>2273962</v>
      </c>
      <c r="C304" s="38" t="s">
        <v>630</v>
      </c>
      <c r="D304" s="38" t="s">
        <v>344</v>
      </c>
      <c r="E304" s="38" t="s">
        <v>54</v>
      </c>
      <c r="F304" s="38">
        <v>400</v>
      </c>
      <c r="G304" s="38" t="s">
        <v>55</v>
      </c>
      <c r="H304" s="38">
        <v>600</v>
      </c>
      <c r="I304" s="38" t="s">
        <v>392</v>
      </c>
      <c r="J304" s="38" t="s">
        <v>627</v>
      </c>
      <c r="K304" s="38" t="s">
        <v>269</v>
      </c>
      <c r="L304" s="39">
        <v>1000000</v>
      </c>
      <c r="M304" s="39">
        <v>995457</v>
      </c>
      <c r="N304" t="s">
        <v>59</v>
      </c>
      <c r="O304" s="40">
        <v>45709</v>
      </c>
      <c r="P304" s="40">
        <v>45712</v>
      </c>
      <c r="Q304" s="40">
        <v>45707</v>
      </c>
      <c r="R304" s="40">
        <v>45709</v>
      </c>
      <c r="S304" s="40">
        <v>45709</v>
      </c>
      <c r="T304" s="41">
        <v>45710</v>
      </c>
      <c r="U304" s="42">
        <v>13</v>
      </c>
      <c r="W304" s="44" t="str">
        <f>_xlfn.XLOOKUP(D304,'[1]SPMC IBP SA'!G:G,'[1]SPMC IBP SA'!M:M,"",0)</f>
        <v>VERMELHO</v>
      </c>
      <c r="X304" s="44" t="str">
        <f>_xlfn.XLOOKUP(D304,'[1]SPMC IBP SA'!G:G,'[1]SPMC IBP SA'!O:O,"",0)</f>
        <v>COP FET.5</v>
      </c>
      <c r="Y304" s="44" t="str">
        <f>_xlfn.XLOOKUP(D304,'[1]SPMC IBP SA'!G:G,'[1]SPMC IBP SA'!R:R,"",0)</f>
        <v>REV. 500 1</v>
      </c>
      <c r="Z304" s="45" t="s">
        <v>55</v>
      </c>
      <c r="AA304" s="46">
        <f>_xlfn.XLOOKUP(D304,'[1]SPMC IBP SA'!G:G,'[1]SPMC IBP SA'!AM:AM,"",0)</f>
        <v>13</v>
      </c>
      <c r="AB304" s="26" t="str">
        <f t="shared" si="21"/>
        <v/>
      </c>
      <c r="AC304" s="47" t="str">
        <f t="shared" si="22"/>
        <v>Via Úmida</v>
      </c>
      <c r="AD304" s="47" t="str">
        <f>_xlfn.XLOOKUP(D304,'[1]SPMC IBP SA'!G:G,'[1]SPMC IBP SA'!FK:FK,"",0)</f>
        <v>Baixo</v>
      </c>
      <c r="AE304" s="47" t="str">
        <f>_xlfn.XLOOKUP(D304,'[1]SPMC IBP SA'!G:G,'[1]SPMC IBP SA'!Q:Q,"",0)</f>
        <v>-</v>
      </c>
      <c r="AF304" s="48">
        <f>_xlfn.XLOOKUP(D304,'[1]SPMC IBP SA'!G:G,'[1]SPMC IBP SA'!FT:FT,"",0)*L304</f>
        <v>72070</v>
      </c>
      <c r="AG304">
        <f>IFERROR(IF(C304="","",VLOOKUP(C304,[1]EBR!A:I,9,0)),5)</f>
        <v>5</v>
      </c>
      <c r="AH304" t="str">
        <f>IF(AG304="","",VLOOKUP(AG304,[1]EBR!S:T,2,0))</f>
        <v>PESAGEM</v>
      </c>
      <c r="AI304" t="str">
        <f>_xlfn.XLOOKUP(D304,'[1]SPMC IBP SA'!G:G,'[1]SPMC IBP SA'!M:M,"",0)</f>
        <v>VERMELHO</v>
      </c>
      <c r="AJ304">
        <f t="shared" ca="1" si="23"/>
        <v>6</v>
      </c>
      <c r="AK304" s="40" t="str">
        <f t="shared" ca="1" si="24"/>
        <v>8 - OP com menos de 20 dias</v>
      </c>
      <c r="AS304" t="str">
        <f t="shared" si="25"/>
        <v>702914</v>
      </c>
    </row>
    <row r="305" spans="1:45" x14ac:dyDescent="0.35">
      <c r="A305" s="38">
        <v>704411</v>
      </c>
      <c r="B305" s="38">
        <v>2273976</v>
      </c>
      <c r="C305" s="38" t="s">
        <v>631</v>
      </c>
      <c r="D305" s="38" t="s">
        <v>357</v>
      </c>
      <c r="E305" s="38" t="s">
        <v>54</v>
      </c>
      <c r="F305" s="38">
        <v>400</v>
      </c>
      <c r="G305" s="38" t="s">
        <v>55</v>
      </c>
      <c r="H305" s="38">
        <v>600</v>
      </c>
      <c r="I305" s="38" t="s">
        <v>216</v>
      </c>
      <c r="J305" s="38" t="s">
        <v>632</v>
      </c>
      <c r="K305" s="38" t="s">
        <v>269</v>
      </c>
      <c r="L305" s="39">
        <v>2500000</v>
      </c>
      <c r="M305" s="39">
        <v>0</v>
      </c>
      <c r="N305" t="s">
        <v>59</v>
      </c>
      <c r="O305" s="40">
        <v>45709</v>
      </c>
      <c r="P305" s="40">
        <v>45711</v>
      </c>
      <c r="Q305" s="40">
        <v>45707</v>
      </c>
      <c r="R305" s="40">
        <v>45709</v>
      </c>
      <c r="S305" s="40">
        <v>45709</v>
      </c>
      <c r="T305" s="41">
        <v>45712</v>
      </c>
      <c r="U305" s="42">
        <v>13</v>
      </c>
      <c r="W305" s="44" t="str">
        <f>_xlfn.XLOOKUP(D305,'[1]SPMC IBP SA'!G:G,'[1]SPMC IBP SA'!M:M,"",0)</f>
        <v>(NONE)</v>
      </c>
      <c r="X305" s="44" t="str">
        <f>_xlfn.XLOOKUP(D305,'[1]SPMC IBP SA'!G:G,'[1]SPMC IBP SA'!O:O,"",0)</f>
        <v>COP FET.4</v>
      </c>
      <c r="Y305" s="44" t="str">
        <f>_xlfn.XLOOKUP(D305,'[1]SPMC IBP SA'!G:G,'[1]SPMC IBP SA'!R:R,"",0)</f>
        <v>(None)</v>
      </c>
      <c r="Z305" s="45" t="s">
        <v>55</v>
      </c>
      <c r="AA305" s="46">
        <f>_xlfn.XLOOKUP(D305,'[1]SPMC IBP SA'!G:G,'[1]SPMC IBP SA'!AM:AM,"",0)</f>
        <v>13</v>
      </c>
      <c r="AB305" s="26" t="str">
        <f t="shared" si="21"/>
        <v/>
      </c>
      <c r="AC305" s="47" t="str">
        <f t="shared" si="22"/>
        <v>Via Úmida</v>
      </c>
      <c r="AD305" s="47" t="str">
        <f>_xlfn.XLOOKUP(D305,'[1]SPMC IBP SA'!G:G,'[1]SPMC IBP SA'!FK:FK,"",0)</f>
        <v>Baixo</v>
      </c>
      <c r="AE305" s="47" t="str">
        <f>_xlfn.XLOOKUP(D305,'[1]SPMC IBP SA'!G:G,'[1]SPMC IBP SA'!Q:Q,"",0)</f>
        <v>(None)</v>
      </c>
      <c r="AF305" s="48">
        <f>_xlfn.XLOOKUP(D305,'[1]SPMC IBP SA'!G:G,'[1]SPMC IBP SA'!FT:FT,"",0)*L305</f>
        <v>66100</v>
      </c>
      <c r="AG305">
        <f>IFERROR(IF(C305="","",VLOOKUP(C305,[1]EBR!A:I,9,0)),5)</f>
        <v>5</v>
      </c>
      <c r="AH305" t="str">
        <f>IF(AG305="","",VLOOKUP(AG305,[1]EBR!S:T,2,0))</f>
        <v>PESAGEM</v>
      </c>
      <c r="AI305" t="str">
        <f>_xlfn.XLOOKUP(D305,'[1]SPMC IBP SA'!G:G,'[1]SPMC IBP SA'!M:M,"",0)</f>
        <v>(NONE)</v>
      </c>
      <c r="AJ305">
        <f t="shared" ca="1" si="23"/>
        <v>6</v>
      </c>
      <c r="AK305" s="40" t="str">
        <f t="shared" ca="1" si="24"/>
        <v>8 - OP com menos de 20 dias</v>
      </c>
      <c r="AS305" t="str">
        <f t="shared" si="25"/>
        <v>702914</v>
      </c>
    </row>
    <row r="306" spans="1:45" x14ac:dyDescent="0.35">
      <c r="A306" s="38">
        <v>704411</v>
      </c>
      <c r="B306" s="38">
        <v>2273977</v>
      </c>
      <c r="C306" s="38" t="s">
        <v>633</v>
      </c>
      <c r="D306" s="38" t="s">
        <v>357</v>
      </c>
      <c r="E306" s="38" t="s">
        <v>54</v>
      </c>
      <c r="F306" s="38">
        <v>400</v>
      </c>
      <c r="G306" s="38" t="s">
        <v>55</v>
      </c>
      <c r="H306" s="38">
        <v>600</v>
      </c>
      <c r="I306" s="38" t="s">
        <v>339</v>
      </c>
      <c r="J306" s="38" t="s">
        <v>632</v>
      </c>
      <c r="K306" s="38" t="s">
        <v>269</v>
      </c>
      <c r="L306" s="39">
        <v>2500000</v>
      </c>
      <c r="M306" s="39">
        <v>0</v>
      </c>
      <c r="N306" t="s">
        <v>59</v>
      </c>
      <c r="O306" s="40">
        <v>45709</v>
      </c>
      <c r="P306" s="40">
        <v>45711</v>
      </c>
      <c r="Q306" s="40">
        <v>45707</v>
      </c>
      <c r="R306" s="40">
        <v>45709</v>
      </c>
      <c r="S306" s="40">
        <v>45709</v>
      </c>
      <c r="T306" s="41">
        <v>45712</v>
      </c>
      <c r="U306" s="42">
        <v>13</v>
      </c>
      <c r="W306" s="44" t="str">
        <f>_xlfn.XLOOKUP(D306,'[1]SPMC IBP SA'!G:G,'[1]SPMC IBP SA'!M:M,"",0)</f>
        <v>(NONE)</v>
      </c>
      <c r="X306" s="44" t="str">
        <f>_xlfn.XLOOKUP(D306,'[1]SPMC IBP SA'!G:G,'[1]SPMC IBP SA'!O:O,"",0)</f>
        <v>COP FET.4</v>
      </c>
      <c r="Y306" s="44" t="str">
        <f>_xlfn.XLOOKUP(D306,'[1]SPMC IBP SA'!G:G,'[1]SPMC IBP SA'!R:R,"",0)</f>
        <v>(None)</v>
      </c>
      <c r="Z306" s="45" t="s">
        <v>55</v>
      </c>
      <c r="AA306" s="46">
        <f>_xlfn.XLOOKUP(D306,'[1]SPMC IBP SA'!G:G,'[1]SPMC IBP SA'!AM:AM,"",0)</f>
        <v>13</v>
      </c>
      <c r="AB306" s="26" t="str">
        <f t="shared" si="21"/>
        <v/>
      </c>
      <c r="AC306" s="47" t="str">
        <f t="shared" si="22"/>
        <v>Via Úmida</v>
      </c>
      <c r="AD306" s="47" t="str">
        <f>_xlfn.XLOOKUP(D306,'[1]SPMC IBP SA'!G:G,'[1]SPMC IBP SA'!FK:FK,"",0)</f>
        <v>Baixo</v>
      </c>
      <c r="AE306" s="47" t="str">
        <f>_xlfn.XLOOKUP(D306,'[1]SPMC IBP SA'!G:G,'[1]SPMC IBP SA'!Q:Q,"",0)</f>
        <v>(None)</v>
      </c>
      <c r="AF306" s="48">
        <f>_xlfn.XLOOKUP(D306,'[1]SPMC IBP SA'!G:G,'[1]SPMC IBP SA'!FT:FT,"",0)*L306</f>
        <v>66100</v>
      </c>
      <c r="AG306">
        <f>IFERROR(IF(C306="","",VLOOKUP(C306,[1]EBR!A:I,9,0)),5)</f>
        <v>5</v>
      </c>
      <c r="AH306" t="str">
        <f>IF(AG306="","",VLOOKUP(AG306,[1]EBR!S:T,2,0))</f>
        <v>PESAGEM</v>
      </c>
      <c r="AI306" t="str">
        <f>_xlfn.XLOOKUP(D306,'[1]SPMC IBP SA'!G:G,'[1]SPMC IBP SA'!M:M,"",0)</f>
        <v>(NONE)</v>
      </c>
      <c r="AJ306">
        <f t="shared" ca="1" si="23"/>
        <v>6</v>
      </c>
      <c r="AK306" s="40" t="str">
        <f t="shared" ca="1" si="24"/>
        <v>8 - OP com menos de 20 dias</v>
      </c>
      <c r="AS306" t="str">
        <f t="shared" si="25"/>
        <v>704411</v>
      </c>
    </row>
    <row r="307" spans="1:45" x14ac:dyDescent="0.35">
      <c r="A307" s="38">
        <v>704411</v>
      </c>
      <c r="B307" s="38">
        <v>2273978</v>
      </c>
      <c r="C307" s="38" t="s">
        <v>634</v>
      </c>
      <c r="D307" s="38" t="s">
        <v>357</v>
      </c>
      <c r="E307" s="38" t="s">
        <v>54</v>
      </c>
      <c r="F307" s="38">
        <v>400</v>
      </c>
      <c r="G307" s="38" t="s">
        <v>55</v>
      </c>
      <c r="H307" s="38">
        <v>600</v>
      </c>
      <c r="I307" s="38" t="s">
        <v>339</v>
      </c>
      <c r="J307" s="38" t="s">
        <v>632</v>
      </c>
      <c r="K307" s="38" t="s">
        <v>269</v>
      </c>
      <c r="L307" s="39">
        <v>2500000</v>
      </c>
      <c r="M307" s="39">
        <v>0</v>
      </c>
      <c r="N307" t="s">
        <v>59</v>
      </c>
      <c r="O307" s="40">
        <v>45709</v>
      </c>
      <c r="P307" s="40">
        <v>45711</v>
      </c>
      <c r="Q307" s="40">
        <v>45707</v>
      </c>
      <c r="R307" s="40">
        <v>45709</v>
      </c>
      <c r="S307" s="40">
        <v>45709</v>
      </c>
      <c r="T307" s="41">
        <v>45712</v>
      </c>
      <c r="U307" s="42">
        <v>13</v>
      </c>
      <c r="W307" s="44" t="str">
        <f>_xlfn.XLOOKUP(D307,'[1]SPMC IBP SA'!G:G,'[1]SPMC IBP SA'!M:M,"",0)</f>
        <v>(NONE)</v>
      </c>
      <c r="X307" s="44" t="str">
        <f>_xlfn.XLOOKUP(D307,'[1]SPMC IBP SA'!G:G,'[1]SPMC IBP SA'!O:O,"",0)</f>
        <v>COP FET.4</v>
      </c>
      <c r="Y307" s="44" t="str">
        <f>_xlfn.XLOOKUP(D307,'[1]SPMC IBP SA'!G:G,'[1]SPMC IBP SA'!R:R,"",0)</f>
        <v>(None)</v>
      </c>
      <c r="Z307" s="45" t="s">
        <v>55</v>
      </c>
      <c r="AA307" s="46">
        <f>_xlfn.XLOOKUP(D307,'[1]SPMC IBP SA'!G:G,'[1]SPMC IBP SA'!AM:AM,"",0)</f>
        <v>13</v>
      </c>
      <c r="AB307" s="26" t="str">
        <f t="shared" si="21"/>
        <v/>
      </c>
      <c r="AC307" s="47" t="str">
        <f t="shared" si="22"/>
        <v>Via Úmida</v>
      </c>
      <c r="AD307" s="47" t="str">
        <f>_xlfn.XLOOKUP(D307,'[1]SPMC IBP SA'!G:G,'[1]SPMC IBP SA'!FK:FK,"",0)</f>
        <v>Baixo</v>
      </c>
      <c r="AE307" s="47" t="str">
        <f>_xlfn.XLOOKUP(D307,'[1]SPMC IBP SA'!G:G,'[1]SPMC IBP SA'!Q:Q,"",0)</f>
        <v>(None)</v>
      </c>
      <c r="AF307" s="48">
        <f>_xlfn.XLOOKUP(D307,'[1]SPMC IBP SA'!G:G,'[1]SPMC IBP SA'!FT:FT,"",0)*L307</f>
        <v>66100</v>
      </c>
      <c r="AG307">
        <f>IFERROR(IF(C307="","",VLOOKUP(C307,[1]EBR!A:I,9,0)),5)</f>
        <v>5</v>
      </c>
      <c r="AH307" t="str">
        <f>IF(AG307="","",VLOOKUP(AG307,[1]EBR!S:T,2,0))</f>
        <v>PESAGEM</v>
      </c>
      <c r="AI307" t="str">
        <f>_xlfn.XLOOKUP(D307,'[1]SPMC IBP SA'!G:G,'[1]SPMC IBP SA'!M:M,"",0)</f>
        <v>(NONE)</v>
      </c>
      <c r="AJ307">
        <f t="shared" ca="1" si="23"/>
        <v>6</v>
      </c>
      <c r="AK307" s="40" t="str">
        <f t="shared" ca="1" si="24"/>
        <v>8 - OP com menos de 20 dias</v>
      </c>
      <c r="AS307" t="str">
        <f t="shared" si="25"/>
        <v>704411</v>
      </c>
    </row>
    <row r="308" spans="1:45" x14ac:dyDescent="0.35">
      <c r="A308" s="38">
        <v>704411</v>
      </c>
      <c r="B308" s="38">
        <v>2273979</v>
      </c>
      <c r="C308" s="38" t="s">
        <v>635</v>
      </c>
      <c r="D308" s="38" t="s">
        <v>357</v>
      </c>
      <c r="E308" s="38" t="s">
        <v>54</v>
      </c>
      <c r="F308" s="38">
        <v>400</v>
      </c>
      <c r="G308" s="38" t="s">
        <v>55</v>
      </c>
      <c r="H308" s="38">
        <v>600</v>
      </c>
      <c r="I308" s="38" t="s">
        <v>339</v>
      </c>
      <c r="J308" s="38" t="s">
        <v>632</v>
      </c>
      <c r="K308" s="38" t="s">
        <v>269</v>
      </c>
      <c r="L308" s="39">
        <v>2500000</v>
      </c>
      <c r="M308" s="39">
        <v>0</v>
      </c>
      <c r="N308" t="s">
        <v>59</v>
      </c>
      <c r="O308" s="40">
        <v>45709</v>
      </c>
      <c r="P308" s="40">
        <v>45711</v>
      </c>
      <c r="Q308" s="40">
        <v>45707</v>
      </c>
      <c r="R308" s="40">
        <v>45709</v>
      </c>
      <c r="S308" s="40">
        <v>45709</v>
      </c>
      <c r="T308" s="41">
        <v>45712</v>
      </c>
      <c r="U308" s="42">
        <v>13</v>
      </c>
      <c r="W308" s="44" t="str">
        <f>_xlfn.XLOOKUP(D308,'[1]SPMC IBP SA'!G:G,'[1]SPMC IBP SA'!M:M,"",0)</f>
        <v>(NONE)</v>
      </c>
      <c r="X308" s="44" t="str">
        <f>_xlfn.XLOOKUP(D308,'[1]SPMC IBP SA'!G:G,'[1]SPMC IBP SA'!O:O,"",0)</f>
        <v>COP FET.4</v>
      </c>
      <c r="Y308" s="44" t="str">
        <f>_xlfn.XLOOKUP(D308,'[1]SPMC IBP SA'!G:G,'[1]SPMC IBP SA'!R:R,"",0)</f>
        <v>(None)</v>
      </c>
      <c r="Z308" s="45" t="s">
        <v>55</v>
      </c>
      <c r="AA308" s="46">
        <f>_xlfn.XLOOKUP(D308,'[1]SPMC IBP SA'!G:G,'[1]SPMC IBP SA'!AM:AM,"",0)</f>
        <v>13</v>
      </c>
      <c r="AB308" s="26" t="str">
        <f t="shared" si="21"/>
        <v/>
      </c>
      <c r="AC308" s="47" t="str">
        <f t="shared" si="22"/>
        <v>Via Úmida</v>
      </c>
      <c r="AD308" s="47" t="str">
        <f>_xlfn.XLOOKUP(D308,'[1]SPMC IBP SA'!G:G,'[1]SPMC IBP SA'!FK:FK,"",0)</f>
        <v>Baixo</v>
      </c>
      <c r="AE308" s="47" t="str">
        <f>_xlfn.XLOOKUP(D308,'[1]SPMC IBP SA'!G:G,'[1]SPMC IBP SA'!Q:Q,"",0)</f>
        <v>(None)</v>
      </c>
      <c r="AF308" s="48">
        <f>_xlfn.XLOOKUP(D308,'[1]SPMC IBP SA'!G:G,'[1]SPMC IBP SA'!FT:FT,"",0)*L308</f>
        <v>66100</v>
      </c>
      <c r="AG308">
        <f>IFERROR(IF(C308="","",VLOOKUP(C308,[1]EBR!A:I,9,0)),5)</f>
        <v>5</v>
      </c>
      <c r="AH308" t="str">
        <f>IF(AG308="","",VLOOKUP(AG308,[1]EBR!S:T,2,0))</f>
        <v>PESAGEM</v>
      </c>
      <c r="AI308" t="str">
        <f>_xlfn.XLOOKUP(D308,'[1]SPMC IBP SA'!G:G,'[1]SPMC IBP SA'!M:M,"",0)</f>
        <v>(NONE)</v>
      </c>
      <c r="AJ308">
        <f t="shared" ca="1" si="23"/>
        <v>6</v>
      </c>
      <c r="AK308" s="40" t="str">
        <f t="shared" ca="1" si="24"/>
        <v>8 - OP com menos de 20 dias</v>
      </c>
      <c r="AS308" t="str">
        <f t="shared" si="25"/>
        <v>704411</v>
      </c>
    </row>
    <row r="309" spans="1:45" x14ac:dyDescent="0.35">
      <c r="A309" s="38">
        <v>703678</v>
      </c>
      <c r="B309" s="38">
        <v>2274099</v>
      </c>
      <c r="C309" s="38" t="s">
        <v>636</v>
      </c>
      <c r="D309" s="38" t="s">
        <v>60</v>
      </c>
      <c r="E309" s="38" t="s">
        <v>54</v>
      </c>
      <c r="F309" s="38">
        <v>402</v>
      </c>
      <c r="G309" s="38" t="s">
        <v>55</v>
      </c>
      <c r="H309" s="38">
        <v>600</v>
      </c>
      <c r="I309" s="38" t="s">
        <v>263</v>
      </c>
      <c r="J309" s="38" t="s">
        <v>475</v>
      </c>
      <c r="K309" s="38" t="s">
        <v>81</v>
      </c>
      <c r="L309" s="39">
        <v>700000</v>
      </c>
      <c r="M309" s="39">
        <v>0</v>
      </c>
      <c r="N309" t="s">
        <v>59</v>
      </c>
      <c r="O309" s="40">
        <v>45709</v>
      </c>
      <c r="P309" s="40">
        <v>45713</v>
      </c>
      <c r="Q309" s="40">
        <v>45707</v>
      </c>
      <c r="R309" s="40">
        <v>45709</v>
      </c>
      <c r="S309" s="40">
        <v>45709</v>
      </c>
      <c r="T309" s="41" t="s">
        <v>264</v>
      </c>
      <c r="U309" s="42">
        <v>19</v>
      </c>
      <c r="W309" s="44" t="str">
        <f>_xlfn.XLOOKUP(D309,'[1]SPMC IBP SA'!G:G,'[1]SPMC IBP SA'!M:M,"",0)</f>
        <v>VERMELHO</v>
      </c>
      <c r="X309" s="44" t="str">
        <f>_xlfn.XLOOKUP(D309,'[1]SPMC IBP SA'!G:G,'[1]SPMC IBP SA'!O:O,"",0)</f>
        <v>COP. STIN</v>
      </c>
      <c r="Y309" s="44" t="str">
        <f>_xlfn.XLOOKUP(D309,'[1]SPMC IBP SA'!G:G,'[1]SPMC IBP SA'!R:R,"",0)</f>
        <v>(None)</v>
      </c>
      <c r="Z309" s="45" t="s">
        <v>55</v>
      </c>
      <c r="AA309" s="46">
        <f>_xlfn.XLOOKUP(D309,'[1]SPMC IBP SA'!G:G,'[1]SPMC IBP SA'!AM:AM,"",0)</f>
        <v>19</v>
      </c>
      <c r="AB309" s="26" t="str">
        <f t="shared" si="21"/>
        <v>NÃO</v>
      </c>
      <c r="AC309" s="47" t="str">
        <f t="shared" si="22"/>
        <v>Via Úmida</v>
      </c>
      <c r="AD309" s="47" t="str">
        <f>_xlfn.XLOOKUP(D309,'[1]SPMC IBP SA'!G:G,'[1]SPMC IBP SA'!FK:FK,"",0)</f>
        <v>Baixo</v>
      </c>
      <c r="AE309" s="47" t="str">
        <f>_xlfn.XLOOKUP(D309,'[1]SPMC IBP SA'!G:G,'[1]SPMC IBP SA'!Q:Q,"",0)</f>
        <v>LTO 2000 2  VG 2000 2</v>
      </c>
      <c r="AF309" s="48">
        <f>_xlfn.XLOOKUP(D309,'[1]SPMC IBP SA'!G:G,'[1]SPMC IBP SA'!FT:FT,"",0)*L309</f>
        <v>123844</v>
      </c>
      <c r="AG309">
        <f>IFERROR(IF(C309="","",VLOOKUP(C309,[1]EBR!A:I,9,0)),5)</f>
        <v>5</v>
      </c>
      <c r="AH309" t="str">
        <f>IF(AG309="","",VLOOKUP(AG309,[1]EBR!S:T,2,0))</f>
        <v>PESAGEM</v>
      </c>
      <c r="AI309" t="str">
        <f>_xlfn.XLOOKUP(D309,'[1]SPMC IBP SA'!G:G,'[1]SPMC IBP SA'!M:M,"",0)</f>
        <v>VERMELHO</v>
      </c>
      <c r="AJ309">
        <f t="shared" ca="1" si="23"/>
        <v>6</v>
      </c>
      <c r="AK309" s="40" t="str">
        <f t="shared" ca="1" si="24"/>
        <v>8 - OP com menos de 20 dias</v>
      </c>
      <c r="AS309" t="str">
        <f t="shared" si="25"/>
        <v>704411</v>
      </c>
    </row>
    <row r="310" spans="1:45" x14ac:dyDescent="0.35">
      <c r="A310" s="38">
        <v>703678</v>
      </c>
      <c r="B310" s="38">
        <v>2274100</v>
      </c>
      <c r="C310" s="38" t="s">
        <v>637</v>
      </c>
      <c r="D310" s="38" t="s">
        <v>60</v>
      </c>
      <c r="E310" s="38" t="s">
        <v>54</v>
      </c>
      <c r="F310" s="38">
        <v>402</v>
      </c>
      <c r="G310" s="38" t="s">
        <v>55</v>
      </c>
      <c r="H310" s="38">
        <v>600</v>
      </c>
      <c r="I310" s="38" t="s">
        <v>263</v>
      </c>
      <c r="J310" s="38" t="s">
        <v>475</v>
      </c>
      <c r="K310" s="38" t="s">
        <v>81</v>
      </c>
      <c r="L310" s="39">
        <v>700000</v>
      </c>
      <c r="M310" s="39">
        <v>0</v>
      </c>
      <c r="N310" t="s">
        <v>59</v>
      </c>
      <c r="O310" s="40">
        <v>45709</v>
      </c>
      <c r="P310" s="40">
        <v>45713</v>
      </c>
      <c r="Q310" s="40">
        <v>45707</v>
      </c>
      <c r="R310" s="40">
        <v>45709</v>
      </c>
      <c r="S310" s="40">
        <v>45709</v>
      </c>
      <c r="T310" s="41" t="s">
        <v>264</v>
      </c>
      <c r="U310" s="42">
        <v>19</v>
      </c>
      <c r="W310" s="44" t="str">
        <f>_xlfn.XLOOKUP(D310,'[1]SPMC IBP SA'!G:G,'[1]SPMC IBP SA'!M:M,"",0)</f>
        <v>VERMELHO</v>
      </c>
      <c r="X310" s="44" t="str">
        <f>_xlfn.XLOOKUP(D310,'[1]SPMC IBP SA'!G:G,'[1]SPMC IBP SA'!O:O,"",0)</f>
        <v>COP. STIN</v>
      </c>
      <c r="Y310" s="44" t="str">
        <f>_xlfn.XLOOKUP(D310,'[1]SPMC IBP SA'!G:G,'[1]SPMC IBP SA'!R:R,"",0)</f>
        <v>(None)</v>
      </c>
      <c r="Z310" s="45" t="s">
        <v>55</v>
      </c>
      <c r="AA310" s="46">
        <f>_xlfn.XLOOKUP(D310,'[1]SPMC IBP SA'!G:G,'[1]SPMC IBP SA'!AM:AM,"",0)</f>
        <v>19</v>
      </c>
      <c r="AB310" s="26" t="str">
        <f t="shared" si="21"/>
        <v>NÃO</v>
      </c>
      <c r="AC310" s="47" t="str">
        <f t="shared" si="22"/>
        <v>Via Úmida</v>
      </c>
      <c r="AD310" s="47" t="str">
        <f>_xlfn.XLOOKUP(D310,'[1]SPMC IBP SA'!G:G,'[1]SPMC IBP SA'!FK:FK,"",0)</f>
        <v>Baixo</v>
      </c>
      <c r="AE310" s="47" t="str">
        <f>_xlfn.XLOOKUP(D310,'[1]SPMC IBP SA'!G:G,'[1]SPMC IBP SA'!Q:Q,"",0)</f>
        <v>LTO 2000 2  VG 2000 2</v>
      </c>
      <c r="AF310" s="48">
        <f>_xlfn.XLOOKUP(D310,'[1]SPMC IBP SA'!G:G,'[1]SPMC IBP SA'!FT:FT,"",0)*L310</f>
        <v>123844</v>
      </c>
      <c r="AG310">
        <f>IFERROR(IF(C310="","",VLOOKUP(C310,[1]EBR!A:I,9,0)),5)</f>
        <v>5</v>
      </c>
      <c r="AH310" t="str">
        <f>IF(AG310="","",VLOOKUP(AG310,[1]EBR!S:T,2,0))</f>
        <v>PESAGEM</v>
      </c>
      <c r="AI310" t="str">
        <f>_xlfn.XLOOKUP(D310,'[1]SPMC IBP SA'!G:G,'[1]SPMC IBP SA'!M:M,"",0)</f>
        <v>VERMELHO</v>
      </c>
      <c r="AJ310">
        <f t="shared" ca="1" si="23"/>
        <v>6</v>
      </c>
      <c r="AK310" s="40" t="str">
        <f t="shared" ca="1" si="24"/>
        <v>8 - OP com menos de 20 dias</v>
      </c>
      <c r="AS310" t="str">
        <f t="shared" si="25"/>
        <v>703678</v>
      </c>
    </row>
    <row r="311" spans="1:45" x14ac:dyDescent="0.35">
      <c r="A311" s="38">
        <v>703678</v>
      </c>
      <c r="B311" s="38">
        <v>2274101</v>
      </c>
      <c r="C311" s="38" t="s">
        <v>638</v>
      </c>
      <c r="D311" s="38" t="s">
        <v>60</v>
      </c>
      <c r="E311" s="38" t="s">
        <v>54</v>
      </c>
      <c r="F311" s="38">
        <v>402</v>
      </c>
      <c r="G311" s="38" t="s">
        <v>55</v>
      </c>
      <c r="H311" s="38">
        <v>600</v>
      </c>
      <c r="I311" s="38" t="s">
        <v>263</v>
      </c>
      <c r="J311" s="38" t="s">
        <v>475</v>
      </c>
      <c r="K311" s="38" t="s">
        <v>81</v>
      </c>
      <c r="L311" s="39">
        <v>700000</v>
      </c>
      <c r="M311" s="39">
        <v>0</v>
      </c>
      <c r="N311" t="s">
        <v>59</v>
      </c>
      <c r="O311" s="40">
        <v>45709</v>
      </c>
      <c r="P311" s="40">
        <v>45713</v>
      </c>
      <c r="Q311" s="40">
        <v>45707</v>
      </c>
      <c r="R311" s="40">
        <v>45709</v>
      </c>
      <c r="S311" s="40">
        <v>45709</v>
      </c>
      <c r="T311" s="41" t="s">
        <v>264</v>
      </c>
      <c r="U311" s="42">
        <v>19</v>
      </c>
      <c r="W311" s="44" t="str">
        <f>_xlfn.XLOOKUP(D311,'[1]SPMC IBP SA'!G:G,'[1]SPMC IBP SA'!M:M,"",0)</f>
        <v>VERMELHO</v>
      </c>
      <c r="X311" s="44" t="str">
        <f>_xlfn.XLOOKUP(D311,'[1]SPMC IBP SA'!G:G,'[1]SPMC IBP SA'!O:O,"",0)</f>
        <v>COP. STIN</v>
      </c>
      <c r="Y311" s="44" t="str">
        <f>_xlfn.XLOOKUP(D311,'[1]SPMC IBP SA'!G:G,'[1]SPMC IBP SA'!R:R,"",0)</f>
        <v>(None)</v>
      </c>
      <c r="Z311" s="45" t="s">
        <v>55</v>
      </c>
      <c r="AA311" s="46">
        <f>_xlfn.XLOOKUP(D311,'[1]SPMC IBP SA'!G:G,'[1]SPMC IBP SA'!AM:AM,"",0)</f>
        <v>19</v>
      </c>
      <c r="AB311" s="26" t="str">
        <f t="shared" si="21"/>
        <v>NÃO</v>
      </c>
      <c r="AC311" s="47" t="str">
        <f t="shared" si="22"/>
        <v>Via Úmida</v>
      </c>
      <c r="AD311" s="47" t="str">
        <f>_xlfn.XLOOKUP(D311,'[1]SPMC IBP SA'!G:G,'[1]SPMC IBP SA'!FK:FK,"",0)</f>
        <v>Baixo</v>
      </c>
      <c r="AE311" s="47" t="str">
        <f>_xlfn.XLOOKUP(D311,'[1]SPMC IBP SA'!G:G,'[1]SPMC IBP SA'!Q:Q,"",0)</f>
        <v>LTO 2000 2  VG 2000 2</v>
      </c>
      <c r="AF311" s="48">
        <f>_xlfn.XLOOKUP(D311,'[1]SPMC IBP SA'!G:G,'[1]SPMC IBP SA'!FT:FT,"",0)*L311</f>
        <v>123844</v>
      </c>
      <c r="AG311">
        <f>IFERROR(IF(C311="","",VLOOKUP(C311,[1]EBR!A:I,9,0)),5)</f>
        <v>5</v>
      </c>
      <c r="AH311" t="str">
        <f>IF(AG311="","",VLOOKUP(AG311,[1]EBR!S:T,2,0))</f>
        <v>PESAGEM</v>
      </c>
      <c r="AI311" t="str">
        <f>_xlfn.XLOOKUP(D311,'[1]SPMC IBP SA'!G:G,'[1]SPMC IBP SA'!M:M,"",0)</f>
        <v>VERMELHO</v>
      </c>
      <c r="AJ311">
        <f t="shared" ca="1" si="23"/>
        <v>6</v>
      </c>
      <c r="AK311" s="40" t="str">
        <f t="shared" ca="1" si="24"/>
        <v>8 - OP com menos de 20 dias</v>
      </c>
      <c r="AS311" t="str">
        <f t="shared" si="25"/>
        <v>703678</v>
      </c>
    </row>
    <row r="312" spans="1:45" x14ac:dyDescent="0.35">
      <c r="A312" s="38">
        <v>704066</v>
      </c>
      <c r="B312" s="38">
        <v>2274181</v>
      </c>
      <c r="C312" s="38" t="s">
        <v>639</v>
      </c>
      <c r="D312" s="38" t="s">
        <v>360</v>
      </c>
      <c r="E312" s="38" t="s">
        <v>54</v>
      </c>
      <c r="F312" s="38">
        <v>400</v>
      </c>
      <c r="G312" s="38" t="s">
        <v>55</v>
      </c>
      <c r="H312" s="38">
        <v>600</v>
      </c>
      <c r="I312" s="38" t="s">
        <v>263</v>
      </c>
      <c r="J312" s="38" t="s">
        <v>640</v>
      </c>
      <c r="K312" s="38" t="s">
        <v>157</v>
      </c>
      <c r="L312" s="39">
        <v>1520000</v>
      </c>
      <c r="M312" s="39">
        <v>0</v>
      </c>
      <c r="N312" t="s">
        <v>59</v>
      </c>
      <c r="O312" s="40">
        <v>45709</v>
      </c>
      <c r="P312" s="40">
        <v>45711</v>
      </c>
      <c r="Q312" s="40">
        <v>45707</v>
      </c>
      <c r="R312" s="40">
        <v>45709</v>
      </c>
      <c r="S312" s="40">
        <v>45709</v>
      </c>
      <c r="T312" s="41" t="s">
        <v>264</v>
      </c>
      <c r="U312" s="42">
        <v>13</v>
      </c>
      <c r="W312" s="44" t="str">
        <f>_xlfn.XLOOKUP(D312,'[1]SPMC IBP SA'!G:G,'[1]SPMC IBP SA'!M:M,"",0)</f>
        <v>AMARELO</v>
      </c>
      <c r="X312" s="44" t="str">
        <f>_xlfn.XLOOKUP(D312,'[1]SPMC IBP SA'!G:G,'[1]SPMC IBP SA'!O:O,"",0)</f>
        <v>COP LEG.7</v>
      </c>
      <c r="Y312" s="44" t="str">
        <f>_xlfn.XLOOKUP(D312,'[1]SPMC IBP SA'!G:G,'[1]SPMC IBP SA'!R:R,"",0)</f>
        <v>REV. 400 2</v>
      </c>
      <c r="Z312" s="45" t="s">
        <v>55</v>
      </c>
      <c r="AA312" s="46">
        <f>_xlfn.XLOOKUP(D312,'[1]SPMC IBP SA'!G:G,'[1]SPMC IBP SA'!AM:AM,"",0)</f>
        <v>13</v>
      </c>
      <c r="AB312" s="26" t="str">
        <f t="shared" si="21"/>
        <v>NÃO</v>
      </c>
      <c r="AC312" s="47" t="str">
        <f t="shared" si="22"/>
        <v>Via Úmida</v>
      </c>
      <c r="AD312" s="47" t="str">
        <f>_xlfn.XLOOKUP(D312,'[1]SPMC IBP SA'!G:G,'[1]SPMC IBP SA'!FK:FK,"",0)</f>
        <v>Crítico</v>
      </c>
      <c r="AE312" s="47" t="str">
        <f>_xlfn.XLOOKUP(D312,'[1]SPMC IBP SA'!G:G,'[1]SPMC IBP SA'!Q:Q,"",0)</f>
        <v>-</v>
      </c>
      <c r="AF312" s="48">
        <f>_xlfn.XLOOKUP(D312,'[1]SPMC IBP SA'!G:G,'[1]SPMC IBP SA'!FT:FT,"",0)*L312</f>
        <v>195122.40000000002</v>
      </c>
      <c r="AG312">
        <f>IFERROR(IF(C312="","",VLOOKUP(C312,[1]EBR!A:I,9,0)),5)</f>
        <v>5</v>
      </c>
      <c r="AH312" t="str">
        <f>IF(AG312="","",VLOOKUP(AG312,[1]EBR!S:T,2,0))</f>
        <v>PESAGEM</v>
      </c>
      <c r="AI312" t="str">
        <f>_xlfn.XLOOKUP(D312,'[1]SPMC IBP SA'!G:G,'[1]SPMC IBP SA'!M:M,"",0)</f>
        <v>AMARELO</v>
      </c>
      <c r="AJ312">
        <f t="shared" ca="1" si="23"/>
        <v>6</v>
      </c>
      <c r="AK312" s="40" t="str">
        <f t="shared" ca="1" si="24"/>
        <v>8 - OP com menos de 20 dias</v>
      </c>
      <c r="AS312" t="str">
        <f t="shared" si="25"/>
        <v>703678</v>
      </c>
    </row>
    <row r="313" spans="1:45" x14ac:dyDescent="0.35">
      <c r="A313" s="38">
        <v>702072</v>
      </c>
      <c r="B313" s="38">
        <v>2274264</v>
      </c>
      <c r="C313" s="38" t="s">
        <v>641</v>
      </c>
      <c r="D313" s="38" t="s">
        <v>211</v>
      </c>
      <c r="E313" s="38" t="s">
        <v>54</v>
      </c>
      <c r="F313" s="38">
        <v>402</v>
      </c>
      <c r="G313" s="38" t="s">
        <v>55</v>
      </c>
      <c r="H313" s="38">
        <v>600</v>
      </c>
      <c r="I313" s="38" t="s">
        <v>392</v>
      </c>
      <c r="J313" s="38" t="s">
        <v>642</v>
      </c>
      <c r="K313" s="38" t="s">
        <v>269</v>
      </c>
      <c r="L313" s="39">
        <v>1000000</v>
      </c>
      <c r="M313" s="39">
        <v>964770</v>
      </c>
      <c r="N313" t="s">
        <v>59</v>
      </c>
      <c r="O313" s="40">
        <v>45709</v>
      </c>
      <c r="P313" s="40">
        <v>45711</v>
      </c>
      <c r="Q313" s="40">
        <v>45708</v>
      </c>
      <c r="R313" s="40">
        <v>45709</v>
      </c>
      <c r="S313" s="40">
        <v>45709</v>
      </c>
      <c r="T313" s="41">
        <v>45709</v>
      </c>
      <c r="U313" s="42">
        <v>18</v>
      </c>
      <c r="W313" s="44" t="str">
        <f>_xlfn.XLOOKUP(D313,'[1]SPMC IBP SA'!G:G,'[1]SPMC IBP SA'!M:M,"",0)</f>
        <v>AMARELO</v>
      </c>
      <c r="X313" s="44" t="str">
        <f>_xlfn.XLOOKUP(D313,'[1]SPMC IBP SA'!G:G,'[1]SPMC IBP SA'!O:O,"",0)</f>
        <v>COP FET.1</v>
      </c>
      <c r="Y313" s="44" t="str">
        <f>_xlfn.XLOOKUP(D313,'[1]SPMC IBP SA'!G:G,'[1]SPMC IBP SA'!R:R,"",0)</f>
        <v>(None)</v>
      </c>
      <c r="Z313" s="45" t="s">
        <v>55</v>
      </c>
      <c r="AA313" s="46">
        <f>_xlfn.XLOOKUP(D313,'[1]SPMC IBP SA'!G:G,'[1]SPMC IBP SA'!AM:AM,"",0)</f>
        <v>18</v>
      </c>
      <c r="AB313" s="26" t="str">
        <f t="shared" si="21"/>
        <v/>
      </c>
      <c r="AC313" s="47" t="str">
        <f t="shared" si="22"/>
        <v>Via Úmida</v>
      </c>
      <c r="AD313" s="47" t="str">
        <f>_xlfn.XLOOKUP(D313,'[1]SPMC IBP SA'!G:G,'[1]SPMC IBP SA'!FK:FK,"",0)</f>
        <v>Ótimo</v>
      </c>
      <c r="AE313" s="47" t="str">
        <f>_xlfn.XLOOKUP(D313,'[1]SPMC IBP SA'!G:G,'[1]SPMC IBP SA'!Q:Q,"",0)</f>
        <v>LTO 800 2  VG 800 2</v>
      </c>
      <c r="AF313" s="48">
        <f>_xlfn.XLOOKUP(D313,'[1]SPMC IBP SA'!G:G,'[1]SPMC IBP SA'!FT:FT,"",0)*L313</f>
        <v>81410</v>
      </c>
      <c r="AG313">
        <f>IFERROR(IF(C313="","",VLOOKUP(C313,[1]EBR!A:I,9,0)),5)</f>
        <v>5</v>
      </c>
      <c r="AH313" t="str">
        <f>IF(AG313="","",VLOOKUP(AG313,[1]EBR!S:T,2,0))</f>
        <v>PESAGEM</v>
      </c>
      <c r="AI313" t="str">
        <f>_xlfn.XLOOKUP(D313,'[1]SPMC IBP SA'!G:G,'[1]SPMC IBP SA'!M:M,"",0)</f>
        <v>AMARELO</v>
      </c>
      <c r="AJ313">
        <f t="shared" ca="1" si="23"/>
        <v>6</v>
      </c>
      <c r="AK313" s="40" t="str">
        <f t="shared" ca="1" si="24"/>
        <v>8 - OP com menos de 20 dias</v>
      </c>
      <c r="AS313" t="str">
        <f t="shared" si="25"/>
        <v>704066</v>
      </c>
    </row>
    <row r="314" spans="1:45" x14ac:dyDescent="0.35">
      <c r="A314" s="38">
        <v>702072</v>
      </c>
      <c r="B314" s="38">
        <v>2274265</v>
      </c>
      <c r="C314" s="38" t="s">
        <v>643</v>
      </c>
      <c r="D314" s="38" t="s">
        <v>211</v>
      </c>
      <c r="E314" s="38" t="s">
        <v>54</v>
      </c>
      <c r="F314" s="38">
        <v>402</v>
      </c>
      <c r="G314" s="38" t="s">
        <v>55</v>
      </c>
      <c r="H314" s="38">
        <v>600</v>
      </c>
      <c r="I314" s="38" t="s">
        <v>392</v>
      </c>
      <c r="J314" s="38" t="s">
        <v>642</v>
      </c>
      <c r="K314" s="38" t="s">
        <v>269</v>
      </c>
      <c r="L314" s="39">
        <v>1000000</v>
      </c>
      <c r="M314" s="39">
        <v>944073</v>
      </c>
      <c r="N314" t="s">
        <v>59</v>
      </c>
      <c r="O314" s="40">
        <v>45709</v>
      </c>
      <c r="P314" s="40">
        <v>45711</v>
      </c>
      <c r="Q314" s="40">
        <v>45708</v>
      </c>
      <c r="R314" s="40">
        <v>45709</v>
      </c>
      <c r="S314" s="40">
        <v>45709</v>
      </c>
      <c r="T314" s="41">
        <v>45709</v>
      </c>
      <c r="U314" s="42">
        <v>18</v>
      </c>
      <c r="W314" s="44" t="str">
        <f>_xlfn.XLOOKUP(D314,'[1]SPMC IBP SA'!G:G,'[1]SPMC IBP SA'!M:M,"",0)</f>
        <v>AMARELO</v>
      </c>
      <c r="X314" s="44" t="str">
        <f>_xlfn.XLOOKUP(D314,'[1]SPMC IBP SA'!G:G,'[1]SPMC IBP SA'!O:O,"",0)</f>
        <v>COP FET.1</v>
      </c>
      <c r="Y314" s="44" t="str">
        <f>_xlfn.XLOOKUP(D314,'[1]SPMC IBP SA'!G:G,'[1]SPMC IBP SA'!R:R,"",0)</f>
        <v>(None)</v>
      </c>
      <c r="Z314" s="45" t="s">
        <v>55</v>
      </c>
      <c r="AA314" s="46">
        <f>_xlfn.XLOOKUP(D314,'[1]SPMC IBP SA'!G:G,'[1]SPMC IBP SA'!AM:AM,"",0)</f>
        <v>18</v>
      </c>
      <c r="AB314" s="26" t="str">
        <f t="shared" si="21"/>
        <v/>
      </c>
      <c r="AC314" s="47" t="str">
        <f t="shared" si="22"/>
        <v>Via Úmida</v>
      </c>
      <c r="AD314" s="47" t="str">
        <f>_xlfn.XLOOKUP(D314,'[1]SPMC IBP SA'!G:G,'[1]SPMC IBP SA'!FK:FK,"",0)</f>
        <v>Ótimo</v>
      </c>
      <c r="AE314" s="47" t="str">
        <f>_xlfn.XLOOKUP(D314,'[1]SPMC IBP SA'!G:G,'[1]SPMC IBP SA'!Q:Q,"",0)</f>
        <v>LTO 800 2  VG 800 2</v>
      </c>
      <c r="AF314" s="48">
        <f>_xlfn.XLOOKUP(D314,'[1]SPMC IBP SA'!G:G,'[1]SPMC IBP SA'!FT:FT,"",0)*L314</f>
        <v>81410</v>
      </c>
      <c r="AG314">
        <f>IFERROR(IF(C314="","",VLOOKUP(C314,[1]EBR!A:I,9,0)),5)</f>
        <v>5</v>
      </c>
      <c r="AH314" t="str">
        <f>IF(AG314="","",VLOOKUP(AG314,[1]EBR!S:T,2,0))</f>
        <v>PESAGEM</v>
      </c>
      <c r="AI314" t="str">
        <f>_xlfn.XLOOKUP(D314,'[1]SPMC IBP SA'!G:G,'[1]SPMC IBP SA'!M:M,"",0)</f>
        <v>AMARELO</v>
      </c>
      <c r="AJ314">
        <f t="shared" ca="1" si="23"/>
        <v>6</v>
      </c>
      <c r="AK314" s="40" t="str">
        <f t="shared" ca="1" si="24"/>
        <v>8 - OP com menos de 20 dias</v>
      </c>
      <c r="AS314" t="str">
        <f t="shared" si="25"/>
        <v>702072</v>
      </c>
    </row>
    <row r="315" spans="1:45" x14ac:dyDescent="0.35">
      <c r="A315" s="38">
        <v>702072</v>
      </c>
      <c r="B315" s="38">
        <v>2274266</v>
      </c>
      <c r="C315" s="38" t="s">
        <v>644</v>
      </c>
      <c r="D315" s="38" t="s">
        <v>211</v>
      </c>
      <c r="E315" s="38" t="s">
        <v>54</v>
      </c>
      <c r="F315" s="38">
        <v>402</v>
      </c>
      <c r="G315" s="38" t="s">
        <v>55</v>
      </c>
      <c r="H315" s="38">
        <v>600</v>
      </c>
      <c r="I315" s="38" t="s">
        <v>392</v>
      </c>
      <c r="J315" s="38" t="s">
        <v>642</v>
      </c>
      <c r="K315" s="38" t="s">
        <v>269</v>
      </c>
      <c r="L315" s="39">
        <v>1000000</v>
      </c>
      <c r="M315" s="39">
        <v>991912</v>
      </c>
      <c r="N315" t="s">
        <v>59</v>
      </c>
      <c r="O315" s="40">
        <v>45709</v>
      </c>
      <c r="P315" s="40">
        <v>45711</v>
      </c>
      <c r="Q315" s="40">
        <v>45708</v>
      </c>
      <c r="R315" s="40">
        <v>45709</v>
      </c>
      <c r="S315" s="40">
        <v>45709</v>
      </c>
      <c r="T315" s="41">
        <v>45709</v>
      </c>
      <c r="U315" s="42">
        <v>18</v>
      </c>
      <c r="W315" s="44" t="str">
        <f>_xlfn.XLOOKUP(D315,'[1]SPMC IBP SA'!G:G,'[1]SPMC IBP SA'!M:M,"",0)</f>
        <v>AMARELO</v>
      </c>
      <c r="X315" s="44" t="str">
        <f>_xlfn.XLOOKUP(D315,'[1]SPMC IBP SA'!G:G,'[1]SPMC IBP SA'!O:O,"",0)</f>
        <v>COP FET.1</v>
      </c>
      <c r="Y315" s="44" t="str">
        <f>_xlfn.XLOOKUP(D315,'[1]SPMC IBP SA'!G:G,'[1]SPMC IBP SA'!R:R,"",0)</f>
        <v>(None)</v>
      </c>
      <c r="Z315" s="45" t="s">
        <v>55</v>
      </c>
      <c r="AA315" s="46">
        <f>_xlfn.XLOOKUP(D315,'[1]SPMC IBP SA'!G:G,'[1]SPMC IBP SA'!AM:AM,"",0)</f>
        <v>18</v>
      </c>
      <c r="AB315" s="26" t="str">
        <f t="shared" si="21"/>
        <v/>
      </c>
      <c r="AC315" s="47" t="str">
        <f t="shared" si="22"/>
        <v>Via Úmida</v>
      </c>
      <c r="AD315" s="47" t="str">
        <f>_xlfn.XLOOKUP(D315,'[1]SPMC IBP SA'!G:G,'[1]SPMC IBP SA'!FK:FK,"",0)</f>
        <v>Ótimo</v>
      </c>
      <c r="AE315" s="47" t="str">
        <f>_xlfn.XLOOKUP(D315,'[1]SPMC IBP SA'!G:G,'[1]SPMC IBP SA'!Q:Q,"",0)</f>
        <v>LTO 800 2  VG 800 2</v>
      </c>
      <c r="AF315" s="48">
        <f>_xlfn.XLOOKUP(D315,'[1]SPMC IBP SA'!G:G,'[1]SPMC IBP SA'!FT:FT,"",0)*L315</f>
        <v>81410</v>
      </c>
      <c r="AG315">
        <f>IFERROR(IF(C315="","",VLOOKUP(C315,[1]EBR!A:I,9,0)),5)</f>
        <v>5</v>
      </c>
      <c r="AH315" t="str">
        <f>IF(AG315="","",VLOOKUP(AG315,[1]EBR!S:T,2,0))</f>
        <v>PESAGEM</v>
      </c>
      <c r="AI315" t="str">
        <f>_xlfn.XLOOKUP(D315,'[1]SPMC IBP SA'!G:G,'[1]SPMC IBP SA'!M:M,"",0)</f>
        <v>AMARELO</v>
      </c>
      <c r="AJ315">
        <f t="shared" ca="1" si="23"/>
        <v>6</v>
      </c>
      <c r="AK315" s="40" t="str">
        <f t="shared" ca="1" si="24"/>
        <v>8 - OP com menos de 20 dias</v>
      </c>
      <c r="AS315" t="str">
        <f t="shared" si="25"/>
        <v>702072</v>
      </c>
    </row>
    <row r="316" spans="1:45" x14ac:dyDescent="0.35">
      <c r="A316" s="38">
        <v>702072</v>
      </c>
      <c r="B316" s="38">
        <v>2274267</v>
      </c>
      <c r="C316" s="38" t="s">
        <v>645</v>
      </c>
      <c r="D316" s="38" t="s">
        <v>211</v>
      </c>
      <c r="E316" s="38" t="s">
        <v>54</v>
      </c>
      <c r="F316" s="38">
        <v>402</v>
      </c>
      <c r="G316" s="38" t="s">
        <v>55</v>
      </c>
      <c r="H316" s="38">
        <v>600</v>
      </c>
      <c r="I316" s="38" t="s">
        <v>392</v>
      </c>
      <c r="J316" s="38" t="s">
        <v>642</v>
      </c>
      <c r="K316" s="38" t="s">
        <v>269</v>
      </c>
      <c r="L316" s="39">
        <v>1000000</v>
      </c>
      <c r="M316" s="39">
        <v>995654</v>
      </c>
      <c r="N316" t="s">
        <v>59</v>
      </c>
      <c r="O316" s="40">
        <v>45709</v>
      </c>
      <c r="P316" s="40">
        <v>45711</v>
      </c>
      <c r="Q316" s="40">
        <v>45708</v>
      </c>
      <c r="R316" s="40">
        <v>45709</v>
      </c>
      <c r="S316" s="40">
        <v>45709</v>
      </c>
      <c r="T316" s="41">
        <v>45709</v>
      </c>
      <c r="U316" s="42">
        <v>18</v>
      </c>
      <c r="W316" s="44" t="str">
        <f>_xlfn.XLOOKUP(D316,'[1]SPMC IBP SA'!G:G,'[1]SPMC IBP SA'!M:M,"",0)</f>
        <v>AMARELO</v>
      </c>
      <c r="X316" s="44" t="str">
        <f>_xlfn.XLOOKUP(D316,'[1]SPMC IBP SA'!G:G,'[1]SPMC IBP SA'!O:O,"",0)</f>
        <v>COP FET.1</v>
      </c>
      <c r="Y316" s="44" t="str">
        <f>_xlfn.XLOOKUP(D316,'[1]SPMC IBP SA'!G:G,'[1]SPMC IBP SA'!R:R,"",0)</f>
        <v>(None)</v>
      </c>
      <c r="Z316" s="45" t="s">
        <v>55</v>
      </c>
      <c r="AA316" s="46">
        <f>_xlfn.XLOOKUP(D316,'[1]SPMC IBP SA'!G:G,'[1]SPMC IBP SA'!AM:AM,"",0)</f>
        <v>18</v>
      </c>
      <c r="AB316" s="26" t="str">
        <f t="shared" si="21"/>
        <v/>
      </c>
      <c r="AC316" s="47" t="str">
        <f t="shared" si="22"/>
        <v>Via Úmida</v>
      </c>
      <c r="AD316" s="47" t="str">
        <f>_xlfn.XLOOKUP(D316,'[1]SPMC IBP SA'!G:G,'[1]SPMC IBP SA'!FK:FK,"",0)</f>
        <v>Ótimo</v>
      </c>
      <c r="AE316" s="47" t="str">
        <f>_xlfn.XLOOKUP(D316,'[1]SPMC IBP SA'!G:G,'[1]SPMC IBP SA'!Q:Q,"",0)</f>
        <v>LTO 800 2  VG 800 2</v>
      </c>
      <c r="AF316" s="48">
        <f>_xlfn.XLOOKUP(D316,'[1]SPMC IBP SA'!G:G,'[1]SPMC IBP SA'!FT:FT,"",0)*L316</f>
        <v>81410</v>
      </c>
      <c r="AG316">
        <f>IFERROR(IF(C316="","",VLOOKUP(C316,[1]EBR!A:I,9,0)),5)</f>
        <v>5</v>
      </c>
      <c r="AH316" t="str">
        <f>IF(AG316="","",VLOOKUP(AG316,[1]EBR!S:T,2,0))</f>
        <v>PESAGEM</v>
      </c>
      <c r="AI316" t="str">
        <f>_xlfn.XLOOKUP(D316,'[1]SPMC IBP SA'!G:G,'[1]SPMC IBP SA'!M:M,"",0)</f>
        <v>AMARELO</v>
      </c>
      <c r="AJ316">
        <f t="shared" ca="1" si="23"/>
        <v>6</v>
      </c>
      <c r="AK316" s="40" t="str">
        <f t="shared" ca="1" si="24"/>
        <v>8 - OP com menos de 20 dias</v>
      </c>
      <c r="AS316" t="str">
        <f t="shared" si="25"/>
        <v>702072</v>
      </c>
    </row>
    <row r="317" spans="1:45" x14ac:dyDescent="0.35">
      <c r="A317" s="38">
        <v>702072</v>
      </c>
      <c r="B317" s="38">
        <v>2274268</v>
      </c>
      <c r="C317" s="38" t="s">
        <v>646</v>
      </c>
      <c r="D317" s="38" t="s">
        <v>211</v>
      </c>
      <c r="E317" s="38" t="s">
        <v>54</v>
      </c>
      <c r="F317" s="38">
        <v>402</v>
      </c>
      <c r="G317" s="38" t="s">
        <v>55</v>
      </c>
      <c r="H317" s="38">
        <v>600</v>
      </c>
      <c r="I317" s="38" t="s">
        <v>234</v>
      </c>
      <c r="J317" s="38" t="s">
        <v>642</v>
      </c>
      <c r="K317" s="38" t="s">
        <v>269</v>
      </c>
      <c r="L317" s="39">
        <v>1000000</v>
      </c>
      <c r="M317" s="39">
        <v>0</v>
      </c>
      <c r="N317" t="s">
        <v>59</v>
      </c>
      <c r="O317" s="40">
        <v>45709</v>
      </c>
      <c r="P317" s="40">
        <v>45711</v>
      </c>
      <c r="Q317" s="40">
        <v>45708</v>
      </c>
      <c r="R317" s="40">
        <v>45709</v>
      </c>
      <c r="S317" s="40">
        <v>45709</v>
      </c>
      <c r="T317" s="41">
        <v>45709</v>
      </c>
      <c r="U317" s="42">
        <v>18</v>
      </c>
      <c r="W317" s="44" t="str">
        <f>_xlfn.XLOOKUP(D317,'[1]SPMC IBP SA'!G:G,'[1]SPMC IBP SA'!M:M,"",0)</f>
        <v>AMARELO</v>
      </c>
      <c r="X317" s="44" t="str">
        <f>_xlfn.XLOOKUP(D317,'[1]SPMC IBP SA'!G:G,'[1]SPMC IBP SA'!O:O,"",0)</f>
        <v>COP FET.1</v>
      </c>
      <c r="Y317" s="44" t="str">
        <f>_xlfn.XLOOKUP(D317,'[1]SPMC IBP SA'!G:G,'[1]SPMC IBP SA'!R:R,"",0)</f>
        <v>(None)</v>
      </c>
      <c r="Z317" s="45" t="s">
        <v>55</v>
      </c>
      <c r="AA317" s="46">
        <f>_xlfn.XLOOKUP(D317,'[1]SPMC IBP SA'!G:G,'[1]SPMC IBP SA'!AM:AM,"",0)</f>
        <v>18</v>
      </c>
      <c r="AB317" s="26" t="str">
        <f t="shared" si="21"/>
        <v/>
      </c>
      <c r="AC317" s="47" t="str">
        <f t="shared" si="22"/>
        <v>Via Úmida</v>
      </c>
      <c r="AD317" s="47" t="str">
        <f>_xlfn.XLOOKUP(D317,'[1]SPMC IBP SA'!G:G,'[1]SPMC IBP SA'!FK:FK,"",0)</f>
        <v>Ótimo</v>
      </c>
      <c r="AE317" s="47" t="str">
        <f>_xlfn.XLOOKUP(D317,'[1]SPMC IBP SA'!G:G,'[1]SPMC IBP SA'!Q:Q,"",0)</f>
        <v>LTO 800 2  VG 800 2</v>
      </c>
      <c r="AF317" s="48">
        <f>_xlfn.XLOOKUP(D317,'[1]SPMC IBP SA'!G:G,'[1]SPMC IBP SA'!FT:FT,"",0)*L317</f>
        <v>81410</v>
      </c>
      <c r="AG317">
        <f>IFERROR(IF(C317="","",VLOOKUP(C317,[1]EBR!A:I,9,0)),5)</f>
        <v>5</v>
      </c>
      <c r="AH317" t="str">
        <f>IF(AG317="","",VLOOKUP(AG317,[1]EBR!S:T,2,0))</f>
        <v>PESAGEM</v>
      </c>
      <c r="AI317" t="str">
        <f>_xlfn.XLOOKUP(D317,'[1]SPMC IBP SA'!G:G,'[1]SPMC IBP SA'!M:M,"",0)</f>
        <v>AMARELO</v>
      </c>
      <c r="AJ317">
        <f t="shared" ca="1" si="23"/>
        <v>6</v>
      </c>
      <c r="AK317" s="40" t="str">
        <f t="shared" ca="1" si="24"/>
        <v>8 - OP com menos de 20 dias</v>
      </c>
      <c r="AS317" t="str">
        <f t="shared" si="25"/>
        <v>702072</v>
      </c>
    </row>
    <row r="318" spans="1:45" x14ac:dyDescent="0.35">
      <c r="A318" s="38">
        <v>702072</v>
      </c>
      <c r="B318" s="38">
        <v>2274291</v>
      </c>
      <c r="C318" s="38" t="s">
        <v>647</v>
      </c>
      <c r="D318" s="38" t="s">
        <v>211</v>
      </c>
      <c r="E318" s="38" t="s">
        <v>54</v>
      </c>
      <c r="F318" s="38">
        <v>402</v>
      </c>
      <c r="G318" s="38" t="s">
        <v>55</v>
      </c>
      <c r="H318" s="38">
        <v>600</v>
      </c>
      <c r="I318" s="38" t="s">
        <v>234</v>
      </c>
      <c r="J318" s="38" t="s">
        <v>642</v>
      </c>
      <c r="K318" s="38" t="s">
        <v>269</v>
      </c>
      <c r="L318" s="39">
        <v>1000000</v>
      </c>
      <c r="M318" s="39">
        <v>0</v>
      </c>
      <c r="N318" t="s">
        <v>59</v>
      </c>
      <c r="O318" s="40">
        <v>45709</v>
      </c>
      <c r="P318" s="40">
        <v>45711</v>
      </c>
      <c r="Q318" s="40">
        <v>45708</v>
      </c>
      <c r="R318" s="40">
        <v>45709</v>
      </c>
      <c r="S318" s="40">
        <v>45709</v>
      </c>
      <c r="T318" s="41">
        <v>45709</v>
      </c>
      <c r="U318" s="42">
        <v>18</v>
      </c>
      <c r="W318" s="44" t="str">
        <f>_xlfn.XLOOKUP(D318,'[1]SPMC IBP SA'!G:G,'[1]SPMC IBP SA'!M:M,"",0)</f>
        <v>AMARELO</v>
      </c>
      <c r="X318" s="44" t="str">
        <f>_xlfn.XLOOKUP(D318,'[1]SPMC IBP SA'!G:G,'[1]SPMC IBP SA'!O:O,"",0)</f>
        <v>COP FET.1</v>
      </c>
      <c r="Y318" s="44" t="str">
        <f>_xlfn.XLOOKUP(D318,'[1]SPMC IBP SA'!G:G,'[1]SPMC IBP SA'!R:R,"",0)</f>
        <v>(None)</v>
      </c>
      <c r="Z318" s="45" t="s">
        <v>55</v>
      </c>
      <c r="AA318" s="46">
        <f>_xlfn.XLOOKUP(D318,'[1]SPMC IBP SA'!G:G,'[1]SPMC IBP SA'!AM:AM,"",0)</f>
        <v>18</v>
      </c>
      <c r="AB318" s="26" t="str">
        <f t="shared" si="21"/>
        <v/>
      </c>
      <c r="AC318" s="47" t="str">
        <f t="shared" si="22"/>
        <v>Via Úmida</v>
      </c>
      <c r="AD318" s="47" t="str">
        <f>_xlfn.XLOOKUP(D318,'[1]SPMC IBP SA'!G:G,'[1]SPMC IBP SA'!FK:FK,"",0)</f>
        <v>Ótimo</v>
      </c>
      <c r="AE318" s="47" t="str">
        <f>_xlfn.XLOOKUP(D318,'[1]SPMC IBP SA'!G:G,'[1]SPMC IBP SA'!Q:Q,"",0)</f>
        <v>LTO 800 2  VG 800 2</v>
      </c>
      <c r="AF318" s="48">
        <f>_xlfn.XLOOKUP(D318,'[1]SPMC IBP SA'!G:G,'[1]SPMC IBP SA'!FT:FT,"",0)*L318</f>
        <v>81410</v>
      </c>
      <c r="AG318">
        <f>IFERROR(IF(C318="","",VLOOKUP(C318,[1]EBR!A:I,9,0)),5)</f>
        <v>5</v>
      </c>
      <c r="AH318" t="str">
        <f>IF(AG318="","",VLOOKUP(AG318,[1]EBR!S:T,2,0))</f>
        <v>PESAGEM</v>
      </c>
      <c r="AI318" t="str">
        <f>_xlfn.XLOOKUP(D318,'[1]SPMC IBP SA'!G:G,'[1]SPMC IBP SA'!M:M,"",0)</f>
        <v>AMARELO</v>
      </c>
      <c r="AJ318">
        <f t="shared" ca="1" si="23"/>
        <v>6</v>
      </c>
      <c r="AK318" s="40" t="str">
        <f t="shared" ca="1" si="24"/>
        <v>8 - OP com menos de 20 dias</v>
      </c>
      <c r="AS318" t="str">
        <f t="shared" si="25"/>
        <v>702072</v>
      </c>
    </row>
    <row r="319" spans="1:45" x14ac:dyDescent="0.35">
      <c r="A319" s="38">
        <v>704317</v>
      </c>
      <c r="B319" s="38">
        <v>2274576</v>
      </c>
      <c r="C319" s="38" t="s">
        <v>648</v>
      </c>
      <c r="D319" s="38" t="s">
        <v>362</v>
      </c>
      <c r="E319" s="38" t="s">
        <v>54</v>
      </c>
      <c r="F319" s="38">
        <v>400</v>
      </c>
      <c r="G319" s="38" t="s">
        <v>55</v>
      </c>
      <c r="H319" s="38">
        <v>600</v>
      </c>
      <c r="I319" s="38" t="s">
        <v>244</v>
      </c>
      <c r="J319" s="38" t="s">
        <v>649</v>
      </c>
      <c r="K319" s="38" t="s">
        <v>157</v>
      </c>
      <c r="L319" s="39">
        <v>900000</v>
      </c>
      <c r="M319" s="39">
        <v>803610</v>
      </c>
      <c r="N319" t="s">
        <v>59</v>
      </c>
      <c r="O319" s="40">
        <v>45709</v>
      </c>
      <c r="P319" s="40">
        <v>45710</v>
      </c>
      <c r="Q319" s="40">
        <v>45708</v>
      </c>
      <c r="R319" s="40">
        <v>45709</v>
      </c>
      <c r="S319" s="40">
        <v>45709</v>
      </c>
      <c r="T319" s="41">
        <v>45712</v>
      </c>
      <c r="U319" s="42">
        <v>10</v>
      </c>
      <c r="W319" s="44" t="str">
        <f>_xlfn.XLOOKUP(D319,'[1]SPMC IBP SA'!G:G,'[1]SPMC IBP SA'!M:M,"",0)</f>
        <v>(NONE)</v>
      </c>
      <c r="X319" s="44" t="str">
        <f>_xlfn.XLOOKUP(D319,'[1]SPMC IBP SA'!G:G,'[1]SPMC IBP SA'!O:O,"",0)</f>
        <v>COP FET.1</v>
      </c>
      <c r="Y319" s="44" t="str">
        <f>_xlfn.XLOOKUP(D319,'[1]SPMC IBP SA'!G:G,'[1]SPMC IBP SA'!R:R,"",0)</f>
        <v>(None)</v>
      </c>
      <c r="Z319" s="45" t="s">
        <v>55</v>
      </c>
      <c r="AA319" s="46">
        <f>_xlfn.XLOOKUP(D319,'[1]SPMC IBP SA'!G:G,'[1]SPMC IBP SA'!AM:AM,"",0)</f>
        <v>10</v>
      </c>
      <c r="AB319" s="26" t="str">
        <f t="shared" si="21"/>
        <v/>
      </c>
      <c r="AC319" s="47" t="str">
        <f t="shared" si="22"/>
        <v>Via Úmida</v>
      </c>
      <c r="AD319" s="47" t="str">
        <f>_xlfn.XLOOKUP(D319,'[1]SPMC IBP SA'!G:G,'[1]SPMC IBP SA'!FK:FK,"",0)</f>
        <v>Baixo</v>
      </c>
      <c r="AE319" s="47" t="str">
        <f>_xlfn.XLOOKUP(D319,'[1]SPMC IBP SA'!G:G,'[1]SPMC IBP SA'!Q:Q,"",0)</f>
        <v>(None)</v>
      </c>
      <c r="AF319" s="48">
        <f>_xlfn.XLOOKUP(D319,'[1]SPMC IBP SA'!G:G,'[1]SPMC IBP SA'!FT:FT,"",0)*L319</f>
        <v>62361.000000000007</v>
      </c>
      <c r="AG319">
        <f>IFERROR(IF(C319="","",VLOOKUP(C319,[1]EBR!A:I,9,0)),5)</f>
        <v>5</v>
      </c>
      <c r="AH319" t="str">
        <f>IF(AG319="","",VLOOKUP(AG319,[1]EBR!S:T,2,0))</f>
        <v>PESAGEM</v>
      </c>
      <c r="AI319" t="str">
        <f>_xlfn.XLOOKUP(D319,'[1]SPMC IBP SA'!G:G,'[1]SPMC IBP SA'!M:M,"",0)</f>
        <v>(NONE)</v>
      </c>
      <c r="AJ319">
        <f t="shared" ca="1" si="23"/>
        <v>6</v>
      </c>
      <c r="AK319" s="40" t="str">
        <f t="shared" ca="1" si="24"/>
        <v>8 - OP com menos de 20 dias</v>
      </c>
      <c r="AS319" t="str">
        <f t="shared" si="25"/>
        <v>702072</v>
      </c>
    </row>
    <row r="320" spans="1:45" x14ac:dyDescent="0.35">
      <c r="A320" s="38">
        <v>704317</v>
      </c>
      <c r="B320" s="38">
        <v>2274577</v>
      </c>
      <c r="C320" s="38" t="s">
        <v>650</v>
      </c>
      <c r="D320" s="38" t="s">
        <v>362</v>
      </c>
      <c r="E320" s="38" t="s">
        <v>54</v>
      </c>
      <c r="F320" s="38">
        <v>400</v>
      </c>
      <c r="G320" s="38" t="s">
        <v>55</v>
      </c>
      <c r="H320" s="38">
        <v>600</v>
      </c>
      <c r="I320" s="38" t="s">
        <v>392</v>
      </c>
      <c r="J320" s="38" t="s">
        <v>649</v>
      </c>
      <c r="K320" s="38" t="s">
        <v>157</v>
      </c>
      <c r="L320" s="39">
        <v>900000</v>
      </c>
      <c r="M320" s="39">
        <v>874181</v>
      </c>
      <c r="N320" t="s">
        <v>59</v>
      </c>
      <c r="O320" s="40">
        <v>45709</v>
      </c>
      <c r="P320" s="40">
        <v>45710</v>
      </c>
      <c r="Q320" s="40">
        <v>45708</v>
      </c>
      <c r="R320" s="40">
        <v>45709</v>
      </c>
      <c r="S320" s="40">
        <v>45709</v>
      </c>
      <c r="T320" s="41">
        <v>45712</v>
      </c>
      <c r="U320" s="42">
        <v>10</v>
      </c>
      <c r="W320" s="44" t="str">
        <f>_xlfn.XLOOKUP(D320,'[1]SPMC IBP SA'!G:G,'[1]SPMC IBP SA'!M:M,"",0)</f>
        <v>(NONE)</v>
      </c>
      <c r="X320" s="44" t="str">
        <f>_xlfn.XLOOKUP(D320,'[1]SPMC IBP SA'!G:G,'[1]SPMC IBP SA'!O:O,"",0)</f>
        <v>COP FET.1</v>
      </c>
      <c r="Y320" s="44" t="str">
        <f>_xlfn.XLOOKUP(D320,'[1]SPMC IBP SA'!G:G,'[1]SPMC IBP SA'!R:R,"",0)</f>
        <v>(None)</v>
      </c>
      <c r="Z320" s="45" t="s">
        <v>55</v>
      </c>
      <c r="AA320" s="46">
        <f>_xlfn.XLOOKUP(D320,'[1]SPMC IBP SA'!G:G,'[1]SPMC IBP SA'!AM:AM,"",0)</f>
        <v>10</v>
      </c>
      <c r="AB320" s="26" t="str">
        <f t="shared" si="21"/>
        <v/>
      </c>
      <c r="AC320" s="47" t="str">
        <f t="shared" si="22"/>
        <v>Via Úmida</v>
      </c>
      <c r="AD320" s="47" t="str">
        <f>_xlfn.XLOOKUP(D320,'[1]SPMC IBP SA'!G:G,'[1]SPMC IBP SA'!FK:FK,"",0)</f>
        <v>Baixo</v>
      </c>
      <c r="AE320" s="47" t="str">
        <f>_xlfn.XLOOKUP(D320,'[1]SPMC IBP SA'!G:G,'[1]SPMC IBP SA'!Q:Q,"",0)</f>
        <v>(None)</v>
      </c>
      <c r="AF320" s="48">
        <f>_xlfn.XLOOKUP(D320,'[1]SPMC IBP SA'!G:G,'[1]SPMC IBP SA'!FT:FT,"",0)*L320</f>
        <v>62361.000000000007</v>
      </c>
      <c r="AG320">
        <f>IFERROR(IF(C320="","",VLOOKUP(C320,[1]EBR!A:I,9,0)),5)</f>
        <v>5</v>
      </c>
      <c r="AH320" t="str">
        <f>IF(AG320="","",VLOOKUP(AG320,[1]EBR!S:T,2,0))</f>
        <v>PESAGEM</v>
      </c>
      <c r="AI320" t="str">
        <f>_xlfn.XLOOKUP(D320,'[1]SPMC IBP SA'!G:G,'[1]SPMC IBP SA'!M:M,"",0)</f>
        <v>(NONE)</v>
      </c>
      <c r="AJ320">
        <f t="shared" ca="1" si="23"/>
        <v>6</v>
      </c>
      <c r="AK320" s="40" t="str">
        <f t="shared" ca="1" si="24"/>
        <v>8 - OP com menos de 20 dias</v>
      </c>
      <c r="AS320" t="str">
        <f t="shared" si="25"/>
        <v>704317</v>
      </c>
    </row>
    <row r="321" spans="1:45" x14ac:dyDescent="0.35">
      <c r="A321" s="38">
        <v>704317</v>
      </c>
      <c r="B321" s="38">
        <v>2274578</v>
      </c>
      <c r="C321" s="38" t="s">
        <v>651</v>
      </c>
      <c r="D321" s="38" t="s">
        <v>362</v>
      </c>
      <c r="E321" s="38" t="s">
        <v>54</v>
      </c>
      <c r="F321" s="38">
        <v>400</v>
      </c>
      <c r="G321" s="38" t="s">
        <v>55</v>
      </c>
      <c r="H321" s="38">
        <v>600</v>
      </c>
      <c r="I321" s="38" t="s">
        <v>234</v>
      </c>
      <c r="J321" s="38" t="s">
        <v>649</v>
      </c>
      <c r="K321" s="38" t="s">
        <v>157</v>
      </c>
      <c r="L321" s="39">
        <v>900000</v>
      </c>
      <c r="M321" s="39">
        <v>0</v>
      </c>
      <c r="N321" t="s">
        <v>59</v>
      </c>
      <c r="O321" s="40">
        <v>45709</v>
      </c>
      <c r="P321" s="40">
        <v>45710</v>
      </c>
      <c r="Q321" s="40">
        <v>45708</v>
      </c>
      <c r="R321" s="40">
        <v>45709</v>
      </c>
      <c r="S321" s="40">
        <v>45709</v>
      </c>
      <c r="T321" s="41">
        <v>45712</v>
      </c>
      <c r="U321" s="42">
        <v>10</v>
      </c>
      <c r="W321" s="44" t="str">
        <f>_xlfn.XLOOKUP(D321,'[1]SPMC IBP SA'!G:G,'[1]SPMC IBP SA'!M:M,"",0)</f>
        <v>(NONE)</v>
      </c>
      <c r="X321" s="44" t="str">
        <f>_xlfn.XLOOKUP(D321,'[1]SPMC IBP SA'!G:G,'[1]SPMC IBP SA'!O:O,"",0)</f>
        <v>COP FET.1</v>
      </c>
      <c r="Y321" s="44" t="str">
        <f>_xlfn.XLOOKUP(D321,'[1]SPMC IBP SA'!G:G,'[1]SPMC IBP SA'!R:R,"",0)</f>
        <v>(None)</v>
      </c>
      <c r="Z321" s="45" t="s">
        <v>55</v>
      </c>
      <c r="AA321" s="46">
        <f>_xlfn.XLOOKUP(D321,'[1]SPMC IBP SA'!G:G,'[1]SPMC IBP SA'!AM:AM,"",0)</f>
        <v>10</v>
      </c>
      <c r="AB321" s="26" t="str">
        <f t="shared" si="21"/>
        <v/>
      </c>
      <c r="AC321" s="47" t="str">
        <f t="shared" si="22"/>
        <v>Via Úmida</v>
      </c>
      <c r="AD321" s="47" t="str">
        <f>_xlfn.XLOOKUP(D321,'[1]SPMC IBP SA'!G:G,'[1]SPMC IBP SA'!FK:FK,"",0)</f>
        <v>Baixo</v>
      </c>
      <c r="AE321" s="47" t="str">
        <f>_xlfn.XLOOKUP(D321,'[1]SPMC IBP SA'!G:G,'[1]SPMC IBP SA'!Q:Q,"",0)</f>
        <v>(None)</v>
      </c>
      <c r="AF321" s="48">
        <f>_xlfn.XLOOKUP(D321,'[1]SPMC IBP SA'!G:G,'[1]SPMC IBP SA'!FT:FT,"",0)*L321</f>
        <v>62361.000000000007</v>
      </c>
      <c r="AG321">
        <f>IFERROR(IF(C321="","",VLOOKUP(C321,[1]EBR!A:I,9,0)),5)</f>
        <v>5</v>
      </c>
      <c r="AH321" t="str">
        <f>IF(AG321="","",VLOOKUP(AG321,[1]EBR!S:T,2,0))</f>
        <v>PESAGEM</v>
      </c>
      <c r="AI321" t="str">
        <f>_xlfn.XLOOKUP(D321,'[1]SPMC IBP SA'!G:G,'[1]SPMC IBP SA'!M:M,"",0)</f>
        <v>(NONE)</v>
      </c>
      <c r="AJ321">
        <f t="shared" ca="1" si="23"/>
        <v>6</v>
      </c>
      <c r="AK321" s="40" t="str">
        <f t="shared" ca="1" si="24"/>
        <v>8 - OP com menos de 20 dias</v>
      </c>
      <c r="AS321" t="str">
        <f t="shared" si="25"/>
        <v>704317</v>
      </c>
    </row>
    <row r="322" spans="1:45" x14ac:dyDescent="0.35">
      <c r="A322" s="38">
        <v>704317</v>
      </c>
      <c r="B322" s="38">
        <v>2274579</v>
      </c>
      <c r="C322" s="38" t="s">
        <v>652</v>
      </c>
      <c r="D322" s="38" t="s">
        <v>362</v>
      </c>
      <c r="E322" s="38" t="s">
        <v>54</v>
      </c>
      <c r="F322" s="38">
        <v>400</v>
      </c>
      <c r="G322" s="38" t="s">
        <v>55</v>
      </c>
      <c r="H322" s="38">
        <v>600</v>
      </c>
      <c r="I322" s="38" t="s">
        <v>392</v>
      </c>
      <c r="J322" s="38" t="s">
        <v>649</v>
      </c>
      <c r="K322" s="38" t="s">
        <v>157</v>
      </c>
      <c r="L322" s="39">
        <v>900000</v>
      </c>
      <c r="M322" s="39">
        <v>889219</v>
      </c>
      <c r="N322" t="s">
        <v>59</v>
      </c>
      <c r="O322" s="40">
        <v>45709</v>
      </c>
      <c r="P322" s="40">
        <v>45710</v>
      </c>
      <c r="Q322" s="40">
        <v>45708</v>
      </c>
      <c r="R322" s="40">
        <v>45709</v>
      </c>
      <c r="S322" s="40">
        <v>45709</v>
      </c>
      <c r="T322" s="41">
        <v>45712</v>
      </c>
      <c r="U322" s="42">
        <v>10</v>
      </c>
      <c r="W322" s="44" t="str">
        <f>_xlfn.XLOOKUP(D322,'[1]SPMC IBP SA'!G:G,'[1]SPMC IBP SA'!M:M,"",0)</f>
        <v>(NONE)</v>
      </c>
      <c r="X322" s="44" t="str">
        <f>_xlfn.XLOOKUP(D322,'[1]SPMC IBP SA'!G:G,'[1]SPMC IBP SA'!O:O,"",0)</f>
        <v>COP FET.1</v>
      </c>
      <c r="Y322" s="44" t="str">
        <f>_xlfn.XLOOKUP(D322,'[1]SPMC IBP SA'!G:G,'[1]SPMC IBP SA'!R:R,"",0)</f>
        <v>(None)</v>
      </c>
      <c r="Z322" s="45" t="s">
        <v>55</v>
      </c>
      <c r="AA322" s="46">
        <f>_xlfn.XLOOKUP(D322,'[1]SPMC IBP SA'!G:G,'[1]SPMC IBP SA'!AM:AM,"",0)</f>
        <v>10</v>
      </c>
      <c r="AB322" s="26" t="str">
        <f t="shared" si="21"/>
        <v/>
      </c>
      <c r="AC322" s="47" t="str">
        <f t="shared" si="22"/>
        <v>Via Úmida</v>
      </c>
      <c r="AD322" s="47" t="str">
        <f>_xlfn.XLOOKUP(D322,'[1]SPMC IBP SA'!G:G,'[1]SPMC IBP SA'!FK:FK,"",0)</f>
        <v>Baixo</v>
      </c>
      <c r="AE322" s="47" t="str">
        <f>_xlfn.XLOOKUP(D322,'[1]SPMC IBP SA'!G:G,'[1]SPMC IBP SA'!Q:Q,"",0)</f>
        <v>(None)</v>
      </c>
      <c r="AF322" s="48">
        <f>_xlfn.XLOOKUP(D322,'[1]SPMC IBP SA'!G:G,'[1]SPMC IBP SA'!FT:FT,"",0)*L322</f>
        <v>62361.000000000007</v>
      </c>
      <c r="AG322">
        <f>IFERROR(IF(C322="","",VLOOKUP(C322,[1]EBR!A:I,9,0)),5)</f>
        <v>5</v>
      </c>
      <c r="AH322" t="str">
        <f>IF(AG322="","",VLOOKUP(AG322,[1]EBR!S:T,2,0))</f>
        <v>PESAGEM</v>
      </c>
      <c r="AI322" t="str">
        <f>_xlfn.XLOOKUP(D322,'[1]SPMC IBP SA'!G:G,'[1]SPMC IBP SA'!M:M,"",0)</f>
        <v>(NONE)</v>
      </c>
      <c r="AJ322">
        <f t="shared" ca="1" si="23"/>
        <v>6</v>
      </c>
      <c r="AK322" s="40" t="str">
        <f t="shared" ca="1" si="24"/>
        <v>8 - OP com menos de 20 dias</v>
      </c>
      <c r="AS322" t="str">
        <f t="shared" si="25"/>
        <v>704317</v>
      </c>
    </row>
    <row r="323" spans="1:45" x14ac:dyDescent="0.35">
      <c r="A323" s="38">
        <v>704317</v>
      </c>
      <c r="B323" s="38">
        <v>2274580</v>
      </c>
      <c r="C323" s="38" t="s">
        <v>653</v>
      </c>
      <c r="D323" s="38" t="s">
        <v>362</v>
      </c>
      <c r="E323" s="38" t="s">
        <v>54</v>
      </c>
      <c r="F323" s="38">
        <v>400</v>
      </c>
      <c r="G323" s="38" t="s">
        <v>55</v>
      </c>
      <c r="H323" s="38">
        <v>600</v>
      </c>
      <c r="I323" s="38" t="s">
        <v>234</v>
      </c>
      <c r="J323" s="38" t="s">
        <v>649</v>
      </c>
      <c r="K323" s="38" t="s">
        <v>157</v>
      </c>
      <c r="L323" s="39">
        <v>900000</v>
      </c>
      <c r="M323" s="39">
        <v>0</v>
      </c>
      <c r="N323" t="s">
        <v>59</v>
      </c>
      <c r="O323" s="40">
        <v>45709</v>
      </c>
      <c r="P323" s="40">
        <v>45710</v>
      </c>
      <c r="Q323" s="40">
        <v>45708</v>
      </c>
      <c r="R323" s="40">
        <v>45709</v>
      </c>
      <c r="S323" s="40">
        <v>45709</v>
      </c>
      <c r="T323" s="41">
        <v>45712</v>
      </c>
      <c r="U323" s="42">
        <v>10</v>
      </c>
      <c r="W323" s="44" t="str">
        <f>_xlfn.XLOOKUP(D323,'[1]SPMC IBP SA'!G:G,'[1]SPMC IBP SA'!M:M,"",0)</f>
        <v>(NONE)</v>
      </c>
      <c r="X323" s="44" t="str">
        <f>_xlfn.XLOOKUP(D323,'[1]SPMC IBP SA'!G:G,'[1]SPMC IBP SA'!O:O,"",0)</f>
        <v>COP FET.1</v>
      </c>
      <c r="Y323" s="44" t="str">
        <f>_xlfn.XLOOKUP(D323,'[1]SPMC IBP SA'!G:G,'[1]SPMC IBP SA'!R:R,"",0)</f>
        <v>(None)</v>
      </c>
      <c r="Z323" s="45" t="s">
        <v>55</v>
      </c>
      <c r="AA323" s="46">
        <f>_xlfn.XLOOKUP(D323,'[1]SPMC IBP SA'!G:G,'[1]SPMC IBP SA'!AM:AM,"",0)</f>
        <v>10</v>
      </c>
      <c r="AB323" s="26" t="str">
        <f t="shared" ref="AB323:AB386" si="26">IF(T323="NÃO PESADO","NÃO","")</f>
        <v/>
      </c>
      <c r="AC323" s="47" t="str">
        <f t="shared" ref="AC323:AC386" si="27">IF(AE323=" ","Via Seca","Via Úmida")</f>
        <v>Via Úmida</v>
      </c>
      <c r="AD323" s="47" t="str">
        <f>_xlfn.XLOOKUP(D323,'[1]SPMC IBP SA'!G:G,'[1]SPMC IBP SA'!FK:FK,"",0)</f>
        <v>Baixo</v>
      </c>
      <c r="AE323" s="47" t="str">
        <f>_xlfn.XLOOKUP(D323,'[1]SPMC IBP SA'!G:G,'[1]SPMC IBP SA'!Q:Q,"",0)</f>
        <v>(None)</v>
      </c>
      <c r="AF323" s="48">
        <f>_xlfn.XLOOKUP(D323,'[1]SPMC IBP SA'!G:G,'[1]SPMC IBP SA'!FT:FT,"",0)*L323</f>
        <v>62361.000000000007</v>
      </c>
      <c r="AG323">
        <f>IFERROR(IF(C323="","",VLOOKUP(C323,[1]EBR!A:I,9,0)),5)</f>
        <v>5</v>
      </c>
      <c r="AH323" t="str">
        <f>IF(AG323="","",VLOOKUP(AG323,[1]EBR!S:T,2,0))</f>
        <v>PESAGEM</v>
      </c>
      <c r="AI323" t="str">
        <f>_xlfn.XLOOKUP(D323,'[1]SPMC IBP SA'!G:G,'[1]SPMC IBP SA'!M:M,"",0)</f>
        <v>(NONE)</v>
      </c>
      <c r="AJ323">
        <f t="shared" ref="AJ323:AJ386" ca="1" si="28">TODAY()-S323</f>
        <v>6</v>
      </c>
      <c r="AK323" s="40" t="str">
        <f t="shared" ref="AK323:AK386" ca="1" si="29">IF(S323="","",IF(AJ323&lt;20,"8 - OP com menos de 20 dias",IF(AJ323&lt;30,"7 - OP em WIP +20 a 30 dias",IF(AJ323&lt;45,"6 - OP em WIP +30 a 45 dias",IF(AJ323&lt;60,"5 - OP em WIP +45 a 60 dias",IF(AJ323&lt;75,"4 - OP em WIP +60 a 75 dias",IF(AJ323&lt;90,"3 - OP em WIP +75 a 90 dias",IF(AJ323&lt;120,"2 - OP em WIP +90 a 120 dias","1 - Alto Risco de Vencimento +120 em WIP"))))))))</f>
        <v>8 - OP com menos de 20 dias</v>
      </c>
      <c r="AS323" t="str">
        <f t="shared" si="25"/>
        <v>704317</v>
      </c>
    </row>
    <row r="324" spans="1:45" x14ac:dyDescent="0.35">
      <c r="A324" s="38">
        <v>702493</v>
      </c>
      <c r="B324" s="38">
        <v>2268769</v>
      </c>
      <c r="C324" s="38" t="s">
        <v>654</v>
      </c>
      <c r="D324" s="38" t="s">
        <v>161</v>
      </c>
      <c r="E324" s="38" t="s">
        <v>54</v>
      </c>
      <c r="F324" s="38">
        <v>400</v>
      </c>
      <c r="G324" s="38" t="s">
        <v>55</v>
      </c>
      <c r="H324" s="38">
        <v>600</v>
      </c>
      <c r="I324" s="38" t="s">
        <v>290</v>
      </c>
      <c r="J324" s="38" t="s">
        <v>162</v>
      </c>
      <c r="K324" s="38" t="s">
        <v>81</v>
      </c>
      <c r="L324" s="39">
        <v>3000000</v>
      </c>
      <c r="M324" s="39">
        <v>0</v>
      </c>
      <c r="N324" t="s">
        <v>59</v>
      </c>
      <c r="O324" s="40">
        <v>45710</v>
      </c>
      <c r="P324" s="40">
        <v>45712</v>
      </c>
      <c r="Q324" s="40">
        <v>45691</v>
      </c>
      <c r="R324" s="40">
        <v>45710</v>
      </c>
      <c r="S324" s="40">
        <v>45710</v>
      </c>
      <c r="T324" s="41">
        <v>45714</v>
      </c>
      <c r="U324" s="42">
        <v>14</v>
      </c>
      <c r="W324" s="44" t="str">
        <f>_xlfn.XLOOKUP(D324,'[1]SPMC IBP SA'!G:G,'[1]SPMC IBP SA'!M:M,"",0)</f>
        <v>AMARELO</v>
      </c>
      <c r="X324" s="44" t="str">
        <f>_xlfn.XLOOKUP(D324,'[1]SPMC IBP SA'!G:G,'[1]SPMC IBP SA'!O:O,"",0)</f>
        <v>COP FET.4</v>
      </c>
      <c r="Y324" s="44" t="str">
        <f>_xlfn.XLOOKUP(D324,'[1]SPMC IBP SA'!G:G,'[1]SPMC IBP SA'!R:R,"",0)</f>
        <v>REV. 800 1</v>
      </c>
      <c r="Z324" s="45" t="s">
        <v>55</v>
      </c>
      <c r="AA324" s="46">
        <f>_xlfn.XLOOKUP(D324,'[1]SPMC IBP SA'!G:G,'[1]SPMC IBP SA'!AM:AM,"",0)</f>
        <v>14</v>
      </c>
      <c r="AB324" s="26" t="str">
        <f t="shared" si="26"/>
        <v/>
      </c>
      <c r="AC324" s="47" t="str">
        <f t="shared" si="27"/>
        <v>Via Úmida</v>
      </c>
      <c r="AD324" s="47" t="str">
        <f>_xlfn.XLOOKUP(D324,'[1]SPMC IBP SA'!G:G,'[1]SPMC IBP SA'!FK:FK,"",0)</f>
        <v>Crítico</v>
      </c>
      <c r="AE324" s="47" t="str">
        <f>_xlfn.XLOOKUP(D324,'[1]SPMC IBP SA'!G:G,'[1]SPMC IBP SA'!Q:Q,"",0)</f>
        <v>-</v>
      </c>
      <c r="AF324" s="48">
        <f>_xlfn.XLOOKUP(D324,'[1]SPMC IBP SA'!G:G,'[1]SPMC IBP SA'!FT:FT,"",0)*L324</f>
        <v>81570</v>
      </c>
      <c r="AG324">
        <f>IFERROR(IF(C324="","",VLOOKUP(C324,[1]EBR!A:I,9,0)),5)</f>
        <v>5</v>
      </c>
      <c r="AH324" t="str">
        <f>IF(AG324="","",VLOOKUP(AG324,[1]EBR!S:T,2,0))</f>
        <v>PESAGEM</v>
      </c>
      <c r="AI324" t="str">
        <f>_xlfn.XLOOKUP(D324,'[1]SPMC IBP SA'!G:G,'[1]SPMC IBP SA'!M:M,"",0)</f>
        <v>AMARELO</v>
      </c>
      <c r="AJ324">
        <f t="shared" ca="1" si="28"/>
        <v>5</v>
      </c>
      <c r="AK324" s="40" t="str">
        <f t="shared" ca="1" si="29"/>
        <v>8 - OP com menos de 20 dias</v>
      </c>
      <c r="AS324" t="str">
        <f t="shared" si="25"/>
        <v>704317</v>
      </c>
    </row>
    <row r="325" spans="1:45" x14ac:dyDescent="0.35">
      <c r="A325" s="38">
        <v>702493</v>
      </c>
      <c r="B325" s="38">
        <v>2268770</v>
      </c>
      <c r="C325" s="38" t="s">
        <v>655</v>
      </c>
      <c r="D325" s="38" t="s">
        <v>161</v>
      </c>
      <c r="E325" s="38" t="s">
        <v>54</v>
      </c>
      <c r="F325" s="38">
        <v>400</v>
      </c>
      <c r="G325" s="38" t="s">
        <v>55</v>
      </c>
      <c r="H325" s="38">
        <v>600</v>
      </c>
      <c r="I325" s="38" t="s">
        <v>290</v>
      </c>
      <c r="J325" s="38" t="s">
        <v>162</v>
      </c>
      <c r="K325" s="38" t="s">
        <v>81</v>
      </c>
      <c r="L325" s="39">
        <v>3000000</v>
      </c>
      <c r="M325" s="39">
        <v>0</v>
      </c>
      <c r="N325" t="s">
        <v>59</v>
      </c>
      <c r="O325" s="40">
        <v>45710</v>
      </c>
      <c r="P325" s="40">
        <v>45712</v>
      </c>
      <c r="Q325" s="40">
        <v>45691</v>
      </c>
      <c r="R325" s="40">
        <v>45710</v>
      </c>
      <c r="S325" s="40">
        <v>45710</v>
      </c>
      <c r="T325" s="41">
        <v>45714</v>
      </c>
      <c r="U325" s="42">
        <v>14</v>
      </c>
      <c r="W325" s="44" t="str">
        <f>_xlfn.XLOOKUP(D325,'[1]SPMC IBP SA'!G:G,'[1]SPMC IBP SA'!M:M,"",0)</f>
        <v>AMARELO</v>
      </c>
      <c r="X325" s="44" t="str">
        <f>_xlfn.XLOOKUP(D325,'[1]SPMC IBP SA'!G:G,'[1]SPMC IBP SA'!O:O,"",0)</f>
        <v>COP FET.4</v>
      </c>
      <c r="Y325" s="44" t="str">
        <f>_xlfn.XLOOKUP(D325,'[1]SPMC IBP SA'!G:G,'[1]SPMC IBP SA'!R:R,"",0)</f>
        <v>REV. 800 1</v>
      </c>
      <c r="Z325" s="45" t="s">
        <v>55</v>
      </c>
      <c r="AA325" s="46">
        <f>_xlfn.XLOOKUP(D325,'[1]SPMC IBP SA'!G:G,'[1]SPMC IBP SA'!AM:AM,"",0)</f>
        <v>14</v>
      </c>
      <c r="AB325" s="26" t="str">
        <f t="shared" si="26"/>
        <v/>
      </c>
      <c r="AC325" s="47" t="str">
        <f t="shared" si="27"/>
        <v>Via Úmida</v>
      </c>
      <c r="AD325" s="47" t="str">
        <f>_xlfn.XLOOKUP(D325,'[1]SPMC IBP SA'!G:G,'[1]SPMC IBP SA'!FK:FK,"",0)</f>
        <v>Crítico</v>
      </c>
      <c r="AE325" s="47" t="str">
        <f>_xlfn.XLOOKUP(D325,'[1]SPMC IBP SA'!G:G,'[1]SPMC IBP SA'!Q:Q,"",0)</f>
        <v>-</v>
      </c>
      <c r="AF325" s="48">
        <f>_xlfn.XLOOKUP(D325,'[1]SPMC IBP SA'!G:G,'[1]SPMC IBP SA'!FT:FT,"",0)*L325</f>
        <v>81570</v>
      </c>
      <c r="AG325">
        <f>IFERROR(IF(C325="","",VLOOKUP(C325,[1]EBR!A:I,9,0)),5)</f>
        <v>5</v>
      </c>
      <c r="AH325" t="str">
        <f>IF(AG325="","",VLOOKUP(AG325,[1]EBR!S:T,2,0))</f>
        <v>PESAGEM</v>
      </c>
      <c r="AI325" t="str">
        <f>_xlfn.XLOOKUP(D325,'[1]SPMC IBP SA'!G:G,'[1]SPMC IBP SA'!M:M,"",0)</f>
        <v>AMARELO</v>
      </c>
      <c r="AJ325">
        <f t="shared" ca="1" si="28"/>
        <v>5</v>
      </c>
      <c r="AK325" s="40" t="str">
        <f t="shared" ca="1" si="29"/>
        <v>8 - OP com menos de 20 dias</v>
      </c>
      <c r="AS325" t="str">
        <f t="shared" ref="AS325:AS375" si="30">LEFT(A324,6)</f>
        <v>702493</v>
      </c>
    </row>
    <row r="326" spans="1:45" x14ac:dyDescent="0.35">
      <c r="A326" s="38">
        <v>702493</v>
      </c>
      <c r="B326" s="38">
        <v>2268771</v>
      </c>
      <c r="C326" s="38" t="s">
        <v>656</v>
      </c>
      <c r="D326" s="38" t="s">
        <v>161</v>
      </c>
      <c r="E326" s="38" t="s">
        <v>54</v>
      </c>
      <c r="F326" s="38">
        <v>400</v>
      </c>
      <c r="G326" s="38" t="s">
        <v>55</v>
      </c>
      <c r="H326" s="38">
        <v>600</v>
      </c>
      <c r="I326" s="38" t="s">
        <v>273</v>
      </c>
      <c r="J326" s="38" t="s">
        <v>162</v>
      </c>
      <c r="K326" s="38" t="s">
        <v>81</v>
      </c>
      <c r="L326" s="39">
        <v>3000000</v>
      </c>
      <c r="M326" s="39">
        <v>0</v>
      </c>
      <c r="N326" t="s">
        <v>59</v>
      </c>
      <c r="O326" s="40">
        <v>45710</v>
      </c>
      <c r="P326" s="40">
        <v>45712</v>
      </c>
      <c r="Q326" s="40">
        <v>45691</v>
      </c>
      <c r="R326" s="40">
        <v>45710</v>
      </c>
      <c r="S326" s="40">
        <v>45710</v>
      </c>
      <c r="T326" s="41" t="s">
        <v>264</v>
      </c>
      <c r="U326" s="42">
        <v>14</v>
      </c>
      <c r="W326" s="44" t="str">
        <f>_xlfn.XLOOKUP(D326,'[1]SPMC IBP SA'!G:G,'[1]SPMC IBP SA'!M:M,"",0)</f>
        <v>AMARELO</v>
      </c>
      <c r="X326" s="44" t="str">
        <f>_xlfn.XLOOKUP(D326,'[1]SPMC IBP SA'!G:G,'[1]SPMC IBP SA'!O:O,"",0)</f>
        <v>COP FET.4</v>
      </c>
      <c r="Y326" s="44" t="str">
        <f>_xlfn.XLOOKUP(D326,'[1]SPMC IBP SA'!G:G,'[1]SPMC IBP SA'!R:R,"",0)</f>
        <v>REV. 800 1</v>
      </c>
      <c r="Z326" s="45" t="s">
        <v>55</v>
      </c>
      <c r="AA326" s="46">
        <f>_xlfn.XLOOKUP(D326,'[1]SPMC IBP SA'!G:G,'[1]SPMC IBP SA'!AM:AM,"",0)</f>
        <v>14</v>
      </c>
      <c r="AB326" s="26" t="str">
        <f t="shared" si="26"/>
        <v>NÃO</v>
      </c>
      <c r="AC326" s="47" t="str">
        <f t="shared" si="27"/>
        <v>Via Úmida</v>
      </c>
      <c r="AD326" s="47" t="str">
        <f>_xlfn.XLOOKUP(D326,'[1]SPMC IBP SA'!G:G,'[1]SPMC IBP SA'!FK:FK,"",0)</f>
        <v>Crítico</v>
      </c>
      <c r="AE326" s="47" t="str">
        <f>_xlfn.XLOOKUP(D326,'[1]SPMC IBP SA'!G:G,'[1]SPMC IBP SA'!Q:Q,"",0)</f>
        <v>-</v>
      </c>
      <c r="AF326" s="48">
        <f>_xlfn.XLOOKUP(D326,'[1]SPMC IBP SA'!G:G,'[1]SPMC IBP SA'!FT:FT,"",0)*L326</f>
        <v>81570</v>
      </c>
      <c r="AG326">
        <f>IFERROR(IF(C326="","",VLOOKUP(C326,[1]EBR!A:I,9,0)),5)</f>
        <v>5</v>
      </c>
      <c r="AH326" t="str">
        <f>IF(AG326="","",VLOOKUP(AG326,[1]EBR!S:T,2,0))</f>
        <v>PESAGEM</v>
      </c>
      <c r="AI326" t="str">
        <f>_xlfn.XLOOKUP(D326,'[1]SPMC IBP SA'!G:G,'[1]SPMC IBP SA'!M:M,"",0)</f>
        <v>AMARELO</v>
      </c>
      <c r="AJ326">
        <f t="shared" ca="1" si="28"/>
        <v>5</v>
      </c>
      <c r="AK326" s="40" t="str">
        <f t="shared" ca="1" si="29"/>
        <v>8 - OP com menos de 20 dias</v>
      </c>
      <c r="AS326" t="str">
        <f t="shared" si="30"/>
        <v>702493</v>
      </c>
    </row>
    <row r="327" spans="1:45" x14ac:dyDescent="0.35">
      <c r="A327" s="38">
        <v>702493</v>
      </c>
      <c r="B327" s="38">
        <v>2268772</v>
      </c>
      <c r="C327" s="38" t="s">
        <v>657</v>
      </c>
      <c r="D327" s="38" t="s">
        <v>161</v>
      </c>
      <c r="E327" s="38" t="s">
        <v>54</v>
      </c>
      <c r="F327" s="38">
        <v>400</v>
      </c>
      <c r="G327" s="38" t="s">
        <v>55</v>
      </c>
      <c r="H327" s="38">
        <v>600</v>
      </c>
      <c r="I327" s="38" t="s">
        <v>273</v>
      </c>
      <c r="J327" s="38" t="s">
        <v>162</v>
      </c>
      <c r="K327" s="38" t="s">
        <v>81</v>
      </c>
      <c r="L327" s="39">
        <v>3000000</v>
      </c>
      <c r="M327" s="39">
        <v>0</v>
      </c>
      <c r="N327" t="s">
        <v>59</v>
      </c>
      <c r="O327" s="40">
        <v>45710</v>
      </c>
      <c r="P327" s="40">
        <v>45712</v>
      </c>
      <c r="Q327" s="40">
        <v>45691</v>
      </c>
      <c r="R327" s="40">
        <v>45710</v>
      </c>
      <c r="S327" s="40">
        <v>45710</v>
      </c>
      <c r="T327" s="41" t="s">
        <v>264</v>
      </c>
      <c r="U327" s="42">
        <v>14</v>
      </c>
      <c r="W327" s="44" t="str">
        <f>_xlfn.XLOOKUP(D327,'[1]SPMC IBP SA'!G:G,'[1]SPMC IBP SA'!M:M,"",0)</f>
        <v>AMARELO</v>
      </c>
      <c r="X327" s="44" t="str">
        <f>_xlfn.XLOOKUP(D327,'[1]SPMC IBP SA'!G:G,'[1]SPMC IBP SA'!O:O,"",0)</f>
        <v>COP FET.4</v>
      </c>
      <c r="Y327" s="44" t="str">
        <f>_xlfn.XLOOKUP(D327,'[1]SPMC IBP SA'!G:G,'[1]SPMC IBP SA'!R:R,"",0)</f>
        <v>REV. 800 1</v>
      </c>
      <c r="Z327" s="45" t="s">
        <v>55</v>
      </c>
      <c r="AA327" s="46">
        <f>_xlfn.XLOOKUP(D327,'[1]SPMC IBP SA'!G:G,'[1]SPMC IBP SA'!AM:AM,"",0)</f>
        <v>14</v>
      </c>
      <c r="AB327" s="26" t="str">
        <f t="shared" si="26"/>
        <v>NÃO</v>
      </c>
      <c r="AC327" s="47" t="str">
        <f t="shared" si="27"/>
        <v>Via Úmida</v>
      </c>
      <c r="AD327" s="47" t="str">
        <f>_xlfn.XLOOKUP(D327,'[1]SPMC IBP SA'!G:G,'[1]SPMC IBP SA'!FK:FK,"",0)</f>
        <v>Crítico</v>
      </c>
      <c r="AE327" s="47" t="str">
        <f>_xlfn.XLOOKUP(D327,'[1]SPMC IBP SA'!G:G,'[1]SPMC IBP SA'!Q:Q,"",0)</f>
        <v>-</v>
      </c>
      <c r="AF327" s="48">
        <f>_xlfn.XLOOKUP(D327,'[1]SPMC IBP SA'!G:G,'[1]SPMC IBP SA'!FT:FT,"",0)*L327</f>
        <v>81570</v>
      </c>
      <c r="AG327">
        <f>IFERROR(IF(C327="","",VLOOKUP(C327,[1]EBR!A:I,9,0)),5)</f>
        <v>5</v>
      </c>
      <c r="AH327" t="str">
        <f>IF(AG327="","",VLOOKUP(AG327,[1]EBR!S:T,2,0))</f>
        <v>PESAGEM</v>
      </c>
      <c r="AI327" t="str">
        <f>_xlfn.XLOOKUP(D327,'[1]SPMC IBP SA'!G:G,'[1]SPMC IBP SA'!M:M,"",0)</f>
        <v>AMARELO</v>
      </c>
      <c r="AJ327">
        <f t="shared" ca="1" si="28"/>
        <v>5</v>
      </c>
      <c r="AK327" s="40" t="str">
        <f t="shared" ca="1" si="29"/>
        <v>8 - OP com menos de 20 dias</v>
      </c>
      <c r="AS327" t="str">
        <f t="shared" si="30"/>
        <v>702493</v>
      </c>
    </row>
    <row r="328" spans="1:45" x14ac:dyDescent="0.35">
      <c r="A328" s="38">
        <v>702493</v>
      </c>
      <c r="B328" s="38">
        <v>2268773</v>
      </c>
      <c r="C328" s="38" t="s">
        <v>658</v>
      </c>
      <c r="D328" s="38" t="s">
        <v>161</v>
      </c>
      <c r="E328" s="38" t="s">
        <v>54</v>
      </c>
      <c r="F328" s="38">
        <v>400</v>
      </c>
      <c r="G328" s="38" t="s">
        <v>55</v>
      </c>
      <c r="H328" s="38">
        <v>600</v>
      </c>
      <c r="I328" s="38" t="s">
        <v>273</v>
      </c>
      <c r="J328" s="38" t="s">
        <v>162</v>
      </c>
      <c r="K328" s="38" t="s">
        <v>81</v>
      </c>
      <c r="L328" s="39">
        <v>3000000</v>
      </c>
      <c r="M328" s="39">
        <v>0</v>
      </c>
      <c r="N328" t="s">
        <v>59</v>
      </c>
      <c r="O328" s="40">
        <v>45710</v>
      </c>
      <c r="P328" s="40">
        <v>45712</v>
      </c>
      <c r="Q328" s="40">
        <v>45691</v>
      </c>
      <c r="R328" s="40">
        <v>45710</v>
      </c>
      <c r="S328" s="40">
        <v>45710</v>
      </c>
      <c r="T328" s="41" t="s">
        <v>264</v>
      </c>
      <c r="U328" s="42">
        <v>14</v>
      </c>
      <c r="W328" s="44" t="str">
        <f>_xlfn.XLOOKUP(D328,'[1]SPMC IBP SA'!G:G,'[1]SPMC IBP SA'!M:M,"",0)</f>
        <v>AMARELO</v>
      </c>
      <c r="X328" s="44" t="str">
        <f>_xlfn.XLOOKUP(D328,'[1]SPMC IBP SA'!G:G,'[1]SPMC IBP SA'!O:O,"",0)</f>
        <v>COP FET.4</v>
      </c>
      <c r="Y328" s="44" t="str">
        <f>_xlfn.XLOOKUP(D328,'[1]SPMC IBP SA'!G:G,'[1]SPMC IBP SA'!R:R,"",0)</f>
        <v>REV. 800 1</v>
      </c>
      <c r="Z328" s="45" t="s">
        <v>55</v>
      </c>
      <c r="AA328" s="46">
        <f>_xlfn.XLOOKUP(D328,'[1]SPMC IBP SA'!G:G,'[1]SPMC IBP SA'!AM:AM,"",0)</f>
        <v>14</v>
      </c>
      <c r="AB328" s="26" t="str">
        <f t="shared" si="26"/>
        <v>NÃO</v>
      </c>
      <c r="AC328" s="47" t="str">
        <f t="shared" si="27"/>
        <v>Via Úmida</v>
      </c>
      <c r="AD328" s="47" t="str">
        <f>_xlfn.XLOOKUP(D328,'[1]SPMC IBP SA'!G:G,'[1]SPMC IBP SA'!FK:FK,"",0)</f>
        <v>Crítico</v>
      </c>
      <c r="AE328" s="47" t="str">
        <f>_xlfn.XLOOKUP(D328,'[1]SPMC IBP SA'!G:G,'[1]SPMC IBP SA'!Q:Q,"",0)</f>
        <v>-</v>
      </c>
      <c r="AF328" s="48">
        <f>_xlfn.XLOOKUP(D328,'[1]SPMC IBP SA'!G:G,'[1]SPMC IBP SA'!FT:FT,"",0)*L328</f>
        <v>81570</v>
      </c>
      <c r="AG328">
        <f>IFERROR(IF(C328="","",VLOOKUP(C328,[1]EBR!A:I,9,0)),5)</f>
        <v>5</v>
      </c>
      <c r="AH328" t="str">
        <f>IF(AG328="","",VLOOKUP(AG328,[1]EBR!S:T,2,0))</f>
        <v>PESAGEM</v>
      </c>
      <c r="AI328" t="str">
        <f>_xlfn.XLOOKUP(D328,'[1]SPMC IBP SA'!G:G,'[1]SPMC IBP SA'!M:M,"",0)</f>
        <v>AMARELO</v>
      </c>
      <c r="AJ328">
        <f t="shared" ca="1" si="28"/>
        <v>5</v>
      </c>
      <c r="AK328" s="40" t="str">
        <f t="shared" ca="1" si="29"/>
        <v>8 - OP com menos de 20 dias</v>
      </c>
      <c r="AS328" t="str">
        <f t="shared" si="30"/>
        <v>702493</v>
      </c>
    </row>
    <row r="329" spans="1:45" x14ac:dyDescent="0.35">
      <c r="A329" s="38">
        <v>702493</v>
      </c>
      <c r="B329" s="38">
        <v>2268774</v>
      </c>
      <c r="C329" s="38" t="s">
        <v>659</v>
      </c>
      <c r="D329" s="38" t="s">
        <v>161</v>
      </c>
      <c r="E329" s="38" t="s">
        <v>54</v>
      </c>
      <c r="F329" s="38">
        <v>400</v>
      </c>
      <c r="G329" s="38" t="s">
        <v>55</v>
      </c>
      <c r="H329" s="38">
        <v>600</v>
      </c>
      <c r="I329" s="38" t="s">
        <v>273</v>
      </c>
      <c r="J329" s="38" t="s">
        <v>162</v>
      </c>
      <c r="K329" s="38" t="s">
        <v>81</v>
      </c>
      <c r="L329" s="39">
        <v>3000000</v>
      </c>
      <c r="M329" s="39">
        <v>0</v>
      </c>
      <c r="N329" t="s">
        <v>59</v>
      </c>
      <c r="O329" s="40">
        <v>45710</v>
      </c>
      <c r="P329" s="40">
        <v>45712</v>
      </c>
      <c r="Q329" s="40">
        <v>45691</v>
      </c>
      <c r="R329" s="40">
        <v>45710</v>
      </c>
      <c r="S329" s="40">
        <v>45710</v>
      </c>
      <c r="T329" s="41" t="s">
        <v>264</v>
      </c>
      <c r="U329" s="42">
        <v>14</v>
      </c>
      <c r="W329" s="44" t="str">
        <f>_xlfn.XLOOKUP(D329,'[1]SPMC IBP SA'!G:G,'[1]SPMC IBP SA'!M:M,"",0)</f>
        <v>AMARELO</v>
      </c>
      <c r="X329" s="44" t="str">
        <f>_xlfn.XLOOKUP(D329,'[1]SPMC IBP SA'!G:G,'[1]SPMC IBP SA'!O:O,"",0)</f>
        <v>COP FET.4</v>
      </c>
      <c r="Y329" s="44" t="str">
        <f>_xlfn.XLOOKUP(D329,'[1]SPMC IBP SA'!G:G,'[1]SPMC IBP SA'!R:R,"",0)</f>
        <v>REV. 800 1</v>
      </c>
      <c r="Z329" s="45" t="s">
        <v>55</v>
      </c>
      <c r="AA329" s="46">
        <f>_xlfn.XLOOKUP(D329,'[1]SPMC IBP SA'!G:G,'[1]SPMC IBP SA'!AM:AM,"",0)</f>
        <v>14</v>
      </c>
      <c r="AB329" s="26" t="str">
        <f t="shared" si="26"/>
        <v>NÃO</v>
      </c>
      <c r="AC329" s="47" t="str">
        <f t="shared" si="27"/>
        <v>Via Úmida</v>
      </c>
      <c r="AD329" s="47" t="str">
        <f>_xlfn.XLOOKUP(D329,'[1]SPMC IBP SA'!G:G,'[1]SPMC IBP SA'!FK:FK,"",0)</f>
        <v>Crítico</v>
      </c>
      <c r="AE329" s="47" t="str">
        <f>_xlfn.XLOOKUP(D329,'[1]SPMC IBP SA'!G:G,'[1]SPMC IBP SA'!Q:Q,"",0)</f>
        <v>-</v>
      </c>
      <c r="AF329" s="48">
        <f>_xlfn.XLOOKUP(D329,'[1]SPMC IBP SA'!G:G,'[1]SPMC IBP SA'!FT:FT,"",0)*L329</f>
        <v>81570</v>
      </c>
      <c r="AG329">
        <f>IFERROR(IF(C329="","",VLOOKUP(C329,[1]EBR!A:I,9,0)),5)</f>
        <v>5</v>
      </c>
      <c r="AH329" t="str">
        <f>IF(AG329="","",VLOOKUP(AG329,[1]EBR!S:T,2,0))</f>
        <v>PESAGEM</v>
      </c>
      <c r="AI329" t="str">
        <f>_xlfn.XLOOKUP(D329,'[1]SPMC IBP SA'!G:G,'[1]SPMC IBP SA'!M:M,"",0)</f>
        <v>AMARELO</v>
      </c>
      <c r="AJ329">
        <f t="shared" ca="1" si="28"/>
        <v>5</v>
      </c>
      <c r="AK329" s="40" t="str">
        <f t="shared" ca="1" si="29"/>
        <v>8 - OP com menos de 20 dias</v>
      </c>
      <c r="AS329" t="str">
        <f t="shared" si="30"/>
        <v>702493</v>
      </c>
    </row>
    <row r="330" spans="1:45" x14ac:dyDescent="0.35">
      <c r="A330" s="38">
        <v>702563</v>
      </c>
      <c r="B330" s="38">
        <v>2269625</v>
      </c>
      <c r="C330" s="38" t="s">
        <v>660</v>
      </c>
      <c r="D330" s="38" t="s">
        <v>323</v>
      </c>
      <c r="E330" s="38" t="s">
        <v>54</v>
      </c>
      <c r="F330" s="38">
        <v>400</v>
      </c>
      <c r="G330" s="38" t="s">
        <v>55</v>
      </c>
      <c r="H330" s="38">
        <v>600</v>
      </c>
      <c r="I330" s="38" t="s">
        <v>273</v>
      </c>
      <c r="J330" s="38" t="s">
        <v>661</v>
      </c>
      <c r="K330" s="38" t="s">
        <v>157</v>
      </c>
      <c r="L330" s="39">
        <v>400000</v>
      </c>
      <c r="M330" s="39">
        <v>0</v>
      </c>
      <c r="N330" t="s">
        <v>59</v>
      </c>
      <c r="O330" s="40">
        <v>45710</v>
      </c>
      <c r="P330" s="40">
        <v>45712</v>
      </c>
      <c r="Q330" s="40">
        <v>45692</v>
      </c>
      <c r="R330" s="40">
        <v>45709</v>
      </c>
      <c r="S330" s="40">
        <v>45710</v>
      </c>
      <c r="T330" s="41" t="s">
        <v>264</v>
      </c>
      <c r="U330" s="42">
        <v>13</v>
      </c>
      <c r="W330" s="44" t="str">
        <f>_xlfn.XLOOKUP(D330,'[1]SPMC IBP SA'!G:G,'[1]SPMC IBP SA'!M:M,"",0)</f>
        <v>VERMELHO</v>
      </c>
      <c r="X330" s="44" t="str">
        <f>_xlfn.XLOOKUP(D330,'[1]SPMC IBP SA'!G:G,'[1]SPMC IBP SA'!O:O,"",0)</f>
        <v>COP LEG.8</v>
      </c>
      <c r="Y330" s="44" t="str">
        <f>_xlfn.XLOOKUP(D330,'[1]SPMC IBP SA'!G:G,'[1]SPMC IBP SA'!R:R,"",0)</f>
        <v>REV. 800 3</v>
      </c>
      <c r="Z330" s="45" t="s">
        <v>55</v>
      </c>
      <c r="AA330" s="46">
        <f>_xlfn.XLOOKUP(D330,'[1]SPMC IBP SA'!G:G,'[1]SPMC IBP SA'!AM:AM,"",0)</f>
        <v>13</v>
      </c>
      <c r="AB330" s="26" t="str">
        <f t="shared" si="26"/>
        <v>NÃO</v>
      </c>
      <c r="AC330" s="47" t="str">
        <f t="shared" si="27"/>
        <v>Via Úmida</v>
      </c>
      <c r="AD330" s="47" t="str">
        <f>_xlfn.XLOOKUP(D330,'[1]SPMC IBP SA'!G:G,'[1]SPMC IBP SA'!FK:FK,"",0)</f>
        <v>Ótimo</v>
      </c>
      <c r="AE330" s="47" t="str">
        <f>_xlfn.XLOOKUP(D330,'[1]SPMC IBP SA'!G:G,'[1]SPMC IBP SA'!Q:Q,"",0)</f>
        <v>-</v>
      </c>
      <c r="AF330" s="48">
        <f>_xlfn.XLOOKUP(D330,'[1]SPMC IBP SA'!G:G,'[1]SPMC IBP SA'!FT:FT,"",0)*L330</f>
        <v>69624</v>
      </c>
      <c r="AG330">
        <f>IFERROR(IF(C330="","",VLOOKUP(C330,[1]EBR!A:I,9,0)),5)</f>
        <v>5</v>
      </c>
      <c r="AH330" t="str">
        <f>IF(AG330="","",VLOOKUP(AG330,[1]EBR!S:T,2,0))</f>
        <v>PESAGEM</v>
      </c>
      <c r="AI330" t="str">
        <f>_xlfn.XLOOKUP(D330,'[1]SPMC IBP SA'!G:G,'[1]SPMC IBP SA'!M:M,"",0)</f>
        <v>VERMELHO</v>
      </c>
      <c r="AJ330">
        <f t="shared" ca="1" si="28"/>
        <v>5</v>
      </c>
      <c r="AK330" s="40" t="str">
        <f t="shared" ca="1" si="29"/>
        <v>8 - OP com menos de 20 dias</v>
      </c>
      <c r="AS330" t="str">
        <f t="shared" si="30"/>
        <v>702493</v>
      </c>
    </row>
    <row r="331" spans="1:45" x14ac:dyDescent="0.35">
      <c r="A331" s="38">
        <v>702563</v>
      </c>
      <c r="B331" s="38">
        <v>2269626</v>
      </c>
      <c r="C331" s="38" t="s">
        <v>662</v>
      </c>
      <c r="D331" s="38" t="s">
        <v>323</v>
      </c>
      <c r="E331" s="38" t="s">
        <v>54</v>
      </c>
      <c r="F331" s="38">
        <v>400</v>
      </c>
      <c r="G331" s="38" t="s">
        <v>55</v>
      </c>
      <c r="H331" s="38">
        <v>600</v>
      </c>
      <c r="I331" s="38" t="s">
        <v>273</v>
      </c>
      <c r="J331" s="38" t="s">
        <v>661</v>
      </c>
      <c r="K331" s="38" t="s">
        <v>157</v>
      </c>
      <c r="L331" s="39">
        <v>400000</v>
      </c>
      <c r="M331" s="39">
        <v>0</v>
      </c>
      <c r="N331" t="s">
        <v>59</v>
      </c>
      <c r="O331" s="40">
        <v>45710</v>
      </c>
      <c r="P331" s="40">
        <v>45712</v>
      </c>
      <c r="Q331" s="40">
        <v>45692</v>
      </c>
      <c r="R331" s="40">
        <v>45709</v>
      </c>
      <c r="S331" s="40">
        <v>45710</v>
      </c>
      <c r="T331" s="41" t="s">
        <v>264</v>
      </c>
      <c r="U331" s="42">
        <v>13</v>
      </c>
      <c r="W331" s="44" t="str">
        <f>_xlfn.XLOOKUP(D331,'[1]SPMC IBP SA'!G:G,'[1]SPMC IBP SA'!M:M,"",0)</f>
        <v>VERMELHO</v>
      </c>
      <c r="X331" s="44" t="str">
        <f>_xlfn.XLOOKUP(D331,'[1]SPMC IBP SA'!G:G,'[1]SPMC IBP SA'!O:O,"",0)</f>
        <v>COP LEG.8</v>
      </c>
      <c r="Y331" s="44" t="str">
        <f>_xlfn.XLOOKUP(D331,'[1]SPMC IBP SA'!G:G,'[1]SPMC IBP SA'!R:R,"",0)</f>
        <v>REV. 800 3</v>
      </c>
      <c r="Z331" s="45" t="s">
        <v>55</v>
      </c>
      <c r="AA331" s="46">
        <f>_xlfn.XLOOKUP(D331,'[1]SPMC IBP SA'!G:G,'[1]SPMC IBP SA'!AM:AM,"",0)</f>
        <v>13</v>
      </c>
      <c r="AB331" s="26" t="str">
        <f t="shared" si="26"/>
        <v>NÃO</v>
      </c>
      <c r="AC331" s="47" t="str">
        <f t="shared" si="27"/>
        <v>Via Úmida</v>
      </c>
      <c r="AD331" s="47" t="str">
        <f>_xlfn.XLOOKUP(D331,'[1]SPMC IBP SA'!G:G,'[1]SPMC IBP SA'!FK:FK,"",0)</f>
        <v>Ótimo</v>
      </c>
      <c r="AE331" s="47" t="str">
        <f>_xlfn.XLOOKUP(D331,'[1]SPMC IBP SA'!G:G,'[1]SPMC IBP SA'!Q:Q,"",0)</f>
        <v>-</v>
      </c>
      <c r="AF331" s="48">
        <f>_xlfn.XLOOKUP(D331,'[1]SPMC IBP SA'!G:G,'[1]SPMC IBP SA'!FT:FT,"",0)*L331</f>
        <v>69624</v>
      </c>
      <c r="AG331">
        <f>IFERROR(IF(C331="","",VLOOKUP(C331,[1]EBR!A:I,9,0)),5)</f>
        <v>5</v>
      </c>
      <c r="AH331" t="str">
        <f>IF(AG331="","",VLOOKUP(AG331,[1]EBR!S:T,2,0))</f>
        <v>PESAGEM</v>
      </c>
      <c r="AI331" t="str">
        <f>_xlfn.XLOOKUP(D331,'[1]SPMC IBP SA'!G:G,'[1]SPMC IBP SA'!M:M,"",0)</f>
        <v>VERMELHO</v>
      </c>
      <c r="AJ331">
        <f t="shared" ca="1" si="28"/>
        <v>5</v>
      </c>
      <c r="AK331" s="40" t="str">
        <f t="shared" ca="1" si="29"/>
        <v>8 - OP com menos de 20 dias</v>
      </c>
      <c r="AS331" t="str">
        <f t="shared" si="30"/>
        <v>702563</v>
      </c>
    </row>
    <row r="332" spans="1:45" x14ac:dyDescent="0.35">
      <c r="A332" s="38">
        <v>702563</v>
      </c>
      <c r="B332" s="38">
        <v>2269627</v>
      </c>
      <c r="C332" s="38" t="s">
        <v>663</v>
      </c>
      <c r="D332" s="38" t="s">
        <v>323</v>
      </c>
      <c r="E332" s="38" t="s">
        <v>54</v>
      </c>
      <c r="F332" s="38">
        <v>400</v>
      </c>
      <c r="G332" s="38" t="s">
        <v>55</v>
      </c>
      <c r="H332" s="38">
        <v>600</v>
      </c>
      <c r="I332" s="38" t="s">
        <v>273</v>
      </c>
      <c r="J332" s="38" t="s">
        <v>661</v>
      </c>
      <c r="K332" s="38" t="s">
        <v>157</v>
      </c>
      <c r="L332" s="39">
        <v>400000</v>
      </c>
      <c r="M332" s="39">
        <v>0</v>
      </c>
      <c r="N332" t="s">
        <v>59</v>
      </c>
      <c r="O332" s="40">
        <v>45710</v>
      </c>
      <c r="P332" s="40">
        <v>45712</v>
      </c>
      <c r="Q332" s="40">
        <v>45692</v>
      </c>
      <c r="R332" s="40">
        <v>45709</v>
      </c>
      <c r="S332" s="40">
        <v>45710</v>
      </c>
      <c r="T332" s="41" t="s">
        <v>264</v>
      </c>
      <c r="U332" s="42">
        <v>13</v>
      </c>
      <c r="W332" s="44" t="str">
        <f>_xlfn.XLOOKUP(D332,'[1]SPMC IBP SA'!G:G,'[1]SPMC IBP SA'!M:M,"",0)</f>
        <v>VERMELHO</v>
      </c>
      <c r="X332" s="44" t="str">
        <f>_xlfn.XLOOKUP(D332,'[1]SPMC IBP SA'!G:G,'[1]SPMC IBP SA'!O:O,"",0)</f>
        <v>COP LEG.8</v>
      </c>
      <c r="Y332" s="44" t="str">
        <f>_xlfn.XLOOKUP(D332,'[1]SPMC IBP SA'!G:G,'[1]SPMC IBP SA'!R:R,"",0)</f>
        <v>REV. 800 3</v>
      </c>
      <c r="Z332" s="45" t="s">
        <v>55</v>
      </c>
      <c r="AA332" s="46">
        <f>_xlfn.XLOOKUP(D332,'[1]SPMC IBP SA'!G:G,'[1]SPMC IBP SA'!AM:AM,"",0)</f>
        <v>13</v>
      </c>
      <c r="AB332" s="26" t="str">
        <f t="shared" si="26"/>
        <v>NÃO</v>
      </c>
      <c r="AC332" s="47" t="str">
        <f t="shared" si="27"/>
        <v>Via Úmida</v>
      </c>
      <c r="AD332" s="47" t="str">
        <f>_xlfn.XLOOKUP(D332,'[1]SPMC IBP SA'!G:G,'[1]SPMC IBP SA'!FK:FK,"",0)</f>
        <v>Ótimo</v>
      </c>
      <c r="AE332" s="47" t="str">
        <f>_xlfn.XLOOKUP(D332,'[1]SPMC IBP SA'!G:G,'[1]SPMC IBP SA'!Q:Q,"",0)</f>
        <v>-</v>
      </c>
      <c r="AF332" s="48">
        <f>_xlfn.XLOOKUP(D332,'[1]SPMC IBP SA'!G:G,'[1]SPMC IBP SA'!FT:FT,"",0)*L332</f>
        <v>69624</v>
      </c>
      <c r="AG332">
        <f>IFERROR(IF(C332="","",VLOOKUP(C332,[1]EBR!A:I,9,0)),5)</f>
        <v>5</v>
      </c>
      <c r="AH332" t="str">
        <f>IF(AG332="","",VLOOKUP(AG332,[1]EBR!S:T,2,0))</f>
        <v>PESAGEM</v>
      </c>
      <c r="AI332" t="str">
        <f>_xlfn.XLOOKUP(D332,'[1]SPMC IBP SA'!G:G,'[1]SPMC IBP SA'!M:M,"",0)</f>
        <v>VERMELHO</v>
      </c>
      <c r="AJ332">
        <f t="shared" ca="1" si="28"/>
        <v>5</v>
      </c>
      <c r="AK332" s="40" t="str">
        <f t="shared" ca="1" si="29"/>
        <v>8 - OP com menos de 20 dias</v>
      </c>
      <c r="AS332" t="str">
        <f t="shared" si="30"/>
        <v>702563</v>
      </c>
    </row>
    <row r="333" spans="1:45" x14ac:dyDescent="0.35">
      <c r="A333" s="38">
        <v>702563</v>
      </c>
      <c r="B333" s="38">
        <v>2269628</v>
      </c>
      <c r="C333" s="38" t="s">
        <v>664</v>
      </c>
      <c r="D333" s="38" t="s">
        <v>323</v>
      </c>
      <c r="E333" s="38" t="s">
        <v>54</v>
      </c>
      <c r="F333" s="38">
        <v>400</v>
      </c>
      <c r="G333" s="38" t="s">
        <v>55</v>
      </c>
      <c r="H333" s="38">
        <v>600</v>
      </c>
      <c r="I333" s="38" t="s">
        <v>273</v>
      </c>
      <c r="J333" s="38" t="s">
        <v>661</v>
      </c>
      <c r="K333" s="38" t="s">
        <v>157</v>
      </c>
      <c r="L333" s="39">
        <v>400000</v>
      </c>
      <c r="M333" s="39">
        <v>0</v>
      </c>
      <c r="N333" t="s">
        <v>59</v>
      </c>
      <c r="O333" s="40">
        <v>45710</v>
      </c>
      <c r="P333" s="40">
        <v>45712</v>
      </c>
      <c r="Q333" s="40">
        <v>45692</v>
      </c>
      <c r="R333" s="40">
        <v>45709</v>
      </c>
      <c r="S333" s="40">
        <v>45710</v>
      </c>
      <c r="T333" s="41" t="s">
        <v>264</v>
      </c>
      <c r="U333" s="42">
        <v>13</v>
      </c>
      <c r="W333" s="44" t="str">
        <f>_xlfn.XLOOKUP(D333,'[1]SPMC IBP SA'!G:G,'[1]SPMC IBP SA'!M:M,"",0)</f>
        <v>VERMELHO</v>
      </c>
      <c r="X333" s="44" t="str">
        <f>_xlfn.XLOOKUP(D333,'[1]SPMC IBP SA'!G:G,'[1]SPMC IBP SA'!O:O,"",0)</f>
        <v>COP LEG.8</v>
      </c>
      <c r="Y333" s="44" t="str">
        <f>_xlfn.XLOOKUP(D333,'[1]SPMC IBP SA'!G:G,'[1]SPMC IBP SA'!R:R,"",0)</f>
        <v>REV. 800 3</v>
      </c>
      <c r="Z333" s="45" t="s">
        <v>55</v>
      </c>
      <c r="AA333" s="46">
        <f>_xlfn.XLOOKUP(D333,'[1]SPMC IBP SA'!G:G,'[1]SPMC IBP SA'!AM:AM,"",0)</f>
        <v>13</v>
      </c>
      <c r="AB333" s="26" t="str">
        <f t="shared" si="26"/>
        <v>NÃO</v>
      </c>
      <c r="AC333" s="47" t="str">
        <f t="shared" si="27"/>
        <v>Via Úmida</v>
      </c>
      <c r="AD333" s="47" t="str">
        <f>_xlfn.XLOOKUP(D333,'[1]SPMC IBP SA'!G:G,'[1]SPMC IBP SA'!FK:FK,"",0)</f>
        <v>Ótimo</v>
      </c>
      <c r="AE333" s="47" t="str">
        <f>_xlfn.XLOOKUP(D333,'[1]SPMC IBP SA'!G:G,'[1]SPMC IBP SA'!Q:Q,"",0)</f>
        <v>-</v>
      </c>
      <c r="AF333" s="48">
        <f>_xlfn.XLOOKUP(D333,'[1]SPMC IBP SA'!G:G,'[1]SPMC IBP SA'!FT:FT,"",0)*L333</f>
        <v>69624</v>
      </c>
      <c r="AG333">
        <f>IFERROR(IF(C333="","",VLOOKUP(C333,[1]EBR!A:I,9,0)),5)</f>
        <v>5</v>
      </c>
      <c r="AH333" t="str">
        <f>IF(AG333="","",VLOOKUP(AG333,[1]EBR!S:T,2,0))</f>
        <v>PESAGEM</v>
      </c>
      <c r="AI333" t="str">
        <f>_xlfn.XLOOKUP(D333,'[1]SPMC IBP SA'!G:G,'[1]SPMC IBP SA'!M:M,"",0)</f>
        <v>VERMELHO</v>
      </c>
      <c r="AJ333">
        <f t="shared" ca="1" si="28"/>
        <v>5</v>
      </c>
      <c r="AK333" s="40" t="str">
        <f t="shared" ca="1" si="29"/>
        <v>8 - OP com menos de 20 dias</v>
      </c>
      <c r="AS333" t="str">
        <f t="shared" si="30"/>
        <v>702563</v>
      </c>
    </row>
    <row r="334" spans="1:45" x14ac:dyDescent="0.35">
      <c r="A334" s="38">
        <v>702755</v>
      </c>
      <c r="B334" s="38">
        <v>2272496</v>
      </c>
      <c r="C334" s="38" t="s">
        <v>665</v>
      </c>
      <c r="D334" s="38" t="s">
        <v>279</v>
      </c>
      <c r="E334" s="38" t="s">
        <v>54</v>
      </c>
      <c r="F334" s="38">
        <v>400</v>
      </c>
      <c r="G334" s="38" t="s">
        <v>55</v>
      </c>
      <c r="H334" s="38">
        <v>600</v>
      </c>
      <c r="I334" s="38" t="s">
        <v>273</v>
      </c>
      <c r="J334" s="38" t="s">
        <v>497</v>
      </c>
      <c r="K334" s="38" t="s">
        <v>157</v>
      </c>
      <c r="L334" s="39">
        <v>450000</v>
      </c>
      <c r="M334" s="39">
        <v>0</v>
      </c>
      <c r="N334" t="s">
        <v>59</v>
      </c>
      <c r="O334" s="40">
        <v>45710</v>
      </c>
      <c r="P334" s="40">
        <v>45713</v>
      </c>
      <c r="Q334" s="40">
        <v>45701</v>
      </c>
      <c r="R334" s="40">
        <v>45710</v>
      </c>
      <c r="S334" s="40">
        <v>45710</v>
      </c>
      <c r="T334" s="41" t="s">
        <v>264</v>
      </c>
      <c r="U334" s="42">
        <v>15</v>
      </c>
      <c r="W334" s="44" t="str">
        <f>_xlfn.XLOOKUP(D334,'[1]SPMC IBP SA'!G:G,'[1]SPMC IBP SA'!M:M,"",0)</f>
        <v>VERMELHO</v>
      </c>
      <c r="X334" s="44" t="str">
        <f>_xlfn.XLOOKUP(D334,'[1]SPMC IBP SA'!G:G,'[1]SPMC IBP SA'!O:O,"",0)</f>
        <v>KIL.T400</v>
      </c>
      <c r="Y334" s="44" t="str">
        <f>_xlfn.XLOOKUP(D334,'[1]SPMC IBP SA'!G:G,'[1]SPMC IBP SA'!R:R,"",0)</f>
        <v>REV. 400 2</v>
      </c>
      <c r="Z334" s="45" t="s">
        <v>55</v>
      </c>
      <c r="AA334" s="46">
        <f>_xlfn.XLOOKUP(D334,'[1]SPMC IBP SA'!G:G,'[1]SPMC IBP SA'!AM:AM,"",0)</f>
        <v>15</v>
      </c>
      <c r="AB334" s="26" t="str">
        <f t="shared" si="26"/>
        <v>NÃO</v>
      </c>
      <c r="AC334" s="47" t="str">
        <f t="shared" si="27"/>
        <v>Via Úmida</v>
      </c>
      <c r="AD334" s="47" t="str">
        <f>_xlfn.XLOOKUP(D334,'[1]SPMC IBP SA'!G:G,'[1]SPMC IBP SA'!FK:FK,"",0)</f>
        <v>Crítico</v>
      </c>
      <c r="AE334" s="47" t="str">
        <f>_xlfn.XLOOKUP(D334,'[1]SPMC IBP SA'!G:G,'[1]SPMC IBP SA'!Q:Q,"",0)</f>
        <v>-</v>
      </c>
      <c r="AF334" s="48">
        <f>_xlfn.XLOOKUP(D334,'[1]SPMC IBP SA'!G:G,'[1]SPMC IBP SA'!FT:FT,"",0)*L334</f>
        <v>50589</v>
      </c>
      <c r="AG334">
        <f>IFERROR(IF(C334="","",VLOOKUP(C334,[1]EBR!A:I,9,0)),5)</f>
        <v>5</v>
      </c>
      <c r="AH334" t="str">
        <f>IF(AG334="","",VLOOKUP(AG334,[1]EBR!S:T,2,0))</f>
        <v>PESAGEM</v>
      </c>
      <c r="AI334" t="str">
        <f>_xlfn.XLOOKUP(D334,'[1]SPMC IBP SA'!G:G,'[1]SPMC IBP SA'!M:M,"",0)</f>
        <v>VERMELHO</v>
      </c>
      <c r="AJ334">
        <f t="shared" ca="1" si="28"/>
        <v>5</v>
      </c>
      <c r="AK334" s="40" t="str">
        <f t="shared" ca="1" si="29"/>
        <v>8 - OP com menos de 20 dias</v>
      </c>
      <c r="AS334" t="str">
        <f t="shared" si="30"/>
        <v>702563</v>
      </c>
    </row>
    <row r="335" spans="1:45" x14ac:dyDescent="0.35">
      <c r="A335" s="38">
        <v>702755</v>
      </c>
      <c r="B335" s="38">
        <v>2272497</v>
      </c>
      <c r="C335" s="38" t="s">
        <v>666</v>
      </c>
      <c r="D335" s="38" t="s">
        <v>279</v>
      </c>
      <c r="E335" s="38" t="s">
        <v>54</v>
      </c>
      <c r="F335" s="38">
        <v>400</v>
      </c>
      <c r="G335" s="38" t="s">
        <v>55</v>
      </c>
      <c r="H335" s="38">
        <v>600</v>
      </c>
      <c r="I335" s="38" t="s">
        <v>273</v>
      </c>
      <c r="J335" s="38" t="s">
        <v>497</v>
      </c>
      <c r="K335" s="38" t="s">
        <v>157</v>
      </c>
      <c r="L335" s="39">
        <v>450000</v>
      </c>
      <c r="M335" s="39">
        <v>0</v>
      </c>
      <c r="N335" t="s">
        <v>59</v>
      </c>
      <c r="O335" s="40">
        <v>45710</v>
      </c>
      <c r="P335" s="40">
        <v>45713</v>
      </c>
      <c r="Q335" s="40">
        <v>45701</v>
      </c>
      <c r="R335" s="40">
        <v>45710</v>
      </c>
      <c r="S335" s="40">
        <v>45710</v>
      </c>
      <c r="T335" s="41" t="s">
        <v>264</v>
      </c>
      <c r="U335" s="42">
        <v>15</v>
      </c>
      <c r="W335" s="44" t="str">
        <f>_xlfn.XLOOKUP(D335,'[1]SPMC IBP SA'!G:G,'[1]SPMC IBP SA'!M:M,"",0)</f>
        <v>VERMELHO</v>
      </c>
      <c r="X335" s="44" t="str">
        <f>_xlfn.XLOOKUP(D335,'[1]SPMC IBP SA'!G:G,'[1]SPMC IBP SA'!O:O,"",0)</f>
        <v>KIL.T400</v>
      </c>
      <c r="Y335" s="44" t="str">
        <f>_xlfn.XLOOKUP(D335,'[1]SPMC IBP SA'!G:G,'[1]SPMC IBP SA'!R:R,"",0)</f>
        <v>REV. 400 2</v>
      </c>
      <c r="Z335" s="45" t="s">
        <v>55</v>
      </c>
      <c r="AA335" s="46">
        <f>_xlfn.XLOOKUP(D335,'[1]SPMC IBP SA'!G:G,'[1]SPMC IBP SA'!AM:AM,"",0)</f>
        <v>15</v>
      </c>
      <c r="AB335" s="26" t="str">
        <f t="shared" si="26"/>
        <v>NÃO</v>
      </c>
      <c r="AC335" s="47" t="str">
        <f t="shared" si="27"/>
        <v>Via Úmida</v>
      </c>
      <c r="AD335" s="47" t="str">
        <f>_xlfn.XLOOKUP(D335,'[1]SPMC IBP SA'!G:G,'[1]SPMC IBP SA'!FK:FK,"",0)</f>
        <v>Crítico</v>
      </c>
      <c r="AE335" s="47" t="str">
        <f>_xlfn.XLOOKUP(D335,'[1]SPMC IBP SA'!G:G,'[1]SPMC IBP SA'!Q:Q,"",0)</f>
        <v>-</v>
      </c>
      <c r="AF335" s="48">
        <f>_xlfn.XLOOKUP(D335,'[1]SPMC IBP SA'!G:G,'[1]SPMC IBP SA'!FT:FT,"",0)*L335</f>
        <v>50589</v>
      </c>
      <c r="AG335">
        <f>IFERROR(IF(C335="","",VLOOKUP(C335,[1]EBR!A:I,9,0)),5)</f>
        <v>5</v>
      </c>
      <c r="AH335" t="str">
        <f>IF(AG335="","",VLOOKUP(AG335,[1]EBR!S:T,2,0))</f>
        <v>PESAGEM</v>
      </c>
      <c r="AI335" t="str">
        <f>_xlfn.XLOOKUP(D335,'[1]SPMC IBP SA'!G:G,'[1]SPMC IBP SA'!M:M,"",0)</f>
        <v>VERMELHO</v>
      </c>
      <c r="AJ335">
        <f t="shared" ca="1" si="28"/>
        <v>5</v>
      </c>
      <c r="AK335" s="40" t="str">
        <f t="shared" ca="1" si="29"/>
        <v>8 - OP com menos de 20 dias</v>
      </c>
      <c r="AS335" t="str">
        <f t="shared" si="30"/>
        <v>702755</v>
      </c>
    </row>
    <row r="336" spans="1:45" x14ac:dyDescent="0.35">
      <c r="A336" s="38">
        <v>702755</v>
      </c>
      <c r="B336" s="38">
        <v>2272498</v>
      </c>
      <c r="C336" s="38" t="s">
        <v>667</v>
      </c>
      <c r="D336" s="38" t="s">
        <v>279</v>
      </c>
      <c r="E336" s="38" t="s">
        <v>54</v>
      </c>
      <c r="F336" s="38">
        <v>400</v>
      </c>
      <c r="G336" s="38" t="s">
        <v>55</v>
      </c>
      <c r="H336" s="38">
        <v>600</v>
      </c>
      <c r="I336" s="38" t="s">
        <v>273</v>
      </c>
      <c r="J336" s="38" t="s">
        <v>497</v>
      </c>
      <c r="K336" s="38" t="s">
        <v>157</v>
      </c>
      <c r="L336" s="39">
        <v>450000</v>
      </c>
      <c r="M336" s="39">
        <v>0</v>
      </c>
      <c r="N336" t="s">
        <v>59</v>
      </c>
      <c r="O336" s="40">
        <v>45710</v>
      </c>
      <c r="P336" s="40">
        <v>45713</v>
      </c>
      <c r="Q336" s="40">
        <v>45701</v>
      </c>
      <c r="R336" s="40">
        <v>45710</v>
      </c>
      <c r="S336" s="40">
        <v>45710</v>
      </c>
      <c r="T336" s="41" t="s">
        <v>264</v>
      </c>
      <c r="U336" s="42">
        <v>15</v>
      </c>
      <c r="W336" s="44" t="str">
        <f>_xlfn.XLOOKUP(D336,'[1]SPMC IBP SA'!G:G,'[1]SPMC IBP SA'!M:M,"",0)</f>
        <v>VERMELHO</v>
      </c>
      <c r="X336" s="44" t="str">
        <f>_xlfn.XLOOKUP(D336,'[1]SPMC IBP SA'!G:G,'[1]SPMC IBP SA'!O:O,"",0)</f>
        <v>KIL.T400</v>
      </c>
      <c r="Y336" s="44" t="str">
        <f>_xlfn.XLOOKUP(D336,'[1]SPMC IBP SA'!G:G,'[1]SPMC IBP SA'!R:R,"",0)</f>
        <v>REV. 400 2</v>
      </c>
      <c r="Z336" s="45" t="s">
        <v>55</v>
      </c>
      <c r="AA336" s="46">
        <f>_xlfn.XLOOKUP(D336,'[1]SPMC IBP SA'!G:G,'[1]SPMC IBP SA'!AM:AM,"",0)</f>
        <v>15</v>
      </c>
      <c r="AB336" s="26" t="str">
        <f t="shared" si="26"/>
        <v>NÃO</v>
      </c>
      <c r="AC336" s="47" t="str">
        <f t="shared" si="27"/>
        <v>Via Úmida</v>
      </c>
      <c r="AD336" s="47" t="str">
        <f>_xlfn.XLOOKUP(D336,'[1]SPMC IBP SA'!G:G,'[1]SPMC IBP SA'!FK:FK,"",0)</f>
        <v>Crítico</v>
      </c>
      <c r="AE336" s="47" t="str">
        <f>_xlfn.XLOOKUP(D336,'[1]SPMC IBP SA'!G:G,'[1]SPMC IBP SA'!Q:Q,"",0)</f>
        <v>-</v>
      </c>
      <c r="AF336" s="48">
        <f>_xlfn.XLOOKUP(D336,'[1]SPMC IBP SA'!G:G,'[1]SPMC IBP SA'!FT:FT,"",0)*L336</f>
        <v>50589</v>
      </c>
      <c r="AG336">
        <f>IFERROR(IF(C336="","",VLOOKUP(C336,[1]EBR!A:I,9,0)),5)</f>
        <v>5</v>
      </c>
      <c r="AH336" t="str">
        <f>IF(AG336="","",VLOOKUP(AG336,[1]EBR!S:T,2,0))</f>
        <v>PESAGEM</v>
      </c>
      <c r="AI336" t="str">
        <f>_xlfn.XLOOKUP(D336,'[1]SPMC IBP SA'!G:G,'[1]SPMC IBP SA'!M:M,"",0)</f>
        <v>VERMELHO</v>
      </c>
      <c r="AJ336">
        <f t="shared" ca="1" si="28"/>
        <v>5</v>
      </c>
      <c r="AK336" s="40" t="str">
        <f t="shared" ca="1" si="29"/>
        <v>8 - OP com menos de 20 dias</v>
      </c>
      <c r="AS336" t="str">
        <f t="shared" si="30"/>
        <v>702755</v>
      </c>
    </row>
    <row r="337" spans="1:45" x14ac:dyDescent="0.35">
      <c r="A337" s="38">
        <v>702755</v>
      </c>
      <c r="B337" s="38">
        <v>2272499</v>
      </c>
      <c r="C337" s="38" t="s">
        <v>668</v>
      </c>
      <c r="D337" s="38" t="s">
        <v>279</v>
      </c>
      <c r="E337" s="38" t="s">
        <v>54</v>
      </c>
      <c r="F337" s="38">
        <v>400</v>
      </c>
      <c r="G337" s="38" t="s">
        <v>55</v>
      </c>
      <c r="H337" s="38">
        <v>600</v>
      </c>
      <c r="I337" s="38" t="s">
        <v>273</v>
      </c>
      <c r="J337" s="38" t="s">
        <v>497</v>
      </c>
      <c r="K337" s="38" t="s">
        <v>157</v>
      </c>
      <c r="L337" s="39">
        <v>450000</v>
      </c>
      <c r="M337" s="39">
        <v>0</v>
      </c>
      <c r="N337" t="s">
        <v>59</v>
      </c>
      <c r="O337" s="40">
        <v>45710</v>
      </c>
      <c r="P337" s="40">
        <v>45713</v>
      </c>
      <c r="Q337" s="40">
        <v>45701</v>
      </c>
      <c r="R337" s="40">
        <v>45710</v>
      </c>
      <c r="S337" s="40">
        <v>45710</v>
      </c>
      <c r="T337" s="41" t="s">
        <v>264</v>
      </c>
      <c r="U337" s="42">
        <v>15</v>
      </c>
      <c r="W337" s="44" t="str">
        <f>_xlfn.XLOOKUP(D337,'[1]SPMC IBP SA'!G:G,'[1]SPMC IBP SA'!M:M,"",0)</f>
        <v>VERMELHO</v>
      </c>
      <c r="X337" s="44" t="str">
        <f>_xlfn.XLOOKUP(D337,'[1]SPMC IBP SA'!G:G,'[1]SPMC IBP SA'!O:O,"",0)</f>
        <v>KIL.T400</v>
      </c>
      <c r="Y337" s="44" t="str">
        <f>_xlfn.XLOOKUP(D337,'[1]SPMC IBP SA'!G:G,'[1]SPMC IBP SA'!R:R,"",0)</f>
        <v>REV. 400 2</v>
      </c>
      <c r="Z337" s="45" t="s">
        <v>55</v>
      </c>
      <c r="AA337" s="46">
        <f>_xlfn.XLOOKUP(D337,'[1]SPMC IBP SA'!G:G,'[1]SPMC IBP SA'!AM:AM,"",0)</f>
        <v>15</v>
      </c>
      <c r="AB337" s="26" t="str">
        <f t="shared" si="26"/>
        <v>NÃO</v>
      </c>
      <c r="AC337" s="47" t="str">
        <f t="shared" si="27"/>
        <v>Via Úmida</v>
      </c>
      <c r="AD337" s="47" t="str">
        <f>_xlfn.XLOOKUP(D337,'[1]SPMC IBP SA'!G:G,'[1]SPMC IBP SA'!FK:FK,"",0)</f>
        <v>Crítico</v>
      </c>
      <c r="AE337" s="47" t="str">
        <f>_xlfn.XLOOKUP(D337,'[1]SPMC IBP SA'!G:G,'[1]SPMC IBP SA'!Q:Q,"",0)</f>
        <v>-</v>
      </c>
      <c r="AF337" s="48">
        <f>_xlfn.XLOOKUP(D337,'[1]SPMC IBP SA'!G:G,'[1]SPMC IBP SA'!FT:FT,"",0)*L337</f>
        <v>50589</v>
      </c>
      <c r="AG337">
        <f>IFERROR(IF(C337="","",VLOOKUP(C337,[1]EBR!A:I,9,0)),5)</f>
        <v>5</v>
      </c>
      <c r="AH337" t="str">
        <f>IF(AG337="","",VLOOKUP(AG337,[1]EBR!S:T,2,0))</f>
        <v>PESAGEM</v>
      </c>
      <c r="AI337" t="str">
        <f>_xlfn.XLOOKUP(D337,'[1]SPMC IBP SA'!G:G,'[1]SPMC IBP SA'!M:M,"",0)</f>
        <v>VERMELHO</v>
      </c>
      <c r="AJ337">
        <f t="shared" ca="1" si="28"/>
        <v>5</v>
      </c>
      <c r="AK337" s="40" t="str">
        <f t="shared" ca="1" si="29"/>
        <v>8 - OP com menos de 20 dias</v>
      </c>
      <c r="AS337" t="str">
        <f t="shared" si="30"/>
        <v>702755</v>
      </c>
    </row>
    <row r="338" spans="1:45" x14ac:dyDescent="0.35">
      <c r="A338" s="38">
        <v>702755</v>
      </c>
      <c r="B338" s="38">
        <v>2272500</v>
      </c>
      <c r="C338" s="38" t="s">
        <v>669</v>
      </c>
      <c r="D338" s="38" t="s">
        <v>279</v>
      </c>
      <c r="E338" s="38" t="s">
        <v>54</v>
      </c>
      <c r="F338" s="38">
        <v>400</v>
      </c>
      <c r="G338" s="38" t="s">
        <v>55</v>
      </c>
      <c r="H338" s="38">
        <v>600</v>
      </c>
      <c r="I338" s="38" t="s">
        <v>273</v>
      </c>
      <c r="J338" s="38" t="s">
        <v>497</v>
      </c>
      <c r="K338" s="38" t="s">
        <v>157</v>
      </c>
      <c r="L338" s="39">
        <v>450000</v>
      </c>
      <c r="M338" s="39">
        <v>0</v>
      </c>
      <c r="N338" t="s">
        <v>59</v>
      </c>
      <c r="O338" s="40">
        <v>45710</v>
      </c>
      <c r="P338" s="40">
        <v>45713</v>
      </c>
      <c r="Q338" s="40">
        <v>45701</v>
      </c>
      <c r="R338" s="40">
        <v>45710</v>
      </c>
      <c r="S338" s="40">
        <v>45710</v>
      </c>
      <c r="T338" s="41" t="s">
        <v>264</v>
      </c>
      <c r="U338" s="42">
        <v>15</v>
      </c>
      <c r="W338" s="44" t="str">
        <f>_xlfn.XLOOKUP(D338,'[1]SPMC IBP SA'!G:G,'[1]SPMC IBP SA'!M:M,"",0)</f>
        <v>VERMELHO</v>
      </c>
      <c r="X338" s="44" t="str">
        <f>_xlfn.XLOOKUP(D338,'[1]SPMC IBP SA'!G:G,'[1]SPMC IBP SA'!O:O,"",0)</f>
        <v>KIL.T400</v>
      </c>
      <c r="Y338" s="44" t="str">
        <f>_xlfn.XLOOKUP(D338,'[1]SPMC IBP SA'!G:G,'[1]SPMC IBP SA'!R:R,"",0)</f>
        <v>REV. 400 2</v>
      </c>
      <c r="Z338" s="45" t="s">
        <v>55</v>
      </c>
      <c r="AA338" s="46">
        <f>_xlfn.XLOOKUP(D338,'[1]SPMC IBP SA'!G:G,'[1]SPMC IBP SA'!AM:AM,"",0)</f>
        <v>15</v>
      </c>
      <c r="AB338" s="26" t="str">
        <f t="shared" si="26"/>
        <v>NÃO</v>
      </c>
      <c r="AC338" s="47" t="str">
        <f t="shared" si="27"/>
        <v>Via Úmida</v>
      </c>
      <c r="AD338" s="47" t="str">
        <f>_xlfn.XLOOKUP(D338,'[1]SPMC IBP SA'!G:G,'[1]SPMC IBP SA'!FK:FK,"",0)</f>
        <v>Crítico</v>
      </c>
      <c r="AE338" s="47" t="str">
        <f>_xlfn.XLOOKUP(D338,'[1]SPMC IBP SA'!G:G,'[1]SPMC IBP SA'!Q:Q,"",0)</f>
        <v>-</v>
      </c>
      <c r="AF338" s="48">
        <f>_xlfn.XLOOKUP(D338,'[1]SPMC IBP SA'!G:G,'[1]SPMC IBP SA'!FT:FT,"",0)*L338</f>
        <v>50589</v>
      </c>
      <c r="AG338">
        <f>IFERROR(IF(C338="","",VLOOKUP(C338,[1]EBR!A:I,9,0)),5)</f>
        <v>5</v>
      </c>
      <c r="AH338" t="str">
        <f>IF(AG338="","",VLOOKUP(AG338,[1]EBR!S:T,2,0))</f>
        <v>PESAGEM</v>
      </c>
      <c r="AI338" t="str">
        <f>_xlfn.XLOOKUP(D338,'[1]SPMC IBP SA'!G:G,'[1]SPMC IBP SA'!M:M,"",0)</f>
        <v>VERMELHO</v>
      </c>
      <c r="AJ338">
        <f t="shared" ca="1" si="28"/>
        <v>5</v>
      </c>
      <c r="AK338" s="40" t="str">
        <f t="shared" ca="1" si="29"/>
        <v>8 - OP com menos de 20 dias</v>
      </c>
      <c r="AS338" t="str">
        <f t="shared" si="30"/>
        <v>702755</v>
      </c>
    </row>
    <row r="339" spans="1:45" x14ac:dyDescent="0.35">
      <c r="A339" s="38">
        <v>701164</v>
      </c>
      <c r="B339" s="38">
        <v>2273972</v>
      </c>
      <c r="C339" s="38" t="s">
        <v>670</v>
      </c>
      <c r="D339" s="38" t="s">
        <v>335</v>
      </c>
      <c r="E339" s="38" t="s">
        <v>54</v>
      </c>
      <c r="F339" s="38">
        <v>400</v>
      </c>
      <c r="G339" s="38" t="s">
        <v>55</v>
      </c>
      <c r="H339" s="38">
        <v>600</v>
      </c>
      <c r="I339" s="38" t="s">
        <v>273</v>
      </c>
      <c r="J339" s="38" t="s">
        <v>570</v>
      </c>
      <c r="K339" s="38" t="s">
        <v>269</v>
      </c>
      <c r="L339" s="39">
        <v>1600000</v>
      </c>
      <c r="M339" s="39">
        <v>0</v>
      </c>
      <c r="N339" t="s">
        <v>59</v>
      </c>
      <c r="O339" s="40">
        <v>45710</v>
      </c>
      <c r="P339" s="40">
        <v>45714</v>
      </c>
      <c r="Q339" s="40">
        <v>45707</v>
      </c>
      <c r="R339" s="40">
        <v>45710</v>
      </c>
      <c r="S339" s="40">
        <v>45710</v>
      </c>
      <c r="T339" s="41" t="s">
        <v>264</v>
      </c>
      <c r="U339" s="42">
        <v>18</v>
      </c>
      <c r="W339" s="44" t="str">
        <f>_xlfn.XLOOKUP(D339,'[1]SPMC IBP SA'!G:G,'[1]SPMC IBP SA'!M:M,"",0)</f>
        <v>AMARELO</v>
      </c>
      <c r="X339" s="44" t="str">
        <f>_xlfn.XLOOKUP(D339,'[1]SPMC IBP SA'!G:G,'[1]SPMC IBP SA'!O:O,"",0)</f>
        <v>COP FET.7</v>
      </c>
      <c r="Y339" s="44" t="str">
        <f>_xlfn.XLOOKUP(D339,'[1]SPMC IBP SA'!G:G,'[1]SPMC IBP SA'!R:R,"",0)</f>
        <v>REV. 500 3</v>
      </c>
      <c r="Z339" s="45" t="s">
        <v>55</v>
      </c>
      <c r="AA339" s="46">
        <f>_xlfn.XLOOKUP(D339,'[1]SPMC IBP SA'!G:G,'[1]SPMC IBP SA'!AM:AM,"",0)</f>
        <v>18</v>
      </c>
      <c r="AB339" s="26" t="str">
        <f t="shared" si="26"/>
        <v>NÃO</v>
      </c>
      <c r="AC339" s="47" t="str">
        <f t="shared" si="27"/>
        <v>Via Úmida</v>
      </c>
      <c r="AD339" s="47" t="str">
        <f>_xlfn.XLOOKUP(D339,'[1]SPMC IBP SA'!G:G,'[1]SPMC IBP SA'!FK:FK,"",0)</f>
        <v>Crítico</v>
      </c>
      <c r="AE339" s="47" t="str">
        <f>_xlfn.XLOOKUP(D339,'[1]SPMC IBP SA'!G:G,'[1]SPMC IBP SA'!Q:Q,"",0)</f>
        <v>-</v>
      </c>
      <c r="AF339" s="48">
        <f>_xlfn.XLOOKUP(D339,'[1]SPMC IBP SA'!G:G,'[1]SPMC IBP SA'!FT:FT,"",0)*L339</f>
        <v>138256</v>
      </c>
      <c r="AG339">
        <f>IFERROR(IF(C339="","",VLOOKUP(C339,[1]EBR!A:I,9,0)),5)</f>
        <v>5</v>
      </c>
      <c r="AH339" t="str">
        <f>IF(AG339="","",VLOOKUP(AG339,[1]EBR!S:T,2,0))</f>
        <v>PESAGEM</v>
      </c>
      <c r="AI339" t="str">
        <f>_xlfn.XLOOKUP(D339,'[1]SPMC IBP SA'!G:G,'[1]SPMC IBP SA'!M:M,"",0)</f>
        <v>AMARELO</v>
      </c>
      <c r="AJ339">
        <f t="shared" ca="1" si="28"/>
        <v>5</v>
      </c>
      <c r="AK339" s="40" t="str">
        <f t="shared" ca="1" si="29"/>
        <v>8 - OP com menos de 20 dias</v>
      </c>
      <c r="AS339" t="str">
        <f t="shared" si="30"/>
        <v>702755</v>
      </c>
    </row>
    <row r="340" spans="1:45" x14ac:dyDescent="0.35">
      <c r="A340" s="38">
        <v>701164</v>
      </c>
      <c r="B340" s="38">
        <v>2273973</v>
      </c>
      <c r="C340" s="38" t="s">
        <v>671</v>
      </c>
      <c r="D340" s="38" t="s">
        <v>335</v>
      </c>
      <c r="E340" s="38" t="s">
        <v>54</v>
      </c>
      <c r="F340" s="38">
        <v>400</v>
      </c>
      <c r="G340" s="38" t="s">
        <v>55</v>
      </c>
      <c r="H340" s="38">
        <v>600</v>
      </c>
      <c r="I340" s="38" t="s">
        <v>273</v>
      </c>
      <c r="J340" s="38" t="s">
        <v>570</v>
      </c>
      <c r="K340" s="38" t="s">
        <v>269</v>
      </c>
      <c r="L340" s="39">
        <v>1600000</v>
      </c>
      <c r="M340" s="39">
        <v>0</v>
      </c>
      <c r="N340" t="s">
        <v>59</v>
      </c>
      <c r="O340" s="40">
        <v>45710</v>
      </c>
      <c r="P340" s="40">
        <v>45714</v>
      </c>
      <c r="Q340" s="40">
        <v>45707</v>
      </c>
      <c r="R340" s="40">
        <v>45710</v>
      </c>
      <c r="S340" s="40">
        <v>45710</v>
      </c>
      <c r="T340" s="41" t="s">
        <v>264</v>
      </c>
      <c r="U340" s="42">
        <v>18</v>
      </c>
      <c r="W340" s="44" t="str">
        <f>_xlfn.XLOOKUP(D340,'[1]SPMC IBP SA'!G:G,'[1]SPMC IBP SA'!M:M,"",0)</f>
        <v>AMARELO</v>
      </c>
      <c r="X340" s="44" t="str">
        <f>_xlfn.XLOOKUP(D340,'[1]SPMC IBP SA'!G:G,'[1]SPMC IBP SA'!O:O,"",0)</f>
        <v>COP FET.7</v>
      </c>
      <c r="Y340" s="44" t="str">
        <f>_xlfn.XLOOKUP(D340,'[1]SPMC IBP SA'!G:G,'[1]SPMC IBP SA'!R:R,"",0)</f>
        <v>REV. 500 3</v>
      </c>
      <c r="Z340" s="45" t="s">
        <v>55</v>
      </c>
      <c r="AA340" s="46">
        <f>_xlfn.XLOOKUP(D340,'[1]SPMC IBP SA'!G:G,'[1]SPMC IBP SA'!AM:AM,"",0)</f>
        <v>18</v>
      </c>
      <c r="AB340" s="26" t="str">
        <f t="shared" si="26"/>
        <v>NÃO</v>
      </c>
      <c r="AC340" s="47" t="str">
        <f t="shared" si="27"/>
        <v>Via Úmida</v>
      </c>
      <c r="AD340" s="47" t="str">
        <f>_xlfn.XLOOKUP(D340,'[1]SPMC IBP SA'!G:G,'[1]SPMC IBP SA'!FK:FK,"",0)</f>
        <v>Crítico</v>
      </c>
      <c r="AE340" s="47" t="str">
        <f>_xlfn.XLOOKUP(D340,'[1]SPMC IBP SA'!G:G,'[1]SPMC IBP SA'!Q:Q,"",0)</f>
        <v>-</v>
      </c>
      <c r="AF340" s="48">
        <f>_xlfn.XLOOKUP(D340,'[1]SPMC IBP SA'!G:G,'[1]SPMC IBP SA'!FT:FT,"",0)*L340</f>
        <v>138256</v>
      </c>
      <c r="AG340">
        <f>IFERROR(IF(C340="","",VLOOKUP(C340,[1]EBR!A:I,9,0)),5)</f>
        <v>5</v>
      </c>
      <c r="AH340" t="str">
        <f>IF(AG340="","",VLOOKUP(AG340,[1]EBR!S:T,2,0))</f>
        <v>PESAGEM</v>
      </c>
      <c r="AI340" t="str">
        <f>_xlfn.XLOOKUP(D340,'[1]SPMC IBP SA'!G:G,'[1]SPMC IBP SA'!M:M,"",0)</f>
        <v>AMARELO</v>
      </c>
      <c r="AJ340">
        <f t="shared" ca="1" si="28"/>
        <v>5</v>
      </c>
      <c r="AK340" s="40" t="str">
        <f t="shared" ca="1" si="29"/>
        <v>8 - OP com menos de 20 dias</v>
      </c>
      <c r="AS340" t="str">
        <f t="shared" si="30"/>
        <v>701164</v>
      </c>
    </row>
    <row r="341" spans="1:45" x14ac:dyDescent="0.35">
      <c r="A341" s="38">
        <v>701164</v>
      </c>
      <c r="B341" s="38">
        <v>2273974</v>
      </c>
      <c r="C341" s="38" t="s">
        <v>672</v>
      </c>
      <c r="D341" s="38" t="s">
        <v>335</v>
      </c>
      <c r="E341" s="38" t="s">
        <v>54</v>
      </c>
      <c r="F341" s="38">
        <v>400</v>
      </c>
      <c r="G341" s="38" t="s">
        <v>55</v>
      </c>
      <c r="H341" s="38">
        <v>600</v>
      </c>
      <c r="I341" s="38" t="s">
        <v>273</v>
      </c>
      <c r="J341" s="38" t="s">
        <v>570</v>
      </c>
      <c r="K341" s="38" t="s">
        <v>269</v>
      </c>
      <c r="L341" s="39">
        <v>1600000</v>
      </c>
      <c r="M341" s="39">
        <v>0</v>
      </c>
      <c r="N341" t="s">
        <v>59</v>
      </c>
      <c r="O341" s="40">
        <v>45710</v>
      </c>
      <c r="P341" s="40">
        <v>45714</v>
      </c>
      <c r="Q341" s="40">
        <v>45707</v>
      </c>
      <c r="R341" s="40">
        <v>45710</v>
      </c>
      <c r="S341" s="40">
        <v>45710</v>
      </c>
      <c r="T341" s="41" t="s">
        <v>264</v>
      </c>
      <c r="U341" s="42">
        <v>18</v>
      </c>
      <c r="W341" s="44" t="str">
        <f>_xlfn.XLOOKUP(D341,'[1]SPMC IBP SA'!G:G,'[1]SPMC IBP SA'!M:M,"",0)</f>
        <v>AMARELO</v>
      </c>
      <c r="X341" s="44" t="str">
        <f>_xlfn.XLOOKUP(D341,'[1]SPMC IBP SA'!G:G,'[1]SPMC IBP SA'!O:O,"",0)</f>
        <v>COP FET.7</v>
      </c>
      <c r="Y341" s="44" t="str">
        <f>_xlfn.XLOOKUP(D341,'[1]SPMC IBP SA'!G:G,'[1]SPMC IBP SA'!R:R,"",0)</f>
        <v>REV. 500 3</v>
      </c>
      <c r="Z341" s="45" t="s">
        <v>55</v>
      </c>
      <c r="AA341" s="46">
        <f>_xlfn.XLOOKUP(D341,'[1]SPMC IBP SA'!G:G,'[1]SPMC IBP SA'!AM:AM,"",0)</f>
        <v>18</v>
      </c>
      <c r="AB341" s="26" t="str">
        <f t="shared" si="26"/>
        <v>NÃO</v>
      </c>
      <c r="AC341" s="47" t="str">
        <f t="shared" si="27"/>
        <v>Via Úmida</v>
      </c>
      <c r="AD341" s="47" t="str">
        <f>_xlfn.XLOOKUP(D341,'[1]SPMC IBP SA'!G:G,'[1]SPMC IBP SA'!FK:FK,"",0)</f>
        <v>Crítico</v>
      </c>
      <c r="AE341" s="47" t="str">
        <f>_xlfn.XLOOKUP(D341,'[1]SPMC IBP SA'!G:G,'[1]SPMC IBP SA'!Q:Q,"",0)</f>
        <v>-</v>
      </c>
      <c r="AF341" s="48">
        <f>_xlfn.XLOOKUP(D341,'[1]SPMC IBP SA'!G:G,'[1]SPMC IBP SA'!FT:FT,"",0)*L341</f>
        <v>138256</v>
      </c>
      <c r="AG341">
        <f>IFERROR(IF(C341="","",VLOOKUP(C341,[1]EBR!A:I,9,0)),5)</f>
        <v>5</v>
      </c>
      <c r="AH341" t="str">
        <f>IF(AG341="","",VLOOKUP(AG341,[1]EBR!S:T,2,0))</f>
        <v>PESAGEM</v>
      </c>
      <c r="AI341" t="str">
        <f>_xlfn.XLOOKUP(D341,'[1]SPMC IBP SA'!G:G,'[1]SPMC IBP SA'!M:M,"",0)</f>
        <v>AMARELO</v>
      </c>
      <c r="AJ341">
        <f t="shared" ca="1" si="28"/>
        <v>5</v>
      </c>
      <c r="AK341" s="40" t="str">
        <f t="shared" ca="1" si="29"/>
        <v>8 - OP com menos de 20 dias</v>
      </c>
      <c r="AS341" t="str">
        <f t="shared" si="30"/>
        <v>701164</v>
      </c>
    </row>
    <row r="342" spans="1:45" x14ac:dyDescent="0.35">
      <c r="A342" s="38">
        <v>701164</v>
      </c>
      <c r="B342" s="38">
        <v>2273975</v>
      </c>
      <c r="C342" s="38" t="s">
        <v>673</v>
      </c>
      <c r="D342" s="38" t="s">
        <v>335</v>
      </c>
      <c r="E342" s="38" t="s">
        <v>54</v>
      </c>
      <c r="F342" s="38">
        <v>400</v>
      </c>
      <c r="G342" s="38" t="s">
        <v>55</v>
      </c>
      <c r="H342" s="38">
        <v>600</v>
      </c>
      <c r="I342" s="38" t="s">
        <v>273</v>
      </c>
      <c r="J342" s="38" t="s">
        <v>570</v>
      </c>
      <c r="K342" s="38" t="s">
        <v>269</v>
      </c>
      <c r="L342" s="39">
        <v>1600000</v>
      </c>
      <c r="M342" s="39">
        <v>0</v>
      </c>
      <c r="N342" t="s">
        <v>59</v>
      </c>
      <c r="O342" s="40">
        <v>45710</v>
      </c>
      <c r="P342" s="40">
        <v>45714</v>
      </c>
      <c r="Q342" s="40">
        <v>45707</v>
      </c>
      <c r="R342" s="40">
        <v>45710</v>
      </c>
      <c r="S342" s="40">
        <v>45710</v>
      </c>
      <c r="T342" s="41" t="s">
        <v>264</v>
      </c>
      <c r="U342" s="42">
        <v>18</v>
      </c>
      <c r="W342" s="44" t="str">
        <f>_xlfn.XLOOKUP(D342,'[1]SPMC IBP SA'!G:G,'[1]SPMC IBP SA'!M:M,"",0)</f>
        <v>AMARELO</v>
      </c>
      <c r="X342" s="44" t="str">
        <f>_xlfn.XLOOKUP(D342,'[1]SPMC IBP SA'!G:G,'[1]SPMC IBP SA'!O:O,"",0)</f>
        <v>COP FET.7</v>
      </c>
      <c r="Y342" s="44" t="str">
        <f>_xlfn.XLOOKUP(D342,'[1]SPMC IBP SA'!G:G,'[1]SPMC IBP SA'!R:R,"",0)</f>
        <v>REV. 500 3</v>
      </c>
      <c r="Z342" s="45" t="s">
        <v>55</v>
      </c>
      <c r="AA342" s="46">
        <f>_xlfn.XLOOKUP(D342,'[1]SPMC IBP SA'!G:G,'[1]SPMC IBP SA'!AM:AM,"",0)</f>
        <v>18</v>
      </c>
      <c r="AB342" s="26" t="str">
        <f t="shared" si="26"/>
        <v>NÃO</v>
      </c>
      <c r="AC342" s="47" t="str">
        <f t="shared" si="27"/>
        <v>Via Úmida</v>
      </c>
      <c r="AD342" s="47" t="str">
        <f>_xlfn.XLOOKUP(D342,'[1]SPMC IBP SA'!G:G,'[1]SPMC IBP SA'!FK:FK,"",0)</f>
        <v>Crítico</v>
      </c>
      <c r="AE342" s="47" t="str">
        <f>_xlfn.XLOOKUP(D342,'[1]SPMC IBP SA'!G:G,'[1]SPMC IBP SA'!Q:Q,"",0)</f>
        <v>-</v>
      </c>
      <c r="AF342" s="48">
        <f>_xlfn.XLOOKUP(D342,'[1]SPMC IBP SA'!G:G,'[1]SPMC IBP SA'!FT:FT,"",0)*L342</f>
        <v>138256</v>
      </c>
      <c r="AG342">
        <f>IFERROR(IF(C342="","",VLOOKUP(C342,[1]EBR!A:I,9,0)),5)</f>
        <v>5</v>
      </c>
      <c r="AH342" t="str">
        <f>IF(AG342="","",VLOOKUP(AG342,[1]EBR!S:T,2,0))</f>
        <v>PESAGEM</v>
      </c>
      <c r="AI342" t="str">
        <f>_xlfn.XLOOKUP(D342,'[1]SPMC IBP SA'!G:G,'[1]SPMC IBP SA'!M:M,"",0)</f>
        <v>AMARELO</v>
      </c>
      <c r="AJ342">
        <f t="shared" ca="1" si="28"/>
        <v>5</v>
      </c>
      <c r="AK342" s="40" t="str">
        <f t="shared" ca="1" si="29"/>
        <v>8 - OP com menos de 20 dias</v>
      </c>
      <c r="AS342" t="str">
        <f t="shared" si="30"/>
        <v>701164</v>
      </c>
    </row>
    <row r="343" spans="1:45" x14ac:dyDescent="0.35">
      <c r="A343" s="38">
        <v>704317</v>
      </c>
      <c r="B343" s="38">
        <v>2274581</v>
      </c>
      <c r="C343" s="38" t="s">
        <v>674</v>
      </c>
      <c r="D343" s="38" t="s">
        <v>362</v>
      </c>
      <c r="E343" s="38" t="s">
        <v>54</v>
      </c>
      <c r="F343" s="38">
        <v>400</v>
      </c>
      <c r="G343" s="38" t="s">
        <v>55</v>
      </c>
      <c r="H343" s="38">
        <v>600</v>
      </c>
      <c r="I343" s="38" t="s">
        <v>234</v>
      </c>
      <c r="J343" s="38" t="s">
        <v>649</v>
      </c>
      <c r="K343" s="38" t="s">
        <v>157</v>
      </c>
      <c r="L343" s="39">
        <v>900000</v>
      </c>
      <c r="M343" s="39">
        <v>0</v>
      </c>
      <c r="N343" t="s">
        <v>59</v>
      </c>
      <c r="O343" s="40">
        <v>45710</v>
      </c>
      <c r="P343" s="40">
        <v>45711</v>
      </c>
      <c r="Q343" s="40">
        <v>45708</v>
      </c>
      <c r="R343" s="40">
        <v>45710</v>
      </c>
      <c r="S343" s="40">
        <v>45710</v>
      </c>
      <c r="T343" s="41">
        <v>45712</v>
      </c>
      <c r="U343" s="42">
        <v>10</v>
      </c>
      <c r="W343" s="44" t="str">
        <f>_xlfn.XLOOKUP(D343,'[1]SPMC IBP SA'!G:G,'[1]SPMC IBP SA'!M:M,"",0)</f>
        <v>(NONE)</v>
      </c>
      <c r="X343" s="44" t="str">
        <f>_xlfn.XLOOKUP(D343,'[1]SPMC IBP SA'!G:G,'[1]SPMC IBP SA'!O:O,"",0)</f>
        <v>COP FET.1</v>
      </c>
      <c r="Y343" s="44" t="str">
        <f>_xlfn.XLOOKUP(D343,'[1]SPMC IBP SA'!G:G,'[1]SPMC IBP SA'!R:R,"",0)</f>
        <v>(None)</v>
      </c>
      <c r="Z343" s="45" t="s">
        <v>55</v>
      </c>
      <c r="AA343" s="46">
        <f>_xlfn.XLOOKUP(D343,'[1]SPMC IBP SA'!G:G,'[1]SPMC IBP SA'!AM:AM,"",0)</f>
        <v>10</v>
      </c>
      <c r="AB343" s="26" t="str">
        <f t="shared" si="26"/>
        <v/>
      </c>
      <c r="AC343" s="47" t="str">
        <f t="shared" si="27"/>
        <v>Via Úmida</v>
      </c>
      <c r="AD343" s="47" t="str">
        <f>_xlfn.XLOOKUP(D343,'[1]SPMC IBP SA'!G:G,'[1]SPMC IBP SA'!FK:FK,"",0)</f>
        <v>Baixo</v>
      </c>
      <c r="AE343" s="47" t="str">
        <f>_xlfn.XLOOKUP(D343,'[1]SPMC IBP SA'!G:G,'[1]SPMC IBP SA'!Q:Q,"",0)</f>
        <v>(None)</v>
      </c>
      <c r="AF343" s="48">
        <f>_xlfn.XLOOKUP(D343,'[1]SPMC IBP SA'!G:G,'[1]SPMC IBP SA'!FT:FT,"",0)*L343</f>
        <v>62361.000000000007</v>
      </c>
      <c r="AG343">
        <f>IFERROR(IF(C343="","",VLOOKUP(C343,[1]EBR!A:I,9,0)),5)</f>
        <v>5</v>
      </c>
      <c r="AH343" t="str">
        <f>IF(AG343="","",VLOOKUP(AG343,[1]EBR!S:T,2,0))</f>
        <v>PESAGEM</v>
      </c>
      <c r="AI343" t="str">
        <f>_xlfn.XLOOKUP(D343,'[1]SPMC IBP SA'!G:G,'[1]SPMC IBP SA'!M:M,"",0)</f>
        <v>(NONE)</v>
      </c>
      <c r="AJ343">
        <f t="shared" ca="1" si="28"/>
        <v>5</v>
      </c>
      <c r="AK343" s="40" t="str">
        <f t="shared" ca="1" si="29"/>
        <v>8 - OP com menos de 20 dias</v>
      </c>
      <c r="AS343" t="str">
        <f t="shared" si="30"/>
        <v>701164</v>
      </c>
    </row>
    <row r="344" spans="1:45" x14ac:dyDescent="0.35">
      <c r="A344" s="38">
        <v>704317</v>
      </c>
      <c r="B344" s="38">
        <v>2274582</v>
      </c>
      <c r="C344" s="38" t="s">
        <v>675</v>
      </c>
      <c r="D344" s="38" t="s">
        <v>362</v>
      </c>
      <c r="E344" s="38" t="s">
        <v>54</v>
      </c>
      <c r="F344" s="38">
        <v>400</v>
      </c>
      <c r="G344" s="38" t="s">
        <v>55</v>
      </c>
      <c r="H344" s="38">
        <v>600</v>
      </c>
      <c r="I344" s="38" t="s">
        <v>234</v>
      </c>
      <c r="J344" s="38" t="s">
        <v>649</v>
      </c>
      <c r="K344" s="38" t="s">
        <v>157</v>
      </c>
      <c r="L344" s="39">
        <v>900000</v>
      </c>
      <c r="M344" s="39">
        <v>0</v>
      </c>
      <c r="N344" t="s">
        <v>59</v>
      </c>
      <c r="O344" s="40">
        <v>45710</v>
      </c>
      <c r="P344" s="40">
        <v>45711</v>
      </c>
      <c r="Q344" s="40">
        <v>45708</v>
      </c>
      <c r="R344" s="40">
        <v>45710</v>
      </c>
      <c r="S344" s="40">
        <v>45710</v>
      </c>
      <c r="T344" s="41">
        <v>45712</v>
      </c>
      <c r="U344" s="42">
        <v>10</v>
      </c>
      <c r="W344" s="44" t="str">
        <f>_xlfn.XLOOKUP(D344,'[1]SPMC IBP SA'!G:G,'[1]SPMC IBP SA'!M:M,"",0)</f>
        <v>(NONE)</v>
      </c>
      <c r="X344" s="44" t="str">
        <f>_xlfn.XLOOKUP(D344,'[1]SPMC IBP SA'!G:G,'[1]SPMC IBP SA'!O:O,"",0)</f>
        <v>COP FET.1</v>
      </c>
      <c r="Y344" s="44" t="str">
        <f>_xlfn.XLOOKUP(D344,'[1]SPMC IBP SA'!G:G,'[1]SPMC IBP SA'!R:R,"",0)</f>
        <v>(None)</v>
      </c>
      <c r="Z344" s="45" t="s">
        <v>55</v>
      </c>
      <c r="AA344" s="46">
        <f>_xlfn.XLOOKUP(D344,'[1]SPMC IBP SA'!G:G,'[1]SPMC IBP SA'!AM:AM,"",0)</f>
        <v>10</v>
      </c>
      <c r="AB344" s="26" t="str">
        <f t="shared" si="26"/>
        <v/>
      </c>
      <c r="AC344" s="47" t="str">
        <f t="shared" si="27"/>
        <v>Via Úmida</v>
      </c>
      <c r="AD344" s="47" t="str">
        <f>_xlfn.XLOOKUP(D344,'[1]SPMC IBP SA'!G:G,'[1]SPMC IBP SA'!FK:FK,"",0)</f>
        <v>Baixo</v>
      </c>
      <c r="AE344" s="47" t="str">
        <f>_xlfn.XLOOKUP(D344,'[1]SPMC IBP SA'!G:G,'[1]SPMC IBP SA'!Q:Q,"",0)</f>
        <v>(None)</v>
      </c>
      <c r="AF344" s="48">
        <f>_xlfn.XLOOKUP(D344,'[1]SPMC IBP SA'!G:G,'[1]SPMC IBP SA'!FT:FT,"",0)*L344</f>
        <v>62361.000000000007</v>
      </c>
      <c r="AG344">
        <f>IFERROR(IF(C344="","",VLOOKUP(C344,[1]EBR!A:I,9,0)),5)</f>
        <v>5</v>
      </c>
      <c r="AH344" t="str">
        <f>IF(AG344="","",VLOOKUP(AG344,[1]EBR!S:T,2,0))</f>
        <v>PESAGEM</v>
      </c>
      <c r="AI344" t="str">
        <f>_xlfn.XLOOKUP(D344,'[1]SPMC IBP SA'!G:G,'[1]SPMC IBP SA'!M:M,"",0)</f>
        <v>(NONE)</v>
      </c>
      <c r="AJ344">
        <f t="shared" ca="1" si="28"/>
        <v>5</v>
      </c>
      <c r="AK344" s="40" t="str">
        <f t="shared" ca="1" si="29"/>
        <v>8 - OP com menos de 20 dias</v>
      </c>
      <c r="AS344" t="str">
        <f t="shared" si="30"/>
        <v>704317</v>
      </c>
    </row>
    <row r="345" spans="1:45" x14ac:dyDescent="0.35">
      <c r="A345" s="38">
        <v>704317</v>
      </c>
      <c r="B345" s="38">
        <v>2274583</v>
      </c>
      <c r="C345" s="38" t="s">
        <v>676</v>
      </c>
      <c r="D345" s="38" t="s">
        <v>362</v>
      </c>
      <c r="E345" s="38" t="s">
        <v>54</v>
      </c>
      <c r="F345" s="38">
        <v>400</v>
      </c>
      <c r="G345" s="38" t="s">
        <v>55</v>
      </c>
      <c r="H345" s="38">
        <v>600</v>
      </c>
      <c r="I345" s="38" t="s">
        <v>234</v>
      </c>
      <c r="J345" s="38" t="s">
        <v>649</v>
      </c>
      <c r="K345" s="38" t="s">
        <v>157</v>
      </c>
      <c r="L345" s="39">
        <v>900000</v>
      </c>
      <c r="M345" s="39">
        <v>0</v>
      </c>
      <c r="N345" t="s">
        <v>59</v>
      </c>
      <c r="O345" s="40">
        <v>45710</v>
      </c>
      <c r="P345" s="40">
        <v>45711</v>
      </c>
      <c r="Q345" s="40">
        <v>45708</v>
      </c>
      <c r="R345" s="40">
        <v>45710</v>
      </c>
      <c r="S345" s="40">
        <v>45710</v>
      </c>
      <c r="T345" s="41">
        <v>45713</v>
      </c>
      <c r="U345" s="42">
        <v>10</v>
      </c>
      <c r="W345" s="44" t="str">
        <f>_xlfn.XLOOKUP(D345,'[1]SPMC IBP SA'!G:G,'[1]SPMC IBP SA'!M:M,"",0)</f>
        <v>(NONE)</v>
      </c>
      <c r="X345" s="44" t="str">
        <f>_xlfn.XLOOKUP(D345,'[1]SPMC IBP SA'!G:G,'[1]SPMC IBP SA'!O:O,"",0)</f>
        <v>COP FET.1</v>
      </c>
      <c r="Y345" s="44" t="str">
        <f>_xlfn.XLOOKUP(D345,'[1]SPMC IBP SA'!G:G,'[1]SPMC IBP SA'!R:R,"",0)</f>
        <v>(None)</v>
      </c>
      <c r="Z345" s="45" t="s">
        <v>55</v>
      </c>
      <c r="AA345" s="46">
        <f>_xlfn.XLOOKUP(D345,'[1]SPMC IBP SA'!G:G,'[1]SPMC IBP SA'!AM:AM,"",0)</f>
        <v>10</v>
      </c>
      <c r="AB345" s="26" t="str">
        <f t="shared" si="26"/>
        <v/>
      </c>
      <c r="AC345" s="47" t="str">
        <f t="shared" si="27"/>
        <v>Via Úmida</v>
      </c>
      <c r="AD345" s="47" t="str">
        <f>_xlfn.XLOOKUP(D345,'[1]SPMC IBP SA'!G:G,'[1]SPMC IBP SA'!FK:FK,"",0)</f>
        <v>Baixo</v>
      </c>
      <c r="AE345" s="47" t="str">
        <f>_xlfn.XLOOKUP(D345,'[1]SPMC IBP SA'!G:G,'[1]SPMC IBP SA'!Q:Q,"",0)</f>
        <v>(None)</v>
      </c>
      <c r="AF345" s="48">
        <f>_xlfn.XLOOKUP(D345,'[1]SPMC IBP SA'!G:G,'[1]SPMC IBP SA'!FT:FT,"",0)*L345</f>
        <v>62361.000000000007</v>
      </c>
      <c r="AG345">
        <f>IFERROR(IF(C345="","",VLOOKUP(C345,[1]EBR!A:I,9,0)),5)</f>
        <v>5</v>
      </c>
      <c r="AH345" t="str">
        <f>IF(AG345="","",VLOOKUP(AG345,[1]EBR!S:T,2,0))</f>
        <v>PESAGEM</v>
      </c>
      <c r="AI345" t="str">
        <f>_xlfn.XLOOKUP(D345,'[1]SPMC IBP SA'!G:G,'[1]SPMC IBP SA'!M:M,"",0)</f>
        <v>(NONE)</v>
      </c>
      <c r="AJ345">
        <f t="shared" ca="1" si="28"/>
        <v>5</v>
      </c>
      <c r="AK345" s="40" t="str">
        <f t="shared" ca="1" si="29"/>
        <v>8 - OP com menos de 20 dias</v>
      </c>
      <c r="AS345" t="str">
        <f t="shared" si="30"/>
        <v>704317</v>
      </c>
    </row>
    <row r="346" spans="1:45" x14ac:dyDescent="0.35">
      <c r="A346" s="38">
        <v>704317</v>
      </c>
      <c r="B346" s="38">
        <v>2274584</v>
      </c>
      <c r="C346" s="38" t="s">
        <v>677</v>
      </c>
      <c r="D346" s="38" t="s">
        <v>362</v>
      </c>
      <c r="E346" s="38" t="s">
        <v>54</v>
      </c>
      <c r="F346" s="38">
        <v>400</v>
      </c>
      <c r="G346" s="38" t="s">
        <v>55</v>
      </c>
      <c r="H346" s="38">
        <v>600</v>
      </c>
      <c r="I346" s="38" t="s">
        <v>234</v>
      </c>
      <c r="J346" s="38" t="s">
        <v>649</v>
      </c>
      <c r="K346" s="38" t="s">
        <v>157</v>
      </c>
      <c r="L346" s="39">
        <v>900000</v>
      </c>
      <c r="M346" s="39">
        <v>0</v>
      </c>
      <c r="N346" t="s">
        <v>59</v>
      </c>
      <c r="O346" s="40">
        <v>45710</v>
      </c>
      <c r="P346" s="40">
        <v>45711</v>
      </c>
      <c r="Q346" s="40">
        <v>45708</v>
      </c>
      <c r="R346" s="40">
        <v>45710</v>
      </c>
      <c r="S346" s="40">
        <v>45710</v>
      </c>
      <c r="T346" s="41">
        <v>45713</v>
      </c>
      <c r="U346" s="42">
        <v>10</v>
      </c>
      <c r="W346" s="44" t="str">
        <f>_xlfn.XLOOKUP(D346,'[1]SPMC IBP SA'!G:G,'[1]SPMC IBP SA'!M:M,"",0)</f>
        <v>(NONE)</v>
      </c>
      <c r="X346" s="44" t="str">
        <f>_xlfn.XLOOKUP(D346,'[1]SPMC IBP SA'!G:G,'[1]SPMC IBP SA'!O:O,"",0)</f>
        <v>COP FET.1</v>
      </c>
      <c r="Y346" s="44" t="str">
        <f>_xlfn.XLOOKUP(D346,'[1]SPMC IBP SA'!G:G,'[1]SPMC IBP SA'!R:R,"",0)</f>
        <v>(None)</v>
      </c>
      <c r="Z346" s="45" t="s">
        <v>55</v>
      </c>
      <c r="AA346" s="46">
        <f>_xlfn.XLOOKUP(D346,'[1]SPMC IBP SA'!G:G,'[1]SPMC IBP SA'!AM:AM,"",0)</f>
        <v>10</v>
      </c>
      <c r="AB346" s="26" t="str">
        <f t="shared" si="26"/>
        <v/>
      </c>
      <c r="AC346" s="47" t="str">
        <f t="shared" si="27"/>
        <v>Via Úmida</v>
      </c>
      <c r="AD346" s="47" t="str">
        <f>_xlfn.XLOOKUP(D346,'[1]SPMC IBP SA'!G:G,'[1]SPMC IBP SA'!FK:FK,"",0)</f>
        <v>Baixo</v>
      </c>
      <c r="AE346" s="47" t="str">
        <f>_xlfn.XLOOKUP(D346,'[1]SPMC IBP SA'!G:G,'[1]SPMC IBP SA'!Q:Q,"",0)</f>
        <v>(None)</v>
      </c>
      <c r="AF346" s="48">
        <f>_xlfn.XLOOKUP(D346,'[1]SPMC IBP SA'!G:G,'[1]SPMC IBP SA'!FT:FT,"",0)*L346</f>
        <v>62361.000000000007</v>
      </c>
      <c r="AG346">
        <f>IFERROR(IF(C346="","",VLOOKUP(C346,[1]EBR!A:I,9,0)),5)</f>
        <v>5</v>
      </c>
      <c r="AH346" t="str">
        <f>IF(AG346="","",VLOOKUP(AG346,[1]EBR!S:T,2,0))</f>
        <v>PESAGEM</v>
      </c>
      <c r="AI346" t="str">
        <f>_xlfn.XLOOKUP(D346,'[1]SPMC IBP SA'!G:G,'[1]SPMC IBP SA'!M:M,"",0)</f>
        <v>(NONE)</v>
      </c>
      <c r="AJ346">
        <f t="shared" ca="1" si="28"/>
        <v>5</v>
      </c>
      <c r="AK346" s="40" t="str">
        <f t="shared" ca="1" si="29"/>
        <v>8 - OP com menos de 20 dias</v>
      </c>
      <c r="AS346" t="str">
        <f t="shared" si="30"/>
        <v>704317</v>
      </c>
    </row>
    <row r="347" spans="1:45" x14ac:dyDescent="0.35">
      <c r="A347" s="38">
        <v>704317</v>
      </c>
      <c r="B347" s="38">
        <v>2274585</v>
      </c>
      <c r="C347" s="38" t="s">
        <v>678</v>
      </c>
      <c r="D347" s="38" t="s">
        <v>362</v>
      </c>
      <c r="E347" s="38" t="s">
        <v>54</v>
      </c>
      <c r="F347" s="38">
        <v>400</v>
      </c>
      <c r="G347" s="38" t="s">
        <v>55</v>
      </c>
      <c r="H347" s="38">
        <v>600</v>
      </c>
      <c r="I347" s="38" t="s">
        <v>290</v>
      </c>
      <c r="J347" s="38" t="s">
        <v>649</v>
      </c>
      <c r="K347" s="38" t="s">
        <v>157</v>
      </c>
      <c r="L347" s="39">
        <v>900000</v>
      </c>
      <c r="M347" s="39">
        <v>0</v>
      </c>
      <c r="N347" t="s">
        <v>59</v>
      </c>
      <c r="O347" s="40">
        <v>45710</v>
      </c>
      <c r="P347" s="40">
        <v>45711</v>
      </c>
      <c r="Q347" s="40">
        <v>45708</v>
      </c>
      <c r="R347" s="40">
        <v>45710</v>
      </c>
      <c r="S347" s="40">
        <v>45710</v>
      </c>
      <c r="T347" s="41">
        <v>45713</v>
      </c>
      <c r="U347" s="42">
        <v>10</v>
      </c>
      <c r="W347" s="44" t="str">
        <f>_xlfn.XLOOKUP(D347,'[1]SPMC IBP SA'!G:G,'[1]SPMC IBP SA'!M:M,"",0)</f>
        <v>(NONE)</v>
      </c>
      <c r="X347" s="44" t="str">
        <f>_xlfn.XLOOKUP(D347,'[1]SPMC IBP SA'!G:G,'[1]SPMC IBP SA'!O:O,"",0)</f>
        <v>COP FET.1</v>
      </c>
      <c r="Y347" s="44" t="str">
        <f>_xlfn.XLOOKUP(D347,'[1]SPMC IBP SA'!G:G,'[1]SPMC IBP SA'!R:R,"",0)</f>
        <v>(None)</v>
      </c>
      <c r="Z347" s="45" t="s">
        <v>55</v>
      </c>
      <c r="AA347" s="46">
        <f>_xlfn.XLOOKUP(D347,'[1]SPMC IBP SA'!G:G,'[1]SPMC IBP SA'!AM:AM,"",0)</f>
        <v>10</v>
      </c>
      <c r="AB347" s="26" t="str">
        <f t="shared" si="26"/>
        <v/>
      </c>
      <c r="AC347" s="47" t="str">
        <f t="shared" si="27"/>
        <v>Via Úmida</v>
      </c>
      <c r="AD347" s="47" t="str">
        <f>_xlfn.XLOOKUP(D347,'[1]SPMC IBP SA'!G:G,'[1]SPMC IBP SA'!FK:FK,"",0)</f>
        <v>Baixo</v>
      </c>
      <c r="AE347" s="47" t="str">
        <f>_xlfn.XLOOKUP(D347,'[1]SPMC IBP SA'!G:G,'[1]SPMC IBP SA'!Q:Q,"",0)</f>
        <v>(None)</v>
      </c>
      <c r="AF347" s="48">
        <f>_xlfn.XLOOKUP(D347,'[1]SPMC IBP SA'!G:G,'[1]SPMC IBP SA'!FT:FT,"",0)*L347</f>
        <v>62361.000000000007</v>
      </c>
      <c r="AG347">
        <f>IFERROR(IF(C347="","",VLOOKUP(C347,[1]EBR!A:I,9,0)),5)</f>
        <v>5</v>
      </c>
      <c r="AH347" t="str">
        <f>IF(AG347="","",VLOOKUP(AG347,[1]EBR!S:T,2,0))</f>
        <v>PESAGEM</v>
      </c>
      <c r="AI347" t="str">
        <f>_xlfn.XLOOKUP(D347,'[1]SPMC IBP SA'!G:G,'[1]SPMC IBP SA'!M:M,"",0)</f>
        <v>(NONE)</v>
      </c>
      <c r="AJ347">
        <f t="shared" ca="1" si="28"/>
        <v>5</v>
      </c>
      <c r="AK347" s="40" t="str">
        <f t="shared" ca="1" si="29"/>
        <v>8 - OP com menos de 20 dias</v>
      </c>
      <c r="AS347" t="str">
        <f t="shared" si="30"/>
        <v>704317</v>
      </c>
    </row>
    <row r="348" spans="1:45" x14ac:dyDescent="0.35">
      <c r="A348" s="38">
        <v>704317</v>
      </c>
      <c r="B348" s="38">
        <v>2274586</v>
      </c>
      <c r="C348" s="38" t="s">
        <v>679</v>
      </c>
      <c r="D348" s="38" t="s">
        <v>362</v>
      </c>
      <c r="E348" s="38" t="s">
        <v>54</v>
      </c>
      <c r="F348" s="38">
        <v>400</v>
      </c>
      <c r="G348" s="38" t="s">
        <v>55</v>
      </c>
      <c r="H348" s="38">
        <v>600</v>
      </c>
      <c r="I348" s="38" t="s">
        <v>290</v>
      </c>
      <c r="J348" s="38" t="s">
        <v>649</v>
      </c>
      <c r="K348" s="38" t="s">
        <v>157</v>
      </c>
      <c r="L348" s="39">
        <v>900000</v>
      </c>
      <c r="M348" s="39">
        <v>0</v>
      </c>
      <c r="N348" t="s">
        <v>59</v>
      </c>
      <c r="O348" s="40">
        <v>45710</v>
      </c>
      <c r="P348" s="40">
        <v>45711</v>
      </c>
      <c r="Q348" s="40">
        <v>45708</v>
      </c>
      <c r="R348" s="40">
        <v>45710</v>
      </c>
      <c r="S348" s="40">
        <v>45710</v>
      </c>
      <c r="T348" s="41">
        <v>45713</v>
      </c>
      <c r="U348" s="42">
        <v>10</v>
      </c>
      <c r="W348" s="44" t="str">
        <f>_xlfn.XLOOKUP(D348,'[1]SPMC IBP SA'!G:G,'[1]SPMC IBP SA'!M:M,"",0)</f>
        <v>(NONE)</v>
      </c>
      <c r="X348" s="44" t="str">
        <f>_xlfn.XLOOKUP(D348,'[1]SPMC IBP SA'!G:G,'[1]SPMC IBP SA'!O:O,"",0)</f>
        <v>COP FET.1</v>
      </c>
      <c r="Y348" s="44" t="str">
        <f>_xlfn.XLOOKUP(D348,'[1]SPMC IBP SA'!G:G,'[1]SPMC IBP SA'!R:R,"",0)</f>
        <v>(None)</v>
      </c>
      <c r="Z348" s="45" t="s">
        <v>55</v>
      </c>
      <c r="AA348" s="46">
        <f>_xlfn.XLOOKUP(D348,'[1]SPMC IBP SA'!G:G,'[1]SPMC IBP SA'!AM:AM,"",0)</f>
        <v>10</v>
      </c>
      <c r="AB348" s="26" t="str">
        <f t="shared" si="26"/>
        <v/>
      </c>
      <c r="AC348" s="47" t="str">
        <f t="shared" si="27"/>
        <v>Via Úmida</v>
      </c>
      <c r="AD348" s="47" t="str">
        <f>_xlfn.XLOOKUP(D348,'[1]SPMC IBP SA'!G:G,'[1]SPMC IBP SA'!FK:FK,"",0)</f>
        <v>Baixo</v>
      </c>
      <c r="AE348" s="47" t="str">
        <f>_xlfn.XLOOKUP(D348,'[1]SPMC IBP SA'!G:G,'[1]SPMC IBP SA'!Q:Q,"",0)</f>
        <v>(None)</v>
      </c>
      <c r="AF348" s="48">
        <f>_xlfn.XLOOKUP(D348,'[1]SPMC IBP SA'!G:G,'[1]SPMC IBP SA'!FT:FT,"",0)*L348</f>
        <v>62361.000000000007</v>
      </c>
      <c r="AG348">
        <f>IFERROR(IF(C348="","",VLOOKUP(C348,[1]EBR!A:I,9,0)),5)</f>
        <v>5</v>
      </c>
      <c r="AH348" t="str">
        <f>IF(AG348="","",VLOOKUP(AG348,[1]EBR!S:T,2,0))</f>
        <v>PESAGEM</v>
      </c>
      <c r="AI348" t="str">
        <f>_xlfn.XLOOKUP(D348,'[1]SPMC IBP SA'!G:G,'[1]SPMC IBP SA'!M:M,"",0)</f>
        <v>(NONE)</v>
      </c>
      <c r="AJ348">
        <f t="shared" ca="1" si="28"/>
        <v>5</v>
      </c>
      <c r="AK348" s="40" t="str">
        <f t="shared" ca="1" si="29"/>
        <v>8 - OP com menos de 20 dias</v>
      </c>
      <c r="AS348" t="str">
        <f t="shared" si="30"/>
        <v>704317</v>
      </c>
    </row>
    <row r="349" spans="1:45" x14ac:dyDescent="0.35">
      <c r="A349" s="38">
        <v>704317</v>
      </c>
      <c r="B349" s="38">
        <v>2274587</v>
      </c>
      <c r="C349" s="38" t="s">
        <v>680</v>
      </c>
      <c r="D349" s="38" t="s">
        <v>362</v>
      </c>
      <c r="E349" s="38" t="s">
        <v>54</v>
      </c>
      <c r="F349" s="38">
        <v>400</v>
      </c>
      <c r="G349" s="38" t="s">
        <v>55</v>
      </c>
      <c r="H349" s="38">
        <v>600</v>
      </c>
      <c r="I349" s="38" t="s">
        <v>290</v>
      </c>
      <c r="J349" s="38" t="s">
        <v>649</v>
      </c>
      <c r="K349" s="38" t="s">
        <v>157</v>
      </c>
      <c r="L349" s="39">
        <v>900000</v>
      </c>
      <c r="M349" s="39">
        <v>0</v>
      </c>
      <c r="N349" t="s">
        <v>59</v>
      </c>
      <c r="O349" s="40">
        <v>45710</v>
      </c>
      <c r="P349" s="40">
        <v>45711</v>
      </c>
      <c r="Q349" s="40">
        <v>45708</v>
      </c>
      <c r="R349" s="40">
        <v>45710</v>
      </c>
      <c r="S349" s="40">
        <v>45710</v>
      </c>
      <c r="T349" s="41">
        <v>45713</v>
      </c>
      <c r="U349" s="42">
        <v>10</v>
      </c>
      <c r="W349" s="44" t="str">
        <f>_xlfn.XLOOKUP(D349,'[1]SPMC IBP SA'!G:G,'[1]SPMC IBP SA'!M:M,"",0)</f>
        <v>(NONE)</v>
      </c>
      <c r="X349" s="44" t="str">
        <f>_xlfn.XLOOKUP(D349,'[1]SPMC IBP SA'!G:G,'[1]SPMC IBP SA'!O:O,"",0)</f>
        <v>COP FET.1</v>
      </c>
      <c r="Y349" s="44" t="str">
        <f>_xlfn.XLOOKUP(D349,'[1]SPMC IBP SA'!G:G,'[1]SPMC IBP SA'!R:R,"",0)</f>
        <v>(None)</v>
      </c>
      <c r="Z349" s="45" t="s">
        <v>55</v>
      </c>
      <c r="AA349" s="46">
        <f>_xlfn.XLOOKUP(D349,'[1]SPMC IBP SA'!G:G,'[1]SPMC IBP SA'!AM:AM,"",0)</f>
        <v>10</v>
      </c>
      <c r="AB349" s="26" t="str">
        <f t="shared" si="26"/>
        <v/>
      </c>
      <c r="AC349" s="47" t="str">
        <f t="shared" si="27"/>
        <v>Via Úmida</v>
      </c>
      <c r="AD349" s="47" t="str">
        <f>_xlfn.XLOOKUP(D349,'[1]SPMC IBP SA'!G:G,'[1]SPMC IBP SA'!FK:FK,"",0)</f>
        <v>Baixo</v>
      </c>
      <c r="AE349" s="47" t="str">
        <f>_xlfn.XLOOKUP(D349,'[1]SPMC IBP SA'!G:G,'[1]SPMC IBP SA'!Q:Q,"",0)</f>
        <v>(None)</v>
      </c>
      <c r="AF349" s="48">
        <f>_xlfn.XLOOKUP(D349,'[1]SPMC IBP SA'!G:G,'[1]SPMC IBP SA'!FT:FT,"",0)*L349</f>
        <v>62361.000000000007</v>
      </c>
      <c r="AG349">
        <f>IFERROR(IF(C349="","",VLOOKUP(C349,[1]EBR!A:I,9,0)),5)</f>
        <v>5</v>
      </c>
      <c r="AH349" t="str">
        <f>IF(AG349="","",VLOOKUP(AG349,[1]EBR!S:T,2,0))</f>
        <v>PESAGEM</v>
      </c>
      <c r="AI349" t="str">
        <f>_xlfn.XLOOKUP(D349,'[1]SPMC IBP SA'!G:G,'[1]SPMC IBP SA'!M:M,"",0)</f>
        <v>(NONE)</v>
      </c>
      <c r="AJ349">
        <f t="shared" ca="1" si="28"/>
        <v>5</v>
      </c>
      <c r="AK349" s="40" t="str">
        <f t="shared" ca="1" si="29"/>
        <v>8 - OP com menos de 20 dias</v>
      </c>
      <c r="AS349" t="str">
        <f t="shared" si="30"/>
        <v>704317</v>
      </c>
    </row>
    <row r="350" spans="1:45" x14ac:dyDescent="0.35">
      <c r="A350" s="38">
        <v>704317</v>
      </c>
      <c r="B350" s="38">
        <v>2274588</v>
      </c>
      <c r="C350" s="38" t="s">
        <v>681</v>
      </c>
      <c r="D350" s="38" t="s">
        <v>362</v>
      </c>
      <c r="E350" s="38" t="s">
        <v>54</v>
      </c>
      <c r="F350" s="38">
        <v>400</v>
      </c>
      <c r="G350" s="38" t="s">
        <v>55</v>
      </c>
      <c r="H350" s="38">
        <v>600</v>
      </c>
      <c r="I350" s="38" t="s">
        <v>290</v>
      </c>
      <c r="J350" s="38" t="s">
        <v>649</v>
      </c>
      <c r="K350" s="38" t="s">
        <v>157</v>
      </c>
      <c r="L350" s="39">
        <v>900000</v>
      </c>
      <c r="M350" s="39">
        <v>0</v>
      </c>
      <c r="N350" t="s">
        <v>59</v>
      </c>
      <c r="O350" s="40">
        <v>45710</v>
      </c>
      <c r="P350" s="40">
        <v>45711</v>
      </c>
      <c r="Q350" s="40">
        <v>45708</v>
      </c>
      <c r="R350" s="40">
        <v>45710</v>
      </c>
      <c r="S350" s="40">
        <v>45710</v>
      </c>
      <c r="T350" s="41">
        <v>45713</v>
      </c>
      <c r="U350" s="42">
        <v>10</v>
      </c>
      <c r="W350" s="44" t="str">
        <f>_xlfn.XLOOKUP(D350,'[1]SPMC IBP SA'!G:G,'[1]SPMC IBP SA'!M:M,"",0)</f>
        <v>(NONE)</v>
      </c>
      <c r="X350" s="44" t="str">
        <f>_xlfn.XLOOKUP(D350,'[1]SPMC IBP SA'!G:G,'[1]SPMC IBP SA'!O:O,"",0)</f>
        <v>COP FET.1</v>
      </c>
      <c r="Y350" s="44" t="str">
        <f>_xlfn.XLOOKUP(D350,'[1]SPMC IBP SA'!G:G,'[1]SPMC IBP SA'!R:R,"",0)</f>
        <v>(None)</v>
      </c>
      <c r="Z350" s="45" t="s">
        <v>55</v>
      </c>
      <c r="AA350" s="46">
        <f>_xlfn.XLOOKUP(D350,'[1]SPMC IBP SA'!G:G,'[1]SPMC IBP SA'!AM:AM,"",0)</f>
        <v>10</v>
      </c>
      <c r="AB350" s="26" t="str">
        <f t="shared" si="26"/>
        <v/>
      </c>
      <c r="AC350" s="47" t="str">
        <f t="shared" si="27"/>
        <v>Via Úmida</v>
      </c>
      <c r="AD350" s="47" t="str">
        <f>_xlfn.XLOOKUP(D350,'[1]SPMC IBP SA'!G:G,'[1]SPMC IBP SA'!FK:FK,"",0)</f>
        <v>Baixo</v>
      </c>
      <c r="AE350" s="47" t="str">
        <f>_xlfn.XLOOKUP(D350,'[1]SPMC IBP SA'!G:G,'[1]SPMC IBP SA'!Q:Q,"",0)</f>
        <v>(None)</v>
      </c>
      <c r="AF350" s="48">
        <f>_xlfn.XLOOKUP(D350,'[1]SPMC IBP SA'!G:G,'[1]SPMC IBP SA'!FT:FT,"",0)*L350</f>
        <v>62361.000000000007</v>
      </c>
      <c r="AG350">
        <f>IFERROR(IF(C350="","",VLOOKUP(C350,[1]EBR!A:I,9,0)),5)</f>
        <v>5</v>
      </c>
      <c r="AH350" t="str">
        <f>IF(AG350="","",VLOOKUP(AG350,[1]EBR!S:T,2,0))</f>
        <v>PESAGEM</v>
      </c>
      <c r="AI350" t="str">
        <f>_xlfn.XLOOKUP(D350,'[1]SPMC IBP SA'!G:G,'[1]SPMC IBP SA'!M:M,"",0)</f>
        <v>(NONE)</v>
      </c>
      <c r="AJ350">
        <f t="shared" ca="1" si="28"/>
        <v>5</v>
      </c>
      <c r="AK350" s="40" t="str">
        <f t="shared" ca="1" si="29"/>
        <v>8 - OP com menos de 20 dias</v>
      </c>
      <c r="AS350" t="str">
        <f t="shared" si="30"/>
        <v>704317</v>
      </c>
    </row>
    <row r="351" spans="1:45" x14ac:dyDescent="0.35">
      <c r="A351" s="38">
        <v>704317</v>
      </c>
      <c r="B351" s="38">
        <v>2274589</v>
      </c>
      <c r="C351" s="38" t="s">
        <v>682</v>
      </c>
      <c r="D351" s="38" t="s">
        <v>362</v>
      </c>
      <c r="E351" s="38" t="s">
        <v>54</v>
      </c>
      <c r="F351" s="38">
        <v>400</v>
      </c>
      <c r="G351" s="38" t="s">
        <v>55</v>
      </c>
      <c r="H351" s="38">
        <v>600</v>
      </c>
      <c r="I351" s="38" t="s">
        <v>290</v>
      </c>
      <c r="J351" s="38" t="s">
        <v>649</v>
      </c>
      <c r="K351" s="38" t="s">
        <v>157</v>
      </c>
      <c r="L351" s="39">
        <v>900000</v>
      </c>
      <c r="M351" s="39">
        <v>0</v>
      </c>
      <c r="N351" t="s">
        <v>59</v>
      </c>
      <c r="O351" s="40">
        <v>45710</v>
      </c>
      <c r="P351" s="40">
        <v>45711</v>
      </c>
      <c r="Q351" s="40">
        <v>45708</v>
      </c>
      <c r="R351" s="40">
        <v>45710</v>
      </c>
      <c r="S351" s="40">
        <v>45710</v>
      </c>
      <c r="T351" s="41">
        <v>45713</v>
      </c>
      <c r="U351" s="42">
        <v>10</v>
      </c>
      <c r="W351" s="44" t="str">
        <f>_xlfn.XLOOKUP(D351,'[1]SPMC IBP SA'!G:G,'[1]SPMC IBP SA'!M:M,"",0)</f>
        <v>(NONE)</v>
      </c>
      <c r="X351" s="44" t="str">
        <f>_xlfn.XLOOKUP(D351,'[1]SPMC IBP SA'!G:G,'[1]SPMC IBP SA'!O:O,"",0)</f>
        <v>COP FET.1</v>
      </c>
      <c r="Y351" s="44" t="str">
        <f>_xlfn.XLOOKUP(D351,'[1]SPMC IBP SA'!G:G,'[1]SPMC IBP SA'!R:R,"",0)</f>
        <v>(None)</v>
      </c>
      <c r="Z351" s="45" t="s">
        <v>55</v>
      </c>
      <c r="AA351" s="46">
        <f>_xlfn.XLOOKUP(D351,'[1]SPMC IBP SA'!G:G,'[1]SPMC IBP SA'!AM:AM,"",0)</f>
        <v>10</v>
      </c>
      <c r="AB351" s="26" t="str">
        <f t="shared" si="26"/>
        <v/>
      </c>
      <c r="AC351" s="47" t="str">
        <f t="shared" si="27"/>
        <v>Via Úmida</v>
      </c>
      <c r="AD351" s="47" t="str">
        <f>_xlfn.XLOOKUP(D351,'[1]SPMC IBP SA'!G:G,'[1]SPMC IBP SA'!FK:FK,"",0)</f>
        <v>Baixo</v>
      </c>
      <c r="AE351" s="47" t="str">
        <f>_xlfn.XLOOKUP(D351,'[1]SPMC IBP SA'!G:G,'[1]SPMC IBP SA'!Q:Q,"",0)</f>
        <v>(None)</v>
      </c>
      <c r="AF351" s="48">
        <f>_xlfn.XLOOKUP(D351,'[1]SPMC IBP SA'!G:G,'[1]SPMC IBP SA'!FT:FT,"",0)*L351</f>
        <v>62361.000000000007</v>
      </c>
      <c r="AG351">
        <f>IFERROR(IF(C351="","",VLOOKUP(C351,[1]EBR!A:I,9,0)),5)</f>
        <v>5</v>
      </c>
      <c r="AH351" t="str">
        <f>IF(AG351="","",VLOOKUP(AG351,[1]EBR!S:T,2,0))</f>
        <v>PESAGEM</v>
      </c>
      <c r="AI351" t="str">
        <f>_xlfn.XLOOKUP(D351,'[1]SPMC IBP SA'!G:G,'[1]SPMC IBP SA'!M:M,"",0)</f>
        <v>(NONE)</v>
      </c>
      <c r="AJ351">
        <f t="shared" ca="1" si="28"/>
        <v>5</v>
      </c>
      <c r="AK351" s="40" t="str">
        <f t="shared" ca="1" si="29"/>
        <v>8 - OP com menos de 20 dias</v>
      </c>
      <c r="AS351" t="str">
        <f t="shared" si="30"/>
        <v>704317</v>
      </c>
    </row>
    <row r="352" spans="1:45" x14ac:dyDescent="0.35">
      <c r="A352" s="38">
        <v>701202</v>
      </c>
      <c r="B352" s="38">
        <v>2275034</v>
      </c>
      <c r="C352" s="38" t="s">
        <v>683</v>
      </c>
      <c r="D352" s="38" t="s">
        <v>332</v>
      </c>
      <c r="E352" s="38" t="s">
        <v>54</v>
      </c>
      <c r="F352" s="38">
        <v>402</v>
      </c>
      <c r="G352" s="38" t="s">
        <v>55</v>
      </c>
      <c r="H352" s="38">
        <v>600</v>
      </c>
      <c r="I352" s="38" t="s">
        <v>234</v>
      </c>
      <c r="J352" s="38" t="s">
        <v>684</v>
      </c>
      <c r="K352" s="38" t="s">
        <v>157</v>
      </c>
      <c r="L352" s="39">
        <v>500000</v>
      </c>
      <c r="M352" s="39">
        <v>0</v>
      </c>
      <c r="N352" t="s">
        <v>59</v>
      </c>
      <c r="O352" s="40">
        <v>45710</v>
      </c>
      <c r="P352" s="40">
        <v>45713</v>
      </c>
      <c r="Q352" s="40">
        <v>45710</v>
      </c>
      <c r="R352" s="40">
        <v>45710</v>
      </c>
      <c r="S352" s="40">
        <v>45710</v>
      </c>
      <c r="T352" s="41">
        <v>45710</v>
      </c>
      <c r="U352" s="42">
        <v>18</v>
      </c>
      <c r="W352" s="44" t="str">
        <f>_xlfn.XLOOKUP(D352,'[1]SPMC IBP SA'!G:G,'[1]SPMC IBP SA'!M:M,"",0)</f>
        <v>VERMELHO</v>
      </c>
      <c r="X352" s="44" t="str">
        <f>_xlfn.XLOOKUP(D352,'[1]SPMC IBP SA'!G:G,'[1]SPMC IBP SA'!O:O,"",0)</f>
        <v>COP FET.2</v>
      </c>
      <c r="Y352" s="44" t="str">
        <f>_xlfn.XLOOKUP(D352,'[1]SPMC IBP SA'!G:G,'[1]SPMC IBP SA'!R:R,"",0)</f>
        <v>(None)</v>
      </c>
      <c r="Z352" s="45" t="s">
        <v>55</v>
      </c>
      <c r="AA352" s="46">
        <f>_xlfn.XLOOKUP(D352,'[1]SPMC IBP SA'!G:G,'[1]SPMC IBP SA'!AM:AM,"",0)</f>
        <v>18</v>
      </c>
      <c r="AB352" s="26" t="str">
        <f t="shared" si="26"/>
        <v/>
      </c>
      <c r="AC352" s="47" t="str">
        <f t="shared" si="27"/>
        <v>Via Úmida</v>
      </c>
      <c r="AD352" s="47" t="str">
        <f>_xlfn.XLOOKUP(D352,'[1]SPMC IBP SA'!G:G,'[1]SPMC IBP SA'!FK:FK,"",0)</f>
        <v>Crítico</v>
      </c>
      <c r="AE352" s="47" t="str">
        <f>_xlfn.XLOOKUP(D352,'[1]SPMC IBP SA'!G:G,'[1]SPMC IBP SA'!Q:Q,"",0)</f>
        <v>LTO 800 2  VG 800 2</v>
      </c>
      <c r="AF352" s="48">
        <f>_xlfn.XLOOKUP(D352,'[1]SPMC IBP SA'!G:G,'[1]SPMC IBP SA'!FT:FT,"",0)*L352</f>
        <v>91565</v>
      </c>
      <c r="AG352">
        <f>IFERROR(IF(C352="","",VLOOKUP(C352,[1]EBR!A:I,9,0)),5)</f>
        <v>5</v>
      </c>
      <c r="AH352" t="str">
        <f>IF(AG352="","",VLOOKUP(AG352,[1]EBR!S:T,2,0))</f>
        <v>PESAGEM</v>
      </c>
      <c r="AI352" t="str">
        <f>_xlfn.XLOOKUP(D352,'[1]SPMC IBP SA'!G:G,'[1]SPMC IBP SA'!M:M,"",0)</f>
        <v>VERMELHO</v>
      </c>
      <c r="AJ352">
        <f t="shared" ca="1" si="28"/>
        <v>5</v>
      </c>
      <c r="AK352" s="40" t="str">
        <f t="shared" ca="1" si="29"/>
        <v>8 - OP com menos de 20 dias</v>
      </c>
      <c r="AS352" t="str">
        <f t="shared" si="30"/>
        <v>704317</v>
      </c>
    </row>
    <row r="353" spans="1:45" x14ac:dyDescent="0.35">
      <c r="A353" s="38">
        <v>701202</v>
      </c>
      <c r="B353" s="38">
        <v>2275035</v>
      </c>
      <c r="C353" s="38" t="s">
        <v>685</v>
      </c>
      <c r="D353" s="38" t="s">
        <v>332</v>
      </c>
      <c r="E353" s="38" t="s">
        <v>54</v>
      </c>
      <c r="F353" s="38">
        <v>402</v>
      </c>
      <c r="G353" s="38" t="s">
        <v>55</v>
      </c>
      <c r="H353" s="38">
        <v>600</v>
      </c>
      <c r="I353" s="38" t="s">
        <v>234</v>
      </c>
      <c r="J353" s="38" t="s">
        <v>684</v>
      </c>
      <c r="K353" s="38" t="s">
        <v>157</v>
      </c>
      <c r="L353" s="39">
        <v>500000</v>
      </c>
      <c r="M353" s="39">
        <v>0</v>
      </c>
      <c r="N353" t="s">
        <v>59</v>
      </c>
      <c r="O353" s="40">
        <v>45710</v>
      </c>
      <c r="P353" s="40">
        <v>45713</v>
      </c>
      <c r="Q353" s="40">
        <v>45710</v>
      </c>
      <c r="R353" s="40">
        <v>45710</v>
      </c>
      <c r="S353" s="40">
        <v>45710</v>
      </c>
      <c r="T353" s="41">
        <v>45710</v>
      </c>
      <c r="U353" s="42">
        <v>18</v>
      </c>
      <c r="W353" s="44" t="str">
        <f>_xlfn.XLOOKUP(D353,'[1]SPMC IBP SA'!G:G,'[1]SPMC IBP SA'!M:M,"",0)</f>
        <v>VERMELHO</v>
      </c>
      <c r="X353" s="44" t="str">
        <f>_xlfn.XLOOKUP(D353,'[1]SPMC IBP SA'!G:G,'[1]SPMC IBP SA'!O:O,"",0)</f>
        <v>COP FET.2</v>
      </c>
      <c r="Y353" s="44" t="str">
        <f>_xlfn.XLOOKUP(D353,'[1]SPMC IBP SA'!G:G,'[1]SPMC IBP SA'!R:R,"",0)</f>
        <v>(None)</v>
      </c>
      <c r="Z353" s="45" t="s">
        <v>55</v>
      </c>
      <c r="AA353" s="46">
        <f>_xlfn.XLOOKUP(D353,'[1]SPMC IBP SA'!G:G,'[1]SPMC IBP SA'!AM:AM,"",0)</f>
        <v>18</v>
      </c>
      <c r="AB353" s="26" t="str">
        <f t="shared" si="26"/>
        <v/>
      </c>
      <c r="AC353" s="47" t="str">
        <f t="shared" si="27"/>
        <v>Via Úmida</v>
      </c>
      <c r="AD353" s="47" t="str">
        <f>_xlfn.XLOOKUP(D353,'[1]SPMC IBP SA'!G:G,'[1]SPMC IBP SA'!FK:FK,"",0)</f>
        <v>Crítico</v>
      </c>
      <c r="AE353" s="47" t="str">
        <f>_xlfn.XLOOKUP(D353,'[1]SPMC IBP SA'!G:G,'[1]SPMC IBP SA'!Q:Q,"",0)</f>
        <v>LTO 800 2  VG 800 2</v>
      </c>
      <c r="AF353" s="48">
        <f>_xlfn.XLOOKUP(D353,'[1]SPMC IBP SA'!G:G,'[1]SPMC IBP SA'!FT:FT,"",0)*L353</f>
        <v>91565</v>
      </c>
      <c r="AG353">
        <f>IFERROR(IF(C353="","",VLOOKUP(C353,[1]EBR!A:I,9,0)),5)</f>
        <v>5</v>
      </c>
      <c r="AH353" t="str">
        <f>IF(AG353="","",VLOOKUP(AG353,[1]EBR!S:T,2,0))</f>
        <v>PESAGEM</v>
      </c>
      <c r="AI353" t="str">
        <f>_xlfn.XLOOKUP(D353,'[1]SPMC IBP SA'!G:G,'[1]SPMC IBP SA'!M:M,"",0)</f>
        <v>VERMELHO</v>
      </c>
      <c r="AJ353">
        <f t="shared" ca="1" si="28"/>
        <v>5</v>
      </c>
      <c r="AK353" s="40" t="str">
        <f t="shared" ca="1" si="29"/>
        <v>8 - OP com menos de 20 dias</v>
      </c>
      <c r="AS353" t="str">
        <f t="shared" si="30"/>
        <v>701202</v>
      </c>
    </row>
    <row r="354" spans="1:45" x14ac:dyDescent="0.35">
      <c r="A354" s="38">
        <v>701202</v>
      </c>
      <c r="B354" s="38">
        <v>2275036</v>
      </c>
      <c r="C354" s="38" t="s">
        <v>686</v>
      </c>
      <c r="D354" s="38" t="s">
        <v>332</v>
      </c>
      <c r="E354" s="38" t="s">
        <v>54</v>
      </c>
      <c r="F354" s="38">
        <v>402</v>
      </c>
      <c r="G354" s="38" t="s">
        <v>55</v>
      </c>
      <c r="H354" s="38">
        <v>600</v>
      </c>
      <c r="I354" s="38" t="s">
        <v>234</v>
      </c>
      <c r="J354" s="38" t="s">
        <v>684</v>
      </c>
      <c r="K354" s="38" t="s">
        <v>157</v>
      </c>
      <c r="L354" s="39">
        <v>500000</v>
      </c>
      <c r="M354" s="39">
        <v>0</v>
      </c>
      <c r="N354" t="s">
        <v>59</v>
      </c>
      <c r="O354" s="40">
        <v>45710</v>
      </c>
      <c r="P354" s="40">
        <v>45713</v>
      </c>
      <c r="Q354" s="40">
        <v>45710</v>
      </c>
      <c r="R354" s="40">
        <v>45710</v>
      </c>
      <c r="S354" s="40">
        <v>45710</v>
      </c>
      <c r="T354" s="41">
        <v>45710</v>
      </c>
      <c r="U354" s="42">
        <v>18</v>
      </c>
      <c r="W354" s="44" t="str">
        <f>_xlfn.XLOOKUP(D354,'[1]SPMC IBP SA'!G:G,'[1]SPMC IBP SA'!M:M,"",0)</f>
        <v>VERMELHO</v>
      </c>
      <c r="X354" s="44" t="str">
        <f>_xlfn.XLOOKUP(D354,'[1]SPMC IBP SA'!G:G,'[1]SPMC IBP SA'!O:O,"",0)</f>
        <v>COP FET.2</v>
      </c>
      <c r="Y354" s="44" t="str">
        <f>_xlfn.XLOOKUP(D354,'[1]SPMC IBP SA'!G:G,'[1]SPMC IBP SA'!R:R,"",0)</f>
        <v>(None)</v>
      </c>
      <c r="Z354" s="45" t="s">
        <v>55</v>
      </c>
      <c r="AA354" s="46">
        <f>_xlfn.XLOOKUP(D354,'[1]SPMC IBP SA'!G:G,'[1]SPMC IBP SA'!AM:AM,"",0)</f>
        <v>18</v>
      </c>
      <c r="AB354" s="26" t="str">
        <f t="shared" si="26"/>
        <v/>
      </c>
      <c r="AC354" s="47" t="str">
        <f t="shared" si="27"/>
        <v>Via Úmida</v>
      </c>
      <c r="AD354" s="47" t="str">
        <f>_xlfn.XLOOKUP(D354,'[1]SPMC IBP SA'!G:G,'[1]SPMC IBP SA'!FK:FK,"",0)</f>
        <v>Crítico</v>
      </c>
      <c r="AE354" s="47" t="str">
        <f>_xlfn.XLOOKUP(D354,'[1]SPMC IBP SA'!G:G,'[1]SPMC IBP SA'!Q:Q,"",0)</f>
        <v>LTO 800 2  VG 800 2</v>
      </c>
      <c r="AF354" s="48">
        <f>_xlfn.XLOOKUP(D354,'[1]SPMC IBP SA'!G:G,'[1]SPMC IBP SA'!FT:FT,"",0)*L354</f>
        <v>91565</v>
      </c>
      <c r="AG354">
        <f>IFERROR(IF(C354="","",VLOOKUP(C354,[1]EBR!A:I,9,0)),5)</f>
        <v>5</v>
      </c>
      <c r="AH354" t="str">
        <f>IF(AG354="","",VLOOKUP(AG354,[1]EBR!S:T,2,0))</f>
        <v>PESAGEM</v>
      </c>
      <c r="AI354" t="str">
        <f>_xlfn.XLOOKUP(D354,'[1]SPMC IBP SA'!G:G,'[1]SPMC IBP SA'!M:M,"",0)</f>
        <v>VERMELHO</v>
      </c>
      <c r="AJ354">
        <f t="shared" ca="1" si="28"/>
        <v>5</v>
      </c>
      <c r="AK354" s="40" t="str">
        <f t="shared" ca="1" si="29"/>
        <v>8 - OP com menos de 20 dias</v>
      </c>
      <c r="AS354" t="str">
        <f t="shared" si="30"/>
        <v>701202</v>
      </c>
    </row>
    <row r="355" spans="1:45" x14ac:dyDescent="0.35">
      <c r="A355" s="38">
        <v>701202</v>
      </c>
      <c r="B355" s="38">
        <v>2275037</v>
      </c>
      <c r="C355" s="38" t="s">
        <v>687</v>
      </c>
      <c r="D355" s="38" t="s">
        <v>332</v>
      </c>
      <c r="E355" s="38" t="s">
        <v>54</v>
      </c>
      <c r="F355" s="38">
        <v>402</v>
      </c>
      <c r="G355" s="38" t="s">
        <v>55</v>
      </c>
      <c r="H355" s="38">
        <v>600</v>
      </c>
      <c r="I355" s="38" t="s">
        <v>234</v>
      </c>
      <c r="J355" s="38" t="s">
        <v>684</v>
      </c>
      <c r="K355" s="38" t="s">
        <v>157</v>
      </c>
      <c r="L355" s="39">
        <v>500000</v>
      </c>
      <c r="M355" s="39">
        <v>0</v>
      </c>
      <c r="N355" t="s">
        <v>59</v>
      </c>
      <c r="O355" s="40">
        <v>45710</v>
      </c>
      <c r="P355" s="40">
        <v>45713</v>
      </c>
      <c r="Q355" s="40">
        <v>45710</v>
      </c>
      <c r="R355" s="40">
        <v>45710</v>
      </c>
      <c r="S355" s="40">
        <v>45710</v>
      </c>
      <c r="T355" s="41">
        <v>45710</v>
      </c>
      <c r="U355" s="42">
        <v>18</v>
      </c>
      <c r="W355" s="44" t="str">
        <f>_xlfn.XLOOKUP(D355,'[1]SPMC IBP SA'!G:G,'[1]SPMC IBP SA'!M:M,"",0)</f>
        <v>VERMELHO</v>
      </c>
      <c r="X355" s="44" t="str">
        <f>_xlfn.XLOOKUP(D355,'[1]SPMC IBP SA'!G:G,'[1]SPMC IBP SA'!O:O,"",0)</f>
        <v>COP FET.2</v>
      </c>
      <c r="Y355" s="44" t="str">
        <f>_xlfn.XLOOKUP(D355,'[1]SPMC IBP SA'!G:G,'[1]SPMC IBP SA'!R:R,"",0)</f>
        <v>(None)</v>
      </c>
      <c r="Z355" s="45" t="s">
        <v>55</v>
      </c>
      <c r="AA355" s="46">
        <f>_xlfn.XLOOKUP(D355,'[1]SPMC IBP SA'!G:G,'[1]SPMC IBP SA'!AM:AM,"",0)</f>
        <v>18</v>
      </c>
      <c r="AB355" s="26" t="str">
        <f t="shared" si="26"/>
        <v/>
      </c>
      <c r="AC355" s="47" t="str">
        <f t="shared" si="27"/>
        <v>Via Úmida</v>
      </c>
      <c r="AD355" s="47" t="str">
        <f>_xlfn.XLOOKUP(D355,'[1]SPMC IBP SA'!G:G,'[1]SPMC IBP SA'!FK:FK,"",0)</f>
        <v>Crítico</v>
      </c>
      <c r="AE355" s="47" t="str">
        <f>_xlfn.XLOOKUP(D355,'[1]SPMC IBP SA'!G:G,'[1]SPMC IBP SA'!Q:Q,"",0)</f>
        <v>LTO 800 2  VG 800 2</v>
      </c>
      <c r="AF355" s="48">
        <f>_xlfn.XLOOKUP(D355,'[1]SPMC IBP SA'!G:G,'[1]SPMC IBP SA'!FT:FT,"",0)*L355</f>
        <v>91565</v>
      </c>
      <c r="AG355">
        <f>IFERROR(IF(C355="","",VLOOKUP(C355,[1]EBR!A:I,9,0)),5)</f>
        <v>5</v>
      </c>
      <c r="AH355" t="str">
        <f>IF(AG355="","",VLOOKUP(AG355,[1]EBR!S:T,2,0))</f>
        <v>PESAGEM</v>
      </c>
      <c r="AI355" t="str">
        <f>_xlfn.XLOOKUP(D355,'[1]SPMC IBP SA'!G:G,'[1]SPMC IBP SA'!M:M,"",0)</f>
        <v>VERMELHO</v>
      </c>
      <c r="AJ355">
        <f t="shared" ca="1" si="28"/>
        <v>5</v>
      </c>
      <c r="AK355" s="40" t="str">
        <f t="shared" ca="1" si="29"/>
        <v>8 - OP com menos de 20 dias</v>
      </c>
      <c r="AS355" t="str">
        <f t="shared" si="30"/>
        <v>701202</v>
      </c>
    </row>
    <row r="356" spans="1:45" x14ac:dyDescent="0.35">
      <c r="A356" s="38">
        <v>701202</v>
      </c>
      <c r="B356" s="38">
        <v>2275038</v>
      </c>
      <c r="C356" s="38" t="s">
        <v>688</v>
      </c>
      <c r="D356" s="38" t="s">
        <v>332</v>
      </c>
      <c r="E356" s="38" t="s">
        <v>54</v>
      </c>
      <c r="F356" s="38">
        <v>402</v>
      </c>
      <c r="G356" s="38" t="s">
        <v>55</v>
      </c>
      <c r="H356" s="38">
        <v>600</v>
      </c>
      <c r="I356" s="38" t="s">
        <v>234</v>
      </c>
      <c r="J356" s="38" t="s">
        <v>684</v>
      </c>
      <c r="K356" s="38" t="s">
        <v>157</v>
      </c>
      <c r="L356" s="39">
        <v>500000</v>
      </c>
      <c r="M356" s="39">
        <v>0</v>
      </c>
      <c r="N356" t="s">
        <v>59</v>
      </c>
      <c r="O356" s="40">
        <v>45710</v>
      </c>
      <c r="P356" s="40">
        <v>45713</v>
      </c>
      <c r="Q356" s="40">
        <v>45710</v>
      </c>
      <c r="R356" s="40">
        <v>45710</v>
      </c>
      <c r="S356" s="40">
        <v>45710</v>
      </c>
      <c r="T356" s="41">
        <v>45710</v>
      </c>
      <c r="U356" s="42">
        <v>18</v>
      </c>
      <c r="W356" s="44" t="str">
        <f>_xlfn.XLOOKUP(D356,'[1]SPMC IBP SA'!G:G,'[1]SPMC IBP SA'!M:M,"",0)</f>
        <v>VERMELHO</v>
      </c>
      <c r="X356" s="44" t="str">
        <f>_xlfn.XLOOKUP(D356,'[1]SPMC IBP SA'!G:G,'[1]SPMC IBP SA'!O:O,"",0)</f>
        <v>COP FET.2</v>
      </c>
      <c r="Y356" s="44" t="str">
        <f>_xlfn.XLOOKUP(D356,'[1]SPMC IBP SA'!G:G,'[1]SPMC IBP SA'!R:R,"",0)</f>
        <v>(None)</v>
      </c>
      <c r="Z356" s="45" t="s">
        <v>55</v>
      </c>
      <c r="AA356" s="46">
        <f>_xlfn.XLOOKUP(D356,'[1]SPMC IBP SA'!G:G,'[1]SPMC IBP SA'!AM:AM,"",0)</f>
        <v>18</v>
      </c>
      <c r="AB356" s="26" t="str">
        <f t="shared" si="26"/>
        <v/>
      </c>
      <c r="AC356" s="47" t="str">
        <f t="shared" si="27"/>
        <v>Via Úmida</v>
      </c>
      <c r="AD356" s="47" t="str">
        <f>_xlfn.XLOOKUP(D356,'[1]SPMC IBP SA'!G:G,'[1]SPMC IBP SA'!FK:FK,"",0)</f>
        <v>Crítico</v>
      </c>
      <c r="AE356" s="47" t="str">
        <f>_xlfn.XLOOKUP(D356,'[1]SPMC IBP SA'!G:G,'[1]SPMC IBP SA'!Q:Q,"",0)</f>
        <v>LTO 800 2  VG 800 2</v>
      </c>
      <c r="AF356" s="48">
        <f>_xlfn.XLOOKUP(D356,'[1]SPMC IBP SA'!G:G,'[1]SPMC IBP SA'!FT:FT,"",0)*L356</f>
        <v>91565</v>
      </c>
      <c r="AG356">
        <f>IFERROR(IF(C356="","",VLOOKUP(C356,[1]EBR!A:I,9,0)),5)</f>
        <v>5</v>
      </c>
      <c r="AH356" t="str">
        <f>IF(AG356="","",VLOOKUP(AG356,[1]EBR!S:T,2,0))</f>
        <v>PESAGEM</v>
      </c>
      <c r="AI356" t="str">
        <f>_xlfn.XLOOKUP(D356,'[1]SPMC IBP SA'!G:G,'[1]SPMC IBP SA'!M:M,"",0)</f>
        <v>VERMELHO</v>
      </c>
      <c r="AJ356">
        <f t="shared" ca="1" si="28"/>
        <v>5</v>
      </c>
      <c r="AK356" s="40" t="str">
        <f t="shared" ca="1" si="29"/>
        <v>8 - OP com menos de 20 dias</v>
      </c>
      <c r="AS356" t="str">
        <f t="shared" si="30"/>
        <v>701202</v>
      </c>
    </row>
    <row r="357" spans="1:45" x14ac:dyDescent="0.35">
      <c r="A357" s="38">
        <v>702962</v>
      </c>
      <c r="B357" s="38">
        <v>2275039</v>
      </c>
      <c r="C357" s="38" t="s">
        <v>689</v>
      </c>
      <c r="D357" s="38" t="s">
        <v>266</v>
      </c>
      <c r="E357" s="38" t="s">
        <v>54</v>
      </c>
      <c r="F357" s="38">
        <v>402</v>
      </c>
      <c r="G357" s="38" t="s">
        <v>55</v>
      </c>
      <c r="H357" s="38">
        <v>600</v>
      </c>
      <c r="I357" s="38" t="s">
        <v>339</v>
      </c>
      <c r="J357" s="38" t="s">
        <v>690</v>
      </c>
      <c r="K357" s="38" t="s">
        <v>157</v>
      </c>
      <c r="L357" s="39">
        <v>500000</v>
      </c>
      <c r="M357" s="39">
        <v>0</v>
      </c>
      <c r="N357" t="s">
        <v>59</v>
      </c>
      <c r="O357" s="40">
        <v>45710</v>
      </c>
      <c r="P357" s="40">
        <v>45714</v>
      </c>
      <c r="Q357" s="40">
        <v>45710</v>
      </c>
      <c r="R357" s="40">
        <v>45710</v>
      </c>
      <c r="S357" s="40">
        <v>45710</v>
      </c>
      <c r="T357" s="41">
        <v>45711</v>
      </c>
      <c r="U357" s="42">
        <v>23</v>
      </c>
      <c r="W357" s="44" t="str">
        <f>_xlfn.XLOOKUP(D357,'[1]SPMC IBP SA'!G:G,'[1]SPMC IBP SA'!M:M,"",0)</f>
        <v>VERMELHO</v>
      </c>
      <c r="X357" s="44" t="str">
        <f>_xlfn.XLOOKUP(D357,'[1]SPMC IBP SA'!G:G,'[1]SPMC IBP SA'!O:O,"",0)</f>
        <v>COP LEG.3</v>
      </c>
      <c r="Y357" s="44" t="str">
        <f>_xlfn.XLOOKUP(D357,'[1]SPMC IBP SA'!G:G,'[1]SPMC IBP SA'!R:R,"",0)</f>
        <v>REV. 500 1</v>
      </c>
      <c r="Z357" s="45" t="s">
        <v>55</v>
      </c>
      <c r="AA357" s="46">
        <f>_xlfn.XLOOKUP(D357,'[1]SPMC IBP SA'!G:G,'[1]SPMC IBP SA'!AM:AM,"",0)</f>
        <v>23</v>
      </c>
      <c r="AB357" s="26" t="str">
        <f t="shared" si="26"/>
        <v/>
      </c>
      <c r="AC357" s="47" t="str">
        <f t="shared" si="27"/>
        <v>Via Úmida</v>
      </c>
      <c r="AD357" s="47" t="str">
        <f>_xlfn.XLOOKUP(D357,'[1]SPMC IBP SA'!G:G,'[1]SPMC IBP SA'!FK:FK,"",0)</f>
        <v>Estoque Sem Demanda</v>
      </c>
      <c r="AE357" s="47" t="str">
        <f>_xlfn.XLOOKUP(D357,'[1]SPMC IBP SA'!G:G,'[1]SPMC IBP SA'!Q:Q,"",0)</f>
        <v>ESTUFA 2  VG 2000 1</v>
      </c>
      <c r="AF357" s="48">
        <f>_xlfn.XLOOKUP(D357,'[1]SPMC IBP SA'!G:G,'[1]SPMC IBP SA'!FT:FT,"",0)*L357</f>
        <v>236555</v>
      </c>
      <c r="AG357">
        <f>IFERROR(IF(C357="","",VLOOKUP(C357,[1]EBR!A:I,9,0)),5)</f>
        <v>5</v>
      </c>
      <c r="AH357" t="str">
        <f>IF(AG357="","",VLOOKUP(AG357,[1]EBR!S:T,2,0))</f>
        <v>PESAGEM</v>
      </c>
      <c r="AI357" t="str">
        <f>_xlfn.XLOOKUP(D357,'[1]SPMC IBP SA'!G:G,'[1]SPMC IBP SA'!M:M,"",0)</f>
        <v>VERMELHO</v>
      </c>
      <c r="AJ357">
        <f t="shared" ca="1" si="28"/>
        <v>5</v>
      </c>
      <c r="AK357" s="40" t="str">
        <f t="shared" ca="1" si="29"/>
        <v>8 - OP com menos de 20 dias</v>
      </c>
      <c r="AS357" t="str">
        <f t="shared" si="30"/>
        <v>701202</v>
      </c>
    </row>
    <row r="358" spans="1:45" x14ac:dyDescent="0.35">
      <c r="A358" s="38">
        <v>702962</v>
      </c>
      <c r="B358" s="38">
        <v>2275040</v>
      </c>
      <c r="C358" s="38" t="s">
        <v>691</v>
      </c>
      <c r="D358" s="38" t="s">
        <v>266</v>
      </c>
      <c r="E358" s="38" t="s">
        <v>54</v>
      </c>
      <c r="F358" s="38">
        <v>402</v>
      </c>
      <c r="G358" s="38" t="s">
        <v>55</v>
      </c>
      <c r="H358" s="38">
        <v>600</v>
      </c>
      <c r="I358" s="38" t="s">
        <v>339</v>
      </c>
      <c r="J358" s="38" t="s">
        <v>690</v>
      </c>
      <c r="K358" s="38" t="s">
        <v>157</v>
      </c>
      <c r="L358" s="39">
        <v>500000</v>
      </c>
      <c r="M358" s="39">
        <v>0</v>
      </c>
      <c r="N358" t="s">
        <v>59</v>
      </c>
      <c r="O358" s="40">
        <v>45710</v>
      </c>
      <c r="P358" s="40">
        <v>45714</v>
      </c>
      <c r="Q358" s="40">
        <v>45710</v>
      </c>
      <c r="R358" s="40">
        <v>45710</v>
      </c>
      <c r="S358" s="40">
        <v>45710</v>
      </c>
      <c r="T358" s="41">
        <v>45711</v>
      </c>
      <c r="U358" s="42">
        <v>23</v>
      </c>
      <c r="W358" s="44" t="str">
        <f>_xlfn.XLOOKUP(D358,'[1]SPMC IBP SA'!G:G,'[1]SPMC IBP SA'!M:M,"",0)</f>
        <v>VERMELHO</v>
      </c>
      <c r="X358" s="44" t="str">
        <f>_xlfn.XLOOKUP(D358,'[1]SPMC IBP SA'!G:G,'[1]SPMC IBP SA'!O:O,"",0)</f>
        <v>COP LEG.3</v>
      </c>
      <c r="Y358" s="44" t="str">
        <f>_xlfn.XLOOKUP(D358,'[1]SPMC IBP SA'!G:G,'[1]SPMC IBP SA'!R:R,"",0)</f>
        <v>REV. 500 1</v>
      </c>
      <c r="Z358" s="45" t="s">
        <v>55</v>
      </c>
      <c r="AA358" s="46">
        <f>_xlfn.XLOOKUP(D358,'[1]SPMC IBP SA'!G:G,'[1]SPMC IBP SA'!AM:AM,"",0)</f>
        <v>23</v>
      </c>
      <c r="AB358" s="26" t="str">
        <f t="shared" si="26"/>
        <v/>
      </c>
      <c r="AC358" s="47" t="str">
        <f t="shared" si="27"/>
        <v>Via Úmida</v>
      </c>
      <c r="AD358" s="47" t="str">
        <f>_xlfn.XLOOKUP(D358,'[1]SPMC IBP SA'!G:G,'[1]SPMC IBP SA'!FK:FK,"",0)</f>
        <v>Estoque Sem Demanda</v>
      </c>
      <c r="AE358" s="47" t="str">
        <f>_xlfn.XLOOKUP(D358,'[1]SPMC IBP SA'!G:G,'[1]SPMC IBP SA'!Q:Q,"",0)</f>
        <v>ESTUFA 2  VG 2000 1</v>
      </c>
      <c r="AF358" s="48">
        <f>_xlfn.XLOOKUP(D358,'[1]SPMC IBP SA'!G:G,'[1]SPMC IBP SA'!FT:FT,"",0)*L358</f>
        <v>236555</v>
      </c>
      <c r="AG358">
        <f>IFERROR(IF(C358="","",VLOOKUP(C358,[1]EBR!A:I,9,0)),5)</f>
        <v>5</v>
      </c>
      <c r="AH358" t="str">
        <f>IF(AG358="","",VLOOKUP(AG358,[1]EBR!S:T,2,0))</f>
        <v>PESAGEM</v>
      </c>
      <c r="AI358" t="str">
        <f>_xlfn.XLOOKUP(D358,'[1]SPMC IBP SA'!G:G,'[1]SPMC IBP SA'!M:M,"",0)</f>
        <v>VERMELHO</v>
      </c>
      <c r="AJ358">
        <f t="shared" ca="1" si="28"/>
        <v>5</v>
      </c>
      <c r="AK358" s="40" t="str">
        <f t="shared" ca="1" si="29"/>
        <v>8 - OP com menos de 20 dias</v>
      </c>
      <c r="AS358" t="str">
        <f t="shared" si="30"/>
        <v>702962</v>
      </c>
    </row>
    <row r="359" spans="1:45" x14ac:dyDescent="0.35">
      <c r="A359" s="38">
        <v>704076</v>
      </c>
      <c r="B359" s="38">
        <v>2265272</v>
      </c>
      <c r="C359" s="38" t="s">
        <v>692</v>
      </c>
      <c r="D359" s="38">
        <v>704076</v>
      </c>
      <c r="E359" s="38" t="s">
        <v>54</v>
      </c>
      <c r="F359" s="38">
        <v>409</v>
      </c>
      <c r="G359" s="38" t="s">
        <v>55</v>
      </c>
      <c r="H359" s="38">
        <v>600</v>
      </c>
      <c r="I359" s="38" t="s">
        <v>273</v>
      </c>
      <c r="J359" s="38" t="s">
        <v>693</v>
      </c>
      <c r="K359" s="38" t="s">
        <v>157</v>
      </c>
      <c r="L359" s="39">
        <v>375000</v>
      </c>
      <c r="M359" s="39">
        <v>0</v>
      </c>
      <c r="N359" t="s">
        <v>59</v>
      </c>
      <c r="O359" s="40">
        <v>45712</v>
      </c>
      <c r="P359" s="40">
        <v>45715</v>
      </c>
      <c r="Q359" s="40">
        <v>45680</v>
      </c>
      <c r="R359" s="40">
        <v>45712</v>
      </c>
      <c r="S359" s="40">
        <v>45712</v>
      </c>
      <c r="T359" s="41" t="s">
        <v>264</v>
      </c>
      <c r="U359" s="42">
        <v>21</v>
      </c>
      <c r="W359" s="44" t="str">
        <f>_xlfn.XLOOKUP(D359,'[1]SPMC IBP SA'!G:G,'[1]SPMC IBP SA'!M:M,"",0)</f>
        <v>VERMELHO</v>
      </c>
      <c r="X359" s="44" t="str">
        <f>_xlfn.XLOOKUP(D359,'[1]SPMC IBP SA'!G:G,'[1]SPMC IBP SA'!O:O,"",0)</f>
        <v>COP LEG.8</v>
      </c>
      <c r="Y359" s="44" t="str">
        <f>_xlfn.XLOOKUP(D359,'[1]SPMC IBP SA'!G:G,'[1]SPMC IBP SA'!R:R,"",0)</f>
        <v>REV. 800 2</v>
      </c>
      <c r="Z359" s="45" t="s">
        <v>55</v>
      </c>
      <c r="AA359" s="46">
        <f>_xlfn.XLOOKUP(D359,'[1]SPMC IBP SA'!G:G,'[1]SPMC IBP SA'!AM:AM,"",0)</f>
        <v>21</v>
      </c>
      <c r="AB359" s="26" t="str">
        <f t="shared" si="26"/>
        <v>NÃO</v>
      </c>
      <c r="AC359" s="47" t="str">
        <f t="shared" si="27"/>
        <v>Via Úmida</v>
      </c>
      <c r="AD359" s="47" t="str">
        <f>_xlfn.XLOOKUP(D359,'[1]SPMC IBP SA'!G:G,'[1]SPMC IBP SA'!FK:FK,"",0)</f>
        <v>Crítico</v>
      </c>
      <c r="AE359" s="47" t="str">
        <f>_xlfn.XLOOKUP(D359,'[1]SPMC IBP SA'!G:G,'[1]SPMC IBP SA'!Q:Q,"",0)</f>
        <v>-</v>
      </c>
      <c r="AF359" s="48">
        <f>_xlfn.XLOOKUP(D359,'[1]SPMC IBP SA'!G:G,'[1]SPMC IBP SA'!FT:FT,"",0)*L359</f>
        <v>198652.5</v>
      </c>
      <c r="AG359">
        <f>IFERROR(IF(C359="","",VLOOKUP(C359,[1]EBR!A:I,9,0)),5)</f>
        <v>5</v>
      </c>
      <c r="AH359" t="str">
        <f>IF(AG359="","",VLOOKUP(AG359,[1]EBR!S:T,2,0))</f>
        <v>PESAGEM</v>
      </c>
      <c r="AI359" t="str">
        <f>_xlfn.XLOOKUP(D359,'[1]SPMC IBP SA'!G:G,'[1]SPMC IBP SA'!M:M,"",0)</f>
        <v>VERMELHO</v>
      </c>
      <c r="AJ359">
        <f t="shared" ca="1" si="28"/>
        <v>3</v>
      </c>
      <c r="AK359" s="40" t="str">
        <f t="shared" ca="1" si="29"/>
        <v>8 - OP com menos de 20 dias</v>
      </c>
      <c r="AS359" t="str">
        <f t="shared" si="30"/>
        <v>702962</v>
      </c>
    </row>
    <row r="360" spans="1:45" x14ac:dyDescent="0.35">
      <c r="A360" s="38">
        <v>704076</v>
      </c>
      <c r="B360" s="38">
        <v>2265273</v>
      </c>
      <c r="C360" s="38" t="s">
        <v>694</v>
      </c>
      <c r="D360" s="38">
        <v>704076</v>
      </c>
      <c r="E360" s="38" t="s">
        <v>54</v>
      </c>
      <c r="F360" s="38">
        <v>409</v>
      </c>
      <c r="G360" s="38" t="s">
        <v>55</v>
      </c>
      <c r="H360" s="38">
        <v>600</v>
      </c>
      <c r="I360" s="38" t="s">
        <v>273</v>
      </c>
      <c r="J360" s="38" t="s">
        <v>693</v>
      </c>
      <c r="K360" s="38" t="s">
        <v>157</v>
      </c>
      <c r="L360" s="39">
        <v>375000</v>
      </c>
      <c r="M360" s="39">
        <v>0</v>
      </c>
      <c r="N360" t="s">
        <v>59</v>
      </c>
      <c r="O360" s="40">
        <v>45712</v>
      </c>
      <c r="P360" s="40">
        <v>45715</v>
      </c>
      <c r="Q360" s="40">
        <v>45680</v>
      </c>
      <c r="R360" s="40">
        <v>45712</v>
      </c>
      <c r="S360" s="40">
        <v>45712</v>
      </c>
      <c r="T360" s="41" t="s">
        <v>264</v>
      </c>
      <c r="U360" s="42">
        <v>21</v>
      </c>
      <c r="W360" s="44" t="str">
        <f>_xlfn.XLOOKUP(D360,'[1]SPMC IBP SA'!G:G,'[1]SPMC IBP SA'!M:M,"",0)</f>
        <v>VERMELHO</v>
      </c>
      <c r="X360" s="44" t="str">
        <f>_xlfn.XLOOKUP(D360,'[1]SPMC IBP SA'!G:G,'[1]SPMC IBP SA'!O:O,"",0)</f>
        <v>COP LEG.8</v>
      </c>
      <c r="Y360" s="44" t="str">
        <f>_xlfn.XLOOKUP(D360,'[1]SPMC IBP SA'!G:G,'[1]SPMC IBP SA'!R:R,"",0)</f>
        <v>REV. 800 2</v>
      </c>
      <c r="Z360" s="45" t="s">
        <v>55</v>
      </c>
      <c r="AA360" s="46">
        <f>_xlfn.XLOOKUP(D360,'[1]SPMC IBP SA'!G:G,'[1]SPMC IBP SA'!AM:AM,"",0)</f>
        <v>21</v>
      </c>
      <c r="AB360" s="26" t="str">
        <f t="shared" si="26"/>
        <v>NÃO</v>
      </c>
      <c r="AC360" s="47" t="str">
        <f t="shared" si="27"/>
        <v>Via Úmida</v>
      </c>
      <c r="AD360" s="47" t="str">
        <f>_xlfn.XLOOKUP(D360,'[1]SPMC IBP SA'!G:G,'[1]SPMC IBP SA'!FK:FK,"",0)</f>
        <v>Crítico</v>
      </c>
      <c r="AE360" s="47" t="str">
        <f>_xlfn.XLOOKUP(D360,'[1]SPMC IBP SA'!G:G,'[1]SPMC IBP SA'!Q:Q,"",0)</f>
        <v>-</v>
      </c>
      <c r="AF360" s="48">
        <f>_xlfn.XLOOKUP(D360,'[1]SPMC IBP SA'!G:G,'[1]SPMC IBP SA'!FT:FT,"",0)*L360</f>
        <v>198652.5</v>
      </c>
      <c r="AG360">
        <f>IFERROR(IF(C360="","",VLOOKUP(C360,[1]EBR!A:I,9,0)),5)</f>
        <v>5</v>
      </c>
      <c r="AH360" t="str">
        <f>IF(AG360="","",VLOOKUP(AG360,[1]EBR!S:T,2,0))</f>
        <v>PESAGEM</v>
      </c>
      <c r="AI360" t="str">
        <f>_xlfn.XLOOKUP(D360,'[1]SPMC IBP SA'!G:G,'[1]SPMC IBP SA'!M:M,"",0)</f>
        <v>VERMELHO</v>
      </c>
      <c r="AJ360">
        <f t="shared" ca="1" si="28"/>
        <v>3</v>
      </c>
      <c r="AK360" s="40" t="str">
        <f t="shared" ca="1" si="29"/>
        <v>8 - OP com menos de 20 dias</v>
      </c>
      <c r="AS360" t="str">
        <f t="shared" si="30"/>
        <v>704076</v>
      </c>
    </row>
    <row r="361" spans="1:45" x14ac:dyDescent="0.35">
      <c r="A361" s="38">
        <v>704076</v>
      </c>
      <c r="B361" s="38">
        <v>2265274</v>
      </c>
      <c r="C361" s="38" t="s">
        <v>695</v>
      </c>
      <c r="D361" s="38">
        <v>704076</v>
      </c>
      <c r="E361" s="38" t="s">
        <v>54</v>
      </c>
      <c r="F361" s="38">
        <v>409</v>
      </c>
      <c r="G361" s="38" t="s">
        <v>55</v>
      </c>
      <c r="H361" s="38">
        <v>600</v>
      </c>
      <c r="I361" s="38" t="s">
        <v>273</v>
      </c>
      <c r="J361" s="38" t="s">
        <v>693</v>
      </c>
      <c r="K361" s="38" t="s">
        <v>157</v>
      </c>
      <c r="L361" s="39">
        <v>375000</v>
      </c>
      <c r="M361" s="39">
        <v>0</v>
      </c>
      <c r="N361" t="s">
        <v>59</v>
      </c>
      <c r="O361" s="40">
        <v>45712</v>
      </c>
      <c r="P361" s="40">
        <v>45715</v>
      </c>
      <c r="Q361" s="40">
        <v>45680</v>
      </c>
      <c r="R361" s="40">
        <v>45712</v>
      </c>
      <c r="S361" s="40">
        <v>45712</v>
      </c>
      <c r="T361" s="41" t="s">
        <v>264</v>
      </c>
      <c r="U361" s="42">
        <v>21</v>
      </c>
      <c r="W361" s="44" t="str">
        <f>_xlfn.XLOOKUP(D361,'[1]SPMC IBP SA'!G:G,'[1]SPMC IBP SA'!M:M,"",0)</f>
        <v>VERMELHO</v>
      </c>
      <c r="X361" s="44" t="str">
        <f>_xlfn.XLOOKUP(D361,'[1]SPMC IBP SA'!G:G,'[1]SPMC IBP SA'!O:O,"",0)</f>
        <v>COP LEG.8</v>
      </c>
      <c r="Y361" s="44" t="str">
        <f>_xlfn.XLOOKUP(D361,'[1]SPMC IBP SA'!G:G,'[1]SPMC IBP SA'!R:R,"",0)</f>
        <v>REV. 800 2</v>
      </c>
      <c r="Z361" s="45" t="s">
        <v>55</v>
      </c>
      <c r="AA361" s="46">
        <f>_xlfn.XLOOKUP(D361,'[1]SPMC IBP SA'!G:G,'[1]SPMC IBP SA'!AM:AM,"",0)</f>
        <v>21</v>
      </c>
      <c r="AB361" s="26" t="str">
        <f t="shared" si="26"/>
        <v>NÃO</v>
      </c>
      <c r="AC361" s="47" t="str">
        <f t="shared" si="27"/>
        <v>Via Úmida</v>
      </c>
      <c r="AD361" s="47" t="str">
        <f>_xlfn.XLOOKUP(D361,'[1]SPMC IBP SA'!G:G,'[1]SPMC IBP SA'!FK:FK,"",0)</f>
        <v>Crítico</v>
      </c>
      <c r="AE361" s="47" t="str">
        <f>_xlfn.XLOOKUP(D361,'[1]SPMC IBP SA'!G:G,'[1]SPMC IBP SA'!Q:Q,"",0)</f>
        <v>-</v>
      </c>
      <c r="AF361" s="48">
        <f>_xlfn.XLOOKUP(D361,'[1]SPMC IBP SA'!G:G,'[1]SPMC IBP SA'!FT:FT,"",0)*L361</f>
        <v>198652.5</v>
      </c>
      <c r="AG361">
        <f>IFERROR(IF(C361="","",VLOOKUP(C361,[1]EBR!A:I,9,0)),5)</f>
        <v>5</v>
      </c>
      <c r="AH361" t="str">
        <f>IF(AG361="","",VLOOKUP(AG361,[1]EBR!S:T,2,0))</f>
        <v>PESAGEM</v>
      </c>
      <c r="AI361" t="str">
        <f>_xlfn.XLOOKUP(D361,'[1]SPMC IBP SA'!G:G,'[1]SPMC IBP SA'!M:M,"",0)</f>
        <v>VERMELHO</v>
      </c>
      <c r="AJ361">
        <f t="shared" ca="1" si="28"/>
        <v>3</v>
      </c>
      <c r="AK361" s="40" t="str">
        <f t="shared" ca="1" si="29"/>
        <v>8 - OP com menos de 20 dias</v>
      </c>
      <c r="AS361" t="str">
        <f t="shared" si="30"/>
        <v>704076</v>
      </c>
    </row>
    <row r="362" spans="1:45" x14ac:dyDescent="0.35">
      <c r="A362" s="38">
        <v>704076</v>
      </c>
      <c r="B362" s="38">
        <v>2265275</v>
      </c>
      <c r="C362" s="38" t="s">
        <v>696</v>
      </c>
      <c r="D362" s="38">
        <v>704076</v>
      </c>
      <c r="E362" s="38" t="s">
        <v>54</v>
      </c>
      <c r="F362" s="38">
        <v>409</v>
      </c>
      <c r="G362" s="38" t="s">
        <v>55</v>
      </c>
      <c r="H362" s="38">
        <v>600</v>
      </c>
      <c r="I362" s="38" t="s">
        <v>273</v>
      </c>
      <c r="J362" s="38" t="s">
        <v>693</v>
      </c>
      <c r="K362" s="38" t="s">
        <v>157</v>
      </c>
      <c r="L362" s="39">
        <v>375000</v>
      </c>
      <c r="M362" s="39">
        <v>0</v>
      </c>
      <c r="N362" t="s">
        <v>59</v>
      </c>
      <c r="O362" s="40">
        <v>45712</v>
      </c>
      <c r="P362" s="40">
        <v>45715</v>
      </c>
      <c r="Q362" s="40">
        <v>45680</v>
      </c>
      <c r="R362" s="40">
        <v>45712</v>
      </c>
      <c r="S362" s="40">
        <v>45712</v>
      </c>
      <c r="T362" s="41" t="s">
        <v>264</v>
      </c>
      <c r="U362" s="42">
        <v>21</v>
      </c>
      <c r="W362" s="44" t="str">
        <f>_xlfn.XLOOKUP(D362,'[1]SPMC IBP SA'!G:G,'[1]SPMC IBP SA'!M:M,"",0)</f>
        <v>VERMELHO</v>
      </c>
      <c r="X362" s="44" t="str">
        <f>_xlfn.XLOOKUP(D362,'[1]SPMC IBP SA'!G:G,'[1]SPMC IBP SA'!O:O,"",0)</f>
        <v>COP LEG.8</v>
      </c>
      <c r="Y362" s="44" t="str">
        <f>_xlfn.XLOOKUP(D362,'[1]SPMC IBP SA'!G:G,'[1]SPMC IBP SA'!R:R,"",0)</f>
        <v>REV. 800 2</v>
      </c>
      <c r="Z362" s="45" t="s">
        <v>55</v>
      </c>
      <c r="AA362" s="46">
        <f>_xlfn.XLOOKUP(D362,'[1]SPMC IBP SA'!G:G,'[1]SPMC IBP SA'!AM:AM,"",0)</f>
        <v>21</v>
      </c>
      <c r="AB362" s="26" t="str">
        <f t="shared" si="26"/>
        <v>NÃO</v>
      </c>
      <c r="AC362" s="47" t="str">
        <f t="shared" si="27"/>
        <v>Via Úmida</v>
      </c>
      <c r="AD362" s="47" t="str">
        <f>_xlfn.XLOOKUP(D362,'[1]SPMC IBP SA'!G:G,'[1]SPMC IBP SA'!FK:FK,"",0)</f>
        <v>Crítico</v>
      </c>
      <c r="AE362" s="47" t="str">
        <f>_xlfn.XLOOKUP(D362,'[1]SPMC IBP SA'!G:G,'[1]SPMC IBP SA'!Q:Q,"",0)</f>
        <v>-</v>
      </c>
      <c r="AF362" s="48">
        <f>_xlfn.XLOOKUP(D362,'[1]SPMC IBP SA'!G:G,'[1]SPMC IBP SA'!FT:FT,"",0)*L362</f>
        <v>198652.5</v>
      </c>
      <c r="AG362">
        <f>IFERROR(IF(C362="","",VLOOKUP(C362,[1]EBR!A:I,9,0)),5)</f>
        <v>5</v>
      </c>
      <c r="AH362" t="str">
        <f>IF(AG362="","",VLOOKUP(AG362,[1]EBR!S:T,2,0))</f>
        <v>PESAGEM</v>
      </c>
      <c r="AI362" t="str">
        <f>_xlfn.XLOOKUP(D362,'[1]SPMC IBP SA'!G:G,'[1]SPMC IBP SA'!M:M,"",0)</f>
        <v>VERMELHO</v>
      </c>
      <c r="AJ362">
        <f t="shared" ca="1" si="28"/>
        <v>3</v>
      </c>
      <c r="AK362" s="40" t="str">
        <f t="shared" ca="1" si="29"/>
        <v>8 - OP com menos de 20 dias</v>
      </c>
      <c r="AS362" t="str">
        <f t="shared" si="30"/>
        <v>704076</v>
      </c>
    </row>
    <row r="363" spans="1:45" x14ac:dyDescent="0.35">
      <c r="A363" s="38">
        <v>704304</v>
      </c>
      <c r="B363" s="38">
        <v>2269385</v>
      </c>
      <c r="C363" s="38" t="s">
        <v>697</v>
      </c>
      <c r="D363" s="38" t="s">
        <v>282</v>
      </c>
      <c r="E363" s="38" t="s">
        <v>54</v>
      </c>
      <c r="F363" s="38">
        <v>402</v>
      </c>
      <c r="G363" s="38" t="s">
        <v>55</v>
      </c>
      <c r="H363" s="38">
        <v>600</v>
      </c>
      <c r="I363" s="38" t="s">
        <v>614</v>
      </c>
      <c r="J363" s="38" t="s">
        <v>421</v>
      </c>
      <c r="K363" s="38" t="s">
        <v>81</v>
      </c>
      <c r="L363" s="39">
        <v>572000</v>
      </c>
      <c r="M363" s="39">
        <v>0</v>
      </c>
      <c r="N363" t="s">
        <v>59</v>
      </c>
      <c r="O363" s="40">
        <v>45699</v>
      </c>
      <c r="P363" s="40">
        <v>45702</v>
      </c>
      <c r="Q363" s="40">
        <v>45692</v>
      </c>
      <c r="R363" s="40">
        <v>45699</v>
      </c>
      <c r="S363" s="40">
        <v>45699</v>
      </c>
      <c r="T363" s="41">
        <v>45701</v>
      </c>
      <c r="U363" s="42">
        <v>23</v>
      </c>
      <c r="W363" s="44" t="str">
        <f>_xlfn.XLOOKUP(D363,'[1]SPMC IBP SA'!G:G,'[1]SPMC IBP SA'!M:M,"",0)</f>
        <v>(NONE)</v>
      </c>
      <c r="X363" s="44" t="str">
        <f>_xlfn.XLOOKUP(D363,'[1]SPMC IBP SA'!G:G,'[1]SPMC IBP SA'!O:O,"",0)</f>
        <v>COP LEG.2</v>
      </c>
      <c r="Y363" s="44" t="str">
        <f>_xlfn.XLOOKUP(D363,'[1]SPMC IBP SA'!G:G,'[1]SPMC IBP SA'!R:R,"",0)</f>
        <v>REV. 400 2</v>
      </c>
      <c r="Z363" s="45" t="s">
        <v>55</v>
      </c>
      <c r="AA363" s="46">
        <f>_xlfn.XLOOKUP(D363,'[1]SPMC IBP SA'!G:G,'[1]SPMC IBP SA'!AM:AM,"",0)</f>
        <v>23</v>
      </c>
      <c r="AB363" s="26" t="str">
        <f t="shared" si="26"/>
        <v/>
      </c>
      <c r="AC363" s="47" t="str">
        <f t="shared" si="27"/>
        <v>Via Úmida</v>
      </c>
      <c r="AD363" s="47" t="str">
        <f>_xlfn.XLOOKUP(D363,'[1]SPMC IBP SA'!G:G,'[1]SPMC IBP SA'!FK:FK,"",0)</f>
        <v>Baixo</v>
      </c>
      <c r="AE363" s="47" t="str">
        <f>_xlfn.XLOOKUP(D363,'[1]SPMC IBP SA'!G:G,'[1]SPMC IBP SA'!Q:Q,"",0)</f>
        <v>LTO 800 3</v>
      </c>
      <c r="AF363" s="48">
        <f>_xlfn.XLOOKUP(D363,'[1]SPMC IBP SA'!G:G,'[1]SPMC IBP SA'!FT:FT,"",0)*L363</f>
        <v>209615.12</v>
      </c>
      <c r="AG363">
        <f>IFERROR(IF(C363="","",VLOOKUP(C363,[1]EBR!A:I,9,0)),5)</f>
        <v>5</v>
      </c>
      <c r="AH363" t="str">
        <f>IF(AG363="","",VLOOKUP(AG363,[1]EBR!S:T,2,0))</f>
        <v>PESAGEM</v>
      </c>
      <c r="AI363" t="str">
        <f>_xlfn.XLOOKUP(D363,'[1]SPMC IBP SA'!G:G,'[1]SPMC IBP SA'!M:M,"",0)</f>
        <v>(NONE)</v>
      </c>
      <c r="AJ363">
        <f t="shared" ca="1" si="28"/>
        <v>16</v>
      </c>
      <c r="AK363" s="40" t="str">
        <f t="shared" ca="1" si="29"/>
        <v>8 - OP com menos de 20 dias</v>
      </c>
      <c r="AS363" t="str">
        <f t="shared" si="30"/>
        <v>704076</v>
      </c>
    </row>
    <row r="364" spans="1:45" x14ac:dyDescent="0.35">
      <c r="A364" s="38">
        <v>704284</v>
      </c>
      <c r="B364" s="38">
        <v>2269872</v>
      </c>
      <c r="C364" s="38" t="s">
        <v>698</v>
      </c>
      <c r="D364" s="38" t="s">
        <v>367</v>
      </c>
      <c r="E364" s="38" t="s">
        <v>54</v>
      </c>
      <c r="F364" s="38">
        <v>402</v>
      </c>
      <c r="G364" s="38" t="s">
        <v>55</v>
      </c>
      <c r="H364" s="38">
        <v>600</v>
      </c>
      <c r="I364" s="38" t="s">
        <v>339</v>
      </c>
      <c r="J364" s="38" t="s">
        <v>699</v>
      </c>
      <c r="K364" s="38" t="s">
        <v>81</v>
      </c>
      <c r="L364" s="39">
        <v>800000</v>
      </c>
      <c r="M364" s="39">
        <v>0</v>
      </c>
      <c r="N364" t="s">
        <v>59</v>
      </c>
      <c r="O364" s="40">
        <v>45712</v>
      </c>
      <c r="P364" s="40">
        <v>45715</v>
      </c>
      <c r="Q364" s="40">
        <v>45693</v>
      </c>
      <c r="R364" s="40">
        <v>45712</v>
      </c>
      <c r="S364" s="40">
        <v>45712</v>
      </c>
      <c r="T364" s="41">
        <v>45713</v>
      </c>
      <c r="U364" s="42">
        <v>21</v>
      </c>
      <c r="W364" s="44" t="str">
        <f>_xlfn.XLOOKUP(D364,'[1]SPMC IBP SA'!G:G,'[1]SPMC IBP SA'!M:M,"",0)</f>
        <v>(NONE)</v>
      </c>
      <c r="X364" s="44" t="str">
        <f>_xlfn.XLOOKUP(D364,'[1]SPMC IBP SA'!G:G,'[1]SPMC IBP SA'!O:O,"",0)</f>
        <v>COP LEG.2</v>
      </c>
      <c r="Y364" s="44" t="str">
        <f>_xlfn.XLOOKUP(D364,'[1]SPMC IBP SA'!G:G,'[1]SPMC IBP SA'!R:R,"",0)</f>
        <v>REV. 400 2</v>
      </c>
      <c r="Z364" s="45" t="s">
        <v>55</v>
      </c>
      <c r="AA364" s="46">
        <f>_xlfn.XLOOKUP(D364,'[1]SPMC IBP SA'!G:G,'[1]SPMC IBP SA'!AM:AM,"",0)</f>
        <v>21</v>
      </c>
      <c r="AB364" s="26" t="str">
        <f t="shared" si="26"/>
        <v/>
      </c>
      <c r="AC364" s="47" t="str">
        <f t="shared" si="27"/>
        <v>Via Úmida</v>
      </c>
      <c r="AD364" s="47" t="str">
        <f>_xlfn.XLOOKUP(D364,'[1]SPMC IBP SA'!G:G,'[1]SPMC IBP SA'!FK:FK,"",0)</f>
        <v>Baixo</v>
      </c>
      <c r="AE364" s="47" t="str">
        <f>_xlfn.XLOOKUP(D364,'[1]SPMC IBP SA'!G:G,'[1]SPMC IBP SA'!Q:Q,"",0)</f>
        <v>LTO 400  VG 400</v>
      </c>
      <c r="AF364" s="48">
        <f>_xlfn.XLOOKUP(D364,'[1]SPMC IBP SA'!G:G,'[1]SPMC IBP SA'!FT:FT,"",0)*L364</f>
        <v>140000</v>
      </c>
      <c r="AG364">
        <f>IFERROR(IF(C364="","",VLOOKUP(C364,[1]EBR!A:I,9,0)),5)</f>
        <v>5</v>
      </c>
      <c r="AH364" t="str">
        <f>IF(AG364="","",VLOOKUP(AG364,[1]EBR!S:T,2,0))</f>
        <v>PESAGEM</v>
      </c>
      <c r="AI364" t="str">
        <f>_xlfn.XLOOKUP(D364,'[1]SPMC IBP SA'!G:G,'[1]SPMC IBP SA'!M:M,"",0)</f>
        <v>(NONE)</v>
      </c>
      <c r="AJ364">
        <f t="shared" ca="1" si="28"/>
        <v>3</v>
      </c>
      <c r="AK364" s="40" t="str">
        <f t="shared" ca="1" si="29"/>
        <v>8 - OP com menos de 20 dias</v>
      </c>
      <c r="AS364" t="str">
        <f t="shared" si="30"/>
        <v>704304</v>
      </c>
    </row>
    <row r="365" spans="1:45" x14ac:dyDescent="0.35">
      <c r="A365" s="38">
        <v>704425</v>
      </c>
      <c r="B365" s="38">
        <v>2270493</v>
      </c>
      <c r="C365" s="38" t="s">
        <v>700</v>
      </c>
      <c r="D365" s="38" t="s">
        <v>369</v>
      </c>
      <c r="E365" s="38" t="s">
        <v>54</v>
      </c>
      <c r="F365" s="38">
        <v>400</v>
      </c>
      <c r="G365" s="38" t="s">
        <v>55</v>
      </c>
      <c r="H365" s="38">
        <v>600</v>
      </c>
      <c r="I365" s="38" t="s">
        <v>701</v>
      </c>
      <c r="J365" s="38" t="s">
        <v>702</v>
      </c>
      <c r="K365" s="38" t="s">
        <v>81</v>
      </c>
      <c r="L365" s="39">
        <v>400000</v>
      </c>
      <c r="M365" s="39">
        <v>344278</v>
      </c>
      <c r="N365" t="s">
        <v>59</v>
      </c>
      <c r="O365" s="40">
        <v>45712</v>
      </c>
      <c r="P365" s="40">
        <v>45713</v>
      </c>
      <c r="Q365" s="40">
        <v>45695</v>
      </c>
      <c r="R365" s="40">
        <v>45712</v>
      </c>
      <c r="S365" s="40">
        <v>45712</v>
      </c>
      <c r="T365" s="41">
        <v>45712</v>
      </c>
      <c r="U365" s="42">
        <v>13</v>
      </c>
      <c r="W365" s="44" t="str">
        <f>_xlfn.XLOOKUP(D365,'[1]SPMC IBP SA'!G:G,'[1]SPMC IBP SA'!M:M,"",0)</f>
        <v>(NONE)</v>
      </c>
      <c r="X365" s="44" t="str">
        <f>_xlfn.XLOOKUP(D365,'[1]SPMC IBP SA'!G:G,'[1]SPMC IBP SA'!O:O,"",0)</f>
        <v>COP LEG.7</v>
      </c>
      <c r="Y365" s="44" t="str">
        <f>_xlfn.XLOOKUP(D365,'[1]SPMC IBP SA'!G:G,'[1]SPMC IBP SA'!R:R,"",0)</f>
        <v>(None)</v>
      </c>
      <c r="Z365" s="45" t="s">
        <v>55</v>
      </c>
      <c r="AA365" s="46">
        <f>_xlfn.XLOOKUP(D365,'[1]SPMC IBP SA'!G:G,'[1]SPMC IBP SA'!AM:AM,"",0)</f>
        <v>13</v>
      </c>
      <c r="AB365" s="26" t="str">
        <f t="shared" si="26"/>
        <v/>
      </c>
      <c r="AC365" s="47" t="str">
        <f t="shared" si="27"/>
        <v>Via Úmida</v>
      </c>
      <c r="AD365" s="47" t="str">
        <f>_xlfn.XLOOKUP(D365,'[1]SPMC IBP SA'!G:G,'[1]SPMC IBP SA'!FK:FK,"",0)</f>
        <v>Baixo</v>
      </c>
      <c r="AE365" s="47" t="str">
        <f>_xlfn.XLOOKUP(D365,'[1]SPMC IBP SA'!G:G,'[1]SPMC IBP SA'!Q:Q,"",0)</f>
        <v>(None)</v>
      </c>
      <c r="AF365" s="48">
        <f>_xlfn.XLOOKUP(D365,'[1]SPMC IBP SA'!G:G,'[1]SPMC IBP SA'!FT:FT,"",0)*L365</f>
        <v>42004</v>
      </c>
      <c r="AG365">
        <f>IFERROR(IF(C365="","",VLOOKUP(C365,[1]EBR!A:I,9,0)),5)</f>
        <v>5</v>
      </c>
      <c r="AH365" t="str">
        <f>IF(AG365="","",VLOOKUP(AG365,[1]EBR!S:T,2,0))</f>
        <v>PESAGEM</v>
      </c>
      <c r="AI365" t="str">
        <f>_xlfn.XLOOKUP(D365,'[1]SPMC IBP SA'!G:G,'[1]SPMC IBP SA'!M:M,"",0)</f>
        <v>(NONE)</v>
      </c>
      <c r="AJ365">
        <f t="shared" ca="1" si="28"/>
        <v>3</v>
      </c>
      <c r="AK365" s="40" t="str">
        <f t="shared" ca="1" si="29"/>
        <v>8 - OP com menos de 20 dias</v>
      </c>
      <c r="AS365" t="str">
        <f t="shared" si="30"/>
        <v>704284</v>
      </c>
    </row>
    <row r="366" spans="1:45" x14ac:dyDescent="0.35">
      <c r="A366" s="38">
        <v>704425</v>
      </c>
      <c r="B366" s="38">
        <v>2270494</v>
      </c>
      <c r="C366" s="38" t="s">
        <v>703</v>
      </c>
      <c r="D366" s="38" t="s">
        <v>369</v>
      </c>
      <c r="E366" s="38" t="s">
        <v>54</v>
      </c>
      <c r="F366" s="38">
        <v>400</v>
      </c>
      <c r="G366" s="38" t="s">
        <v>55</v>
      </c>
      <c r="H366" s="38">
        <v>600</v>
      </c>
      <c r="I366" s="38" t="s">
        <v>701</v>
      </c>
      <c r="J366" s="38" t="s">
        <v>702</v>
      </c>
      <c r="K366" s="38" t="s">
        <v>81</v>
      </c>
      <c r="L366" s="39">
        <v>400000</v>
      </c>
      <c r="M366" s="39">
        <v>367111</v>
      </c>
      <c r="N366" t="s">
        <v>59</v>
      </c>
      <c r="O366" s="40">
        <v>45712</v>
      </c>
      <c r="P366" s="40">
        <v>45713</v>
      </c>
      <c r="Q366" s="40">
        <v>45695</v>
      </c>
      <c r="R366" s="40">
        <v>45712</v>
      </c>
      <c r="S366" s="40">
        <v>45712</v>
      </c>
      <c r="T366" s="41">
        <v>45712</v>
      </c>
      <c r="U366" s="42">
        <v>13</v>
      </c>
      <c r="W366" s="44" t="str">
        <f>_xlfn.XLOOKUP(D366,'[1]SPMC IBP SA'!G:G,'[1]SPMC IBP SA'!M:M,"",0)</f>
        <v>(NONE)</v>
      </c>
      <c r="X366" s="44" t="str">
        <f>_xlfn.XLOOKUP(D366,'[1]SPMC IBP SA'!G:G,'[1]SPMC IBP SA'!O:O,"",0)</f>
        <v>COP LEG.7</v>
      </c>
      <c r="Y366" s="44" t="str">
        <f>_xlfn.XLOOKUP(D366,'[1]SPMC IBP SA'!G:G,'[1]SPMC IBP SA'!R:R,"",0)</f>
        <v>(None)</v>
      </c>
      <c r="Z366" s="45" t="s">
        <v>55</v>
      </c>
      <c r="AA366" s="46">
        <f>_xlfn.XLOOKUP(D366,'[1]SPMC IBP SA'!G:G,'[1]SPMC IBP SA'!AM:AM,"",0)</f>
        <v>13</v>
      </c>
      <c r="AB366" s="26" t="str">
        <f t="shared" si="26"/>
        <v/>
      </c>
      <c r="AC366" s="47" t="str">
        <f t="shared" si="27"/>
        <v>Via Úmida</v>
      </c>
      <c r="AD366" s="47" t="str">
        <f>_xlfn.XLOOKUP(D366,'[1]SPMC IBP SA'!G:G,'[1]SPMC IBP SA'!FK:FK,"",0)</f>
        <v>Baixo</v>
      </c>
      <c r="AE366" s="47" t="str">
        <f>_xlfn.XLOOKUP(D366,'[1]SPMC IBP SA'!G:G,'[1]SPMC IBP SA'!Q:Q,"",0)</f>
        <v>(None)</v>
      </c>
      <c r="AF366" s="48">
        <f>_xlfn.XLOOKUP(D366,'[1]SPMC IBP SA'!G:G,'[1]SPMC IBP SA'!FT:FT,"",0)*L366</f>
        <v>42004</v>
      </c>
      <c r="AG366">
        <f>IFERROR(IF(C366="","",VLOOKUP(C366,[1]EBR!A:I,9,0)),5)</f>
        <v>5</v>
      </c>
      <c r="AH366" t="str">
        <f>IF(AG366="","",VLOOKUP(AG366,[1]EBR!S:T,2,0))</f>
        <v>PESAGEM</v>
      </c>
      <c r="AI366" t="str">
        <f>_xlfn.XLOOKUP(D366,'[1]SPMC IBP SA'!G:G,'[1]SPMC IBP SA'!M:M,"",0)</f>
        <v>(NONE)</v>
      </c>
      <c r="AJ366">
        <f t="shared" ca="1" si="28"/>
        <v>3</v>
      </c>
      <c r="AK366" s="40" t="str">
        <f t="shared" ca="1" si="29"/>
        <v>8 - OP com menos de 20 dias</v>
      </c>
      <c r="AS366" t="str">
        <f t="shared" si="30"/>
        <v>704425</v>
      </c>
    </row>
    <row r="367" spans="1:45" x14ac:dyDescent="0.35">
      <c r="A367" s="38">
        <v>704425</v>
      </c>
      <c r="B367" s="38">
        <v>2270495</v>
      </c>
      <c r="C367" s="38" t="s">
        <v>704</v>
      </c>
      <c r="D367" s="38" t="s">
        <v>369</v>
      </c>
      <c r="E367" s="38" t="s">
        <v>54</v>
      </c>
      <c r="F367" s="38">
        <v>400</v>
      </c>
      <c r="G367" s="38" t="s">
        <v>55</v>
      </c>
      <c r="H367" s="38">
        <v>600</v>
      </c>
      <c r="I367" s="38" t="s">
        <v>216</v>
      </c>
      <c r="J367" s="38" t="s">
        <v>702</v>
      </c>
      <c r="K367" s="38" t="s">
        <v>81</v>
      </c>
      <c r="L367" s="39">
        <v>400000</v>
      </c>
      <c r="M367" s="39">
        <v>0</v>
      </c>
      <c r="N367" t="s">
        <v>59</v>
      </c>
      <c r="O367" s="40">
        <v>45712</v>
      </c>
      <c r="P367" s="40">
        <v>45713</v>
      </c>
      <c r="Q367" s="40">
        <v>45695</v>
      </c>
      <c r="R367" s="40">
        <v>45712</v>
      </c>
      <c r="S367" s="40">
        <v>45712</v>
      </c>
      <c r="T367" s="41">
        <v>45712</v>
      </c>
      <c r="U367" s="42">
        <v>13</v>
      </c>
      <c r="W367" s="44" t="str">
        <f>_xlfn.XLOOKUP(D367,'[1]SPMC IBP SA'!G:G,'[1]SPMC IBP SA'!M:M,"",0)</f>
        <v>(NONE)</v>
      </c>
      <c r="X367" s="44" t="str">
        <f>_xlfn.XLOOKUP(D367,'[1]SPMC IBP SA'!G:G,'[1]SPMC IBP SA'!O:O,"",0)</f>
        <v>COP LEG.7</v>
      </c>
      <c r="Y367" s="44" t="str">
        <f>_xlfn.XLOOKUP(D367,'[1]SPMC IBP SA'!G:G,'[1]SPMC IBP SA'!R:R,"",0)</f>
        <v>(None)</v>
      </c>
      <c r="Z367" s="45" t="s">
        <v>55</v>
      </c>
      <c r="AA367" s="46">
        <f>_xlfn.XLOOKUP(D367,'[1]SPMC IBP SA'!G:G,'[1]SPMC IBP SA'!AM:AM,"",0)</f>
        <v>13</v>
      </c>
      <c r="AB367" s="26" t="str">
        <f t="shared" si="26"/>
        <v/>
      </c>
      <c r="AC367" s="47" t="str">
        <f t="shared" si="27"/>
        <v>Via Úmida</v>
      </c>
      <c r="AD367" s="47" t="str">
        <f>_xlfn.XLOOKUP(D367,'[1]SPMC IBP SA'!G:G,'[1]SPMC IBP SA'!FK:FK,"",0)</f>
        <v>Baixo</v>
      </c>
      <c r="AE367" s="47" t="str">
        <f>_xlfn.XLOOKUP(D367,'[1]SPMC IBP SA'!G:G,'[1]SPMC IBP SA'!Q:Q,"",0)</f>
        <v>(None)</v>
      </c>
      <c r="AF367" s="48">
        <f>_xlfn.XLOOKUP(D367,'[1]SPMC IBP SA'!G:G,'[1]SPMC IBP SA'!FT:FT,"",0)*L367</f>
        <v>42004</v>
      </c>
      <c r="AG367">
        <f>IFERROR(IF(C367="","",VLOOKUP(C367,[1]EBR!A:I,9,0)),5)</f>
        <v>5</v>
      </c>
      <c r="AH367" t="str">
        <f>IF(AG367="","",VLOOKUP(AG367,[1]EBR!S:T,2,0))</f>
        <v>PESAGEM</v>
      </c>
      <c r="AI367" t="str">
        <f>_xlfn.XLOOKUP(D367,'[1]SPMC IBP SA'!G:G,'[1]SPMC IBP SA'!M:M,"",0)</f>
        <v>(NONE)</v>
      </c>
      <c r="AJ367">
        <f t="shared" ca="1" si="28"/>
        <v>3</v>
      </c>
      <c r="AK367" s="40" t="str">
        <f t="shared" ca="1" si="29"/>
        <v>8 - OP com menos de 20 dias</v>
      </c>
      <c r="AS367" t="str">
        <f t="shared" si="30"/>
        <v>704425</v>
      </c>
    </row>
    <row r="368" spans="1:45" x14ac:dyDescent="0.35">
      <c r="A368" s="38">
        <v>704425</v>
      </c>
      <c r="B368" s="38">
        <v>2270496</v>
      </c>
      <c r="C368" s="38" t="s">
        <v>705</v>
      </c>
      <c r="D368" s="38" t="s">
        <v>369</v>
      </c>
      <c r="E368" s="38" t="s">
        <v>54</v>
      </c>
      <c r="F368" s="38">
        <v>400</v>
      </c>
      <c r="G368" s="38" t="s">
        <v>55</v>
      </c>
      <c r="H368" s="38">
        <v>600</v>
      </c>
      <c r="I368" s="38" t="s">
        <v>216</v>
      </c>
      <c r="J368" s="38" t="s">
        <v>702</v>
      </c>
      <c r="K368" s="38" t="s">
        <v>81</v>
      </c>
      <c r="L368" s="39">
        <v>400000</v>
      </c>
      <c r="M368" s="39">
        <v>0</v>
      </c>
      <c r="N368" t="s">
        <v>59</v>
      </c>
      <c r="O368" s="40">
        <v>45712</v>
      </c>
      <c r="P368" s="40">
        <v>45713</v>
      </c>
      <c r="Q368" s="40">
        <v>45695</v>
      </c>
      <c r="R368" s="40">
        <v>45712</v>
      </c>
      <c r="S368" s="40">
        <v>45712</v>
      </c>
      <c r="T368" s="41">
        <v>45712</v>
      </c>
      <c r="U368" s="42">
        <v>13</v>
      </c>
      <c r="W368" s="44" t="str">
        <f>_xlfn.XLOOKUP(D368,'[1]SPMC IBP SA'!G:G,'[1]SPMC IBP SA'!M:M,"",0)</f>
        <v>(NONE)</v>
      </c>
      <c r="X368" s="44" t="str">
        <f>_xlfn.XLOOKUP(D368,'[1]SPMC IBP SA'!G:G,'[1]SPMC IBP SA'!O:O,"",0)</f>
        <v>COP LEG.7</v>
      </c>
      <c r="Y368" s="44" t="str">
        <f>_xlfn.XLOOKUP(D368,'[1]SPMC IBP SA'!G:G,'[1]SPMC IBP SA'!R:R,"",0)</f>
        <v>(None)</v>
      </c>
      <c r="Z368" s="45" t="s">
        <v>55</v>
      </c>
      <c r="AA368" s="46">
        <f>_xlfn.XLOOKUP(D368,'[1]SPMC IBP SA'!G:G,'[1]SPMC IBP SA'!AM:AM,"",0)</f>
        <v>13</v>
      </c>
      <c r="AB368" s="26" t="str">
        <f t="shared" si="26"/>
        <v/>
      </c>
      <c r="AC368" s="47" t="str">
        <f t="shared" si="27"/>
        <v>Via Úmida</v>
      </c>
      <c r="AD368" s="47" t="str">
        <f>_xlfn.XLOOKUP(D368,'[1]SPMC IBP SA'!G:G,'[1]SPMC IBP SA'!FK:FK,"",0)</f>
        <v>Baixo</v>
      </c>
      <c r="AE368" s="47" t="str">
        <f>_xlfn.XLOOKUP(D368,'[1]SPMC IBP SA'!G:G,'[1]SPMC IBP SA'!Q:Q,"",0)</f>
        <v>(None)</v>
      </c>
      <c r="AF368" s="48">
        <f>_xlfn.XLOOKUP(D368,'[1]SPMC IBP SA'!G:G,'[1]SPMC IBP SA'!FT:FT,"",0)*L368</f>
        <v>42004</v>
      </c>
      <c r="AG368">
        <f>IFERROR(IF(C368="","",VLOOKUP(C368,[1]EBR!A:I,9,0)),5)</f>
        <v>5</v>
      </c>
      <c r="AH368" t="str">
        <f>IF(AG368="","",VLOOKUP(AG368,[1]EBR!S:T,2,0))</f>
        <v>PESAGEM</v>
      </c>
      <c r="AI368" t="str">
        <f>_xlfn.XLOOKUP(D368,'[1]SPMC IBP SA'!G:G,'[1]SPMC IBP SA'!M:M,"",0)</f>
        <v>(NONE)</v>
      </c>
      <c r="AJ368">
        <f t="shared" ca="1" si="28"/>
        <v>3</v>
      </c>
      <c r="AK368" s="40" t="str">
        <f t="shared" ca="1" si="29"/>
        <v>8 - OP com menos de 20 dias</v>
      </c>
      <c r="AS368" t="str">
        <f t="shared" si="30"/>
        <v>704425</v>
      </c>
    </row>
    <row r="369" spans="1:45" x14ac:dyDescent="0.35">
      <c r="A369" s="38">
        <v>702726</v>
      </c>
      <c r="B369" s="38">
        <v>2273945</v>
      </c>
      <c r="C369" s="38" t="s">
        <v>706</v>
      </c>
      <c r="D369" s="38" t="s">
        <v>364</v>
      </c>
      <c r="E369" s="38" t="s">
        <v>54</v>
      </c>
      <c r="F369" s="38">
        <v>400</v>
      </c>
      <c r="G369" s="38" t="s">
        <v>55</v>
      </c>
      <c r="H369" s="38">
        <v>600</v>
      </c>
      <c r="I369" s="38" t="s">
        <v>707</v>
      </c>
      <c r="J369" s="38" t="s">
        <v>708</v>
      </c>
      <c r="K369" s="38" t="s">
        <v>58</v>
      </c>
      <c r="L369" s="39">
        <v>1000000</v>
      </c>
      <c r="M369" s="39">
        <v>0</v>
      </c>
      <c r="N369" t="s">
        <v>59</v>
      </c>
      <c r="O369" s="40">
        <v>45710</v>
      </c>
      <c r="P369" s="40">
        <v>45711</v>
      </c>
      <c r="Q369" s="40">
        <v>45707</v>
      </c>
      <c r="R369" s="40">
        <v>45710</v>
      </c>
      <c r="S369" s="40">
        <v>45710</v>
      </c>
      <c r="T369" s="41">
        <v>45711</v>
      </c>
      <c r="U369" s="42">
        <v>13</v>
      </c>
      <c r="W369" s="44" t="str">
        <f>_xlfn.XLOOKUP(D369,'[1]SPMC IBP SA'!G:G,'[1]SPMC IBP SA'!M:M,"",0)</f>
        <v>VERDE</v>
      </c>
      <c r="X369" s="44" t="str">
        <f>_xlfn.XLOOKUP(D369,'[1]SPMC IBP SA'!G:G,'[1]SPMC IBP SA'!O:O,"",0)</f>
        <v>COP FET.3</v>
      </c>
      <c r="Y369" s="44" t="str">
        <f>_xlfn.XLOOKUP(D369,'[1]SPMC IBP SA'!G:G,'[1]SPMC IBP SA'!R:R,"",0)</f>
        <v>(None)</v>
      </c>
      <c r="Z369" s="45" t="s">
        <v>55</v>
      </c>
      <c r="AA369" s="46">
        <f>_xlfn.XLOOKUP(D369,'[1]SPMC IBP SA'!G:G,'[1]SPMC IBP SA'!AM:AM,"",0)</f>
        <v>13</v>
      </c>
      <c r="AB369" s="26" t="str">
        <f t="shared" si="26"/>
        <v/>
      </c>
      <c r="AC369" s="47" t="str">
        <f t="shared" si="27"/>
        <v>Via Úmida</v>
      </c>
      <c r="AD369" s="47" t="str">
        <f>_xlfn.XLOOKUP(D369,'[1]SPMC IBP SA'!G:G,'[1]SPMC IBP SA'!FK:FK,"",0)</f>
        <v>Ótimo</v>
      </c>
      <c r="AE369" s="47" t="str">
        <f>_xlfn.XLOOKUP(D369,'[1]SPMC IBP SA'!G:G,'[1]SPMC IBP SA'!Q:Q,"",0)</f>
        <v>(None)</v>
      </c>
      <c r="AF369" s="48">
        <f>_xlfn.XLOOKUP(D369,'[1]SPMC IBP SA'!G:G,'[1]SPMC IBP SA'!FT:FT,"",0)*L369</f>
        <v>27550</v>
      </c>
      <c r="AG369">
        <f>IFERROR(IF(C369="","",VLOOKUP(C369,[1]EBR!A:I,9,0)),5)</f>
        <v>5</v>
      </c>
      <c r="AH369" t="str">
        <f>IF(AG369="","",VLOOKUP(AG369,[1]EBR!S:T,2,0))</f>
        <v>PESAGEM</v>
      </c>
      <c r="AI369" t="str">
        <f>_xlfn.XLOOKUP(D369,'[1]SPMC IBP SA'!G:G,'[1]SPMC IBP SA'!M:M,"",0)</f>
        <v>VERDE</v>
      </c>
      <c r="AJ369">
        <f t="shared" ca="1" si="28"/>
        <v>5</v>
      </c>
      <c r="AK369" s="40" t="str">
        <f t="shared" ca="1" si="29"/>
        <v>8 - OP com menos de 20 dias</v>
      </c>
      <c r="AS369" t="str">
        <f t="shared" si="30"/>
        <v>704425</v>
      </c>
    </row>
    <row r="370" spans="1:45" x14ac:dyDescent="0.35">
      <c r="A370" s="38">
        <v>702084</v>
      </c>
      <c r="B370" s="38">
        <v>2273980</v>
      </c>
      <c r="C370" s="38" t="s">
        <v>709</v>
      </c>
      <c r="D370" s="38" t="s">
        <v>184</v>
      </c>
      <c r="E370" s="38" t="s">
        <v>54</v>
      </c>
      <c r="F370" s="38">
        <v>400</v>
      </c>
      <c r="G370" s="38" t="s">
        <v>55</v>
      </c>
      <c r="H370" s="38">
        <v>600</v>
      </c>
      <c r="I370" s="38" t="s">
        <v>273</v>
      </c>
      <c r="J370" s="38" t="s">
        <v>710</v>
      </c>
      <c r="K370" s="38" t="s">
        <v>269</v>
      </c>
      <c r="L370" s="39">
        <v>1500000</v>
      </c>
      <c r="M370" s="39">
        <v>0</v>
      </c>
      <c r="N370" t="s">
        <v>59</v>
      </c>
      <c r="O370" s="40">
        <v>45712</v>
      </c>
      <c r="P370" s="40">
        <v>45714</v>
      </c>
      <c r="Q370" s="40">
        <v>45707</v>
      </c>
      <c r="R370" s="40">
        <v>45711</v>
      </c>
      <c r="S370" s="40">
        <v>45712</v>
      </c>
      <c r="T370" s="41" t="s">
        <v>264</v>
      </c>
      <c r="U370" s="42">
        <v>24</v>
      </c>
      <c r="W370" s="44" t="str">
        <f>_xlfn.XLOOKUP(D370,'[1]SPMC IBP SA'!G:G,'[1]SPMC IBP SA'!M:M,"",0)</f>
        <v>VERMELHO</v>
      </c>
      <c r="X370" s="44" t="str">
        <f>_xlfn.XLOOKUP(D370,'[1]SPMC IBP SA'!G:G,'[1]SPMC IBP SA'!O:O,"",0)</f>
        <v>COP FET.7</v>
      </c>
      <c r="Y370" s="44" t="str">
        <f>_xlfn.XLOOKUP(D370,'[1]SPMC IBP SA'!G:G,'[1]SPMC IBP SA'!R:R,"",0)</f>
        <v>REV. 500 3</v>
      </c>
      <c r="Z370" s="45" t="s">
        <v>55</v>
      </c>
      <c r="AA370" s="46">
        <f>_xlfn.XLOOKUP(D370,'[1]SPMC IBP SA'!G:G,'[1]SPMC IBP SA'!AM:AM,"",0)</f>
        <v>24</v>
      </c>
      <c r="AB370" s="26" t="str">
        <f t="shared" si="26"/>
        <v>NÃO</v>
      </c>
      <c r="AC370" s="47" t="str">
        <f t="shared" si="27"/>
        <v>Via Úmida</v>
      </c>
      <c r="AD370" s="47" t="str">
        <f>_xlfn.XLOOKUP(D370,'[1]SPMC IBP SA'!G:G,'[1]SPMC IBP SA'!FK:FK,"",0)</f>
        <v>Cheio</v>
      </c>
      <c r="AE370" s="47" t="str">
        <f>_xlfn.XLOOKUP(D370,'[1]SPMC IBP SA'!G:G,'[1]SPMC IBP SA'!Q:Q,"",0)</f>
        <v>-</v>
      </c>
      <c r="AF370" s="48">
        <f>_xlfn.XLOOKUP(D370,'[1]SPMC IBP SA'!G:G,'[1]SPMC IBP SA'!FT:FT,"",0)*L370</f>
        <v>41880</v>
      </c>
      <c r="AG370">
        <f>IFERROR(IF(C370="","",VLOOKUP(C370,[1]EBR!A:I,9,0)),5)</f>
        <v>5</v>
      </c>
      <c r="AH370" t="str">
        <f>IF(AG370="","",VLOOKUP(AG370,[1]EBR!S:T,2,0))</f>
        <v>PESAGEM</v>
      </c>
      <c r="AI370" t="str">
        <f>_xlfn.XLOOKUP(D370,'[1]SPMC IBP SA'!G:G,'[1]SPMC IBP SA'!M:M,"",0)</f>
        <v>VERMELHO</v>
      </c>
      <c r="AJ370">
        <f t="shared" ca="1" si="28"/>
        <v>3</v>
      </c>
      <c r="AK370" s="40" t="str">
        <f t="shared" ca="1" si="29"/>
        <v>8 - OP com menos de 20 dias</v>
      </c>
      <c r="AS370" t="str">
        <f t="shared" si="30"/>
        <v>702726</v>
      </c>
    </row>
    <row r="371" spans="1:45" x14ac:dyDescent="0.35">
      <c r="A371" s="38">
        <v>702084</v>
      </c>
      <c r="B371" s="38">
        <v>2273981</v>
      </c>
      <c r="C371" s="38" t="s">
        <v>711</v>
      </c>
      <c r="D371" s="38" t="s">
        <v>184</v>
      </c>
      <c r="E371" s="38" t="s">
        <v>54</v>
      </c>
      <c r="F371" s="38">
        <v>400</v>
      </c>
      <c r="G371" s="38" t="s">
        <v>55</v>
      </c>
      <c r="H371" s="38">
        <v>600</v>
      </c>
      <c r="I371" s="38" t="s">
        <v>273</v>
      </c>
      <c r="J371" s="38" t="s">
        <v>710</v>
      </c>
      <c r="K371" s="38" t="s">
        <v>269</v>
      </c>
      <c r="L371" s="39">
        <v>1500000</v>
      </c>
      <c r="M371" s="39">
        <v>0</v>
      </c>
      <c r="N371" t="s">
        <v>59</v>
      </c>
      <c r="O371" s="40">
        <v>45712</v>
      </c>
      <c r="P371" s="40">
        <v>45714</v>
      </c>
      <c r="Q371" s="40">
        <v>45707</v>
      </c>
      <c r="R371" s="40">
        <v>45711</v>
      </c>
      <c r="S371" s="40">
        <v>45712</v>
      </c>
      <c r="T371" s="41" t="s">
        <v>264</v>
      </c>
      <c r="U371" s="42">
        <v>24</v>
      </c>
      <c r="W371" s="44" t="str">
        <f>_xlfn.XLOOKUP(D371,'[1]SPMC IBP SA'!G:G,'[1]SPMC IBP SA'!M:M,"",0)</f>
        <v>VERMELHO</v>
      </c>
      <c r="X371" s="44" t="str">
        <f>_xlfn.XLOOKUP(D371,'[1]SPMC IBP SA'!G:G,'[1]SPMC IBP SA'!O:O,"",0)</f>
        <v>COP FET.7</v>
      </c>
      <c r="Y371" s="44" t="str">
        <f>_xlfn.XLOOKUP(D371,'[1]SPMC IBP SA'!G:G,'[1]SPMC IBP SA'!R:R,"",0)</f>
        <v>REV. 500 3</v>
      </c>
      <c r="Z371" s="45" t="s">
        <v>55</v>
      </c>
      <c r="AA371" s="46">
        <f>_xlfn.XLOOKUP(D371,'[1]SPMC IBP SA'!G:G,'[1]SPMC IBP SA'!AM:AM,"",0)</f>
        <v>24</v>
      </c>
      <c r="AB371" s="26" t="str">
        <f t="shared" si="26"/>
        <v>NÃO</v>
      </c>
      <c r="AC371" s="47" t="str">
        <f t="shared" si="27"/>
        <v>Via Úmida</v>
      </c>
      <c r="AD371" s="47" t="str">
        <f>_xlfn.XLOOKUP(D371,'[1]SPMC IBP SA'!G:G,'[1]SPMC IBP SA'!FK:FK,"",0)</f>
        <v>Cheio</v>
      </c>
      <c r="AE371" s="47" t="str">
        <f>_xlfn.XLOOKUP(D371,'[1]SPMC IBP SA'!G:G,'[1]SPMC IBP SA'!Q:Q,"",0)</f>
        <v>-</v>
      </c>
      <c r="AF371" s="48">
        <f>_xlfn.XLOOKUP(D371,'[1]SPMC IBP SA'!G:G,'[1]SPMC IBP SA'!FT:FT,"",0)*L371</f>
        <v>41880</v>
      </c>
      <c r="AG371">
        <f>IFERROR(IF(C371="","",VLOOKUP(C371,[1]EBR!A:I,9,0)),5)</f>
        <v>5</v>
      </c>
      <c r="AH371" t="str">
        <f>IF(AG371="","",VLOOKUP(AG371,[1]EBR!S:T,2,0))</f>
        <v>PESAGEM</v>
      </c>
      <c r="AI371" t="str">
        <f>_xlfn.XLOOKUP(D371,'[1]SPMC IBP SA'!G:G,'[1]SPMC IBP SA'!M:M,"",0)</f>
        <v>VERMELHO</v>
      </c>
      <c r="AJ371">
        <f t="shared" ca="1" si="28"/>
        <v>3</v>
      </c>
      <c r="AK371" s="40" t="str">
        <f t="shared" ca="1" si="29"/>
        <v>8 - OP com menos de 20 dias</v>
      </c>
      <c r="AS371" t="str">
        <f t="shared" si="30"/>
        <v>702084</v>
      </c>
    </row>
    <row r="372" spans="1:45" x14ac:dyDescent="0.35">
      <c r="A372" s="38">
        <v>702084</v>
      </c>
      <c r="B372" s="38">
        <v>2273982</v>
      </c>
      <c r="C372" s="38" t="s">
        <v>712</v>
      </c>
      <c r="D372" s="38" t="s">
        <v>184</v>
      </c>
      <c r="E372" s="38" t="s">
        <v>54</v>
      </c>
      <c r="F372" s="38">
        <v>400</v>
      </c>
      <c r="G372" s="38" t="s">
        <v>55</v>
      </c>
      <c r="H372" s="38">
        <v>600</v>
      </c>
      <c r="I372" s="38" t="s">
        <v>273</v>
      </c>
      <c r="J372" s="38" t="s">
        <v>710</v>
      </c>
      <c r="K372" s="38" t="s">
        <v>269</v>
      </c>
      <c r="L372" s="39">
        <v>1500000</v>
      </c>
      <c r="M372" s="39">
        <v>0</v>
      </c>
      <c r="N372" t="s">
        <v>59</v>
      </c>
      <c r="O372" s="40">
        <v>45712</v>
      </c>
      <c r="P372" s="40">
        <v>45714</v>
      </c>
      <c r="Q372" s="40">
        <v>45707</v>
      </c>
      <c r="R372" s="40">
        <v>45711</v>
      </c>
      <c r="S372" s="40">
        <v>45712</v>
      </c>
      <c r="T372" s="41" t="s">
        <v>264</v>
      </c>
      <c r="U372" s="42">
        <v>24</v>
      </c>
      <c r="W372" s="44" t="str">
        <f>_xlfn.XLOOKUP(D372,'[1]SPMC IBP SA'!G:G,'[1]SPMC IBP SA'!M:M,"",0)</f>
        <v>VERMELHO</v>
      </c>
      <c r="X372" s="44" t="str">
        <f>_xlfn.XLOOKUP(D372,'[1]SPMC IBP SA'!G:G,'[1]SPMC IBP SA'!O:O,"",0)</f>
        <v>COP FET.7</v>
      </c>
      <c r="Y372" s="44" t="str">
        <f>_xlfn.XLOOKUP(D372,'[1]SPMC IBP SA'!G:G,'[1]SPMC IBP SA'!R:R,"",0)</f>
        <v>REV. 500 3</v>
      </c>
      <c r="Z372" s="45" t="s">
        <v>55</v>
      </c>
      <c r="AA372" s="46">
        <f>_xlfn.XLOOKUP(D372,'[1]SPMC IBP SA'!G:G,'[1]SPMC IBP SA'!AM:AM,"",0)</f>
        <v>24</v>
      </c>
      <c r="AB372" s="26" t="str">
        <f t="shared" si="26"/>
        <v>NÃO</v>
      </c>
      <c r="AC372" s="47" t="str">
        <f t="shared" si="27"/>
        <v>Via Úmida</v>
      </c>
      <c r="AD372" s="47" t="str">
        <f>_xlfn.XLOOKUP(D372,'[1]SPMC IBP SA'!G:G,'[1]SPMC IBP SA'!FK:FK,"",0)</f>
        <v>Cheio</v>
      </c>
      <c r="AE372" s="47" t="str">
        <f>_xlfn.XLOOKUP(D372,'[1]SPMC IBP SA'!G:G,'[1]SPMC IBP SA'!Q:Q,"",0)</f>
        <v>-</v>
      </c>
      <c r="AF372" s="48">
        <f>_xlfn.XLOOKUP(D372,'[1]SPMC IBP SA'!G:G,'[1]SPMC IBP SA'!FT:FT,"",0)*L372</f>
        <v>41880</v>
      </c>
      <c r="AG372">
        <f>IFERROR(IF(C372="","",VLOOKUP(C372,[1]EBR!A:I,9,0)),5)</f>
        <v>5</v>
      </c>
      <c r="AH372" t="str">
        <f>IF(AG372="","",VLOOKUP(AG372,[1]EBR!S:T,2,0))</f>
        <v>PESAGEM</v>
      </c>
      <c r="AI372" t="str">
        <f>_xlfn.XLOOKUP(D372,'[1]SPMC IBP SA'!G:G,'[1]SPMC IBP SA'!M:M,"",0)</f>
        <v>VERMELHO</v>
      </c>
      <c r="AJ372">
        <f t="shared" ca="1" si="28"/>
        <v>3</v>
      </c>
      <c r="AK372" s="40" t="str">
        <f t="shared" ca="1" si="29"/>
        <v>8 - OP com menos de 20 dias</v>
      </c>
      <c r="AS372" t="str">
        <f t="shared" si="30"/>
        <v>702084</v>
      </c>
    </row>
    <row r="373" spans="1:45" x14ac:dyDescent="0.35">
      <c r="A373" s="38">
        <v>702084</v>
      </c>
      <c r="B373" s="38">
        <v>2273983</v>
      </c>
      <c r="C373" s="38" t="s">
        <v>713</v>
      </c>
      <c r="D373" s="38" t="s">
        <v>184</v>
      </c>
      <c r="E373" s="38" t="s">
        <v>54</v>
      </c>
      <c r="F373" s="38">
        <v>400</v>
      </c>
      <c r="G373" s="38" t="s">
        <v>55</v>
      </c>
      <c r="H373" s="38">
        <v>600</v>
      </c>
      <c r="I373" s="38" t="s">
        <v>273</v>
      </c>
      <c r="J373" s="38" t="s">
        <v>710</v>
      </c>
      <c r="K373" s="38" t="s">
        <v>269</v>
      </c>
      <c r="L373" s="39">
        <v>1500000</v>
      </c>
      <c r="M373" s="39">
        <v>0</v>
      </c>
      <c r="N373" t="s">
        <v>59</v>
      </c>
      <c r="O373" s="40">
        <v>45712</v>
      </c>
      <c r="P373" s="40">
        <v>45714</v>
      </c>
      <c r="Q373" s="40">
        <v>45707</v>
      </c>
      <c r="R373" s="40">
        <v>45711</v>
      </c>
      <c r="S373" s="40">
        <v>45712</v>
      </c>
      <c r="T373" s="41" t="s">
        <v>264</v>
      </c>
      <c r="U373" s="42">
        <v>24</v>
      </c>
      <c r="W373" s="44" t="str">
        <f>_xlfn.XLOOKUP(D373,'[1]SPMC IBP SA'!G:G,'[1]SPMC IBP SA'!M:M,"",0)</f>
        <v>VERMELHO</v>
      </c>
      <c r="X373" s="44" t="str">
        <f>_xlfn.XLOOKUP(D373,'[1]SPMC IBP SA'!G:G,'[1]SPMC IBP SA'!O:O,"",0)</f>
        <v>COP FET.7</v>
      </c>
      <c r="Y373" s="44" t="str">
        <f>_xlfn.XLOOKUP(D373,'[1]SPMC IBP SA'!G:G,'[1]SPMC IBP SA'!R:R,"",0)</f>
        <v>REV. 500 3</v>
      </c>
      <c r="Z373" s="45" t="s">
        <v>55</v>
      </c>
      <c r="AA373" s="46">
        <f>_xlfn.XLOOKUP(D373,'[1]SPMC IBP SA'!G:G,'[1]SPMC IBP SA'!AM:AM,"",0)</f>
        <v>24</v>
      </c>
      <c r="AB373" s="26" t="str">
        <f t="shared" si="26"/>
        <v>NÃO</v>
      </c>
      <c r="AC373" s="47" t="str">
        <f t="shared" si="27"/>
        <v>Via Úmida</v>
      </c>
      <c r="AD373" s="47" t="str">
        <f>_xlfn.XLOOKUP(D373,'[1]SPMC IBP SA'!G:G,'[1]SPMC IBP SA'!FK:FK,"",0)</f>
        <v>Cheio</v>
      </c>
      <c r="AE373" s="47" t="str">
        <f>_xlfn.XLOOKUP(D373,'[1]SPMC IBP SA'!G:G,'[1]SPMC IBP SA'!Q:Q,"",0)</f>
        <v>-</v>
      </c>
      <c r="AF373" s="48">
        <f>_xlfn.XLOOKUP(D373,'[1]SPMC IBP SA'!G:G,'[1]SPMC IBP SA'!FT:FT,"",0)*L373</f>
        <v>41880</v>
      </c>
      <c r="AG373">
        <f>IFERROR(IF(C373="","",VLOOKUP(C373,[1]EBR!A:I,9,0)),5)</f>
        <v>5</v>
      </c>
      <c r="AH373" t="str">
        <f>IF(AG373="","",VLOOKUP(AG373,[1]EBR!S:T,2,0))</f>
        <v>PESAGEM</v>
      </c>
      <c r="AI373" t="str">
        <f>_xlfn.XLOOKUP(D373,'[1]SPMC IBP SA'!G:G,'[1]SPMC IBP SA'!M:M,"",0)</f>
        <v>VERMELHO</v>
      </c>
      <c r="AJ373">
        <f t="shared" ca="1" si="28"/>
        <v>3</v>
      </c>
      <c r="AK373" s="40" t="str">
        <f t="shared" ca="1" si="29"/>
        <v>8 - OP com menos de 20 dias</v>
      </c>
      <c r="AS373" t="str">
        <f t="shared" si="30"/>
        <v>702084</v>
      </c>
    </row>
    <row r="374" spans="1:45" x14ac:dyDescent="0.35">
      <c r="A374" s="38">
        <v>702929</v>
      </c>
      <c r="B374" s="38">
        <v>2273984</v>
      </c>
      <c r="C374" s="38" t="s">
        <v>714</v>
      </c>
      <c r="D374" s="38" t="s">
        <v>374</v>
      </c>
      <c r="E374" s="38" t="s">
        <v>54</v>
      </c>
      <c r="F374" s="38">
        <v>400</v>
      </c>
      <c r="G374" s="38" t="s">
        <v>55</v>
      </c>
      <c r="H374" s="38">
        <v>600</v>
      </c>
      <c r="I374" s="38" t="s">
        <v>290</v>
      </c>
      <c r="J374" s="38" t="s">
        <v>715</v>
      </c>
      <c r="K374" s="38" t="s">
        <v>269</v>
      </c>
      <c r="L374" s="39">
        <v>2000000</v>
      </c>
      <c r="M374" s="39">
        <v>0</v>
      </c>
      <c r="N374" t="s">
        <v>59</v>
      </c>
      <c r="O374" s="40">
        <v>45712</v>
      </c>
      <c r="P374" s="40">
        <v>45714</v>
      </c>
      <c r="Q374" s="40">
        <v>45707</v>
      </c>
      <c r="R374" s="40">
        <v>45712</v>
      </c>
      <c r="S374" s="40">
        <v>45712</v>
      </c>
      <c r="T374" s="41">
        <v>45713</v>
      </c>
      <c r="U374" s="42">
        <v>18</v>
      </c>
      <c r="W374" s="44" t="str">
        <f>_xlfn.XLOOKUP(D374,'[1]SPMC IBP SA'!G:G,'[1]SPMC IBP SA'!M:M,"",0)</f>
        <v>VERMELHO</v>
      </c>
      <c r="X374" s="44" t="str">
        <f>_xlfn.XLOOKUP(D374,'[1]SPMC IBP SA'!G:G,'[1]SPMC IBP SA'!O:O,"",0)</f>
        <v>COP FET.4</v>
      </c>
      <c r="Y374" s="44" t="str">
        <f>_xlfn.XLOOKUP(D374,'[1]SPMC IBP SA'!G:G,'[1]SPMC IBP SA'!R:R,"",0)</f>
        <v>REV. 500 1</v>
      </c>
      <c r="Z374" s="45" t="s">
        <v>55</v>
      </c>
      <c r="AA374" s="46">
        <f>_xlfn.XLOOKUP(D374,'[1]SPMC IBP SA'!G:G,'[1]SPMC IBP SA'!AM:AM,"",0)</f>
        <v>18</v>
      </c>
      <c r="AB374" s="26" t="str">
        <f t="shared" si="26"/>
        <v/>
      </c>
      <c r="AC374" s="47" t="str">
        <f t="shared" si="27"/>
        <v>Via Úmida</v>
      </c>
      <c r="AD374" s="47" t="str">
        <f>_xlfn.XLOOKUP(D374,'[1]SPMC IBP SA'!G:G,'[1]SPMC IBP SA'!FK:FK,"",0)</f>
        <v>Baixo</v>
      </c>
      <c r="AE374" s="47" t="str">
        <f>_xlfn.XLOOKUP(D374,'[1]SPMC IBP SA'!G:G,'[1]SPMC IBP SA'!Q:Q,"",0)</f>
        <v>-</v>
      </c>
      <c r="AF374" s="48">
        <f>_xlfn.XLOOKUP(D374,'[1]SPMC IBP SA'!G:G,'[1]SPMC IBP SA'!FT:FT,"",0)*L374</f>
        <v>48880</v>
      </c>
      <c r="AG374">
        <f>IFERROR(IF(C374="","",VLOOKUP(C374,[1]EBR!A:I,9,0)),5)</f>
        <v>5</v>
      </c>
      <c r="AH374" t="str">
        <f>IF(AG374="","",VLOOKUP(AG374,[1]EBR!S:T,2,0))</f>
        <v>PESAGEM</v>
      </c>
      <c r="AI374" t="str">
        <f>_xlfn.XLOOKUP(D374,'[1]SPMC IBP SA'!G:G,'[1]SPMC IBP SA'!M:M,"",0)</f>
        <v>VERMELHO</v>
      </c>
      <c r="AJ374">
        <f t="shared" ca="1" si="28"/>
        <v>3</v>
      </c>
      <c r="AK374" s="40" t="str">
        <f t="shared" ca="1" si="29"/>
        <v>8 - OP com menos de 20 dias</v>
      </c>
      <c r="AS374" t="str">
        <f t="shared" si="30"/>
        <v>702084</v>
      </c>
    </row>
    <row r="375" spans="1:45" x14ac:dyDescent="0.35">
      <c r="A375" s="38">
        <v>702929</v>
      </c>
      <c r="B375" s="38">
        <v>2273985</v>
      </c>
      <c r="C375" s="38" t="s">
        <v>716</v>
      </c>
      <c r="D375" s="38" t="s">
        <v>374</v>
      </c>
      <c r="E375" s="38" t="s">
        <v>54</v>
      </c>
      <c r="F375" s="38">
        <v>400</v>
      </c>
      <c r="G375" s="38" t="s">
        <v>55</v>
      </c>
      <c r="H375" s="38">
        <v>600</v>
      </c>
      <c r="I375" s="38" t="s">
        <v>290</v>
      </c>
      <c r="J375" s="38" t="s">
        <v>715</v>
      </c>
      <c r="K375" s="38" t="s">
        <v>269</v>
      </c>
      <c r="L375" s="39">
        <v>2000000</v>
      </c>
      <c r="M375" s="39">
        <v>0</v>
      </c>
      <c r="N375" t="s">
        <v>59</v>
      </c>
      <c r="O375" s="40">
        <v>45712</v>
      </c>
      <c r="P375" s="40">
        <v>45714</v>
      </c>
      <c r="Q375" s="40">
        <v>45707</v>
      </c>
      <c r="R375" s="40">
        <v>45712</v>
      </c>
      <c r="S375" s="40">
        <v>45712</v>
      </c>
      <c r="T375" s="41">
        <v>45713</v>
      </c>
      <c r="U375" s="42">
        <v>18</v>
      </c>
      <c r="W375" s="44" t="str">
        <f>_xlfn.XLOOKUP(D375,'[1]SPMC IBP SA'!G:G,'[1]SPMC IBP SA'!M:M,"",0)</f>
        <v>VERMELHO</v>
      </c>
      <c r="X375" s="44" t="str">
        <f>_xlfn.XLOOKUP(D375,'[1]SPMC IBP SA'!G:G,'[1]SPMC IBP SA'!O:O,"",0)</f>
        <v>COP FET.4</v>
      </c>
      <c r="Y375" s="44" t="str">
        <f>_xlfn.XLOOKUP(D375,'[1]SPMC IBP SA'!G:G,'[1]SPMC IBP SA'!R:R,"",0)</f>
        <v>REV. 500 1</v>
      </c>
      <c r="Z375" s="45" t="s">
        <v>55</v>
      </c>
      <c r="AA375" s="46">
        <f>_xlfn.XLOOKUP(D375,'[1]SPMC IBP SA'!G:G,'[1]SPMC IBP SA'!AM:AM,"",0)</f>
        <v>18</v>
      </c>
      <c r="AB375" s="26" t="str">
        <f t="shared" si="26"/>
        <v/>
      </c>
      <c r="AC375" s="47" t="str">
        <f t="shared" si="27"/>
        <v>Via Úmida</v>
      </c>
      <c r="AD375" s="47" t="str">
        <f>_xlfn.XLOOKUP(D375,'[1]SPMC IBP SA'!G:G,'[1]SPMC IBP SA'!FK:FK,"",0)</f>
        <v>Baixo</v>
      </c>
      <c r="AE375" s="47" t="str">
        <f>_xlfn.XLOOKUP(D375,'[1]SPMC IBP SA'!G:G,'[1]SPMC IBP SA'!Q:Q,"",0)</f>
        <v>-</v>
      </c>
      <c r="AF375" s="48">
        <f>_xlfn.XLOOKUP(D375,'[1]SPMC IBP SA'!G:G,'[1]SPMC IBP SA'!FT:FT,"",0)*L375</f>
        <v>48880</v>
      </c>
      <c r="AG375">
        <f>IFERROR(IF(C375="","",VLOOKUP(C375,[1]EBR!A:I,9,0)),5)</f>
        <v>5</v>
      </c>
      <c r="AH375" t="str">
        <f>IF(AG375="","",VLOOKUP(AG375,[1]EBR!S:T,2,0))</f>
        <v>PESAGEM</v>
      </c>
      <c r="AI375" t="str">
        <f>_xlfn.XLOOKUP(D375,'[1]SPMC IBP SA'!G:G,'[1]SPMC IBP SA'!M:M,"",0)</f>
        <v>VERMELHO</v>
      </c>
      <c r="AJ375">
        <f t="shared" ca="1" si="28"/>
        <v>3</v>
      </c>
      <c r="AK375" s="40" t="str">
        <f t="shared" ca="1" si="29"/>
        <v>8 - OP com menos de 20 dias</v>
      </c>
      <c r="AS375" t="str">
        <f t="shared" si="30"/>
        <v>702929</v>
      </c>
    </row>
    <row r="376" spans="1:45" x14ac:dyDescent="0.35">
      <c r="A376" s="38">
        <v>702929</v>
      </c>
      <c r="B376" s="38">
        <v>2273986</v>
      </c>
      <c r="C376" s="38" t="s">
        <v>717</v>
      </c>
      <c r="D376" s="38" t="s">
        <v>374</v>
      </c>
      <c r="E376" s="38" t="s">
        <v>54</v>
      </c>
      <c r="F376" s="38">
        <v>400</v>
      </c>
      <c r="G376" s="38" t="s">
        <v>55</v>
      </c>
      <c r="H376" s="38">
        <v>600</v>
      </c>
      <c r="I376" s="38" t="s">
        <v>290</v>
      </c>
      <c r="J376" s="38" t="s">
        <v>715</v>
      </c>
      <c r="K376" s="38" t="s">
        <v>269</v>
      </c>
      <c r="L376" s="39">
        <v>2000000</v>
      </c>
      <c r="M376" s="39">
        <v>0</v>
      </c>
      <c r="N376" t="s">
        <v>59</v>
      </c>
      <c r="O376" s="40">
        <v>45712</v>
      </c>
      <c r="P376" s="40">
        <v>45714</v>
      </c>
      <c r="Q376" s="40">
        <v>45707</v>
      </c>
      <c r="R376" s="40">
        <v>45712</v>
      </c>
      <c r="S376" s="40">
        <v>45712</v>
      </c>
      <c r="T376" s="41">
        <v>45713</v>
      </c>
      <c r="U376" s="42">
        <v>18</v>
      </c>
      <c r="W376" s="44" t="str">
        <f>_xlfn.XLOOKUP(D376,'[1]SPMC IBP SA'!G:G,'[1]SPMC IBP SA'!M:M,"",0)</f>
        <v>VERMELHO</v>
      </c>
      <c r="X376" s="44" t="str">
        <f>_xlfn.XLOOKUP(D376,'[1]SPMC IBP SA'!G:G,'[1]SPMC IBP SA'!O:O,"",0)</f>
        <v>COP FET.4</v>
      </c>
      <c r="Y376" s="44" t="str">
        <f>_xlfn.XLOOKUP(D376,'[1]SPMC IBP SA'!G:G,'[1]SPMC IBP SA'!R:R,"",0)</f>
        <v>REV. 500 1</v>
      </c>
      <c r="Z376" s="45" t="s">
        <v>55</v>
      </c>
      <c r="AA376" s="46">
        <f>_xlfn.XLOOKUP(D376,'[1]SPMC IBP SA'!G:G,'[1]SPMC IBP SA'!AM:AM,"",0)</f>
        <v>18</v>
      </c>
      <c r="AB376" s="26" t="str">
        <f t="shared" si="26"/>
        <v/>
      </c>
      <c r="AC376" s="47" t="str">
        <f t="shared" si="27"/>
        <v>Via Úmida</v>
      </c>
      <c r="AD376" s="47" t="str">
        <f>_xlfn.XLOOKUP(D376,'[1]SPMC IBP SA'!G:G,'[1]SPMC IBP SA'!FK:FK,"",0)</f>
        <v>Baixo</v>
      </c>
      <c r="AE376" s="47" t="str">
        <f>_xlfn.XLOOKUP(D376,'[1]SPMC IBP SA'!G:G,'[1]SPMC IBP SA'!Q:Q,"",0)</f>
        <v>-</v>
      </c>
      <c r="AF376" s="48">
        <f>_xlfn.XLOOKUP(D376,'[1]SPMC IBP SA'!G:G,'[1]SPMC IBP SA'!FT:FT,"",0)*L376</f>
        <v>48880</v>
      </c>
      <c r="AG376">
        <f>IFERROR(IF(C376="","",VLOOKUP(C376,[1]EBR!A:I,9,0)),5)</f>
        <v>5</v>
      </c>
      <c r="AH376" t="str">
        <f>IF(AG376="","",VLOOKUP(AG376,[1]EBR!S:T,2,0))</f>
        <v>PESAGEM</v>
      </c>
      <c r="AI376" t="str">
        <f>_xlfn.XLOOKUP(D376,'[1]SPMC IBP SA'!G:G,'[1]SPMC IBP SA'!M:M,"",0)</f>
        <v>VERMELHO</v>
      </c>
      <c r="AJ376">
        <f t="shared" ca="1" si="28"/>
        <v>3</v>
      </c>
      <c r="AK376" s="40" t="str">
        <f t="shared" ca="1" si="29"/>
        <v>8 - OP com menos de 20 dias</v>
      </c>
    </row>
    <row r="377" spans="1:45" x14ac:dyDescent="0.35">
      <c r="A377" s="38">
        <v>702468</v>
      </c>
      <c r="B377" s="38">
        <v>2275163</v>
      </c>
      <c r="C377" s="38" t="s">
        <v>718</v>
      </c>
      <c r="D377" s="38" t="s">
        <v>92</v>
      </c>
      <c r="E377" s="38" t="s">
        <v>54</v>
      </c>
      <c r="F377" s="38">
        <v>400</v>
      </c>
      <c r="G377" s="38" t="s">
        <v>55</v>
      </c>
      <c r="H377" s="38">
        <v>600</v>
      </c>
      <c r="I377" s="38" t="s">
        <v>216</v>
      </c>
      <c r="J377" s="38" t="s">
        <v>484</v>
      </c>
      <c r="K377" s="38" t="s">
        <v>81</v>
      </c>
      <c r="L377" s="39">
        <v>2405000</v>
      </c>
      <c r="M377" s="39">
        <v>0</v>
      </c>
      <c r="N377" t="s">
        <v>59</v>
      </c>
      <c r="O377" s="40">
        <v>45713</v>
      </c>
      <c r="P377" s="40">
        <v>45717</v>
      </c>
      <c r="Q377" s="40">
        <v>45712</v>
      </c>
      <c r="R377" s="40">
        <v>45713</v>
      </c>
      <c r="S377" s="40">
        <v>45712</v>
      </c>
      <c r="T377" s="41">
        <v>45712</v>
      </c>
      <c r="U377" s="42">
        <v>20</v>
      </c>
      <c r="W377" s="44" t="str">
        <f>_xlfn.XLOOKUP(D377,'[1]SPMC IBP SA'!G:G,'[1]SPMC IBP SA'!M:M,"",0)</f>
        <v>VERMELHO</v>
      </c>
      <c r="X377" s="44" t="str">
        <f>_xlfn.XLOOKUP(D377,'[1]SPMC IBP SA'!G:G,'[1]SPMC IBP SA'!O:O,"",0)</f>
        <v>KIL.500 TT</v>
      </c>
      <c r="Y377" s="44" t="str">
        <f>_xlfn.XLOOKUP(D377,'[1]SPMC IBP SA'!G:G,'[1]SPMC IBP SA'!R:R,"",0)</f>
        <v>REV. 800 3</v>
      </c>
      <c r="Z377" s="45" t="s">
        <v>55</v>
      </c>
      <c r="AA377" s="46">
        <f>_xlfn.XLOOKUP(D377,'[1]SPMC IBP SA'!G:G,'[1]SPMC IBP SA'!AM:AM,"",0)</f>
        <v>20</v>
      </c>
      <c r="AB377" s="26" t="str">
        <f t="shared" si="26"/>
        <v/>
      </c>
      <c r="AC377" s="47" t="str">
        <f t="shared" si="27"/>
        <v>Via Úmida</v>
      </c>
      <c r="AD377" s="47" t="str">
        <f>_xlfn.XLOOKUP(D377,'[1]SPMC IBP SA'!G:G,'[1]SPMC IBP SA'!FK:FK,"",0)</f>
        <v>Baixo</v>
      </c>
      <c r="AE377" s="47" t="str">
        <f>_xlfn.XLOOKUP(D377,'[1]SPMC IBP SA'!G:G,'[1]SPMC IBP SA'!Q:Q,"",0)</f>
        <v>-</v>
      </c>
      <c r="AF377" s="48">
        <f>_xlfn.XLOOKUP(D377,'[1]SPMC IBP SA'!G:G,'[1]SPMC IBP SA'!FT:FT,"",0)*L377</f>
        <v>70755.100000000006</v>
      </c>
      <c r="AG377">
        <f>IFERROR(IF(C377="","",VLOOKUP(C377,[1]EBR!A:I,9,0)),5)</f>
        <v>5</v>
      </c>
      <c r="AH377" t="str">
        <f>IF(AG377="","",VLOOKUP(AG377,[1]EBR!S:T,2,0))</f>
        <v>PESAGEM</v>
      </c>
      <c r="AI377" t="str">
        <f>_xlfn.XLOOKUP(D377,'[1]SPMC IBP SA'!G:G,'[1]SPMC IBP SA'!M:M,"",0)</f>
        <v>VERMELHO</v>
      </c>
      <c r="AJ377">
        <f t="shared" ca="1" si="28"/>
        <v>3</v>
      </c>
      <c r="AK377" s="40" t="str">
        <f t="shared" ca="1" si="29"/>
        <v>8 - OP com menos de 20 dias</v>
      </c>
    </row>
    <row r="378" spans="1:45" x14ac:dyDescent="0.35">
      <c r="A378" s="38">
        <v>702468</v>
      </c>
      <c r="B378" s="38">
        <v>2275164</v>
      </c>
      <c r="C378" s="38" t="s">
        <v>719</v>
      </c>
      <c r="D378" s="38" t="s">
        <v>92</v>
      </c>
      <c r="E378" s="38" t="s">
        <v>54</v>
      </c>
      <c r="F378" s="38">
        <v>400</v>
      </c>
      <c r="G378" s="38" t="s">
        <v>55</v>
      </c>
      <c r="H378" s="38">
        <v>600</v>
      </c>
      <c r="I378" s="38" t="s">
        <v>339</v>
      </c>
      <c r="J378" s="38" t="s">
        <v>484</v>
      </c>
      <c r="K378" s="38" t="s">
        <v>81</v>
      </c>
      <c r="L378" s="39">
        <v>2405000</v>
      </c>
      <c r="M378" s="39">
        <v>0</v>
      </c>
      <c r="N378" t="s">
        <v>59</v>
      </c>
      <c r="O378" s="40">
        <v>45713</v>
      </c>
      <c r="P378" s="40">
        <v>45717</v>
      </c>
      <c r="Q378" s="40">
        <v>45712</v>
      </c>
      <c r="R378" s="40">
        <v>45713</v>
      </c>
      <c r="S378" s="40">
        <v>45712</v>
      </c>
      <c r="T378" s="41">
        <v>45712</v>
      </c>
      <c r="U378" s="42">
        <v>20</v>
      </c>
      <c r="W378" s="44" t="str">
        <f>_xlfn.XLOOKUP(D378,'[1]SPMC IBP SA'!G:G,'[1]SPMC IBP SA'!M:M,"",0)</f>
        <v>VERMELHO</v>
      </c>
      <c r="X378" s="44" t="str">
        <f>_xlfn.XLOOKUP(D378,'[1]SPMC IBP SA'!G:G,'[1]SPMC IBP SA'!O:O,"",0)</f>
        <v>KIL.500 TT</v>
      </c>
      <c r="Y378" s="44" t="str">
        <f>_xlfn.XLOOKUP(D378,'[1]SPMC IBP SA'!G:G,'[1]SPMC IBP SA'!R:R,"",0)</f>
        <v>REV. 800 3</v>
      </c>
      <c r="Z378" s="45" t="s">
        <v>55</v>
      </c>
      <c r="AA378" s="46">
        <f>_xlfn.XLOOKUP(D378,'[1]SPMC IBP SA'!G:G,'[1]SPMC IBP SA'!AM:AM,"",0)</f>
        <v>20</v>
      </c>
      <c r="AB378" s="26" t="str">
        <f t="shared" si="26"/>
        <v/>
      </c>
      <c r="AC378" s="47" t="str">
        <f t="shared" si="27"/>
        <v>Via Úmida</v>
      </c>
      <c r="AD378" s="47" t="str">
        <f>_xlfn.XLOOKUP(D378,'[1]SPMC IBP SA'!G:G,'[1]SPMC IBP SA'!FK:FK,"",0)</f>
        <v>Baixo</v>
      </c>
      <c r="AE378" s="47" t="str">
        <f>_xlfn.XLOOKUP(D378,'[1]SPMC IBP SA'!G:G,'[1]SPMC IBP SA'!Q:Q,"",0)</f>
        <v>-</v>
      </c>
      <c r="AF378" s="48">
        <f>_xlfn.XLOOKUP(D378,'[1]SPMC IBP SA'!G:G,'[1]SPMC IBP SA'!FT:FT,"",0)*L378</f>
        <v>70755.100000000006</v>
      </c>
      <c r="AG378">
        <f>IFERROR(IF(C378="","",VLOOKUP(C378,[1]EBR!A:I,9,0)),5)</f>
        <v>5</v>
      </c>
      <c r="AH378" t="str">
        <f>IF(AG378="","",VLOOKUP(AG378,[1]EBR!S:T,2,0))</f>
        <v>PESAGEM</v>
      </c>
      <c r="AI378" t="str">
        <f>_xlfn.XLOOKUP(D378,'[1]SPMC IBP SA'!G:G,'[1]SPMC IBP SA'!M:M,"",0)</f>
        <v>VERMELHO</v>
      </c>
      <c r="AJ378">
        <f t="shared" ca="1" si="28"/>
        <v>3</v>
      </c>
      <c r="AK378" s="40" t="str">
        <f t="shared" ca="1" si="29"/>
        <v>8 - OP com menos de 20 dias</v>
      </c>
    </row>
    <row r="379" spans="1:45" x14ac:dyDescent="0.35">
      <c r="A379" s="38">
        <v>702468</v>
      </c>
      <c r="B379" s="38">
        <v>2275165</v>
      </c>
      <c r="C379" s="38" t="s">
        <v>720</v>
      </c>
      <c r="D379" s="38" t="s">
        <v>92</v>
      </c>
      <c r="E379" s="38" t="s">
        <v>54</v>
      </c>
      <c r="F379" s="38">
        <v>400</v>
      </c>
      <c r="G379" s="38" t="s">
        <v>55</v>
      </c>
      <c r="H379" s="38">
        <v>600</v>
      </c>
      <c r="I379" s="38" t="s">
        <v>263</v>
      </c>
      <c r="J379" s="38" t="s">
        <v>484</v>
      </c>
      <c r="K379" s="38" t="s">
        <v>81</v>
      </c>
      <c r="L379" s="39">
        <v>2405000</v>
      </c>
      <c r="M379" s="39">
        <v>0</v>
      </c>
      <c r="N379" t="s">
        <v>59</v>
      </c>
      <c r="O379" s="40">
        <v>45713</v>
      </c>
      <c r="P379" s="40">
        <v>45717</v>
      </c>
      <c r="Q379" s="40">
        <v>45712</v>
      </c>
      <c r="R379" s="40">
        <v>45713</v>
      </c>
      <c r="S379" s="40">
        <v>45712</v>
      </c>
      <c r="T379" s="41" t="s">
        <v>264</v>
      </c>
      <c r="U379" s="42">
        <v>20</v>
      </c>
      <c r="W379" s="44" t="str">
        <f>_xlfn.XLOOKUP(D379,'[1]SPMC IBP SA'!G:G,'[1]SPMC IBP SA'!M:M,"",0)</f>
        <v>VERMELHO</v>
      </c>
      <c r="X379" s="44" t="str">
        <f>_xlfn.XLOOKUP(D379,'[1]SPMC IBP SA'!G:G,'[1]SPMC IBP SA'!O:O,"",0)</f>
        <v>KIL.500 TT</v>
      </c>
      <c r="Y379" s="44" t="str">
        <f>_xlfn.XLOOKUP(D379,'[1]SPMC IBP SA'!G:G,'[1]SPMC IBP SA'!R:R,"",0)</f>
        <v>REV. 800 3</v>
      </c>
      <c r="Z379" s="45" t="s">
        <v>55</v>
      </c>
      <c r="AA379" s="46">
        <f>_xlfn.XLOOKUP(D379,'[1]SPMC IBP SA'!G:G,'[1]SPMC IBP SA'!AM:AM,"",0)</f>
        <v>20</v>
      </c>
      <c r="AB379" s="26" t="str">
        <f t="shared" si="26"/>
        <v>NÃO</v>
      </c>
      <c r="AC379" s="47" t="str">
        <f t="shared" si="27"/>
        <v>Via Úmida</v>
      </c>
      <c r="AD379" s="47" t="str">
        <f>_xlfn.XLOOKUP(D379,'[1]SPMC IBP SA'!G:G,'[1]SPMC IBP SA'!FK:FK,"",0)</f>
        <v>Baixo</v>
      </c>
      <c r="AE379" s="47" t="str">
        <f>_xlfn.XLOOKUP(D379,'[1]SPMC IBP SA'!G:G,'[1]SPMC IBP SA'!Q:Q,"",0)</f>
        <v>-</v>
      </c>
      <c r="AF379" s="48">
        <f>_xlfn.XLOOKUP(D379,'[1]SPMC IBP SA'!G:G,'[1]SPMC IBP SA'!FT:FT,"",0)*L379</f>
        <v>70755.100000000006</v>
      </c>
      <c r="AG379">
        <f>IFERROR(IF(C379="","",VLOOKUP(C379,[1]EBR!A:I,9,0)),5)</f>
        <v>5</v>
      </c>
      <c r="AH379" t="str">
        <f>IF(AG379="","",VLOOKUP(AG379,[1]EBR!S:T,2,0))</f>
        <v>PESAGEM</v>
      </c>
      <c r="AI379" t="str">
        <f>_xlfn.XLOOKUP(D379,'[1]SPMC IBP SA'!G:G,'[1]SPMC IBP SA'!M:M,"",0)</f>
        <v>VERMELHO</v>
      </c>
      <c r="AJ379">
        <f t="shared" ca="1" si="28"/>
        <v>3</v>
      </c>
      <c r="AK379" s="40" t="str">
        <f t="shared" ca="1" si="29"/>
        <v>8 - OP com menos de 20 dias</v>
      </c>
    </row>
    <row r="380" spans="1:45" x14ac:dyDescent="0.35">
      <c r="A380" s="38">
        <v>704284</v>
      </c>
      <c r="B380" s="38">
        <v>2275444</v>
      </c>
      <c r="C380" s="38" t="s">
        <v>721</v>
      </c>
      <c r="D380" s="38" t="s">
        <v>367</v>
      </c>
      <c r="E380" s="38" t="s">
        <v>54</v>
      </c>
      <c r="F380" s="38">
        <v>402</v>
      </c>
      <c r="G380" s="38" t="s">
        <v>55</v>
      </c>
      <c r="H380" s="38">
        <v>600</v>
      </c>
      <c r="I380" s="38" t="s">
        <v>339</v>
      </c>
      <c r="J380" s="38" t="s">
        <v>699</v>
      </c>
      <c r="K380" s="38" t="s">
        <v>157</v>
      </c>
      <c r="L380" s="39">
        <v>800000</v>
      </c>
      <c r="M380" s="39">
        <v>0</v>
      </c>
      <c r="N380" t="s">
        <v>59</v>
      </c>
      <c r="O380" s="40">
        <v>45712</v>
      </c>
      <c r="P380" s="40">
        <v>45715</v>
      </c>
      <c r="Q380" s="40">
        <v>45712</v>
      </c>
      <c r="R380" s="40">
        <v>45712</v>
      </c>
      <c r="S380" s="40">
        <v>45712</v>
      </c>
      <c r="T380" s="41">
        <v>45713</v>
      </c>
      <c r="U380" s="42">
        <v>21</v>
      </c>
      <c r="W380" s="44" t="str">
        <f>_xlfn.XLOOKUP(D380,'[1]SPMC IBP SA'!G:G,'[1]SPMC IBP SA'!M:M,"",0)</f>
        <v>(NONE)</v>
      </c>
      <c r="X380" s="44" t="str">
        <f>_xlfn.XLOOKUP(D380,'[1]SPMC IBP SA'!G:G,'[1]SPMC IBP SA'!O:O,"",0)</f>
        <v>COP LEG.2</v>
      </c>
      <c r="Y380" s="44" t="str">
        <f>_xlfn.XLOOKUP(D380,'[1]SPMC IBP SA'!G:G,'[1]SPMC IBP SA'!R:R,"",0)</f>
        <v>REV. 400 2</v>
      </c>
      <c r="Z380" s="45" t="s">
        <v>55</v>
      </c>
      <c r="AA380" s="46">
        <f>_xlfn.XLOOKUP(D380,'[1]SPMC IBP SA'!G:G,'[1]SPMC IBP SA'!AM:AM,"",0)</f>
        <v>21</v>
      </c>
      <c r="AB380" s="26" t="str">
        <f t="shared" si="26"/>
        <v/>
      </c>
      <c r="AC380" s="47" t="str">
        <f t="shared" si="27"/>
        <v>Via Úmida</v>
      </c>
      <c r="AD380" s="47" t="str">
        <f>_xlfn.XLOOKUP(D380,'[1]SPMC IBP SA'!G:G,'[1]SPMC IBP SA'!FK:FK,"",0)</f>
        <v>Baixo</v>
      </c>
      <c r="AE380" s="47" t="str">
        <f>_xlfn.XLOOKUP(D380,'[1]SPMC IBP SA'!G:G,'[1]SPMC IBP SA'!Q:Q,"",0)</f>
        <v>LTO 400  VG 400</v>
      </c>
      <c r="AF380" s="48">
        <f>_xlfn.XLOOKUP(D380,'[1]SPMC IBP SA'!G:G,'[1]SPMC IBP SA'!FT:FT,"",0)*L380</f>
        <v>140000</v>
      </c>
      <c r="AG380">
        <f>IFERROR(IF(C380="","",VLOOKUP(C380,[1]EBR!A:I,9,0)),5)</f>
        <v>5</v>
      </c>
      <c r="AH380" t="str">
        <f>IF(AG380="","",VLOOKUP(AG380,[1]EBR!S:T,2,0))</f>
        <v>PESAGEM</v>
      </c>
      <c r="AI380" t="str">
        <f>_xlfn.XLOOKUP(D380,'[1]SPMC IBP SA'!G:G,'[1]SPMC IBP SA'!M:M,"",0)</f>
        <v>(NONE)</v>
      </c>
      <c r="AJ380">
        <f t="shared" ca="1" si="28"/>
        <v>3</v>
      </c>
      <c r="AK380" s="40" t="str">
        <f t="shared" ca="1" si="29"/>
        <v>8 - OP com menos de 20 dias</v>
      </c>
    </row>
    <row r="381" spans="1:45" x14ac:dyDescent="0.35">
      <c r="A381" s="38">
        <v>704284</v>
      </c>
      <c r="B381" s="38">
        <v>2275445</v>
      </c>
      <c r="C381" s="38" t="s">
        <v>722</v>
      </c>
      <c r="D381" s="38" t="s">
        <v>367</v>
      </c>
      <c r="E381" s="38" t="s">
        <v>54</v>
      </c>
      <c r="F381" s="38">
        <v>402</v>
      </c>
      <c r="G381" s="38" t="s">
        <v>55</v>
      </c>
      <c r="H381" s="38">
        <v>600</v>
      </c>
      <c r="I381" s="38" t="s">
        <v>339</v>
      </c>
      <c r="J381" s="38" t="s">
        <v>699</v>
      </c>
      <c r="K381" s="38" t="s">
        <v>157</v>
      </c>
      <c r="L381" s="39">
        <v>800000</v>
      </c>
      <c r="M381" s="39">
        <v>0</v>
      </c>
      <c r="N381" t="s">
        <v>59</v>
      </c>
      <c r="O381" s="40">
        <v>45712</v>
      </c>
      <c r="P381" s="40">
        <v>45715</v>
      </c>
      <c r="Q381" s="40">
        <v>45712</v>
      </c>
      <c r="R381" s="40">
        <v>45712</v>
      </c>
      <c r="S381" s="40">
        <v>45712</v>
      </c>
      <c r="T381" s="41">
        <v>45713</v>
      </c>
      <c r="U381" s="42">
        <v>21</v>
      </c>
      <c r="W381" s="44" t="str">
        <f>_xlfn.XLOOKUP(D381,'[1]SPMC IBP SA'!G:G,'[1]SPMC IBP SA'!M:M,"",0)</f>
        <v>(NONE)</v>
      </c>
      <c r="X381" s="44" t="str">
        <f>_xlfn.XLOOKUP(D381,'[1]SPMC IBP SA'!G:G,'[1]SPMC IBP SA'!O:O,"",0)</f>
        <v>COP LEG.2</v>
      </c>
      <c r="Y381" s="44" t="str">
        <f>_xlfn.XLOOKUP(D381,'[1]SPMC IBP SA'!G:G,'[1]SPMC IBP SA'!R:R,"",0)</f>
        <v>REV. 400 2</v>
      </c>
      <c r="Z381" s="45" t="s">
        <v>55</v>
      </c>
      <c r="AA381" s="46">
        <f>_xlfn.XLOOKUP(D381,'[1]SPMC IBP SA'!G:G,'[1]SPMC IBP SA'!AM:AM,"",0)</f>
        <v>21</v>
      </c>
      <c r="AB381" s="26" t="str">
        <f t="shared" si="26"/>
        <v/>
      </c>
      <c r="AC381" s="47" t="str">
        <f t="shared" si="27"/>
        <v>Via Úmida</v>
      </c>
      <c r="AD381" s="47" t="str">
        <f>_xlfn.XLOOKUP(D381,'[1]SPMC IBP SA'!G:G,'[1]SPMC IBP SA'!FK:FK,"",0)</f>
        <v>Baixo</v>
      </c>
      <c r="AE381" s="47" t="str">
        <f>_xlfn.XLOOKUP(D381,'[1]SPMC IBP SA'!G:G,'[1]SPMC IBP SA'!Q:Q,"",0)</f>
        <v>LTO 400  VG 400</v>
      </c>
      <c r="AF381" s="48">
        <f>_xlfn.XLOOKUP(D381,'[1]SPMC IBP SA'!G:G,'[1]SPMC IBP SA'!FT:FT,"",0)*L381</f>
        <v>140000</v>
      </c>
      <c r="AG381">
        <f>IFERROR(IF(C381="","",VLOOKUP(C381,[1]EBR!A:I,9,0)),5)</f>
        <v>5</v>
      </c>
      <c r="AH381" t="str">
        <f>IF(AG381="","",VLOOKUP(AG381,[1]EBR!S:T,2,0))</f>
        <v>PESAGEM</v>
      </c>
      <c r="AI381" t="str">
        <f>_xlfn.XLOOKUP(D381,'[1]SPMC IBP SA'!G:G,'[1]SPMC IBP SA'!M:M,"",0)</f>
        <v>(NONE)</v>
      </c>
      <c r="AJ381">
        <f t="shared" ca="1" si="28"/>
        <v>3</v>
      </c>
      <c r="AK381" s="40" t="str">
        <f t="shared" ca="1" si="29"/>
        <v>8 - OP com menos de 20 dias</v>
      </c>
    </row>
    <row r="382" spans="1:45" x14ac:dyDescent="0.35">
      <c r="A382" s="38">
        <v>704284</v>
      </c>
      <c r="B382" s="38">
        <v>2275446</v>
      </c>
      <c r="C382" s="38" t="s">
        <v>723</v>
      </c>
      <c r="D382" s="38" t="s">
        <v>367</v>
      </c>
      <c r="E382" s="38" t="s">
        <v>54</v>
      </c>
      <c r="F382" s="38">
        <v>402</v>
      </c>
      <c r="G382" s="38" t="s">
        <v>55</v>
      </c>
      <c r="H382" s="38">
        <v>600</v>
      </c>
      <c r="I382" s="38" t="s">
        <v>339</v>
      </c>
      <c r="J382" s="38" t="s">
        <v>699</v>
      </c>
      <c r="K382" s="38" t="s">
        <v>157</v>
      </c>
      <c r="L382" s="39">
        <v>800000</v>
      </c>
      <c r="M382" s="39">
        <v>0</v>
      </c>
      <c r="N382" t="s">
        <v>59</v>
      </c>
      <c r="O382" s="40">
        <v>45712</v>
      </c>
      <c r="P382" s="40">
        <v>45715</v>
      </c>
      <c r="Q382" s="40">
        <v>45712</v>
      </c>
      <c r="R382" s="40">
        <v>45712</v>
      </c>
      <c r="S382" s="40">
        <v>45712</v>
      </c>
      <c r="T382" s="41">
        <v>45713</v>
      </c>
      <c r="U382" s="42">
        <v>21</v>
      </c>
      <c r="W382" s="44" t="str">
        <f>_xlfn.XLOOKUP(D382,'[1]SPMC IBP SA'!G:G,'[1]SPMC IBP SA'!M:M,"",0)</f>
        <v>(NONE)</v>
      </c>
      <c r="X382" s="44" t="str">
        <f>_xlfn.XLOOKUP(D382,'[1]SPMC IBP SA'!G:G,'[1]SPMC IBP SA'!O:O,"",0)</f>
        <v>COP LEG.2</v>
      </c>
      <c r="Y382" s="44" t="str">
        <f>_xlfn.XLOOKUP(D382,'[1]SPMC IBP SA'!G:G,'[1]SPMC IBP SA'!R:R,"",0)</f>
        <v>REV. 400 2</v>
      </c>
      <c r="Z382" s="45" t="s">
        <v>55</v>
      </c>
      <c r="AA382" s="46">
        <f>_xlfn.XLOOKUP(D382,'[1]SPMC IBP SA'!G:G,'[1]SPMC IBP SA'!AM:AM,"",0)</f>
        <v>21</v>
      </c>
      <c r="AB382" s="26" t="str">
        <f t="shared" si="26"/>
        <v/>
      </c>
      <c r="AC382" s="47" t="str">
        <f t="shared" si="27"/>
        <v>Via Úmida</v>
      </c>
      <c r="AD382" s="47" t="str">
        <f>_xlfn.XLOOKUP(D382,'[1]SPMC IBP SA'!G:G,'[1]SPMC IBP SA'!FK:FK,"",0)</f>
        <v>Baixo</v>
      </c>
      <c r="AE382" s="47" t="str">
        <f>_xlfn.XLOOKUP(D382,'[1]SPMC IBP SA'!G:G,'[1]SPMC IBP SA'!Q:Q,"",0)</f>
        <v>LTO 400  VG 400</v>
      </c>
      <c r="AF382" s="48">
        <f>_xlfn.XLOOKUP(D382,'[1]SPMC IBP SA'!G:G,'[1]SPMC IBP SA'!FT:FT,"",0)*L382</f>
        <v>140000</v>
      </c>
      <c r="AG382">
        <f>IFERROR(IF(C382="","",VLOOKUP(C382,[1]EBR!A:I,9,0)),5)</f>
        <v>5</v>
      </c>
      <c r="AH382" t="str">
        <f>IF(AG382="","",VLOOKUP(AG382,[1]EBR!S:T,2,0))</f>
        <v>PESAGEM</v>
      </c>
      <c r="AI382" t="str">
        <f>_xlfn.XLOOKUP(D382,'[1]SPMC IBP SA'!G:G,'[1]SPMC IBP SA'!M:M,"",0)</f>
        <v>(NONE)</v>
      </c>
      <c r="AJ382">
        <f t="shared" ca="1" si="28"/>
        <v>3</v>
      </c>
      <c r="AK382" s="40" t="str">
        <f t="shared" ca="1" si="29"/>
        <v>8 - OP com menos de 20 dias</v>
      </c>
    </row>
    <row r="383" spans="1:45" x14ac:dyDescent="0.35">
      <c r="A383" s="38">
        <v>704284</v>
      </c>
      <c r="B383" s="38">
        <v>2275447</v>
      </c>
      <c r="C383" s="38" t="s">
        <v>724</v>
      </c>
      <c r="D383" s="38" t="s">
        <v>367</v>
      </c>
      <c r="E383" s="38" t="s">
        <v>54</v>
      </c>
      <c r="F383" s="38">
        <v>402</v>
      </c>
      <c r="G383" s="38" t="s">
        <v>55</v>
      </c>
      <c r="H383" s="38">
        <v>600</v>
      </c>
      <c r="I383" s="38" t="s">
        <v>339</v>
      </c>
      <c r="J383" s="38" t="s">
        <v>699</v>
      </c>
      <c r="K383" s="38" t="s">
        <v>157</v>
      </c>
      <c r="L383" s="39">
        <v>800000</v>
      </c>
      <c r="M383" s="39">
        <v>0</v>
      </c>
      <c r="N383" t="s">
        <v>59</v>
      </c>
      <c r="O383" s="40">
        <v>45712</v>
      </c>
      <c r="P383" s="40">
        <v>45715</v>
      </c>
      <c r="Q383" s="40">
        <v>45712</v>
      </c>
      <c r="R383" s="40">
        <v>45712</v>
      </c>
      <c r="S383" s="40">
        <v>45712</v>
      </c>
      <c r="T383" s="41">
        <v>45713</v>
      </c>
      <c r="U383" s="42">
        <v>21</v>
      </c>
      <c r="W383" s="44" t="str">
        <f>_xlfn.XLOOKUP(D383,'[1]SPMC IBP SA'!G:G,'[1]SPMC IBP SA'!M:M,"",0)</f>
        <v>(NONE)</v>
      </c>
      <c r="X383" s="44" t="str">
        <f>_xlfn.XLOOKUP(D383,'[1]SPMC IBP SA'!G:G,'[1]SPMC IBP SA'!O:O,"",0)</f>
        <v>COP LEG.2</v>
      </c>
      <c r="Y383" s="44" t="str">
        <f>_xlfn.XLOOKUP(D383,'[1]SPMC IBP SA'!G:G,'[1]SPMC IBP SA'!R:R,"",0)</f>
        <v>REV. 400 2</v>
      </c>
      <c r="Z383" s="45" t="s">
        <v>55</v>
      </c>
      <c r="AA383" s="46">
        <f>_xlfn.XLOOKUP(D383,'[1]SPMC IBP SA'!G:G,'[1]SPMC IBP SA'!AM:AM,"",0)</f>
        <v>21</v>
      </c>
      <c r="AB383" s="26" t="str">
        <f t="shared" si="26"/>
        <v/>
      </c>
      <c r="AC383" s="47" t="str">
        <f t="shared" si="27"/>
        <v>Via Úmida</v>
      </c>
      <c r="AD383" s="47" t="str">
        <f>_xlfn.XLOOKUP(D383,'[1]SPMC IBP SA'!G:G,'[1]SPMC IBP SA'!FK:FK,"",0)</f>
        <v>Baixo</v>
      </c>
      <c r="AE383" s="47" t="str">
        <f>_xlfn.XLOOKUP(D383,'[1]SPMC IBP SA'!G:G,'[1]SPMC IBP SA'!Q:Q,"",0)</f>
        <v>LTO 400  VG 400</v>
      </c>
      <c r="AF383" s="48">
        <f>_xlfn.XLOOKUP(D383,'[1]SPMC IBP SA'!G:G,'[1]SPMC IBP SA'!FT:FT,"",0)*L383</f>
        <v>140000</v>
      </c>
      <c r="AG383">
        <f>IFERROR(IF(C383="","",VLOOKUP(C383,[1]EBR!A:I,9,0)),5)</f>
        <v>5</v>
      </c>
      <c r="AH383" t="str">
        <f>IF(AG383="","",VLOOKUP(AG383,[1]EBR!S:T,2,0))</f>
        <v>PESAGEM</v>
      </c>
      <c r="AI383" t="str">
        <f>_xlfn.XLOOKUP(D383,'[1]SPMC IBP SA'!G:G,'[1]SPMC IBP SA'!M:M,"",0)</f>
        <v>(NONE)</v>
      </c>
      <c r="AJ383">
        <f t="shared" ca="1" si="28"/>
        <v>3</v>
      </c>
      <c r="AK383" s="40" t="str">
        <f t="shared" ca="1" si="29"/>
        <v>8 - OP com menos de 20 dias</v>
      </c>
    </row>
    <row r="384" spans="1:45" x14ac:dyDescent="0.35">
      <c r="A384" s="38">
        <v>704284</v>
      </c>
      <c r="B384" s="38">
        <v>2275448</v>
      </c>
      <c r="C384" s="38" t="s">
        <v>725</v>
      </c>
      <c r="D384" s="38" t="s">
        <v>367</v>
      </c>
      <c r="E384" s="38" t="s">
        <v>54</v>
      </c>
      <c r="F384" s="38">
        <v>402</v>
      </c>
      <c r="G384" s="38" t="s">
        <v>55</v>
      </c>
      <c r="H384" s="38">
        <v>600</v>
      </c>
      <c r="I384" s="38" t="s">
        <v>339</v>
      </c>
      <c r="J384" s="38" t="s">
        <v>699</v>
      </c>
      <c r="K384" s="38" t="s">
        <v>157</v>
      </c>
      <c r="L384" s="39">
        <v>800000</v>
      </c>
      <c r="M384" s="39">
        <v>0</v>
      </c>
      <c r="N384" t="s">
        <v>59</v>
      </c>
      <c r="O384" s="40">
        <v>45712</v>
      </c>
      <c r="P384" s="40">
        <v>45715</v>
      </c>
      <c r="Q384" s="40">
        <v>45712</v>
      </c>
      <c r="R384" s="40">
        <v>45712</v>
      </c>
      <c r="S384" s="40">
        <v>45712</v>
      </c>
      <c r="T384" s="41">
        <v>45713</v>
      </c>
      <c r="U384" s="42">
        <v>21</v>
      </c>
      <c r="W384" s="44" t="str">
        <f>_xlfn.XLOOKUP(D384,'[1]SPMC IBP SA'!G:G,'[1]SPMC IBP SA'!M:M,"",0)</f>
        <v>(NONE)</v>
      </c>
      <c r="X384" s="44" t="str">
        <f>_xlfn.XLOOKUP(D384,'[1]SPMC IBP SA'!G:G,'[1]SPMC IBP SA'!O:O,"",0)</f>
        <v>COP LEG.2</v>
      </c>
      <c r="Y384" s="44" t="str">
        <f>_xlfn.XLOOKUP(D384,'[1]SPMC IBP SA'!G:G,'[1]SPMC IBP SA'!R:R,"",0)</f>
        <v>REV. 400 2</v>
      </c>
      <c r="Z384" s="45" t="s">
        <v>55</v>
      </c>
      <c r="AA384" s="46">
        <f>_xlfn.XLOOKUP(D384,'[1]SPMC IBP SA'!G:G,'[1]SPMC IBP SA'!AM:AM,"",0)</f>
        <v>21</v>
      </c>
      <c r="AB384" s="26" t="str">
        <f t="shared" si="26"/>
        <v/>
      </c>
      <c r="AC384" s="47" t="str">
        <f t="shared" si="27"/>
        <v>Via Úmida</v>
      </c>
      <c r="AD384" s="47" t="str">
        <f>_xlfn.XLOOKUP(D384,'[1]SPMC IBP SA'!G:G,'[1]SPMC IBP SA'!FK:FK,"",0)</f>
        <v>Baixo</v>
      </c>
      <c r="AE384" s="47" t="str">
        <f>_xlfn.XLOOKUP(D384,'[1]SPMC IBP SA'!G:G,'[1]SPMC IBP SA'!Q:Q,"",0)</f>
        <v>LTO 400  VG 400</v>
      </c>
      <c r="AF384" s="48">
        <f>_xlfn.XLOOKUP(D384,'[1]SPMC IBP SA'!G:G,'[1]SPMC IBP SA'!FT:FT,"",0)*L384</f>
        <v>140000</v>
      </c>
      <c r="AG384">
        <f>IFERROR(IF(C384="","",VLOOKUP(C384,[1]EBR!A:I,9,0)),5)</f>
        <v>5</v>
      </c>
      <c r="AH384" t="str">
        <f>IF(AG384="","",VLOOKUP(AG384,[1]EBR!S:T,2,0))</f>
        <v>PESAGEM</v>
      </c>
      <c r="AI384" t="str">
        <f>_xlfn.XLOOKUP(D384,'[1]SPMC IBP SA'!G:G,'[1]SPMC IBP SA'!M:M,"",0)</f>
        <v>(NONE)</v>
      </c>
      <c r="AJ384">
        <f t="shared" ca="1" si="28"/>
        <v>3</v>
      </c>
      <c r="AK384" s="40" t="str">
        <f t="shared" ca="1" si="29"/>
        <v>8 - OP com menos de 20 dias</v>
      </c>
    </row>
    <row r="385" spans="1:37" x14ac:dyDescent="0.35">
      <c r="A385" s="38">
        <v>704284</v>
      </c>
      <c r="B385" s="38">
        <v>2275449</v>
      </c>
      <c r="C385" s="38" t="s">
        <v>726</v>
      </c>
      <c r="D385" s="38" t="s">
        <v>367</v>
      </c>
      <c r="E385" s="38" t="s">
        <v>54</v>
      </c>
      <c r="F385" s="38">
        <v>402</v>
      </c>
      <c r="G385" s="38" t="s">
        <v>55</v>
      </c>
      <c r="H385" s="38">
        <v>600</v>
      </c>
      <c r="I385" s="38" t="s">
        <v>339</v>
      </c>
      <c r="J385" s="38" t="s">
        <v>699</v>
      </c>
      <c r="K385" s="38" t="s">
        <v>157</v>
      </c>
      <c r="L385" s="39">
        <v>800000</v>
      </c>
      <c r="M385" s="39">
        <v>0</v>
      </c>
      <c r="N385" t="s">
        <v>59</v>
      </c>
      <c r="O385" s="40">
        <v>45712</v>
      </c>
      <c r="P385" s="40">
        <v>45715</v>
      </c>
      <c r="Q385" s="40">
        <v>45712</v>
      </c>
      <c r="R385" s="40">
        <v>45712</v>
      </c>
      <c r="S385" s="40">
        <v>45712</v>
      </c>
      <c r="T385" s="41">
        <v>45713</v>
      </c>
      <c r="U385" s="42">
        <v>21</v>
      </c>
      <c r="W385" s="44" t="str">
        <f>_xlfn.XLOOKUP(D385,'[1]SPMC IBP SA'!G:G,'[1]SPMC IBP SA'!M:M,"",0)</f>
        <v>(NONE)</v>
      </c>
      <c r="X385" s="44" t="str">
        <f>_xlfn.XLOOKUP(D385,'[1]SPMC IBP SA'!G:G,'[1]SPMC IBP SA'!O:O,"",0)</f>
        <v>COP LEG.2</v>
      </c>
      <c r="Y385" s="44" t="str">
        <f>_xlfn.XLOOKUP(D385,'[1]SPMC IBP SA'!G:G,'[1]SPMC IBP SA'!R:R,"",0)</f>
        <v>REV. 400 2</v>
      </c>
      <c r="Z385" s="45" t="s">
        <v>55</v>
      </c>
      <c r="AA385" s="46">
        <f>_xlfn.XLOOKUP(D385,'[1]SPMC IBP SA'!G:G,'[1]SPMC IBP SA'!AM:AM,"",0)</f>
        <v>21</v>
      </c>
      <c r="AB385" s="26" t="str">
        <f t="shared" si="26"/>
        <v/>
      </c>
      <c r="AC385" s="47" t="str">
        <f t="shared" si="27"/>
        <v>Via Úmida</v>
      </c>
      <c r="AD385" s="47" t="str">
        <f>_xlfn.XLOOKUP(D385,'[1]SPMC IBP SA'!G:G,'[1]SPMC IBP SA'!FK:FK,"",0)</f>
        <v>Baixo</v>
      </c>
      <c r="AE385" s="47" t="str">
        <f>_xlfn.XLOOKUP(D385,'[1]SPMC IBP SA'!G:G,'[1]SPMC IBP SA'!Q:Q,"",0)</f>
        <v>LTO 400  VG 400</v>
      </c>
      <c r="AF385" s="48">
        <f>_xlfn.XLOOKUP(D385,'[1]SPMC IBP SA'!G:G,'[1]SPMC IBP SA'!FT:FT,"",0)*L385</f>
        <v>140000</v>
      </c>
      <c r="AG385">
        <f>IFERROR(IF(C385="","",VLOOKUP(C385,[1]EBR!A:I,9,0)),5)</f>
        <v>5</v>
      </c>
      <c r="AH385" t="str">
        <f>IF(AG385="","",VLOOKUP(AG385,[1]EBR!S:T,2,0))</f>
        <v>PESAGEM</v>
      </c>
      <c r="AI385" t="str">
        <f>_xlfn.XLOOKUP(D385,'[1]SPMC IBP SA'!G:G,'[1]SPMC IBP SA'!M:M,"",0)</f>
        <v>(NONE)</v>
      </c>
      <c r="AJ385">
        <f t="shared" ca="1" si="28"/>
        <v>3</v>
      </c>
      <c r="AK385" s="40" t="str">
        <f t="shared" ca="1" si="29"/>
        <v>8 - OP com menos de 20 dias</v>
      </c>
    </row>
    <row r="386" spans="1:37" x14ac:dyDescent="0.35">
      <c r="A386" s="38">
        <v>704284</v>
      </c>
      <c r="B386" s="38">
        <v>2275510</v>
      </c>
      <c r="C386" s="38" t="s">
        <v>727</v>
      </c>
      <c r="D386" s="38" t="s">
        <v>367</v>
      </c>
      <c r="E386" s="38" t="s">
        <v>54</v>
      </c>
      <c r="F386" s="38">
        <v>402</v>
      </c>
      <c r="G386" s="38" t="s">
        <v>55</v>
      </c>
      <c r="H386" s="38">
        <v>600</v>
      </c>
      <c r="I386" s="38" t="s">
        <v>339</v>
      </c>
      <c r="J386" s="38" t="s">
        <v>699</v>
      </c>
      <c r="K386" s="38" t="s">
        <v>157</v>
      </c>
      <c r="L386" s="39">
        <v>800000</v>
      </c>
      <c r="M386" s="39">
        <v>0</v>
      </c>
      <c r="N386" t="s">
        <v>59</v>
      </c>
      <c r="O386" s="40">
        <v>45712</v>
      </c>
      <c r="P386" s="40">
        <v>45715</v>
      </c>
      <c r="Q386" s="40">
        <v>45712</v>
      </c>
      <c r="R386" s="40">
        <v>45712</v>
      </c>
      <c r="S386" s="40">
        <v>45712</v>
      </c>
      <c r="T386" s="41">
        <v>45713</v>
      </c>
      <c r="U386" s="42">
        <v>21</v>
      </c>
      <c r="W386" s="44" t="str">
        <f>_xlfn.XLOOKUP(D386,'[1]SPMC IBP SA'!G:G,'[1]SPMC IBP SA'!M:M,"",0)</f>
        <v>(NONE)</v>
      </c>
      <c r="X386" s="44" t="str">
        <f>_xlfn.XLOOKUP(D386,'[1]SPMC IBP SA'!G:G,'[1]SPMC IBP SA'!O:O,"",0)</f>
        <v>COP LEG.2</v>
      </c>
      <c r="Y386" s="44" t="str">
        <f>_xlfn.XLOOKUP(D386,'[1]SPMC IBP SA'!G:G,'[1]SPMC IBP SA'!R:R,"",0)</f>
        <v>REV. 400 2</v>
      </c>
      <c r="Z386" s="45" t="s">
        <v>55</v>
      </c>
      <c r="AA386" s="46">
        <f>_xlfn.XLOOKUP(D386,'[1]SPMC IBP SA'!G:G,'[1]SPMC IBP SA'!AM:AM,"",0)</f>
        <v>21</v>
      </c>
      <c r="AB386" s="26" t="str">
        <f t="shared" si="26"/>
        <v/>
      </c>
      <c r="AC386" s="47" t="str">
        <f t="shared" si="27"/>
        <v>Via Úmida</v>
      </c>
      <c r="AD386" s="47" t="str">
        <f>_xlfn.XLOOKUP(D386,'[1]SPMC IBP SA'!G:G,'[1]SPMC IBP SA'!FK:FK,"",0)</f>
        <v>Baixo</v>
      </c>
      <c r="AE386" s="47" t="str">
        <f>_xlfn.XLOOKUP(D386,'[1]SPMC IBP SA'!G:G,'[1]SPMC IBP SA'!Q:Q,"",0)</f>
        <v>LTO 400  VG 400</v>
      </c>
      <c r="AF386" s="48">
        <f>_xlfn.XLOOKUP(D386,'[1]SPMC IBP SA'!G:G,'[1]SPMC IBP SA'!FT:FT,"",0)*L386</f>
        <v>140000</v>
      </c>
      <c r="AG386">
        <f>IFERROR(IF(C386="","",VLOOKUP(C386,[1]EBR!A:I,9,0)),5)</f>
        <v>5</v>
      </c>
      <c r="AH386" t="str">
        <f>IF(AG386="","",VLOOKUP(AG386,[1]EBR!S:T,2,0))</f>
        <v>PESAGEM</v>
      </c>
      <c r="AI386" t="str">
        <f>_xlfn.XLOOKUP(D386,'[1]SPMC IBP SA'!G:G,'[1]SPMC IBP SA'!M:M,"",0)</f>
        <v>(NONE)</v>
      </c>
      <c r="AJ386">
        <f t="shared" ca="1" si="28"/>
        <v>3</v>
      </c>
      <c r="AK386" s="40" t="str">
        <f t="shared" ca="1" si="29"/>
        <v>8 - OP com menos de 20 dias</v>
      </c>
    </row>
    <row r="387" spans="1:37" x14ac:dyDescent="0.35">
      <c r="A387" s="38">
        <v>702563</v>
      </c>
      <c r="B387" s="38">
        <v>2269633</v>
      </c>
      <c r="C387" s="38" t="s">
        <v>728</v>
      </c>
      <c r="D387" s="38" t="s">
        <v>323</v>
      </c>
      <c r="E387" s="38" t="s">
        <v>54</v>
      </c>
      <c r="F387" s="38">
        <v>400</v>
      </c>
      <c r="G387" s="38" t="s">
        <v>55</v>
      </c>
      <c r="H387" s="38">
        <v>600</v>
      </c>
      <c r="I387" s="38" t="s">
        <v>552</v>
      </c>
      <c r="J387" s="38" t="s">
        <v>661</v>
      </c>
      <c r="K387" s="38" t="s">
        <v>157</v>
      </c>
      <c r="L387" s="39">
        <v>400000</v>
      </c>
      <c r="M387" s="39">
        <v>0</v>
      </c>
      <c r="N387" t="s">
        <v>59</v>
      </c>
      <c r="O387" s="40">
        <v>45713</v>
      </c>
      <c r="P387" s="40">
        <v>45715</v>
      </c>
      <c r="Q387" s="40">
        <v>45692</v>
      </c>
      <c r="R387" s="40">
        <v>45712</v>
      </c>
      <c r="S387" s="40">
        <v>45713</v>
      </c>
      <c r="T387" s="41">
        <v>45713</v>
      </c>
      <c r="U387" s="42">
        <v>13</v>
      </c>
      <c r="W387" s="44" t="str">
        <f>_xlfn.XLOOKUP(D387,'[1]SPMC IBP SA'!G:G,'[1]SPMC IBP SA'!M:M,"",0)</f>
        <v>VERMELHO</v>
      </c>
      <c r="X387" s="44" t="str">
        <f>_xlfn.XLOOKUP(D387,'[1]SPMC IBP SA'!G:G,'[1]SPMC IBP SA'!O:O,"",0)</f>
        <v>COP LEG.8</v>
      </c>
      <c r="Y387" s="44" t="str">
        <f>_xlfn.XLOOKUP(D387,'[1]SPMC IBP SA'!G:G,'[1]SPMC IBP SA'!R:R,"",0)</f>
        <v>REV. 800 3</v>
      </c>
      <c r="Z387" s="45" t="s">
        <v>55</v>
      </c>
      <c r="AA387" s="46">
        <f>_xlfn.XLOOKUP(D387,'[1]SPMC IBP SA'!G:G,'[1]SPMC IBP SA'!AM:AM,"",0)</f>
        <v>13</v>
      </c>
      <c r="AB387" s="26" t="str">
        <f t="shared" ref="AB387:AB431" si="31">IF(T387="NÃO PESADO","NÃO","")</f>
        <v/>
      </c>
      <c r="AC387" s="47" t="str">
        <f t="shared" ref="AC387:AC431" si="32">IF(AE387=" ","Via Seca","Via Úmida")</f>
        <v>Via Úmida</v>
      </c>
      <c r="AD387" s="47" t="str">
        <f>_xlfn.XLOOKUP(D387,'[1]SPMC IBP SA'!G:G,'[1]SPMC IBP SA'!FK:FK,"",0)</f>
        <v>Ótimo</v>
      </c>
      <c r="AE387" s="47" t="str">
        <f>_xlfn.XLOOKUP(D387,'[1]SPMC IBP SA'!G:G,'[1]SPMC IBP SA'!Q:Q,"",0)</f>
        <v>-</v>
      </c>
      <c r="AF387" s="48">
        <f>_xlfn.XLOOKUP(D387,'[1]SPMC IBP SA'!G:G,'[1]SPMC IBP SA'!FT:FT,"",0)*L387</f>
        <v>69624</v>
      </c>
      <c r="AG387">
        <f>IFERROR(IF(C387="","",VLOOKUP(C387,[1]EBR!A:I,9,0)),5)</f>
        <v>5</v>
      </c>
      <c r="AH387" t="str">
        <f>IF(AG387="","",VLOOKUP(AG387,[1]EBR!S:T,2,0))</f>
        <v>PESAGEM</v>
      </c>
      <c r="AI387" t="str">
        <f>_xlfn.XLOOKUP(D387,'[1]SPMC IBP SA'!G:G,'[1]SPMC IBP SA'!M:M,"",0)</f>
        <v>VERMELHO</v>
      </c>
      <c r="AJ387">
        <f t="shared" ref="AJ387:AJ431" ca="1" si="33">TODAY()-S387</f>
        <v>2</v>
      </c>
      <c r="AK387" s="40" t="str">
        <f t="shared" ref="AK387:AK431" ca="1" si="34">IF(S387="","",IF(AJ387&lt;20,"8 - OP com menos de 20 dias",IF(AJ387&lt;30,"7 - OP em WIP +20 a 30 dias",IF(AJ387&lt;45,"6 - OP em WIP +30 a 45 dias",IF(AJ387&lt;60,"5 - OP em WIP +45 a 60 dias",IF(AJ387&lt;75,"4 - OP em WIP +60 a 75 dias",IF(AJ387&lt;90,"3 - OP em WIP +75 a 90 dias",IF(AJ387&lt;120,"2 - OP em WIP +90 a 120 dias","1 - Alto Risco de Vencimento +120 em WIP"))))))))</f>
        <v>8 - OP com menos de 20 dias</v>
      </c>
    </row>
    <row r="388" spans="1:37" x14ac:dyDescent="0.35">
      <c r="A388" s="38">
        <v>702563</v>
      </c>
      <c r="B388" s="38">
        <v>2269634</v>
      </c>
      <c r="C388" s="38" t="s">
        <v>729</v>
      </c>
      <c r="D388" s="38" t="s">
        <v>323</v>
      </c>
      <c r="E388" s="38" t="s">
        <v>54</v>
      </c>
      <c r="F388" s="38">
        <v>400</v>
      </c>
      <c r="G388" s="38" t="s">
        <v>55</v>
      </c>
      <c r="H388" s="38">
        <v>600</v>
      </c>
      <c r="I388" s="38" t="s">
        <v>552</v>
      </c>
      <c r="J388" s="38" t="s">
        <v>661</v>
      </c>
      <c r="K388" s="38" t="s">
        <v>157</v>
      </c>
      <c r="L388" s="39">
        <v>400000</v>
      </c>
      <c r="M388" s="39">
        <v>0</v>
      </c>
      <c r="N388" t="s">
        <v>59</v>
      </c>
      <c r="O388" s="40">
        <v>45713</v>
      </c>
      <c r="P388" s="40">
        <v>45715</v>
      </c>
      <c r="Q388" s="40">
        <v>45692</v>
      </c>
      <c r="R388" s="40">
        <v>45712</v>
      </c>
      <c r="S388" s="40">
        <v>45713</v>
      </c>
      <c r="T388" s="41">
        <v>45713</v>
      </c>
      <c r="U388" s="42">
        <v>13</v>
      </c>
      <c r="W388" s="44" t="str">
        <f>_xlfn.XLOOKUP(D388,'[1]SPMC IBP SA'!G:G,'[1]SPMC IBP SA'!M:M,"",0)</f>
        <v>VERMELHO</v>
      </c>
      <c r="X388" s="44" t="str">
        <f>_xlfn.XLOOKUP(D388,'[1]SPMC IBP SA'!G:G,'[1]SPMC IBP SA'!O:O,"",0)</f>
        <v>COP LEG.8</v>
      </c>
      <c r="Y388" s="44" t="str">
        <f>_xlfn.XLOOKUP(D388,'[1]SPMC IBP SA'!G:G,'[1]SPMC IBP SA'!R:R,"",0)</f>
        <v>REV. 800 3</v>
      </c>
      <c r="Z388" s="45" t="s">
        <v>55</v>
      </c>
      <c r="AA388" s="46">
        <f>_xlfn.XLOOKUP(D388,'[1]SPMC IBP SA'!G:G,'[1]SPMC IBP SA'!AM:AM,"",0)</f>
        <v>13</v>
      </c>
      <c r="AB388" s="26" t="str">
        <f t="shared" si="31"/>
        <v/>
      </c>
      <c r="AC388" s="47" t="str">
        <f t="shared" si="32"/>
        <v>Via Úmida</v>
      </c>
      <c r="AD388" s="47" t="str">
        <f>_xlfn.XLOOKUP(D388,'[1]SPMC IBP SA'!G:G,'[1]SPMC IBP SA'!FK:FK,"",0)</f>
        <v>Ótimo</v>
      </c>
      <c r="AE388" s="47" t="str">
        <f>_xlfn.XLOOKUP(D388,'[1]SPMC IBP SA'!G:G,'[1]SPMC IBP SA'!Q:Q,"",0)</f>
        <v>-</v>
      </c>
      <c r="AF388" s="48">
        <f>_xlfn.XLOOKUP(D388,'[1]SPMC IBP SA'!G:G,'[1]SPMC IBP SA'!FT:FT,"",0)*L388</f>
        <v>69624</v>
      </c>
      <c r="AG388">
        <f>IFERROR(IF(C388="","",VLOOKUP(C388,[1]EBR!A:I,9,0)),5)</f>
        <v>5</v>
      </c>
      <c r="AH388" t="str">
        <f>IF(AG388="","",VLOOKUP(AG388,[1]EBR!S:T,2,0))</f>
        <v>PESAGEM</v>
      </c>
      <c r="AI388" t="str">
        <f>_xlfn.XLOOKUP(D388,'[1]SPMC IBP SA'!G:G,'[1]SPMC IBP SA'!M:M,"",0)</f>
        <v>VERMELHO</v>
      </c>
      <c r="AJ388">
        <f t="shared" ca="1" si="33"/>
        <v>2</v>
      </c>
      <c r="AK388" s="40" t="str">
        <f t="shared" ca="1" si="34"/>
        <v>8 - OP com menos de 20 dias</v>
      </c>
    </row>
    <row r="389" spans="1:37" x14ac:dyDescent="0.35">
      <c r="A389" s="38">
        <v>702563</v>
      </c>
      <c r="B389" s="38">
        <v>2269635</v>
      </c>
      <c r="C389" s="38" t="s">
        <v>730</v>
      </c>
      <c r="D389" s="38" t="s">
        <v>323</v>
      </c>
      <c r="E389" s="38" t="s">
        <v>54</v>
      </c>
      <c r="F389" s="38">
        <v>400</v>
      </c>
      <c r="G389" s="38" t="s">
        <v>55</v>
      </c>
      <c r="H389" s="38">
        <v>600</v>
      </c>
      <c r="I389" s="38" t="s">
        <v>552</v>
      </c>
      <c r="J389" s="38" t="s">
        <v>661</v>
      </c>
      <c r="K389" s="38" t="s">
        <v>157</v>
      </c>
      <c r="L389" s="39">
        <v>400000</v>
      </c>
      <c r="M389" s="39">
        <v>0</v>
      </c>
      <c r="N389" t="s">
        <v>59</v>
      </c>
      <c r="O389" s="40">
        <v>45713</v>
      </c>
      <c r="P389" s="40">
        <v>45715</v>
      </c>
      <c r="Q389" s="40">
        <v>45692</v>
      </c>
      <c r="R389" s="40">
        <v>45712</v>
      </c>
      <c r="S389" s="40">
        <v>45713</v>
      </c>
      <c r="T389" s="41">
        <v>45713</v>
      </c>
      <c r="U389" s="42">
        <v>13</v>
      </c>
      <c r="W389" s="44" t="str">
        <f>_xlfn.XLOOKUP(D389,'[1]SPMC IBP SA'!G:G,'[1]SPMC IBP SA'!M:M,"",0)</f>
        <v>VERMELHO</v>
      </c>
      <c r="X389" s="44" t="str">
        <f>_xlfn.XLOOKUP(D389,'[1]SPMC IBP SA'!G:G,'[1]SPMC IBP SA'!O:O,"",0)</f>
        <v>COP LEG.8</v>
      </c>
      <c r="Y389" s="44" t="str">
        <f>_xlfn.XLOOKUP(D389,'[1]SPMC IBP SA'!G:G,'[1]SPMC IBP SA'!R:R,"",0)</f>
        <v>REV. 800 3</v>
      </c>
      <c r="Z389" s="45" t="s">
        <v>55</v>
      </c>
      <c r="AA389" s="46">
        <f>_xlfn.XLOOKUP(D389,'[1]SPMC IBP SA'!G:G,'[1]SPMC IBP SA'!AM:AM,"",0)</f>
        <v>13</v>
      </c>
      <c r="AB389" s="26" t="str">
        <f t="shared" si="31"/>
        <v/>
      </c>
      <c r="AC389" s="47" t="str">
        <f t="shared" si="32"/>
        <v>Via Úmida</v>
      </c>
      <c r="AD389" s="47" t="str">
        <f>_xlfn.XLOOKUP(D389,'[1]SPMC IBP SA'!G:G,'[1]SPMC IBP SA'!FK:FK,"",0)</f>
        <v>Ótimo</v>
      </c>
      <c r="AE389" s="47" t="str">
        <f>_xlfn.XLOOKUP(D389,'[1]SPMC IBP SA'!G:G,'[1]SPMC IBP SA'!Q:Q,"",0)</f>
        <v>-</v>
      </c>
      <c r="AF389" s="48">
        <f>_xlfn.XLOOKUP(D389,'[1]SPMC IBP SA'!G:G,'[1]SPMC IBP SA'!FT:FT,"",0)*L389</f>
        <v>69624</v>
      </c>
      <c r="AG389">
        <f>IFERROR(IF(C389="","",VLOOKUP(C389,[1]EBR!A:I,9,0)),5)</f>
        <v>5</v>
      </c>
      <c r="AH389" t="str">
        <f>IF(AG389="","",VLOOKUP(AG389,[1]EBR!S:T,2,0))</f>
        <v>PESAGEM</v>
      </c>
      <c r="AI389" t="str">
        <f>_xlfn.XLOOKUP(D389,'[1]SPMC IBP SA'!G:G,'[1]SPMC IBP SA'!M:M,"",0)</f>
        <v>VERMELHO</v>
      </c>
      <c r="AJ389">
        <f t="shared" ca="1" si="33"/>
        <v>2</v>
      </c>
      <c r="AK389" s="40" t="str">
        <f t="shared" ca="1" si="34"/>
        <v>8 - OP com menos de 20 dias</v>
      </c>
    </row>
    <row r="390" spans="1:37" x14ac:dyDescent="0.35">
      <c r="A390" s="38">
        <v>702755</v>
      </c>
      <c r="B390" s="38">
        <v>2272501</v>
      </c>
      <c r="C390" s="38" t="s">
        <v>731</v>
      </c>
      <c r="D390" s="38" t="s">
        <v>279</v>
      </c>
      <c r="E390" s="38" t="s">
        <v>54</v>
      </c>
      <c r="F390" s="38">
        <v>400</v>
      </c>
      <c r="G390" s="38" t="s">
        <v>55</v>
      </c>
      <c r="H390" s="38">
        <v>600</v>
      </c>
      <c r="I390" s="38" t="s">
        <v>552</v>
      </c>
      <c r="J390" s="38" t="s">
        <v>497</v>
      </c>
      <c r="K390" s="38" t="s">
        <v>157</v>
      </c>
      <c r="L390" s="39">
        <v>450000</v>
      </c>
      <c r="M390" s="39">
        <v>0</v>
      </c>
      <c r="N390" t="s">
        <v>59</v>
      </c>
      <c r="O390" s="40">
        <v>45713</v>
      </c>
      <c r="P390" s="40">
        <v>45716</v>
      </c>
      <c r="Q390" s="40">
        <v>45701</v>
      </c>
      <c r="R390" s="40">
        <v>45713</v>
      </c>
      <c r="S390" s="40">
        <v>45713</v>
      </c>
      <c r="T390" s="41">
        <v>45713</v>
      </c>
      <c r="U390" s="42">
        <v>15</v>
      </c>
      <c r="W390" s="44" t="str">
        <f>_xlfn.XLOOKUP(D390,'[1]SPMC IBP SA'!G:G,'[1]SPMC IBP SA'!M:M,"",0)</f>
        <v>VERMELHO</v>
      </c>
      <c r="X390" s="44" t="str">
        <f>_xlfn.XLOOKUP(D390,'[1]SPMC IBP SA'!G:G,'[1]SPMC IBP SA'!O:O,"",0)</f>
        <v>KIL.T400</v>
      </c>
      <c r="Y390" s="44" t="str">
        <f>_xlfn.XLOOKUP(D390,'[1]SPMC IBP SA'!G:G,'[1]SPMC IBP SA'!R:R,"",0)</f>
        <v>REV. 400 2</v>
      </c>
      <c r="Z390" s="45" t="s">
        <v>55</v>
      </c>
      <c r="AA390" s="46">
        <f>_xlfn.XLOOKUP(D390,'[1]SPMC IBP SA'!G:G,'[1]SPMC IBP SA'!AM:AM,"",0)</f>
        <v>15</v>
      </c>
      <c r="AB390" s="26" t="str">
        <f t="shared" si="31"/>
        <v/>
      </c>
      <c r="AC390" s="47" t="str">
        <f t="shared" si="32"/>
        <v>Via Úmida</v>
      </c>
      <c r="AD390" s="47" t="str">
        <f>_xlfn.XLOOKUP(D390,'[1]SPMC IBP SA'!G:G,'[1]SPMC IBP SA'!FK:FK,"",0)</f>
        <v>Crítico</v>
      </c>
      <c r="AE390" s="47" t="str">
        <f>_xlfn.XLOOKUP(D390,'[1]SPMC IBP SA'!G:G,'[1]SPMC IBP SA'!Q:Q,"",0)</f>
        <v>-</v>
      </c>
      <c r="AF390" s="48">
        <f>_xlfn.XLOOKUP(D390,'[1]SPMC IBP SA'!G:G,'[1]SPMC IBP SA'!FT:FT,"",0)*L390</f>
        <v>50589</v>
      </c>
      <c r="AG390">
        <f>IFERROR(IF(C390="","",VLOOKUP(C390,[1]EBR!A:I,9,0)),5)</f>
        <v>5</v>
      </c>
      <c r="AH390" t="str">
        <f>IF(AG390="","",VLOOKUP(AG390,[1]EBR!S:T,2,0))</f>
        <v>PESAGEM</v>
      </c>
      <c r="AI390" t="str">
        <f>_xlfn.XLOOKUP(D390,'[1]SPMC IBP SA'!G:G,'[1]SPMC IBP SA'!M:M,"",0)</f>
        <v>VERMELHO</v>
      </c>
      <c r="AJ390">
        <f t="shared" ca="1" si="33"/>
        <v>2</v>
      </c>
      <c r="AK390" s="40" t="str">
        <f t="shared" ca="1" si="34"/>
        <v>8 - OP com menos de 20 dias</v>
      </c>
    </row>
    <row r="391" spans="1:37" x14ac:dyDescent="0.35">
      <c r="A391" s="38">
        <v>702755</v>
      </c>
      <c r="B391" s="38">
        <v>2272502</v>
      </c>
      <c r="C391" s="38" t="s">
        <v>732</v>
      </c>
      <c r="D391" s="38" t="s">
        <v>279</v>
      </c>
      <c r="E391" s="38" t="s">
        <v>54</v>
      </c>
      <c r="F391" s="38">
        <v>400</v>
      </c>
      <c r="G391" s="38" t="s">
        <v>55</v>
      </c>
      <c r="H391" s="38">
        <v>600</v>
      </c>
      <c r="I391" s="38" t="s">
        <v>552</v>
      </c>
      <c r="J391" s="38" t="s">
        <v>497</v>
      </c>
      <c r="K391" s="38" t="s">
        <v>157</v>
      </c>
      <c r="L391" s="39">
        <v>450000</v>
      </c>
      <c r="M391" s="39">
        <v>0</v>
      </c>
      <c r="N391" t="s">
        <v>59</v>
      </c>
      <c r="O391" s="40">
        <v>45713</v>
      </c>
      <c r="P391" s="40">
        <v>45716</v>
      </c>
      <c r="Q391" s="40">
        <v>45701</v>
      </c>
      <c r="R391" s="40">
        <v>45713</v>
      </c>
      <c r="S391" s="40">
        <v>45713</v>
      </c>
      <c r="T391" s="41">
        <v>45713</v>
      </c>
      <c r="U391" s="42">
        <v>15</v>
      </c>
      <c r="W391" s="44" t="str">
        <f>_xlfn.XLOOKUP(D391,'[1]SPMC IBP SA'!G:G,'[1]SPMC IBP SA'!M:M,"",0)</f>
        <v>VERMELHO</v>
      </c>
      <c r="X391" s="44" t="str">
        <f>_xlfn.XLOOKUP(D391,'[1]SPMC IBP SA'!G:G,'[1]SPMC IBP SA'!O:O,"",0)</f>
        <v>KIL.T400</v>
      </c>
      <c r="Y391" s="44" t="str">
        <f>_xlfn.XLOOKUP(D391,'[1]SPMC IBP SA'!G:G,'[1]SPMC IBP SA'!R:R,"",0)</f>
        <v>REV. 400 2</v>
      </c>
      <c r="Z391" s="45" t="s">
        <v>55</v>
      </c>
      <c r="AA391" s="46">
        <f>_xlfn.XLOOKUP(D391,'[1]SPMC IBP SA'!G:G,'[1]SPMC IBP SA'!AM:AM,"",0)</f>
        <v>15</v>
      </c>
      <c r="AB391" s="26" t="str">
        <f t="shared" si="31"/>
        <v/>
      </c>
      <c r="AC391" s="47" t="str">
        <f t="shared" si="32"/>
        <v>Via Úmida</v>
      </c>
      <c r="AD391" s="47" t="str">
        <f>_xlfn.XLOOKUP(D391,'[1]SPMC IBP SA'!G:G,'[1]SPMC IBP SA'!FK:FK,"",0)</f>
        <v>Crítico</v>
      </c>
      <c r="AE391" s="47" t="str">
        <f>_xlfn.XLOOKUP(D391,'[1]SPMC IBP SA'!G:G,'[1]SPMC IBP SA'!Q:Q,"",0)</f>
        <v>-</v>
      </c>
      <c r="AF391" s="48">
        <f>_xlfn.XLOOKUP(D391,'[1]SPMC IBP SA'!G:G,'[1]SPMC IBP SA'!FT:FT,"",0)*L391</f>
        <v>50589</v>
      </c>
      <c r="AG391">
        <f>IFERROR(IF(C391="","",VLOOKUP(C391,[1]EBR!A:I,9,0)),5)</f>
        <v>5</v>
      </c>
      <c r="AH391" t="str">
        <f>IF(AG391="","",VLOOKUP(AG391,[1]EBR!S:T,2,0))</f>
        <v>PESAGEM</v>
      </c>
      <c r="AI391" t="str">
        <f>_xlfn.XLOOKUP(D391,'[1]SPMC IBP SA'!G:G,'[1]SPMC IBP SA'!M:M,"",0)</f>
        <v>VERMELHO</v>
      </c>
      <c r="AJ391">
        <f t="shared" ca="1" si="33"/>
        <v>2</v>
      </c>
      <c r="AK391" s="40" t="str">
        <f t="shared" ca="1" si="34"/>
        <v>8 - OP com menos de 20 dias</v>
      </c>
    </row>
    <row r="392" spans="1:37" x14ac:dyDescent="0.35">
      <c r="A392" s="38">
        <v>702755</v>
      </c>
      <c r="B392" s="38">
        <v>2272503</v>
      </c>
      <c r="C392" s="38" t="s">
        <v>733</v>
      </c>
      <c r="D392" s="38" t="s">
        <v>279</v>
      </c>
      <c r="E392" s="38" t="s">
        <v>54</v>
      </c>
      <c r="F392" s="38">
        <v>400</v>
      </c>
      <c r="G392" s="38" t="s">
        <v>55</v>
      </c>
      <c r="H392" s="38">
        <v>600</v>
      </c>
      <c r="I392" s="38" t="s">
        <v>734</v>
      </c>
      <c r="J392" s="38" t="s">
        <v>497</v>
      </c>
      <c r="K392" s="38" t="s">
        <v>157</v>
      </c>
      <c r="L392" s="39">
        <v>450000</v>
      </c>
      <c r="M392" s="39">
        <v>0</v>
      </c>
      <c r="N392" t="s">
        <v>59</v>
      </c>
      <c r="O392" s="40">
        <v>45713</v>
      </c>
      <c r="P392" s="40">
        <v>45716</v>
      </c>
      <c r="Q392" s="40">
        <v>45701</v>
      </c>
      <c r="R392" s="40">
        <v>45713</v>
      </c>
      <c r="S392" s="40">
        <v>45713</v>
      </c>
      <c r="T392" s="41" t="s">
        <v>264</v>
      </c>
      <c r="U392" s="42">
        <v>15</v>
      </c>
      <c r="W392" s="44" t="str">
        <f>_xlfn.XLOOKUP(D392,'[1]SPMC IBP SA'!G:G,'[1]SPMC IBP SA'!M:M,"",0)</f>
        <v>VERMELHO</v>
      </c>
      <c r="X392" s="44" t="str">
        <f>_xlfn.XLOOKUP(D392,'[1]SPMC IBP SA'!G:G,'[1]SPMC IBP SA'!O:O,"",0)</f>
        <v>KIL.T400</v>
      </c>
      <c r="Y392" s="44" t="str">
        <f>_xlfn.XLOOKUP(D392,'[1]SPMC IBP SA'!G:G,'[1]SPMC IBP SA'!R:R,"",0)</f>
        <v>REV. 400 2</v>
      </c>
      <c r="Z392" s="45" t="s">
        <v>55</v>
      </c>
      <c r="AA392" s="46">
        <f>_xlfn.XLOOKUP(D392,'[1]SPMC IBP SA'!G:G,'[1]SPMC IBP SA'!AM:AM,"",0)</f>
        <v>15</v>
      </c>
      <c r="AB392" s="26" t="str">
        <f t="shared" si="31"/>
        <v>NÃO</v>
      </c>
      <c r="AC392" s="47" t="str">
        <f t="shared" si="32"/>
        <v>Via Úmida</v>
      </c>
      <c r="AD392" s="47" t="str">
        <f>_xlfn.XLOOKUP(D392,'[1]SPMC IBP SA'!G:G,'[1]SPMC IBP SA'!FK:FK,"",0)</f>
        <v>Crítico</v>
      </c>
      <c r="AE392" s="47" t="str">
        <f>_xlfn.XLOOKUP(D392,'[1]SPMC IBP SA'!G:G,'[1]SPMC IBP SA'!Q:Q,"",0)</f>
        <v>-</v>
      </c>
      <c r="AF392" s="48">
        <f>_xlfn.XLOOKUP(D392,'[1]SPMC IBP SA'!G:G,'[1]SPMC IBP SA'!FT:FT,"",0)*L392</f>
        <v>50589</v>
      </c>
      <c r="AG392">
        <f>IFERROR(IF(C392="","",VLOOKUP(C392,[1]EBR!A:I,9,0)),5)</f>
        <v>5</v>
      </c>
      <c r="AH392" t="str">
        <f>IF(AG392="","",VLOOKUP(AG392,[1]EBR!S:T,2,0))</f>
        <v>PESAGEM</v>
      </c>
      <c r="AI392" t="str">
        <f>_xlfn.XLOOKUP(D392,'[1]SPMC IBP SA'!G:G,'[1]SPMC IBP SA'!M:M,"",0)</f>
        <v>VERMELHO</v>
      </c>
      <c r="AJ392">
        <f t="shared" ca="1" si="33"/>
        <v>2</v>
      </c>
      <c r="AK392" s="40" t="str">
        <f t="shared" ca="1" si="34"/>
        <v>8 - OP com menos de 20 dias</v>
      </c>
    </row>
    <row r="393" spans="1:37" x14ac:dyDescent="0.35">
      <c r="A393" s="38">
        <v>702755</v>
      </c>
      <c r="B393" s="38">
        <v>2272504</v>
      </c>
      <c r="C393" s="38" t="s">
        <v>735</v>
      </c>
      <c r="D393" s="38" t="s">
        <v>279</v>
      </c>
      <c r="E393" s="38" t="s">
        <v>54</v>
      </c>
      <c r="F393" s="38">
        <v>400</v>
      </c>
      <c r="G393" s="38" t="s">
        <v>55</v>
      </c>
      <c r="H393" s="38">
        <v>600</v>
      </c>
      <c r="I393" s="38" t="s">
        <v>734</v>
      </c>
      <c r="J393" s="38" t="s">
        <v>497</v>
      </c>
      <c r="K393" s="38" t="s">
        <v>157</v>
      </c>
      <c r="L393" s="39">
        <v>450000</v>
      </c>
      <c r="M393" s="39">
        <v>0</v>
      </c>
      <c r="N393" t="s">
        <v>59</v>
      </c>
      <c r="O393" s="40">
        <v>45713</v>
      </c>
      <c r="P393" s="40">
        <v>45716</v>
      </c>
      <c r="Q393" s="40">
        <v>45701</v>
      </c>
      <c r="R393" s="40">
        <v>45713</v>
      </c>
      <c r="S393" s="40">
        <v>45713</v>
      </c>
      <c r="T393" s="41" t="s">
        <v>264</v>
      </c>
      <c r="U393" s="42">
        <v>15</v>
      </c>
      <c r="W393" s="44" t="str">
        <f>_xlfn.XLOOKUP(D393,'[1]SPMC IBP SA'!G:G,'[1]SPMC IBP SA'!M:M,"",0)</f>
        <v>VERMELHO</v>
      </c>
      <c r="X393" s="44" t="str">
        <f>_xlfn.XLOOKUP(D393,'[1]SPMC IBP SA'!G:G,'[1]SPMC IBP SA'!O:O,"",0)</f>
        <v>KIL.T400</v>
      </c>
      <c r="Y393" s="44" t="str">
        <f>_xlfn.XLOOKUP(D393,'[1]SPMC IBP SA'!G:G,'[1]SPMC IBP SA'!R:R,"",0)</f>
        <v>REV. 400 2</v>
      </c>
      <c r="Z393" s="45" t="s">
        <v>55</v>
      </c>
      <c r="AA393" s="46">
        <f>_xlfn.XLOOKUP(D393,'[1]SPMC IBP SA'!G:G,'[1]SPMC IBP SA'!AM:AM,"",0)</f>
        <v>15</v>
      </c>
      <c r="AB393" s="26" t="str">
        <f t="shared" si="31"/>
        <v>NÃO</v>
      </c>
      <c r="AC393" s="47" t="str">
        <f t="shared" si="32"/>
        <v>Via Úmida</v>
      </c>
      <c r="AD393" s="47" t="str">
        <f>_xlfn.XLOOKUP(D393,'[1]SPMC IBP SA'!G:G,'[1]SPMC IBP SA'!FK:FK,"",0)</f>
        <v>Crítico</v>
      </c>
      <c r="AE393" s="47" t="str">
        <f>_xlfn.XLOOKUP(D393,'[1]SPMC IBP SA'!G:G,'[1]SPMC IBP SA'!Q:Q,"",0)</f>
        <v>-</v>
      </c>
      <c r="AF393" s="48">
        <f>_xlfn.XLOOKUP(D393,'[1]SPMC IBP SA'!G:G,'[1]SPMC IBP SA'!FT:FT,"",0)*L393</f>
        <v>50589</v>
      </c>
      <c r="AG393">
        <f>IFERROR(IF(C393="","",VLOOKUP(C393,[1]EBR!A:I,9,0)),5)</f>
        <v>5</v>
      </c>
      <c r="AH393" t="str">
        <f>IF(AG393="","",VLOOKUP(AG393,[1]EBR!S:T,2,0))</f>
        <v>PESAGEM</v>
      </c>
      <c r="AI393" t="str">
        <f>_xlfn.XLOOKUP(D393,'[1]SPMC IBP SA'!G:G,'[1]SPMC IBP SA'!M:M,"",0)</f>
        <v>VERMELHO</v>
      </c>
      <c r="AJ393">
        <f t="shared" ca="1" si="33"/>
        <v>2</v>
      </c>
      <c r="AK393" s="40" t="str">
        <f t="shared" ca="1" si="34"/>
        <v>8 - OP com menos de 20 dias</v>
      </c>
    </row>
    <row r="394" spans="1:37" x14ac:dyDescent="0.35">
      <c r="A394" s="38">
        <v>702755</v>
      </c>
      <c r="B394" s="38">
        <v>2272505</v>
      </c>
      <c r="C394" s="38" t="s">
        <v>736</v>
      </c>
      <c r="D394" s="38" t="s">
        <v>279</v>
      </c>
      <c r="E394" s="38" t="s">
        <v>54</v>
      </c>
      <c r="F394" s="38">
        <v>400</v>
      </c>
      <c r="G394" s="38" t="s">
        <v>55</v>
      </c>
      <c r="H394" s="38">
        <v>600</v>
      </c>
      <c r="I394" s="38" t="s">
        <v>734</v>
      </c>
      <c r="J394" s="38" t="s">
        <v>497</v>
      </c>
      <c r="K394" s="38" t="s">
        <v>157</v>
      </c>
      <c r="L394" s="39">
        <v>450000</v>
      </c>
      <c r="M394" s="39">
        <v>0</v>
      </c>
      <c r="N394" t="s">
        <v>59</v>
      </c>
      <c r="O394" s="40">
        <v>45713</v>
      </c>
      <c r="P394" s="40">
        <v>45716</v>
      </c>
      <c r="Q394" s="40">
        <v>45701</v>
      </c>
      <c r="R394" s="40">
        <v>45713</v>
      </c>
      <c r="S394" s="40">
        <v>45713</v>
      </c>
      <c r="T394" s="41" t="s">
        <v>264</v>
      </c>
      <c r="U394" s="42">
        <v>15</v>
      </c>
      <c r="W394" s="44" t="str">
        <f>_xlfn.XLOOKUP(D394,'[1]SPMC IBP SA'!G:G,'[1]SPMC IBP SA'!M:M,"",0)</f>
        <v>VERMELHO</v>
      </c>
      <c r="X394" s="44" t="str">
        <f>_xlfn.XLOOKUP(D394,'[1]SPMC IBP SA'!G:G,'[1]SPMC IBP SA'!O:O,"",0)</f>
        <v>KIL.T400</v>
      </c>
      <c r="Y394" s="44" t="str">
        <f>_xlfn.XLOOKUP(D394,'[1]SPMC IBP SA'!G:G,'[1]SPMC IBP SA'!R:R,"",0)</f>
        <v>REV. 400 2</v>
      </c>
      <c r="Z394" s="45" t="s">
        <v>55</v>
      </c>
      <c r="AA394" s="46">
        <f>_xlfn.XLOOKUP(D394,'[1]SPMC IBP SA'!G:G,'[1]SPMC IBP SA'!AM:AM,"",0)</f>
        <v>15</v>
      </c>
      <c r="AB394" s="26" t="str">
        <f t="shared" si="31"/>
        <v>NÃO</v>
      </c>
      <c r="AC394" s="47" t="str">
        <f t="shared" si="32"/>
        <v>Via Úmida</v>
      </c>
      <c r="AD394" s="47" t="str">
        <f>_xlfn.XLOOKUP(D394,'[1]SPMC IBP SA'!G:G,'[1]SPMC IBP SA'!FK:FK,"",0)</f>
        <v>Crítico</v>
      </c>
      <c r="AE394" s="47" t="str">
        <f>_xlfn.XLOOKUP(D394,'[1]SPMC IBP SA'!G:G,'[1]SPMC IBP SA'!Q:Q,"",0)</f>
        <v>-</v>
      </c>
      <c r="AF394" s="48">
        <f>_xlfn.XLOOKUP(D394,'[1]SPMC IBP SA'!G:G,'[1]SPMC IBP SA'!FT:FT,"",0)*L394</f>
        <v>50589</v>
      </c>
      <c r="AG394">
        <f>IFERROR(IF(C394="","",VLOOKUP(C394,[1]EBR!A:I,9,0)),5)</f>
        <v>5</v>
      </c>
      <c r="AH394" t="str">
        <f>IF(AG394="","",VLOOKUP(AG394,[1]EBR!S:T,2,0))</f>
        <v>PESAGEM</v>
      </c>
      <c r="AI394" t="str">
        <f>_xlfn.XLOOKUP(D394,'[1]SPMC IBP SA'!G:G,'[1]SPMC IBP SA'!M:M,"",0)</f>
        <v>VERMELHO</v>
      </c>
      <c r="AJ394">
        <f t="shared" ca="1" si="33"/>
        <v>2</v>
      </c>
      <c r="AK394" s="40" t="str">
        <f t="shared" ca="1" si="34"/>
        <v>8 - OP com menos de 20 dias</v>
      </c>
    </row>
    <row r="395" spans="1:37" x14ac:dyDescent="0.35">
      <c r="A395" s="38">
        <v>702755</v>
      </c>
      <c r="B395" s="38">
        <v>2272506</v>
      </c>
      <c r="C395" s="38" t="s">
        <v>737</v>
      </c>
      <c r="D395" s="38" t="s">
        <v>279</v>
      </c>
      <c r="E395" s="38" t="s">
        <v>54</v>
      </c>
      <c r="F395" s="38">
        <v>400</v>
      </c>
      <c r="G395" s="38" t="s">
        <v>55</v>
      </c>
      <c r="H395" s="38">
        <v>600</v>
      </c>
      <c r="I395" s="38" t="s">
        <v>734</v>
      </c>
      <c r="J395" s="38" t="s">
        <v>497</v>
      </c>
      <c r="K395" s="38" t="s">
        <v>157</v>
      </c>
      <c r="L395" s="39">
        <v>450000</v>
      </c>
      <c r="M395" s="39">
        <v>0</v>
      </c>
      <c r="N395" t="s">
        <v>59</v>
      </c>
      <c r="O395" s="40">
        <v>45713</v>
      </c>
      <c r="P395" s="40">
        <v>45716</v>
      </c>
      <c r="Q395" s="40">
        <v>45701</v>
      </c>
      <c r="R395" s="40">
        <v>45713</v>
      </c>
      <c r="S395" s="40">
        <v>45713</v>
      </c>
      <c r="T395" s="41" t="s">
        <v>264</v>
      </c>
      <c r="U395" s="42">
        <v>15</v>
      </c>
      <c r="W395" s="44" t="str">
        <f>_xlfn.XLOOKUP(D395,'[1]SPMC IBP SA'!G:G,'[1]SPMC IBP SA'!M:M,"",0)</f>
        <v>VERMELHO</v>
      </c>
      <c r="X395" s="44" t="str">
        <f>_xlfn.XLOOKUP(D395,'[1]SPMC IBP SA'!G:G,'[1]SPMC IBP SA'!O:O,"",0)</f>
        <v>KIL.T400</v>
      </c>
      <c r="Y395" s="44" t="str">
        <f>_xlfn.XLOOKUP(D395,'[1]SPMC IBP SA'!G:G,'[1]SPMC IBP SA'!R:R,"",0)</f>
        <v>REV. 400 2</v>
      </c>
      <c r="Z395" s="45" t="s">
        <v>55</v>
      </c>
      <c r="AA395" s="46">
        <f>_xlfn.XLOOKUP(D395,'[1]SPMC IBP SA'!G:G,'[1]SPMC IBP SA'!AM:AM,"",0)</f>
        <v>15</v>
      </c>
      <c r="AB395" s="26" t="str">
        <f t="shared" si="31"/>
        <v>NÃO</v>
      </c>
      <c r="AC395" s="47" t="str">
        <f t="shared" si="32"/>
        <v>Via Úmida</v>
      </c>
      <c r="AD395" s="47" t="str">
        <f>_xlfn.XLOOKUP(D395,'[1]SPMC IBP SA'!G:G,'[1]SPMC IBP SA'!FK:FK,"",0)</f>
        <v>Crítico</v>
      </c>
      <c r="AE395" s="47" t="str">
        <f>_xlfn.XLOOKUP(D395,'[1]SPMC IBP SA'!G:G,'[1]SPMC IBP SA'!Q:Q,"",0)</f>
        <v>-</v>
      </c>
      <c r="AF395" s="48">
        <f>_xlfn.XLOOKUP(D395,'[1]SPMC IBP SA'!G:G,'[1]SPMC IBP SA'!FT:FT,"",0)*L395</f>
        <v>50589</v>
      </c>
      <c r="AG395">
        <f>IFERROR(IF(C395="","",VLOOKUP(C395,[1]EBR!A:I,9,0)),5)</f>
        <v>5</v>
      </c>
      <c r="AH395" t="str">
        <f>IF(AG395="","",VLOOKUP(AG395,[1]EBR!S:T,2,0))</f>
        <v>PESAGEM</v>
      </c>
      <c r="AI395" t="str">
        <f>_xlfn.XLOOKUP(D395,'[1]SPMC IBP SA'!G:G,'[1]SPMC IBP SA'!M:M,"",0)</f>
        <v>VERMELHO</v>
      </c>
      <c r="AJ395">
        <f t="shared" ca="1" si="33"/>
        <v>2</v>
      </c>
      <c r="AK395" s="40" t="str">
        <f t="shared" ca="1" si="34"/>
        <v>8 - OP com menos de 20 dias</v>
      </c>
    </row>
    <row r="396" spans="1:37" x14ac:dyDescent="0.35">
      <c r="A396" s="38">
        <v>702563</v>
      </c>
      <c r="B396" s="38">
        <v>2275669</v>
      </c>
      <c r="C396" s="38" t="s">
        <v>738</v>
      </c>
      <c r="D396" s="38" t="s">
        <v>323</v>
      </c>
      <c r="E396" s="38" t="s">
        <v>54</v>
      </c>
      <c r="F396" s="38">
        <v>400</v>
      </c>
      <c r="G396" s="38" t="s">
        <v>55</v>
      </c>
      <c r="H396" s="38">
        <v>600</v>
      </c>
      <c r="I396" s="38" t="s">
        <v>273</v>
      </c>
      <c r="J396" s="38" t="s">
        <v>661</v>
      </c>
      <c r="K396" s="38" t="s">
        <v>58</v>
      </c>
      <c r="L396" s="39">
        <v>400000</v>
      </c>
      <c r="M396" s="39">
        <v>0</v>
      </c>
      <c r="N396" t="s">
        <v>59</v>
      </c>
      <c r="O396" s="40">
        <v>45713</v>
      </c>
      <c r="P396" s="40">
        <v>45715</v>
      </c>
      <c r="Q396" s="40">
        <v>45713</v>
      </c>
      <c r="R396" s="40">
        <v>45712</v>
      </c>
      <c r="S396" s="40">
        <v>45713</v>
      </c>
      <c r="T396" s="41" t="s">
        <v>264</v>
      </c>
      <c r="U396" s="42">
        <v>13</v>
      </c>
      <c r="W396" s="44" t="str">
        <f>_xlfn.XLOOKUP(D396,'[1]SPMC IBP SA'!G:G,'[1]SPMC IBP SA'!M:M,"",0)</f>
        <v>VERMELHO</v>
      </c>
      <c r="X396" s="44" t="str">
        <f>_xlfn.XLOOKUP(D396,'[1]SPMC IBP SA'!G:G,'[1]SPMC IBP SA'!O:O,"",0)</f>
        <v>COP LEG.8</v>
      </c>
      <c r="Y396" s="44" t="str">
        <f>_xlfn.XLOOKUP(D396,'[1]SPMC IBP SA'!G:G,'[1]SPMC IBP SA'!R:R,"",0)</f>
        <v>REV. 800 3</v>
      </c>
      <c r="Z396" s="45" t="s">
        <v>55</v>
      </c>
      <c r="AA396" s="46">
        <f>_xlfn.XLOOKUP(D396,'[1]SPMC IBP SA'!G:G,'[1]SPMC IBP SA'!AM:AM,"",0)</f>
        <v>13</v>
      </c>
      <c r="AB396" s="26" t="str">
        <f t="shared" si="31"/>
        <v>NÃO</v>
      </c>
      <c r="AC396" s="47" t="str">
        <f t="shared" si="32"/>
        <v>Via Úmida</v>
      </c>
      <c r="AD396" s="47" t="str">
        <f>_xlfn.XLOOKUP(D396,'[1]SPMC IBP SA'!G:G,'[1]SPMC IBP SA'!FK:FK,"",0)</f>
        <v>Ótimo</v>
      </c>
      <c r="AE396" s="47" t="str">
        <f>_xlfn.XLOOKUP(D396,'[1]SPMC IBP SA'!G:G,'[1]SPMC IBP SA'!Q:Q,"",0)</f>
        <v>-</v>
      </c>
      <c r="AF396" s="48">
        <f>_xlfn.XLOOKUP(D396,'[1]SPMC IBP SA'!G:G,'[1]SPMC IBP SA'!FT:FT,"",0)*L396</f>
        <v>69624</v>
      </c>
      <c r="AG396">
        <f>IFERROR(IF(C396="","",VLOOKUP(C396,[1]EBR!A:I,9,0)),5)</f>
        <v>5</v>
      </c>
      <c r="AH396" t="str">
        <f>IF(AG396="","",VLOOKUP(AG396,[1]EBR!S:T,2,0))</f>
        <v>PESAGEM</v>
      </c>
      <c r="AI396" t="str">
        <f>_xlfn.XLOOKUP(D396,'[1]SPMC IBP SA'!G:G,'[1]SPMC IBP SA'!M:M,"",0)</f>
        <v>VERMELHO</v>
      </c>
      <c r="AJ396">
        <f t="shared" ca="1" si="33"/>
        <v>2</v>
      </c>
      <c r="AK396" s="40" t="str">
        <f t="shared" ca="1" si="34"/>
        <v>8 - OP com menos de 20 dias</v>
      </c>
    </row>
    <row r="397" spans="1:37" x14ac:dyDescent="0.35">
      <c r="A397" s="38">
        <v>700977</v>
      </c>
      <c r="B397" s="38">
        <v>2275730</v>
      </c>
      <c r="C397" s="38" t="s">
        <v>739</v>
      </c>
      <c r="D397" s="38" t="s">
        <v>372</v>
      </c>
      <c r="E397" s="38" t="s">
        <v>54</v>
      </c>
      <c r="F397" s="38">
        <v>400</v>
      </c>
      <c r="G397" s="38" t="s">
        <v>55</v>
      </c>
      <c r="H397" s="38">
        <v>600</v>
      </c>
      <c r="I397" s="38" t="s">
        <v>234</v>
      </c>
      <c r="J397" s="38" t="s">
        <v>740</v>
      </c>
      <c r="K397" s="38" t="s">
        <v>58</v>
      </c>
      <c r="L397" s="39">
        <v>2000000</v>
      </c>
      <c r="M397" s="39">
        <v>0</v>
      </c>
      <c r="N397" t="s">
        <v>59</v>
      </c>
      <c r="O397" s="40">
        <v>45713</v>
      </c>
      <c r="P397" s="40">
        <v>45714</v>
      </c>
      <c r="Q397" s="40">
        <v>45713</v>
      </c>
      <c r="R397" s="40">
        <v>45712</v>
      </c>
      <c r="S397" s="40">
        <v>45713</v>
      </c>
      <c r="T397" s="41">
        <v>45713</v>
      </c>
      <c r="U397" s="42">
        <v>12</v>
      </c>
      <c r="W397" s="44" t="str">
        <f>_xlfn.XLOOKUP(D397,'[1]SPMC IBP SA'!G:G,'[1]SPMC IBP SA'!M:M,"",0)</f>
        <v>AMARELO</v>
      </c>
      <c r="X397" s="44" t="str">
        <f>_xlfn.XLOOKUP(D397,'[1]SPMC IBP SA'!G:G,'[1]SPMC IBP SA'!O:O,"",0)</f>
        <v>COP FET.3</v>
      </c>
      <c r="Y397" s="44" t="str">
        <f>_xlfn.XLOOKUP(D397,'[1]SPMC IBP SA'!G:G,'[1]SPMC IBP SA'!R:R,"",0)</f>
        <v>(None)</v>
      </c>
      <c r="Z397" s="45" t="s">
        <v>55</v>
      </c>
      <c r="AA397" s="46">
        <f>_xlfn.XLOOKUP(D397,'[1]SPMC IBP SA'!G:G,'[1]SPMC IBP SA'!AM:AM,"",0)</f>
        <v>12</v>
      </c>
      <c r="AB397" s="26" t="str">
        <f t="shared" si="31"/>
        <v/>
      </c>
      <c r="AC397" s="47" t="str">
        <f t="shared" si="32"/>
        <v>Via Úmida</v>
      </c>
      <c r="AD397" s="47" t="str">
        <f>_xlfn.XLOOKUP(D397,'[1]SPMC IBP SA'!G:G,'[1]SPMC IBP SA'!FK:FK,"",0)</f>
        <v>Baixo</v>
      </c>
      <c r="AE397" s="47" t="str">
        <f>_xlfn.XLOOKUP(D397,'[1]SPMC IBP SA'!G:G,'[1]SPMC IBP SA'!Q:Q,"",0)</f>
        <v>(None)</v>
      </c>
      <c r="AF397" s="48">
        <f>_xlfn.XLOOKUP(D397,'[1]SPMC IBP SA'!G:G,'[1]SPMC IBP SA'!FT:FT,"",0)*L397</f>
        <v>34000</v>
      </c>
      <c r="AG397">
        <f>IFERROR(IF(C397="","",VLOOKUP(C397,[1]EBR!A:I,9,0)),5)</f>
        <v>5</v>
      </c>
      <c r="AH397" t="str">
        <f>IF(AG397="","",VLOOKUP(AG397,[1]EBR!S:T,2,0))</f>
        <v>PESAGEM</v>
      </c>
      <c r="AI397" t="str">
        <f>_xlfn.XLOOKUP(D397,'[1]SPMC IBP SA'!G:G,'[1]SPMC IBP SA'!M:M,"",0)</f>
        <v>AMARELO</v>
      </c>
      <c r="AJ397">
        <f t="shared" ca="1" si="33"/>
        <v>2</v>
      </c>
      <c r="AK397" s="40" t="str">
        <f t="shared" ca="1" si="34"/>
        <v>8 - OP com menos de 20 dias</v>
      </c>
    </row>
    <row r="398" spans="1:37" x14ac:dyDescent="0.35">
      <c r="A398" s="38">
        <v>700977</v>
      </c>
      <c r="B398" s="38">
        <v>2275731</v>
      </c>
      <c r="C398" s="38" t="s">
        <v>741</v>
      </c>
      <c r="D398" s="38" t="s">
        <v>372</v>
      </c>
      <c r="E398" s="38" t="s">
        <v>54</v>
      </c>
      <c r="F398" s="38">
        <v>400</v>
      </c>
      <c r="G398" s="38" t="s">
        <v>55</v>
      </c>
      <c r="H398" s="38">
        <v>600</v>
      </c>
      <c r="I398" s="38" t="s">
        <v>234</v>
      </c>
      <c r="J398" s="38" t="s">
        <v>740</v>
      </c>
      <c r="K398" s="38" t="s">
        <v>58</v>
      </c>
      <c r="L398" s="39">
        <v>2000000</v>
      </c>
      <c r="M398" s="39">
        <v>0</v>
      </c>
      <c r="N398" t="s">
        <v>59</v>
      </c>
      <c r="O398" s="40">
        <v>45713</v>
      </c>
      <c r="P398" s="40">
        <v>45714</v>
      </c>
      <c r="Q398" s="40">
        <v>45713</v>
      </c>
      <c r="R398" s="40">
        <v>45712</v>
      </c>
      <c r="S398" s="40">
        <v>45713</v>
      </c>
      <c r="T398" s="41">
        <v>45713</v>
      </c>
      <c r="U398" s="42">
        <v>12</v>
      </c>
      <c r="W398" s="44" t="str">
        <f>_xlfn.XLOOKUP(D398,'[1]SPMC IBP SA'!G:G,'[1]SPMC IBP SA'!M:M,"",0)</f>
        <v>AMARELO</v>
      </c>
      <c r="X398" s="44" t="str">
        <f>_xlfn.XLOOKUP(D398,'[1]SPMC IBP SA'!G:G,'[1]SPMC IBP SA'!O:O,"",0)</f>
        <v>COP FET.3</v>
      </c>
      <c r="Y398" s="44" t="str">
        <f>_xlfn.XLOOKUP(D398,'[1]SPMC IBP SA'!G:G,'[1]SPMC IBP SA'!R:R,"",0)</f>
        <v>(None)</v>
      </c>
      <c r="Z398" s="45" t="s">
        <v>55</v>
      </c>
      <c r="AA398" s="46">
        <f>_xlfn.XLOOKUP(D398,'[1]SPMC IBP SA'!G:G,'[1]SPMC IBP SA'!AM:AM,"",0)</f>
        <v>12</v>
      </c>
      <c r="AB398" s="26" t="str">
        <f t="shared" si="31"/>
        <v/>
      </c>
      <c r="AC398" s="47" t="str">
        <f t="shared" si="32"/>
        <v>Via Úmida</v>
      </c>
      <c r="AD398" s="47" t="str">
        <f>_xlfn.XLOOKUP(D398,'[1]SPMC IBP SA'!G:G,'[1]SPMC IBP SA'!FK:FK,"",0)</f>
        <v>Baixo</v>
      </c>
      <c r="AE398" s="47" t="str">
        <f>_xlfn.XLOOKUP(D398,'[1]SPMC IBP SA'!G:G,'[1]SPMC IBP SA'!Q:Q,"",0)</f>
        <v>(None)</v>
      </c>
      <c r="AF398" s="48">
        <f>_xlfn.XLOOKUP(D398,'[1]SPMC IBP SA'!G:G,'[1]SPMC IBP SA'!FT:FT,"",0)*L398</f>
        <v>34000</v>
      </c>
      <c r="AG398">
        <f>IFERROR(IF(C398="","",VLOOKUP(C398,[1]EBR!A:I,9,0)),5)</f>
        <v>5</v>
      </c>
      <c r="AH398" t="str">
        <f>IF(AG398="","",VLOOKUP(AG398,[1]EBR!S:T,2,0))</f>
        <v>PESAGEM</v>
      </c>
      <c r="AI398" t="str">
        <f>_xlfn.XLOOKUP(D398,'[1]SPMC IBP SA'!G:G,'[1]SPMC IBP SA'!M:M,"",0)</f>
        <v>AMARELO</v>
      </c>
      <c r="AJ398">
        <f t="shared" ca="1" si="33"/>
        <v>2</v>
      </c>
      <c r="AK398" s="40" t="str">
        <f t="shared" ca="1" si="34"/>
        <v>8 - OP com menos de 20 dias</v>
      </c>
    </row>
    <row r="399" spans="1:37" x14ac:dyDescent="0.35">
      <c r="A399" s="38">
        <v>700977</v>
      </c>
      <c r="B399" s="38">
        <v>2275732</v>
      </c>
      <c r="C399" s="38" t="s">
        <v>742</v>
      </c>
      <c r="D399" s="38" t="s">
        <v>372</v>
      </c>
      <c r="E399" s="38" t="s">
        <v>54</v>
      </c>
      <c r="F399" s="38">
        <v>400</v>
      </c>
      <c r="G399" s="38" t="s">
        <v>55</v>
      </c>
      <c r="H399" s="38">
        <v>600</v>
      </c>
      <c r="I399" s="38" t="s">
        <v>290</v>
      </c>
      <c r="J399" s="38" t="s">
        <v>740</v>
      </c>
      <c r="K399" s="38" t="s">
        <v>58</v>
      </c>
      <c r="L399" s="39">
        <v>2000000</v>
      </c>
      <c r="M399" s="39">
        <v>0</v>
      </c>
      <c r="N399" t="s">
        <v>59</v>
      </c>
      <c r="O399" s="40">
        <v>45713</v>
      </c>
      <c r="P399" s="40">
        <v>45714</v>
      </c>
      <c r="Q399" s="40">
        <v>45713</v>
      </c>
      <c r="R399" s="40">
        <v>45712</v>
      </c>
      <c r="S399" s="40">
        <v>45713</v>
      </c>
      <c r="T399" s="41">
        <v>45713</v>
      </c>
      <c r="U399" s="42">
        <v>12</v>
      </c>
      <c r="W399" s="44" t="str">
        <f>_xlfn.XLOOKUP(D399,'[1]SPMC IBP SA'!G:G,'[1]SPMC IBP SA'!M:M,"",0)</f>
        <v>AMARELO</v>
      </c>
      <c r="X399" s="44" t="str">
        <f>_xlfn.XLOOKUP(D399,'[1]SPMC IBP SA'!G:G,'[1]SPMC IBP SA'!O:O,"",0)</f>
        <v>COP FET.3</v>
      </c>
      <c r="Y399" s="44" t="str">
        <f>_xlfn.XLOOKUP(D399,'[1]SPMC IBP SA'!G:G,'[1]SPMC IBP SA'!R:R,"",0)</f>
        <v>(None)</v>
      </c>
      <c r="Z399" s="45" t="s">
        <v>55</v>
      </c>
      <c r="AA399" s="46">
        <f>_xlfn.XLOOKUP(D399,'[1]SPMC IBP SA'!G:G,'[1]SPMC IBP SA'!AM:AM,"",0)</f>
        <v>12</v>
      </c>
      <c r="AB399" s="26" t="str">
        <f t="shared" si="31"/>
        <v/>
      </c>
      <c r="AC399" s="47" t="str">
        <f t="shared" si="32"/>
        <v>Via Úmida</v>
      </c>
      <c r="AD399" s="47" t="str">
        <f>_xlfn.XLOOKUP(D399,'[1]SPMC IBP SA'!G:G,'[1]SPMC IBP SA'!FK:FK,"",0)</f>
        <v>Baixo</v>
      </c>
      <c r="AE399" s="47" t="str">
        <f>_xlfn.XLOOKUP(D399,'[1]SPMC IBP SA'!G:G,'[1]SPMC IBP SA'!Q:Q,"",0)</f>
        <v>(None)</v>
      </c>
      <c r="AF399" s="48">
        <f>_xlfn.XLOOKUP(D399,'[1]SPMC IBP SA'!G:G,'[1]SPMC IBP SA'!FT:FT,"",0)*L399</f>
        <v>34000</v>
      </c>
      <c r="AG399">
        <f>IFERROR(IF(C399="","",VLOOKUP(C399,[1]EBR!A:I,9,0)),5)</f>
        <v>5</v>
      </c>
      <c r="AH399" t="str">
        <f>IF(AG399="","",VLOOKUP(AG399,[1]EBR!S:T,2,0))</f>
        <v>PESAGEM</v>
      </c>
      <c r="AI399" t="str">
        <f>_xlfn.XLOOKUP(D399,'[1]SPMC IBP SA'!G:G,'[1]SPMC IBP SA'!M:M,"",0)</f>
        <v>AMARELO</v>
      </c>
      <c r="AJ399">
        <f t="shared" ca="1" si="33"/>
        <v>2</v>
      </c>
      <c r="AK399" s="40" t="str">
        <f t="shared" ca="1" si="34"/>
        <v>8 - OP com menos de 20 dias</v>
      </c>
    </row>
    <row r="400" spans="1:37" x14ac:dyDescent="0.35">
      <c r="A400" s="38">
        <v>703236</v>
      </c>
      <c r="B400" s="38">
        <v>2275776</v>
      </c>
      <c r="C400" s="38" t="s">
        <v>743</v>
      </c>
      <c r="D400" s="38" t="s">
        <v>168</v>
      </c>
      <c r="E400" s="38" t="s">
        <v>54</v>
      </c>
      <c r="F400" s="38">
        <v>400</v>
      </c>
      <c r="G400" s="38" t="s">
        <v>55</v>
      </c>
      <c r="H400" s="38">
        <v>600</v>
      </c>
      <c r="I400" s="38" t="s">
        <v>234</v>
      </c>
      <c r="J400" s="38" t="s">
        <v>310</v>
      </c>
      <c r="K400" s="38" t="s">
        <v>81</v>
      </c>
      <c r="L400" s="39">
        <v>2100000</v>
      </c>
      <c r="M400" s="39">
        <v>0</v>
      </c>
      <c r="N400" t="s">
        <v>59</v>
      </c>
      <c r="O400" s="40">
        <v>45713</v>
      </c>
      <c r="P400" s="40">
        <v>45715</v>
      </c>
      <c r="Q400" s="40">
        <v>45713</v>
      </c>
      <c r="R400" s="40">
        <v>45713</v>
      </c>
      <c r="S400" s="40">
        <v>45713</v>
      </c>
      <c r="T400" s="41">
        <v>45714</v>
      </c>
      <c r="U400" s="42">
        <v>15</v>
      </c>
      <c r="W400" s="44" t="str">
        <f>_xlfn.XLOOKUP(D400,'[1]SPMC IBP SA'!G:G,'[1]SPMC IBP SA'!M:M,"",0)</f>
        <v>VERMELHO</v>
      </c>
      <c r="X400" s="44" t="str">
        <f>_xlfn.XLOOKUP(D400,'[1]SPMC IBP SA'!G:G,'[1]SPMC IBP SA'!O:O,"",0)</f>
        <v>COP FET.4</v>
      </c>
      <c r="Y400" s="44" t="str">
        <f>_xlfn.XLOOKUP(D400,'[1]SPMC IBP SA'!G:G,'[1]SPMC IBP SA'!R:R,"",0)</f>
        <v>REV. 800 3</v>
      </c>
      <c r="Z400" s="45" t="s">
        <v>55</v>
      </c>
      <c r="AA400" s="46">
        <f>_xlfn.XLOOKUP(D400,'[1]SPMC IBP SA'!G:G,'[1]SPMC IBP SA'!AM:AM,"",0)</f>
        <v>15</v>
      </c>
      <c r="AB400" s="26" t="str">
        <f t="shared" si="31"/>
        <v/>
      </c>
      <c r="AC400" s="47" t="str">
        <f t="shared" si="32"/>
        <v>Via Úmida</v>
      </c>
      <c r="AD400" s="47" t="str">
        <f>_xlfn.XLOOKUP(D400,'[1]SPMC IBP SA'!G:G,'[1]SPMC IBP SA'!FK:FK,"",0)</f>
        <v>Crítico</v>
      </c>
      <c r="AE400" s="47" t="str">
        <f>_xlfn.XLOOKUP(D400,'[1]SPMC IBP SA'!G:G,'[1]SPMC IBP SA'!Q:Q,"",0)</f>
        <v>-</v>
      </c>
      <c r="AF400" s="48">
        <f>_xlfn.XLOOKUP(D400,'[1]SPMC IBP SA'!G:G,'[1]SPMC IBP SA'!FT:FT,"",0)*L400</f>
        <v>60228</v>
      </c>
      <c r="AG400">
        <f>IFERROR(IF(C400="","",VLOOKUP(C400,[1]EBR!A:I,9,0)),5)</f>
        <v>5</v>
      </c>
      <c r="AH400" t="str">
        <f>IF(AG400="","",VLOOKUP(AG400,[1]EBR!S:T,2,0))</f>
        <v>PESAGEM</v>
      </c>
      <c r="AI400" t="str">
        <f>_xlfn.XLOOKUP(D400,'[1]SPMC IBP SA'!G:G,'[1]SPMC IBP SA'!M:M,"",0)</f>
        <v>VERMELHO</v>
      </c>
      <c r="AJ400">
        <f t="shared" ca="1" si="33"/>
        <v>2</v>
      </c>
      <c r="AK400" s="40" t="str">
        <f t="shared" ca="1" si="34"/>
        <v>8 - OP com menos de 20 dias</v>
      </c>
    </row>
    <row r="401" spans="1:37" x14ac:dyDescent="0.35">
      <c r="A401" s="38">
        <v>703236</v>
      </c>
      <c r="B401" s="38">
        <v>2275777</v>
      </c>
      <c r="C401" s="38" t="s">
        <v>744</v>
      </c>
      <c r="D401" s="38" t="s">
        <v>168</v>
      </c>
      <c r="E401" s="38" t="s">
        <v>54</v>
      </c>
      <c r="F401" s="38">
        <v>400</v>
      </c>
      <c r="G401" s="38" t="s">
        <v>55</v>
      </c>
      <c r="H401" s="38">
        <v>600</v>
      </c>
      <c r="I401" s="38" t="s">
        <v>290</v>
      </c>
      <c r="J401" s="38" t="s">
        <v>310</v>
      </c>
      <c r="K401" s="38" t="s">
        <v>81</v>
      </c>
      <c r="L401" s="39">
        <v>2100000</v>
      </c>
      <c r="M401" s="39">
        <v>0</v>
      </c>
      <c r="N401" t="s">
        <v>59</v>
      </c>
      <c r="O401" s="40">
        <v>45713</v>
      </c>
      <c r="P401" s="40">
        <v>45715</v>
      </c>
      <c r="Q401" s="40">
        <v>45713</v>
      </c>
      <c r="R401" s="40">
        <v>45713</v>
      </c>
      <c r="S401" s="40">
        <v>45713</v>
      </c>
      <c r="T401" s="41">
        <v>45714</v>
      </c>
      <c r="U401" s="42">
        <v>15</v>
      </c>
      <c r="W401" s="44" t="str">
        <f>_xlfn.XLOOKUP(D401,'[1]SPMC IBP SA'!G:G,'[1]SPMC IBP SA'!M:M,"",0)</f>
        <v>VERMELHO</v>
      </c>
      <c r="X401" s="44" t="str">
        <f>_xlfn.XLOOKUP(D401,'[1]SPMC IBP SA'!G:G,'[1]SPMC IBP SA'!O:O,"",0)</f>
        <v>COP FET.4</v>
      </c>
      <c r="Y401" s="44" t="str">
        <f>_xlfn.XLOOKUP(D401,'[1]SPMC IBP SA'!G:G,'[1]SPMC IBP SA'!R:R,"",0)</f>
        <v>REV. 800 3</v>
      </c>
      <c r="Z401" s="45" t="s">
        <v>55</v>
      </c>
      <c r="AA401" s="46">
        <f>_xlfn.XLOOKUP(D401,'[1]SPMC IBP SA'!G:G,'[1]SPMC IBP SA'!AM:AM,"",0)</f>
        <v>15</v>
      </c>
      <c r="AB401" s="26" t="str">
        <f t="shared" si="31"/>
        <v/>
      </c>
      <c r="AC401" s="47" t="str">
        <f t="shared" si="32"/>
        <v>Via Úmida</v>
      </c>
      <c r="AD401" s="47" t="str">
        <f>_xlfn.XLOOKUP(D401,'[1]SPMC IBP SA'!G:G,'[1]SPMC IBP SA'!FK:FK,"",0)</f>
        <v>Crítico</v>
      </c>
      <c r="AE401" s="47" t="str">
        <f>_xlfn.XLOOKUP(D401,'[1]SPMC IBP SA'!G:G,'[1]SPMC IBP SA'!Q:Q,"",0)</f>
        <v>-</v>
      </c>
      <c r="AF401" s="48">
        <f>_xlfn.XLOOKUP(D401,'[1]SPMC IBP SA'!G:G,'[1]SPMC IBP SA'!FT:FT,"",0)*L401</f>
        <v>60228</v>
      </c>
      <c r="AG401">
        <f>IFERROR(IF(C401="","",VLOOKUP(C401,[1]EBR!A:I,9,0)),5)</f>
        <v>5</v>
      </c>
      <c r="AH401" t="str">
        <f>IF(AG401="","",VLOOKUP(AG401,[1]EBR!S:T,2,0))</f>
        <v>PESAGEM</v>
      </c>
      <c r="AI401" t="str">
        <f>_xlfn.XLOOKUP(D401,'[1]SPMC IBP SA'!G:G,'[1]SPMC IBP SA'!M:M,"",0)</f>
        <v>VERMELHO</v>
      </c>
      <c r="AJ401">
        <f t="shared" ca="1" si="33"/>
        <v>2</v>
      </c>
      <c r="AK401" s="40" t="str">
        <f t="shared" ca="1" si="34"/>
        <v>8 - OP com menos de 20 dias</v>
      </c>
    </row>
    <row r="402" spans="1:37" x14ac:dyDescent="0.35">
      <c r="A402" s="38">
        <v>703236</v>
      </c>
      <c r="B402" s="38">
        <v>2275778</v>
      </c>
      <c r="C402" s="38" t="s">
        <v>745</v>
      </c>
      <c r="D402" s="38" t="s">
        <v>168</v>
      </c>
      <c r="E402" s="38" t="s">
        <v>54</v>
      </c>
      <c r="F402" s="38">
        <v>400</v>
      </c>
      <c r="G402" s="38" t="s">
        <v>55</v>
      </c>
      <c r="H402" s="38">
        <v>600</v>
      </c>
      <c r="I402" s="38" t="s">
        <v>290</v>
      </c>
      <c r="J402" s="38" t="s">
        <v>310</v>
      </c>
      <c r="K402" s="38" t="s">
        <v>81</v>
      </c>
      <c r="L402" s="39">
        <v>2100000</v>
      </c>
      <c r="M402" s="39">
        <v>0</v>
      </c>
      <c r="N402" t="s">
        <v>59</v>
      </c>
      <c r="O402" s="40">
        <v>45713</v>
      </c>
      <c r="P402" s="40">
        <v>45715</v>
      </c>
      <c r="Q402" s="40">
        <v>45713</v>
      </c>
      <c r="R402" s="40">
        <v>45713</v>
      </c>
      <c r="S402" s="40">
        <v>45713</v>
      </c>
      <c r="T402" s="41">
        <v>45714</v>
      </c>
      <c r="U402" s="42">
        <v>15</v>
      </c>
      <c r="W402" s="44" t="str">
        <f>_xlfn.XLOOKUP(D402,'[1]SPMC IBP SA'!G:G,'[1]SPMC IBP SA'!M:M,"",0)</f>
        <v>VERMELHO</v>
      </c>
      <c r="X402" s="44" t="str">
        <f>_xlfn.XLOOKUP(D402,'[1]SPMC IBP SA'!G:G,'[1]SPMC IBP SA'!O:O,"",0)</f>
        <v>COP FET.4</v>
      </c>
      <c r="Y402" s="44" t="str">
        <f>_xlfn.XLOOKUP(D402,'[1]SPMC IBP SA'!G:G,'[1]SPMC IBP SA'!R:R,"",0)</f>
        <v>REV. 800 3</v>
      </c>
      <c r="Z402" s="45" t="s">
        <v>55</v>
      </c>
      <c r="AA402" s="46">
        <f>_xlfn.XLOOKUP(D402,'[1]SPMC IBP SA'!G:G,'[1]SPMC IBP SA'!AM:AM,"",0)</f>
        <v>15</v>
      </c>
      <c r="AB402" s="26" t="str">
        <f t="shared" si="31"/>
        <v/>
      </c>
      <c r="AC402" s="47" t="str">
        <f t="shared" si="32"/>
        <v>Via Úmida</v>
      </c>
      <c r="AD402" s="47" t="str">
        <f>_xlfn.XLOOKUP(D402,'[1]SPMC IBP SA'!G:G,'[1]SPMC IBP SA'!FK:FK,"",0)</f>
        <v>Crítico</v>
      </c>
      <c r="AE402" s="47" t="str">
        <f>_xlfn.XLOOKUP(D402,'[1]SPMC IBP SA'!G:G,'[1]SPMC IBP SA'!Q:Q,"",0)</f>
        <v>-</v>
      </c>
      <c r="AF402" s="48">
        <f>_xlfn.XLOOKUP(D402,'[1]SPMC IBP SA'!G:G,'[1]SPMC IBP SA'!FT:FT,"",0)*L402</f>
        <v>60228</v>
      </c>
      <c r="AG402">
        <f>IFERROR(IF(C402="","",VLOOKUP(C402,[1]EBR!A:I,9,0)),5)</f>
        <v>5</v>
      </c>
      <c r="AH402" t="str">
        <f>IF(AG402="","",VLOOKUP(AG402,[1]EBR!S:T,2,0))</f>
        <v>PESAGEM</v>
      </c>
      <c r="AI402" t="str">
        <f>_xlfn.XLOOKUP(D402,'[1]SPMC IBP SA'!G:G,'[1]SPMC IBP SA'!M:M,"",0)</f>
        <v>VERMELHO</v>
      </c>
      <c r="AJ402">
        <f t="shared" ca="1" si="33"/>
        <v>2</v>
      </c>
      <c r="AK402" s="40" t="str">
        <f t="shared" ca="1" si="34"/>
        <v>8 - OP com menos de 20 dias</v>
      </c>
    </row>
    <row r="403" spans="1:37" x14ac:dyDescent="0.35">
      <c r="A403" s="38">
        <v>703236</v>
      </c>
      <c r="B403" s="38">
        <v>2275779</v>
      </c>
      <c r="C403" s="38" t="s">
        <v>746</v>
      </c>
      <c r="D403" s="38" t="s">
        <v>168</v>
      </c>
      <c r="E403" s="38" t="s">
        <v>54</v>
      </c>
      <c r="F403" s="38">
        <v>400</v>
      </c>
      <c r="G403" s="38" t="s">
        <v>55</v>
      </c>
      <c r="H403" s="38">
        <v>600</v>
      </c>
      <c r="I403" s="38" t="s">
        <v>290</v>
      </c>
      <c r="J403" s="38" t="s">
        <v>310</v>
      </c>
      <c r="K403" s="38" t="s">
        <v>81</v>
      </c>
      <c r="L403" s="39">
        <v>2100000</v>
      </c>
      <c r="M403" s="39">
        <v>0</v>
      </c>
      <c r="N403" t="s">
        <v>59</v>
      </c>
      <c r="O403" s="40">
        <v>45713</v>
      </c>
      <c r="P403" s="40">
        <v>45715</v>
      </c>
      <c r="Q403" s="40">
        <v>45713</v>
      </c>
      <c r="R403" s="40">
        <v>45713</v>
      </c>
      <c r="S403" s="40">
        <v>45713</v>
      </c>
      <c r="T403" s="41">
        <v>45714</v>
      </c>
      <c r="U403" s="42">
        <v>15</v>
      </c>
      <c r="W403" s="44" t="str">
        <f>_xlfn.XLOOKUP(D403,'[1]SPMC IBP SA'!G:G,'[1]SPMC IBP SA'!M:M,"",0)</f>
        <v>VERMELHO</v>
      </c>
      <c r="X403" s="44" t="str">
        <f>_xlfn.XLOOKUP(D403,'[1]SPMC IBP SA'!G:G,'[1]SPMC IBP SA'!O:O,"",0)</f>
        <v>COP FET.4</v>
      </c>
      <c r="Y403" s="44" t="str">
        <f>_xlfn.XLOOKUP(D403,'[1]SPMC IBP SA'!G:G,'[1]SPMC IBP SA'!R:R,"",0)</f>
        <v>REV. 800 3</v>
      </c>
      <c r="Z403" s="45" t="s">
        <v>55</v>
      </c>
      <c r="AA403" s="46">
        <f>_xlfn.XLOOKUP(D403,'[1]SPMC IBP SA'!G:G,'[1]SPMC IBP SA'!AM:AM,"",0)</f>
        <v>15</v>
      </c>
      <c r="AB403" s="26" t="str">
        <f t="shared" si="31"/>
        <v/>
      </c>
      <c r="AC403" s="47" t="str">
        <f t="shared" si="32"/>
        <v>Via Úmida</v>
      </c>
      <c r="AD403" s="47" t="str">
        <f>_xlfn.XLOOKUP(D403,'[1]SPMC IBP SA'!G:G,'[1]SPMC IBP SA'!FK:FK,"",0)</f>
        <v>Crítico</v>
      </c>
      <c r="AE403" s="47" t="str">
        <f>_xlfn.XLOOKUP(D403,'[1]SPMC IBP SA'!G:G,'[1]SPMC IBP SA'!Q:Q,"",0)</f>
        <v>-</v>
      </c>
      <c r="AF403" s="48">
        <f>_xlfn.XLOOKUP(D403,'[1]SPMC IBP SA'!G:G,'[1]SPMC IBP SA'!FT:FT,"",0)*L403</f>
        <v>60228</v>
      </c>
      <c r="AG403">
        <f>IFERROR(IF(C403="","",VLOOKUP(C403,[1]EBR!A:I,9,0)),5)</f>
        <v>5</v>
      </c>
      <c r="AH403" t="str">
        <f>IF(AG403="","",VLOOKUP(AG403,[1]EBR!S:T,2,0))</f>
        <v>PESAGEM</v>
      </c>
      <c r="AI403" t="str">
        <f>_xlfn.XLOOKUP(D403,'[1]SPMC IBP SA'!G:G,'[1]SPMC IBP SA'!M:M,"",0)</f>
        <v>VERMELHO</v>
      </c>
      <c r="AJ403">
        <f t="shared" ca="1" si="33"/>
        <v>2</v>
      </c>
      <c r="AK403" s="40" t="str">
        <f t="shared" ca="1" si="34"/>
        <v>8 - OP com menos de 20 dias</v>
      </c>
    </row>
    <row r="404" spans="1:37" x14ac:dyDescent="0.35">
      <c r="A404" s="38">
        <v>700981</v>
      </c>
      <c r="B404" s="38">
        <v>2275808</v>
      </c>
      <c r="C404" s="38" t="s">
        <v>747</v>
      </c>
      <c r="D404" s="38" t="s">
        <v>170</v>
      </c>
      <c r="E404" s="38" t="s">
        <v>54</v>
      </c>
      <c r="F404" s="38">
        <v>402</v>
      </c>
      <c r="G404" s="38" t="s">
        <v>55</v>
      </c>
      <c r="H404" s="38">
        <v>600</v>
      </c>
      <c r="I404" s="38" t="s">
        <v>273</v>
      </c>
      <c r="J404" s="38" t="s">
        <v>268</v>
      </c>
      <c r="K404" s="38" t="s">
        <v>81</v>
      </c>
      <c r="L404" s="39">
        <v>800000</v>
      </c>
      <c r="M404" s="39">
        <v>0</v>
      </c>
      <c r="N404" t="s">
        <v>59</v>
      </c>
      <c r="O404" s="40">
        <v>45713</v>
      </c>
      <c r="P404" s="40">
        <v>45716</v>
      </c>
      <c r="Q404" s="40">
        <v>45713</v>
      </c>
      <c r="R404" s="40">
        <v>45713</v>
      </c>
      <c r="S404" s="40">
        <v>45713</v>
      </c>
      <c r="T404" s="41" t="s">
        <v>264</v>
      </c>
      <c r="U404" s="42">
        <v>18</v>
      </c>
      <c r="W404" s="44" t="str">
        <f>_xlfn.XLOOKUP(D404,'[1]SPMC IBP SA'!G:G,'[1]SPMC IBP SA'!M:M,"",0)</f>
        <v>VERMELHO</v>
      </c>
      <c r="X404" s="44" t="str">
        <f>_xlfn.XLOOKUP(D404,'[1]SPMC IBP SA'!G:G,'[1]SPMC IBP SA'!O:O,"",0)</f>
        <v>COP FET.2</v>
      </c>
      <c r="Y404" s="44" t="str">
        <f>_xlfn.XLOOKUP(D404,'[1]SPMC IBP SA'!G:G,'[1]SPMC IBP SA'!R:R,"",0)</f>
        <v>REV. 800 1</v>
      </c>
      <c r="Z404" s="45" t="s">
        <v>55</v>
      </c>
      <c r="AA404" s="46">
        <f>_xlfn.XLOOKUP(D404,'[1]SPMC IBP SA'!G:G,'[1]SPMC IBP SA'!AM:AM,"",0)</f>
        <v>18</v>
      </c>
      <c r="AB404" s="26" t="str">
        <f t="shared" si="31"/>
        <v>NÃO</v>
      </c>
      <c r="AC404" s="47" t="str">
        <f t="shared" si="32"/>
        <v>Via Úmida</v>
      </c>
      <c r="AD404" s="47" t="str">
        <f>_xlfn.XLOOKUP(D404,'[1]SPMC IBP SA'!G:G,'[1]SPMC IBP SA'!FK:FK,"",0)</f>
        <v>Crítico</v>
      </c>
      <c r="AE404" s="47" t="str">
        <f>_xlfn.XLOOKUP(D404,'[1]SPMC IBP SA'!G:G,'[1]SPMC IBP SA'!Q:Q,"",0)</f>
        <v>LTO 800 2  VG 800 2</v>
      </c>
      <c r="AF404" s="48">
        <f>_xlfn.XLOOKUP(D404,'[1]SPMC IBP SA'!G:G,'[1]SPMC IBP SA'!FT:FT,"",0)*L404</f>
        <v>154680</v>
      </c>
      <c r="AG404">
        <f>IFERROR(IF(C404="","",VLOOKUP(C404,[1]EBR!A:I,9,0)),5)</f>
        <v>5</v>
      </c>
      <c r="AH404" t="str">
        <f>IF(AG404="","",VLOOKUP(AG404,[1]EBR!S:T,2,0))</f>
        <v>PESAGEM</v>
      </c>
      <c r="AI404" t="str">
        <f>_xlfn.XLOOKUP(D404,'[1]SPMC IBP SA'!G:G,'[1]SPMC IBP SA'!M:M,"",0)</f>
        <v>VERMELHO</v>
      </c>
      <c r="AJ404">
        <f t="shared" ca="1" si="33"/>
        <v>2</v>
      </c>
      <c r="AK404" s="40" t="str">
        <f t="shared" ca="1" si="34"/>
        <v>8 - OP com menos de 20 dias</v>
      </c>
    </row>
    <row r="405" spans="1:37" x14ac:dyDescent="0.35">
      <c r="A405" s="38">
        <v>700981</v>
      </c>
      <c r="B405" s="38">
        <v>2275809</v>
      </c>
      <c r="C405" s="38" t="s">
        <v>748</v>
      </c>
      <c r="D405" s="38" t="s">
        <v>170</v>
      </c>
      <c r="E405" s="38" t="s">
        <v>54</v>
      </c>
      <c r="F405" s="38">
        <v>402</v>
      </c>
      <c r="G405" s="38" t="s">
        <v>55</v>
      </c>
      <c r="H405" s="38">
        <v>600</v>
      </c>
      <c r="I405" s="38" t="s">
        <v>273</v>
      </c>
      <c r="J405" s="38" t="s">
        <v>268</v>
      </c>
      <c r="K405" s="38" t="s">
        <v>81</v>
      </c>
      <c r="L405" s="39">
        <v>800000</v>
      </c>
      <c r="M405" s="39">
        <v>0</v>
      </c>
      <c r="N405" t="s">
        <v>59</v>
      </c>
      <c r="O405" s="40">
        <v>45713</v>
      </c>
      <c r="P405" s="40">
        <v>45716</v>
      </c>
      <c r="Q405" s="40">
        <v>45713</v>
      </c>
      <c r="R405" s="40">
        <v>45713</v>
      </c>
      <c r="S405" s="40">
        <v>45713</v>
      </c>
      <c r="T405" s="41" t="s">
        <v>264</v>
      </c>
      <c r="U405" s="42">
        <v>18</v>
      </c>
      <c r="W405" s="44" t="str">
        <f>_xlfn.XLOOKUP(D405,'[1]SPMC IBP SA'!G:G,'[1]SPMC IBP SA'!M:M,"",0)</f>
        <v>VERMELHO</v>
      </c>
      <c r="X405" s="44" t="str">
        <f>_xlfn.XLOOKUP(D405,'[1]SPMC IBP SA'!G:G,'[1]SPMC IBP SA'!O:O,"",0)</f>
        <v>COP FET.2</v>
      </c>
      <c r="Y405" s="44" t="str">
        <f>_xlfn.XLOOKUP(D405,'[1]SPMC IBP SA'!G:G,'[1]SPMC IBP SA'!R:R,"",0)</f>
        <v>REV. 800 1</v>
      </c>
      <c r="Z405" s="45" t="s">
        <v>55</v>
      </c>
      <c r="AA405" s="46">
        <f>_xlfn.XLOOKUP(D405,'[1]SPMC IBP SA'!G:G,'[1]SPMC IBP SA'!AM:AM,"",0)</f>
        <v>18</v>
      </c>
      <c r="AB405" s="26" t="str">
        <f t="shared" si="31"/>
        <v>NÃO</v>
      </c>
      <c r="AC405" s="47" t="str">
        <f t="shared" si="32"/>
        <v>Via Úmida</v>
      </c>
      <c r="AD405" s="47" t="str">
        <f>_xlfn.XLOOKUP(D405,'[1]SPMC IBP SA'!G:G,'[1]SPMC IBP SA'!FK:FK,"",0)</f>
        <v>Crítico</v>
      </c>
      <c r="AE405" s="47" t="str">
        <f>_xlfn.XLOOKUP(D405,'[1]SPMC IBP SA'!G:G,'[1]SPMC IBP SA'!Q:Q,"",0)</f>
        <v>LTO 800 2  VG 800 2</v>
      </c>
      <c r="AF405" s="48">
        <f>_xlfn.XLOOKUP(D405,'[1]SPMC IBP SA'!G:G,'[1]SPMC IBP SA'!FT:FT,"",0)*L405</f>
        <v>154680</v>
      </c>
      <c r="AG405">
        <f>IFERROR(IF(C405="","",VLOOKUP(C405,[1]EBR!A:I,9,0)),5)</f>
        <v>5</v>
      </c>
      <c r="AH405" t="str">
        <f>IF(AG405="","",VLOOKUP(AG405,[1]EBR!S:T,2,0))</f>
        <v>PESAGEM</v>
      </c>
      <c r="AI405" t="str">
        <f>_xlfn.XLOOKUP(D405,'[1]SPMC IBP SA'!G:G,'[1]SPMC IBP SA'!M:M,"",0)</f>
        <v>VERMELHO</v>
      </c>
      <c r="AJ405">
        <f t="shared" ca="1" si="33"/>
        <v>2</v>
      </c>
      <c r="AK405" s="40" t="str">
        <f t="shared" ca="1" si="34"/>
        <v>8 - OP com menos de 20 dias</v>
      </c>
    </row>
    <row r="406" spans="1:37" x14ac:dyDescent="0.35">
      <c r="A406" s="38">
        <v>700981</v>
      </c>
      <c r="B406" s="38">
        <v>2275810</v>
      </c>
      <c r="C406" s="38" t="s">
        <v>749</v>
      </c>
      <c r="D406" s="38" t="s">
        <v>170</v>
      </c>
      <c r="E406" s="38" t="s">
        <v>54</v>
      </c>
      <c r="F406" s="38">
        <v>402</v>
      </c>
      <c r="G406" s="38" t="s">
        <v>55</v>
      </c>
      <c r="H406" s="38">
        <v>600</v>
      </c>
      <c r="I406" s="38" t="s">
        <v>273</v>
      </c>
      <c r="J406" s="38" t="s">
        <v>268</v>
      </c>
      <c r="K406" s="38" t="s">
        <v>81</v>
      </c>
      <c r="L406" s="39">
        <v>800000</v>
      </c>
      <c r="M406" s="39">
        <v>0</v>
      </c>
      <c r="N406" t="s">
        <v>59</v>
      </c>
      <c r="O406" s="40">
        <v>45713</v>
      </c>
      <c r="P406" s="40">
        <v>45716</v>
      </c>
      <c r="Q406" s="40">
        <v>45713</v>
      </c>
      <c r="R406" s="40">
        <v>45713</v>
      </c>
      <c r="S406" s="40">
        <v>45713</v>
      </c>
      <c r="T406" s="41" t="s">
        <v>264</v>
      </c>
      <c r="U406" s="42">
        <v>18</v>
      </c>
      <c r="W406" s="44" t="str">
        <f>_xlfn.XLOOKUP(D406,'[1]SPMC IBP SA'!G:G,'[1]SPMC IBP SA'!M:M,"",0)</f>
        <v>VERMELHO</v>
      </c>
      <c r="X406" s="44" t="str">
        <f>_xlfn.XLOOKUP(D406,'[1]SPMC IBP SA'!G:G,'[1]SPMC IBP SA'!O:O,"",0)</f>
        <v>COP FET.2</v>
      </c>
      <c r="Y406" s="44" t="str">
        <f>_xlfn.XLOOKUP(D406,'[1]SPMC IBP SA'!G:G,'[1]SPMC IBP SA'!R:R,"",0)</f>
        <v>REV. 800 1</v>
      </c>
      <c r="Z406" s="45" t="s">
        <v>55</v>
      </c>
      <c r="AA406" s="46">
        <f>_xlfn.XLOOKUP(D406,'[1]SPMC IBP SA'!G:G,'[1]SPMC IBP SA'!AM:AM,"",0)</f>
        <v>18</v>
      </c>
      <c r="AB406" s="26" t="str">
        <f t="shared" si="31"/>
        <v>NÃO</v>
      </c>
      <c r="AC406" s="47" t="str">
        <f t="shared" si="32"/>
        <v>Via Úmida</v>
      </c>
      <c r="AD406" s="47" t="str">
        <f>_xlfn.XLOOKUP(D406,'[1]SPMC IBP SA'!G:G,'[1]SPMC IBP SA'!FK:FK,"",0)</f>
        <v>Crítico</v>
      </c>
      <c r="AE406" s="47" t="str">
        <f>_xlfn.XLOOKUP(D406,'[1]SPMC IBP SA'!G:G,'[1]SPMC IBP SA'!Q:Q,"",0)</f>
        <v>LTO 800 2  VG 800 2</v>
      </c>
      <c r="AF406" s="48">
        <f>_xlfn.XLOOKUP(D406,'[1]SPMC IBP SA'!G:G,'[1]SPMC IBP SA'!FT:FT,"",0)*L406</f>
        <v>154680</v>
      </c>
      <c r="AG406">
        <f>IFERROR(IF(C406="","",VLOOKUP(C406,[1]EBR!A:I,9,0)),5)</f>
        <v>5</v>
      </c>
      <c r="AH406" t="str">
        <f>IF(AG406="","",VLOOKUP(AG406,[1]EBR!S:T,2,0))</f>
        <v>PESAGEM</v>
      </c>
      <c r="AI406" t="str">
        <f>_xlfn.XLOOKUP(D406,'[1]SPMC IBP SA'!G:G,'[1]SPMC IBP SA'!M:M,"",0)</f>
        <v>VERMELHO</v>
      </c>
      <c r="AJ406">
        <f t="shared" ca="1" si="33"/>
        <v>2</v>
      </c>
      <c r="AK406" s="40" t="str">
        <f t="shared" ca="1" si="34"/>
        <v>8 - OP com menos de 20 dias</v>
      </c>
    </row>
    <row r="407" spans="1:37" x14ac:dyDescent="0.35">
      <c r="A407" s="38">
        <v>700981</v>
      </c>
      <c r="B407" s="38">
        <v>2275811</v>
      </c>
      <c r="C407" s="38" t="s">
        <v>750</v>
      </c>
      <c r="D407" s="38" t="s">
        <v>170</v>
      </c>
      <c r="E407" s="38" t="s">
        <v>54</v>
      </c>
      <c r="F407" s="38">
        <v>402</v>
      </c>
      <c r="G407" s="38" t="s">
        <v>55</v>
      </c>
      <c r="H407" s="38">
        <v>600</v>
      </c>
      <c r="I407" s="38" t="s">
        <v>273</v>
      </c>
      <c r="J407" s="38" t="s">
        <v>268</v>
      </c>
      <c r="K407" s="38" t="s">
        <v>81</v>
      </c>
      <c r="L407" s="39">
        <v>800000</v>
      </c>
      <c r="M407" s="39">
        <v>0</v>
      </c>
      <c r="N407" t="s">
        <v>59</v>
      </c>
      <c r="O407" s="40">
        <v>45713</v>
      </c>
      <c r="P407" s="40">
        <v>45716</v>
      </c>
      <c r="Q407" s="40">
        <v>45713</v>
      </c>
      <c r="R407" s="40">
        <v>45713</v>
      </c>
      <c r="S407" s="40">
        <v>45713</v>
      </c>
      <c r="T407" s="41" t="s">
        <v>264</v>
      </c>
      <c r="U407" s="42">
        <v>18</v>
      </c>
      <c r="W407" s="44" t="str">
        <f>_xlfn.XLOOKUP(D407,'[1]SPMC IBP SA'!G:G,'[1]SPMC IBP SA'!M:M,"",0)</f>
        <v>VERMELHO</v>
      </c>
      <c r="X407" s="44" t="str">
        <f>_xlfn.XLOOKUP(D407,'[1]SPMC IBP SA'!G:G,'[1]SPMC IBP SA'!O:O,"",0)</f>
        <v>COP FET.2</v>
      </c>
      <c r="Y407" s="44" t="str">
        <f>_xlfn.XLOOKUP(D407,'[1]SPMC IBP SA'!G:G,'[1]SPMC IBP SA'!R:R,"",0)</f>
        <v>REV. 800 1</v>
      </c>
      <c r="Z407" s="45" t="s">
        <v>55</v>
      </c>
      <c r="AA407" s="46">
        <f>_xlfn.XLOOKUP(D407,'[1]SPMC IBP SA'!G:G,'[1]SPMC IBP SA'!AM:AM,"",0)</f>
        <v>18</v>
      </c>
      <c r="AB407" s="26" t="str">
        <f t="shared" si="31"/>
        <v>NÃO</v>
      </c>
      <c r="AC407" s="47" t="str">
        <f t="shared" si="32"/>
        <v>Via Úmida</v>
      </c>
      <c r="AD407" s="47" t="str">
        <f>_xlfn.XLOOKUP(D407,'[1]SPMC IBP SA'!G:G,'[1]SPMC IBP SA'!FK:FK,"",0)</f>
        <v>Crítico</v>
      </c>
      <c r="AE407" s="47" t="str">
        <f>_xlfn.XLOOKUP(D407,'[1]SPMC IBP SA'!G:G,'[1]SPMC IBP SA'!Q:Q,"",0)</f>
        <v>LTO 800 2  VG 800 2</v>
      </c>
      <c r="AF407" s="48">
        <f>_xlfn.XLOOKUP(D407,'[1]SPMC IBP SA'!G:G,'[1]SPMC IBP SA'!FT:FT,"",0)*L407</f>
        <v>154680</v>
      </c>
      <c r="AG407">
        <f>IFERROR(IF(C407="","",VLOOKUP(C407,[1]EBR!A:I,9,0)),5)</f>
        <v>5</v>
      </c>
      <c r="AH407" t="str">
        <f>IF(AG407="","",VLOOKUP(AG407,[1]EBR!S:T,2,0))</f>
        <v>PESAGEM</v>
      </c>
      <c r="AI407" t="str">
        <f>_xlfn.XLOOKUP(D407,'[1]SPMC IBP SA'!G:G,'[1]SPMC IBP SA'!M:M,"",0)</f>
        <v>VERMELHO</v>
      </c>
      <c r="AJ407">
        <f t="shared" ca="1" si="33"/>
        <v>2</v>
      </c>
      <c r="AK407" s="40" t="str">
        <f t="shared" ca="1" si="34"/>
        <v>8 - OP com menos de 20 dias</v>
      </c>
    </row>
    <row r="408" spans="1:37" x14ac:dyDescent="0.35">
      <c r="A408" s="38">
        <v>703173</v>
      </c>
      <c r="B408" s="38">
        <v>2275852</v>
      </c>
      <c r="C408" s="38" t="s">
        <v>751</v>
      </c>
      <c r="D408" s="38" t="s">
        <v>752</v>
      </c>
      <c r="E408" s="38" t="s">
        <v>54</v>
      </c>
      <c r="F408" s="38">
        <v>402</v>
      </c>
      <c r="G408" s="38" t="s">
        <v>55</v>
      </c>
      <c r="H408" s="38">
        <v>600</v>
      </c>
      <c r="I408" s="38" t="s">
        <v>753</v>
      </c>
      <c r="J408" s="38" t="s">
        <v>754</v>
      </c>
      <c r="K408" s="38" t="s">
        <v>81</v>
      </c>
      <c r="L408" s="39">
        <v>1500000</v>
      </c>
      <c r="M408" s="39">
        <v>0</v>
      </c>
      <c r="N408" t="s">
        <v>59</v>
      </c>
      <c r="O408" s="40">
        <v>45716</v>
      </c>
      <c r="P408" s="40">
        <v>45719</v>
      </c>
      <c r="Q408" s="40">
        <v>45713</v>
      </c>
      <c r="R408" s="40">
        <v>45716</v>
      </c>
      <c r="S408" s="40">
        <v>45713</v>
      </c>
      <c r="T408" s="41" t="s">
        <v>264</v>
      </c>
      <c r="U408" s="42">
        <v>15</v>
      </c>
      <c r="W408" s="44" t="str">
        <f>_xlfn.XLOOKUP(D408,'[1]SPMC IBP SA'!G:G,'[1]SPMC IBP SA'!M:M,"",0)</f>
        <v>AMARELO</v>
      </c>
      <c r="X408" s="44" t="str">
        <f>_xlfn.XLOOKUP(D408,'[1]SPMC IBP SA'!G:G,'[1]SPMC IBP SA'!O:O,"",0)</f>
        <v>COP FET.1</v>
      </c>
      <c r="Y408" s="44" t="str">
        <f>_xlfn.XLOOKUP(D408,'[1]SPMC IBP SA'!G:G,'[1]SPMC IBP SA'!R:R,"",0)</f>
        <v>(None)</v>
      </c>
      <c r="Z408" s="45" t="s">
        <v>55</v>
      </c>
      <c r="AA408" s="46">
        <f>_xlfn.XLOOKUP(D408,'[1]SPMC IBP SA'!G:G,'[1]SPMC IBP SA'!AM:AM,"",0)</f>
        <v>15</v>
      </c>
      <c r="AB408" s="26" t="str">
        <f t="shared" si="31"/>
        <v>NÃO</v>
      </c>
      <c r="AC408" s="47" t="str">
        <f t="shared" si="32"/>
        <v>Via Úmida</v>
      </c>
      <c r="AD408" s="47" t="str">
        <f>_xlfn.XLOOKUP(D408,'[1]SPMC IBP SA'!G:G,'[1]SPMC IBP SA'!FK:FK,"",0)</f>
        <v>Crítico</v>
      </c>
      <c r="AE408" s="47" t="str">
        <f>_xlfn.XLOOKUP(D408,'[1]SPMC IBP SA'!G:G,'[1]SPMC IBP SA'!Q:Q,"",0)</f>
        <v>LTO 800 3  VG 800 3</v>
      </c>
      <c r="AF408" s="48">
        <f>_xlfn.XLOOKUP(D408,'[1]SPMC IBP SA'!G:G,'[1]SPMC IBP SA'!FT:FT,"",0)*L408</f>
        <v>233280</v>
      </c>
      <c r="AG408">
        <f>IFERROR(IF(C408="","",VLOOKUP(C408,[1]EBR!A:I,9,0)),5)</f>
        <v>5</v>
      </c>
      <c r="AH408" t="str">
        <f>IF(AG408="","",VLOOKUP(AG408,[1]EBR!S:T,2,0))</f>
        <v>PESAGEM</v>
      </c>
      <c r="AI408" t="str">
        <f>_xlfn.XLOOKUP(D408,'[1]SPMC IBP SA'!G:G,'[1]SPMC IBP SA'!M:M,"",0)</f>
        <v>AMARELO</v>
      </c>
      <c r="AJ408">
        <f t="shared" ca="1" si="33"/>
        <v>2</v>
      </c>
      <c r="AK408" s="40" t="str">
        <f t="shared" ca="1" si="34"/>
        <v>8 - OP com menos de 20 dias</v>
      </c>
    </row>
    <row r="409" spans="1:37" x14ac:dyDescent="0.35">
      <c r="A409" s="38">
        <v>703007</v>
      </c>
      <c r="B409" s="38">
        <v>2275856</v>
      </c>
      <c r="C409" s="38" t="s">
        <v>755</v>
      </c>
      <c r="D409" s="38" t="s">
        <v>756</v>
      </c>
      <c r="E409" s="38" t="s">
        <v>54</v>
      </c>
      <c r="F409" s="38">
        <v>402</v>
      </c>
      <c r="G409" s="38" t="s">
        <v>55</v>
      </c>
      <c r="H409" s="38">
        <v>600</v>
      </c>
      <c r="I409" s="38" t="s">
        <v>753</v>
      </c>
      <c r="J409" s="38" t="s">
        <v>757</v>
      </c>
      <c r="K409" s="38" t="s">
        <v>81</v>
      </c>
      <c r="L409" s="39">
        <v>1000000</v>
      </c>
      <c r="M409" s="39">
        <v>0</v>
      </c>
      <c r="N409" t="s">
        <v>59</v>
      </c>
      <c r="O409" s="40">
        <v>45716</v>
      </c>
      <c r="P409" s="40">
        <v>45718</v>
      </c>
      <c r="Q409" s="40">
        <v>45713</v>
      </c>
      <c r="R409" s="40">
        <v>45716</v>
      </c>
      <c r="S409" s="40">
        <v>45713</v>
      </c>
      <c r="T409" s="41" t="s">
        <v>264</v>
      </c>
      <c r="U409" s="42">
        <v>15</v>
      </c>
      <c r="W409" s="44" t="str">
        <f>_xlfn.XLOOKUP(D409,'[1]SPMC IBP SA'!G:G,'[1]SPMC IBP SA'!M:M,"",0)</f>
        <v>VERMELHO</v>
      </c>
      <c r="X409" s="44" t="str">
        <f>_xlfn.XLOOKUP(D409,'[1]SPMC IBP SA'!G:G,'[1]SPMC IBP SA'!O:O,"",0)</f>
        <v>COP FET.1</v>
      </c>
      <c r="Y409" s="44" t="str">
        <f>_xlfn.XLOOKUP(D409,'[1]SPMC IBP SA'!G:G,'[1]SPMC IBP SA'!R:R,"",0)</f>
        <v>(None)</v>
      </c>
      <c r="Z409" s="45" t="s">
        <v>55</v>
      </c>
      <c r="AA409" s="46">
        <f>_xlfn.XLOOKUP(D409,'[1]SPMC IBP SA'!G:G,'[1]SPMC IBP SA'!AM:AM,"",0)</f>
        <v>15</v>
      </c>
      <c r="AB409" s="26" t="str">
        <f t="shared" si="31"/>
        <v>NÃO</v>
      </c>
      <c r="AC409" s="47" t="str">
        <f t="shared" si="32"/>
        <v>Via Úmida</v>
      </c>
      <c r="AD409" s="47" t="str">
        <f>_xlfn.XLOOKUP(D409,'[1]SPMC IBP SA'!G:G,'[1]SPMC IBP SA'!FK:FK,"",0)</f>
        <v>Ótimo</v>
      </c>
      <c r="AE409" s="47" t="str">
        <f>_xlfn.XLOOKUP(D409,'[1]SPMC IBP SA'!G:G,'[1]SPMC IBP SA'!Q:Q,"",0)</f>
        <v>ESTUFA 2  VG 400</v>
      </c>
      <c r="AF409" s="48">
        <f>_xlfn.XLOOKUP(D409,'[1]SPMC IBP SA'!G:G,'[1]SPMC IBP SA'!FT:FT,"",0)*L409</f>
        <v>44380</v>
      </c>
      <c r="AG409">
        <f>IFERROR(IF(C409="","",VLOOKUP(C409,[1]EBR!A:I,9,0)),5)</f>
        <v>5</v>
      </c>
      <c r="AH409" t="str">
        <f>IF(AG409="","",VLOOKUP(AG409,[1]EBR!S:T,2,0))</f>
        <v>PESAGEM</v>
      </c>
      <c r="AI409" t="str">
        <f>_xlfn.XLOOKUP(D409,'[1]SPMC IBP SA'!G:G,'[1]SPMC IBP SA'!M:M,"",0)</f>
        <v>VERMELHO</v>
      </c>
      <c r="AJ409">
        <f t="shared" ca="1" si="33"/>
        <v>2</v>
      </c>
      <c r="AK409" s="40" t="str">
        <f t="shared" ca="1" si="34"/>
        <v>8 - OP com menos de 20 dias</v>
      </c>
    </row>
    <row r="410" spans="1:37" x14ac:dyDescent="0.35">
      <c r="A410" s="38">
        <v>703007</v>
      </c>
      <c r="B410" s="38">
        <v>2275857</v>
      </c>
      <c r="C410" s="38" t="s">
        <v>758</v>
      </c>
      <c r="D410" s="38" t="s">
        <v>756</v>
      </c>
      <c r="E410" s="38" t="s">
        <v>54</v>
      </c>
      <c r="F410" s="38">
        <v>402</v>
      </c>
      <c r="G410" s="38" t="s">
        <v>55</v>
      </c>
      <c r="H410" s="38">
        <v>600</v>
      </c>
      <c r="I410" s="38" t="s">
        <v>753</v>
      </c>
      <c r="J410" s="38" t="s">
        <v>757</v>
      </c>
      <c r="K410" s="38" t="s">
        <v>81</v>
      </c>
      <c r="L410" s="39">
        <v>1000000</v>
      </c>
      <c r="M410" s="39">
        <v>0</v>
      </c>
      <c r="N410" t="s">
        <v>59</v>
      </c>
      <c r="O410" s="40">
        <v>45716</v>
      </c>
      <c r="P410" s="40">
        <v>45718</v>
      </c>
      <c r="Q410" s="40">
        <v>45713</v>
      </c>
      <c r="R410" s="40">
        <v>45716</v>
      </c>
      <c r="S410" s="40">
        <v>45713</v>
      </c>
      <c r="T410" s="41" t="s">
        <v>264</v>
      </c>
      <c r="U410" s="42">
        <v>15</v>
      </c>
      <c r="W410" s="44" t="str">
        <f>_xlfn.XLOOKUP(D410,'[1]SPMC IBP SA'!G:G,'[1]SPMC IBP SA'!M:M,"",0)</f>
        <v>VERMELHO</v>
      </c>
      <c r="X410" s="44" t="str">
        <f>_xlfn.XLOOKUP(D410,'[1]SPMC IBP SA'!G:G,'[1]SPMC IBP SA'!O:O,"",0)</f>
        <v>COP FET.1</v>
      </c>
      <c r="Y410" s="44" t="str">
        <f>_xlfn.XLOOKUP(D410,'[1]SPMC IBP SA'!G:G,'[1]SPMC IBP SA'!R:R,"",0)</f>
        <v>(None)</v>
      </c>
      <c r="Z410" s="45" t="s">
        <v>55</v>
      </c>
      <c r="AA410" s="46">
        <f>_xlfn.XLOOKUP(D410,'[1]SPMC IBP SA'!G:G,'[1]SPMC IBP SA'!AM:AM,"",0)</f>
        <v>15</v>
      </c>
      <c r="AB410" s="26" t="str">
        <f t="shared" si="31"/>
        <v>NÃO</v>
      </c>
      <c r="AC410" s="47" t="str">
        <f t="shared" si="32"/>
        <v>Via Úmida</v>
      </c>
      <c r="AD410" s="47" t="str">
        <f>_xlfn.XLOOKUP(D410,'[1]SPMC IBP SA'!G:G,'[1]SPMC IBP SA'!FK:FK,"",0)</f>
        <v>Ótimo</v>
      </c>
      <c r="AE410" s="47" t="str">
        <f>_xlfn.XLOOKUP(D410,'[1]SPMC IBP SA'!G:G,'[1]SPMC IBP SA'!Q:Q,"",0)</f>
        <v>ESTUFA 2  VG 400</v>
      </c>
      <c r="AF410" s="48">
        <f>_xlfn.XLOOKUP(D410,'[1]SPMC IBP SA'!G:G,'[1]SPMC IBP SA'!FT:FT,"",0)*L410</f>
        <v>44380</v>
      </c>
      <c r="AG410">
        <f>IFERROR(IF(C410="","",VLOOKUP(C410,[1]EBR!A:I,9,0)),5)</f>
        <v>5</v>
      </c>
      <c r="AH410" t="str">
        <f>IF(AG410="","",VLOOKUP(AG410,[1]EBR!S:T,2,0))</f>
        <v>PESAGEM</v>
      </c>
      <c r="AI410" t="str">
        <f>_xlfn.XLOOKUP(D410,'[1]SPMC IBP SA'!G:G,'[1]SPMC IBP SA'!M:M,"",0)</f>
        <v>VERMELHO</v>
      </c>
      <c r="AJ410">
        <f t="shared" ca="1" si="33"/>
        <v>2</v>
      </c>
      <c r="AK410" s="40" t="str">
        <f t="shared" ca="1" si="34"/>
        <v>8 - OP com menos de 20 dias</v>
      </c>
    </row>
    <row r="411" spans="1:37" x14ac:dyDescent="0.35">
      <c r="A411" s="38">
        <v>702849</v>
      </c>
      <c r="B411" s="38">
        <v>2275934</v>
      </c>
      <c r="C411" s="38" t="s">
        <v>759</v>
      </c>
      <c r="D411" s="38" t="s">
        <v>248</v>
      </c>
      <c r="E411" s="38" t="s">
        <v>54</v>
      </c>
      <c r="F411" s="38">
        <v>400</v>
      </c>
      <c r="G411" s="38" t="s">
        <v>55</v>
      </c>
      <c r="H411" s="38">
        <v>600</v>
      </c>
      <c r="I411" s="38" t="s">
        <v>753</v>
      </c>
      <c r="J411" s="38" t="s">
        <v>427</v>
      </c>
      <c r="K411" s="38" t="s">
        <v>81</v>
      </c>
      <c r="L411" s="39">
        <v>583333</v>
      </c>
      <c r="M411" s="39">
        <v>0</v>
      </c>
      <c r="N411" t="s">
        <v>59</v>
      </c>
      <c r="O411" s="40">
        <v>45716</v>
      </c>
      <c r="P411" s="40">
        <v>45718</v>
      </c>
      <c r="Q411" s="40">
        <v>45713</v>
      </c>
      <c r="R411" s="40">
        <v>45716</v>
      </c>
      <c r="S411" s="40">
        <v>45713</v>
      </c>
      <c r="T411" s="41" t="s">
        <v>264</v>
      </c>
      <c r="U411" s="42">
        <v>17</v>
      </c>
      <c r="W411" s="44" t="str">
        <f>_xlfn.XLOOKUP(D411,'[1]SPMC IBP SA'!G:G,'[1]SPMC IBP SA'!M:M,"",0)</f>
        <v>VERMELHO</v>
      </c>
      <c r="X411" s="44" t="str">
        <f>_xlfn.XLOOKUP(D411,'[1]SPMC IBP SA'!G:G,'[1]SPMC IBP SA'!O:O,"",0)</f>
        <v>COP FET.4</v>
      </c>
      <c r="Y411" s="44" t="str">
        <f>_xlfn.XLOOKUP(D411,'[1]SPMC IBP SA'!G:G,'[1]SPMC IBP SA'!R:R,"",0)</f>
        <v>REV. 500 1</v>
      </c>
      <c r="Z411" s="45" t="s">
        <v>55</v>
      </c>
      <c r="AA411" s="46">
        <f>_xlfn.XLOOKUP(D411,'[1]SPMC IBP SA'!G:G,'[1]SPMC IBP SA'!AM:AM,"",0)</f>
        <v>17</v>
      </c>
      <c r="AB411" s="26" t="str">
        <f t="shared" si="31"/>
        <v>NÃO</v>
      </c>
      <c r="AC411" s="47" t="str">
        <f t="shared" si="32"/>
        <v>Via Úmida</v>
      </c>
      <c r="AD411" s="47" t="str">
        <f>_xlfn.XLOOKUP(D411,'[1]SPMC IBP SA'!G:G,'[1]SPMC IBP SA'!FK:FK,"",0)</f>
        <v>Cheio</v>
      </c>
      <c r="AE411" s="47" t="str">
        <f>_xlfn.XLOOKUP(D411,'[1]SPMC IBP SA'!G:G,'[1]SPMC IBP SA'!Q:Q,"",0)</f>
        <v>-</v>
      </c>
      <c r="AF411" s="48">
        <f>_xlfn.XLOOKUP(D411,'[1]SPMC IBP SA'!G:G,'[1]SPMC IBP SA'!FT:FT,"",0)*L411</f>
        <v>49151.638579999999</v>
      </c>
      <c r="AG411">
        <f>IFERROR(IF(C411="","",VLOOKUP(C411,[1]EBR!A:I,9,0)),5)</f>
        <v>5</v>
      </c>
      <c r="AH411" t="str">
        <f>IF(AG411="","",VLOOKUP(AG411,[1]EBR!S:T,2,0))</f>
        <v>PESAGEM</v>
      </c>
      <c r="AI411" t="str">
        <f>_xlfn.XLOOKUP(D411,'[1]SPMC IBP SA'!G:G,'[1]SPMC IBP SA'!M:M,"",0)</f>
        <v>VERMELHO</v>
      </c>
      <c r="AJ411">
        <f t="shared" ca="1" si="33"/>
        <v>2</v>
      </c>
      <c r="AK411" s="40" t="str">
        <f t="shared" ca="1" si="34"/>
        <v>8 - OP com menos de 20 dias</v>
      </c>
    </row>
    <row r="412" spans="1:37" x14ac:dyDescent="0.35">
      <c r="A412" s="38">
        <v>702849</v>
      </c>
      <c r="B412" s="38">
        <v>2275935</v>
      </c>
      <c r="C412" s="38" t="s">
        <v>760</v>
      </c>
      <c r="D412" s="38" t="s">
        <v>248</v>
      </c>
      <c r="E412" s="38" t="s">
        <v>54</v>
      </c>
      <c r="F412" s="38">
        <v>400</v>
      </c>
      <c r="G412" s="38" t="s">
        <v>55</v>
      </c>
      <c r="H412" s="38">
        <v>600</v>
      </c>
      <c r="I412" s="38" t="s">
        <v>753</v>
      </c>
      <c r="J412" s="38" t="s">
        <v>427</v>
      </c>
      <c r="K412" s="38" t="s">
        <v>81</v>
      </c>
      <c r="L412" s="39">
        <v>583333</v>
      </c>
      <c r="M412" s="39">
        <v>0</v>
      </c>
      <c r="N412" t="s">
        <v>59</v>
      </c>
      <c r="O412" s="40">
        <v>45716</v>
      </c>
      <c r="P412" s="40">
        <v>45718</v>
      </c>
      <c r="Q412" s="40">
        <v>45713</v>
      </c>
      <c r="R412" s="40">
        <v>45716</v>
      </c>
      <c r="S412" s="40">
        <v>45713</v>
      </c>
      <c r="T412" s="41" t="s">
        <v>264</v>
      </c>
      <c r="U412" s="42">
        <v>17</v>
      </c>
      <c r="W412" s="44" t="str">
        <f>_xlfn.XLOOKUP(D412,'[1]SPMC IBP SA'!G:G,'[1]SPMC IBP SA'!M:M,"",0)</f>
        <v>VERMELHO</v>
      </c>
      <c r="X412" s="44" t="str">
        <f>_xlfn.XLOOKUP(D412,'[1]SPMC IBP SA'!G:G,'[1]SPMC IBP SA'!O:O,"",0)</f>
        <v>COP FET.4</v>
      </c>
      <c r="Y412" s="44" t="str">
        <f>_xlfn.XLOOKUP(D412,'[1]SPMC IBP SA'!G:G,'[1]SPMC IBP SA'!R:R,"",0)</f>
        <v>REV. 500 1</v>
      </c>
      <c r="Z412" s="45" t="s">
        <v>55</v>
      </c>
      <c r="AA412" s="46">
        <f>_xlfn.XLOOKUP(D412,'[1]SPMC IBP SA'!G:G,'[1]SPMC IBP SA'!AM:AM,"",0)</f>
        <v>17</v>
      </c>
      <c r="AB412" s="26" t="str">
        <f t="shared" si="31"/>
        <v>NÃO</v>
      </c>
      <c r="AC412" s="47" t="str">
        <f t="shared" si="32"/>
        <v>Via Úmida</v>
      </c>
      <c r="AD412" s="47" t="str">
        <f>_xlfn.XLOOKUP(D412,'[1]SPMC IBP SA'!G:G,'[1]SPMC IBP SA'!FK:FK,"",0)</f>
        <v>Cheio</v>
      </c>
      <c r="AE412" s="47" t="str">
        <f>_xlfn.XLOOKUP(D412,'[1]SPMC IBP SA'!G:G,'[1]SPMC IBP SA'!Q:Q,"",0)</f>
        <v>-</v>
      </c>
      <c r="AF412" s="48">
        <f>_xlfn.XLOOKUP(D412,'[1]SPMC IBP SA'!G:G,'[1]SPMC IBP SA'!FT:FT,"",0)*L412</f>
        <v>49151.638579999999</v>
      </c>
      <c r="AG412">
        <f>IFERROR(IF(C412="","",VLOOKUP(C412,[1]EBR!A:I,9,0)),5)</f>
        <v>5</v>
      </c>
      <c r="AH412" t="str">
        <f>IF(AG412="","",VLOOKUP(AG412,[1]EBR!S:T,2,0))</f>
        <v>PESAGEM</v>
      </c>
      <c r="AI412" t="str">
        <f>_xlfn.XLOOKUP(D412,'[1]SPMC IBP SA'!G:G,'[1]SPMC IBP SA'!M:M,"",0)</f>
        <v>VERMELHO</v>
      </c>
      <c r="AJ412">
        <f t="shared" ca="1" si="33"/>
        <v>2</v>
      </c>
      <c r="AK412" s="40" t="str">
        <f t="shared" ca="1" si="34"/>
        <v>8 - OP com menos de 20 dias</v>
      </c>
    </row>
    <row r="413" spans="1:37" x14ac:dyDescent="0.35">
      <c r="A413" s="38">
        <v>702849</v>
      </c>
      <c r="B413" s="38">
        <v>2275936</v>
      </c>
      <c r="C413" s="38" t="s">
        <v>761</v>
      </c>
      <c r="D413" s="38" t="s">
        <v>248</v>
      </c>
      <c r="E413" s="38" t="s">
        <v>54</v>
      </c>
      <c r="F413" s="38">
        <v>400</v>
      </c>
      <c r="G413" s="38" t="s">
        <v>55</v>
      </c>
      <c r="H413" s="38">
        <v>600</v>
      </c>
      <c r="I413" s="38" t="s">
        <v>753</v>
      </c>
      <c r="J413" s="38" t="s">
        <v>427</v>
      </c>
      <c r="K413" s="38" t="s">
        <v>81</v>
      </c>
      <c r="L413" s="39">
        <v>583333</v>
      </c>
      <c r="M413" s="39">
        <v>0</v>
      </c>
      <c r="N413" t="s">
        <v>59</v>
      </c>
      <c r="O413" s="40">
        <v>45716</v>
      </c>
      <c r="P413" s="40">
        <v>45718</v>
      </c>
      <c r="Q413" s="40">
        <v>45713</v>
      </c>
      <c r="R413" s="40">
        <v>45716</v>
      </c>
      <c r="S413" s="40">
        <v>45713</v>
      </c>
      <c r="T413" s="41" t="s">
        <v>264</v>
      </c>
      <c r="U413" s="42">
        <v>17</v>
      </c>
      <c r="W413" s="44" t="str">
        <f>_xlfn.XLOOKUP(D413,'[1]SPMC IBP SA'!G:G,'[1]SPMC IBP SA'!M:M,"",0)</f>
        <v>VERMELHO</v>
      </c>
      <c r="X413" s="44" t="str">
        <f>_xlfn.XLOOKUP(D413,'[1]SPMC IBP SA'!G:G,'[1]SPMC IBP SA'!O:O,"",0)</f>
        <v>COP FET.4</v>
      </c>
      <c r="Y413" s="44" t="str">
        <f>_xlfn.XLOOKUP(D413,'[1]SPMC IBP SA'!G:G,'[1]SPMC IBP SA'!R:R,"",0)</f>
        <v>REV. 500 1</v>
      </c>
      <c r="Z413" s="45" t="s">
        <v>55</v>
      </c>
      <c r="AA413" s="46">
        <f>_xlfn.XLOOKUP(D413,'[1]SPMC IBP SA'!G:G,'[1]SPMC IBP SA'!AM:AM,"",0)</f>
        <v>17</v>
      </c>
      <c r="AB413" s="26" t="str">
        <f t="shared" si="31"/>
        <v>NÃO</v>
      </c>
      <c r="AC413" s="47" t="str">
        <f t="shared" si="32"/>
        <v>Via Úmida</v>
      </c>
      <c r="AD413" s="47" t="str">
        <f>_xlfn.XLOOKUP(D413,'[1]SPMC IBP SA'!G:G,'[1]SPMC IBP SA'!FK:FK,"",0)</f>
        <v>Cheio</v>
      </c>
      <c r="AE413" s="47" t="str">
        <f>_xlfn.XLOOKUP(D413,'[1]SPMC IBP SA'!G:G,'[1]SPMC IBP SA'!Q:Q,"",0)</f>
        <v>-</v>
      </c>
      <c r="AF413" s="48">
        <f>_xlfn.XLOOKUP(D413,'[1]SPMC IBP SA'!G:G,'[1]SPMC IBP SA'!FT:FT,"",0)*L413</f>
        <v>49151.638579999999</v>
      </c>
      <c r="AG413">
        <f>IFERROR(IF(C413="","",VLOOKUP(C413,[1]EBR!A:I,9,0)),5)</f>
        <v>5</v>
      </c>
      <c r="AH413" t="str">
        <f>IF(AG413="","",VLOOKUP(AG413,[1]EBR!S:T,2,0))</f>
        <v>PESAGEM</v>
      </c>
      <c r="AI413" t="str">
        <f>_xlfn.XLOOKUP(D413,'[1]SPMC IBP SA'!G:G,'[1]SPMC IBP SA'!M:M,"",0)</f>
        <v>VERMELHO</v>
      </c>
      <c r="AJ413">
        <f t="shared" ca="1" si="33"/>
        <v>2</v>
      </c>
      <c r="AK413" s="40" t="str">
        <f t="shared" ca="1" si="34"/>
        <v>8 - OP com menos de 20 dias</v>
      </c>
    </row>
    <row r="414" spans="1:37" x14ac:dyDescent="0.35">
      <c r="A414" s="38">
        <v>702849</v>
      </c>
      <c r="B414" s="38">
        <v>2275937</v>
      </c>
      <c r="C414" s="38" t="s">
        <v>762</v>
      </c>
      <c r="D414" s="38" t="s">
        <v>248</v>
      </c>
      <c r="E414" s="38" t="s">
        <v>54</v>
      </c>
      <c r="F414" s="38">
        <v>400</v>
      </c>
      <c r="G414" s="38" t="s">
        <v>55</v>
      </c>
      <c r="H414" s="38">
        <v>600</v>
      </c>
      <c r="I414" s="38" t="s">
        <v>753</v>
      </c>
      <c r="J414" s="38" t="s">
        <v>427</v>
      </c>
      <c r="K414" s="38" t="s">
        <v>81</v>
      </c>
      <c r="L414" s="39">
        <v>583333</v>
      </c>
      <c r="M414" s="39">
        <v>0</v>
      </c>
      <c r="N414" t="s">
        <v>59</v>
      </c>
      <c r="O414" s="40">
        <v>45716</v>
      </c>
      <c r="P414" s="40">
        <v>45718</v>
      </c>
      <c r="Q414" s="40">
        <v>45713</v>
      </c>
      <c r="R414" s="40">
        <v>45716</v>
      </c>
      <c r="S414" s="40">
        <v>45713</v>
      </c>
      <c r="T414" s="41" t="s">
        <v>264</v>
      </c>
      <c r="U414" s="42">
        <v>17</v>
      </c>
      <c r="W414" s="44" t="str">
        <f>_xlfn.XLOOKUP(D414,'[1]SPMC IBP SA'!G:G,'[1]SPMC IBP SA'!M:M,"",0)</f>
        <v>VERMELHO</v>
      </c>
      <c r="X414" s="44" t="str">
        <f>_xlfn.XLOOKUP(D414,'[1]SPMC IBP SA'!G:G,'[1]SPMC IBP SA'!O:O,"",0)</f>
        <v>COP FET.4</v>
      </c>
      <c r="Y414" s="44" t="str">
        <f>_xlfn.XLOOKUP(D414,'[1]SPMC IBP SA'!G:G,'[1]SPMC IBP SA'!R:R,"",0)</f>
        <v>REV. 500 1</v>
      </c>
      <c r="Z414" s="45" t="s">
        <v>55</v>
      </c>
      <c r="AA414" s="46">
        <f>_xlfn.XLOOKUP(D414,'[1]SPMC IBP SA'!G:G,'[1]SPMC IBP SA'!AM:AM,"",0)</f>
        <v>17</v>
      </c>
      <c r="AB414" s="26" t="str">
        <f t="shared" si="31"/>
        <v>NÃO</v>
      </c>
      <c r="AC414" s="47" t="str">
        <f t="shared" si="32"/>
        <v>Via Úmida</v>
      </c>
      <c r="AD414" s="47" t="str">
        <f>_xlfn.XLOOKUP(D414,'[1]SPMC IBP SA'!G:G,'[1]SPMC IBP SA'!FK:FK,"",0)</f>
        <v>Cheio</v>
      </c>
      <c r="AE414" s="47" t="str">
        <f>_xlfn.XLOOKUP(D414,'[1]SPMC IBP SA'!G:G,'[1]SPMC IBP SA'!Q:Q,"",0)</f>
        <v>-</v>
      </c>
      <c r="AF414" s="48">
        <f>_xlfn.XLOOKUP(D414,'[1]SPMC IBP SA'!G:G,'[1]SPMC IBP SA'!FT:FT,"",0)*L414</f>
        <v>49151.638579999999</v>
      </c>
      <c r="AG414">
        <f>IFERROR(IF(C414="","",VLOOKUP(C414,[1]EBR!A:I,9,0)),5)</f>
        <v>5</v>
      </c>
      <c r="AH414" t="str">
        <f>IF(AG414="","",VLOOKUP(AG414,[1]EBR!S:T,2,0))</f>
        <v>PESAGEM</v>
      </c>
      <c r="AI414" t="str">
        <f>_xlfn.XLOOKUP(D414,'[1]SPMC IBP SA'!G:G,'[1]SPMC IBP SA'!M:M,"",0)</f>
        <v>VERMELHO</v>
      </c>
      <c r="AJ414">
        <f t="shared" ca="1" si="33"/>
        <v>2</v>
      </c>
      <c r="AK414" s="40" t="str">
        <f t="shared" ca="1" si="34"/>
        <v>8 - OP com menos de 20 dias</v>
      </c>
    </row>
    <row r="415" spans="1:37" x14ac:dyDescent="0.35">
      <c r="A415" s="38">
        <v>703684</v>
      </c>
      <c r="B415" s="38">
        <v>2275946</v>
      </c>
      <c r="C415" s="38" t="s">
        <v>763</v>
      </c>
      <c r="D415" s="38" t="s">
        <v>764</v>
      </c>
      <c r="E415" s="38" t="s">
        <v>54</v>
      </c>
      <c r="F415" s="38">
        <v>402</v>
      </c>
      <c r="G415" s="38" t="s">
        <v>55</v>
      </c>
      <c r="H415" s="38">
        <v>600</v>
      </c>
      <c r="I415" s="38" t="s">
        <v>339</v>
      </c>
      <c r="J415" s="38" t="s">
        <v>765</v>
      </c>
      <c r="K415" s="38" t="s">
        <v>81</v>
      </c>
      <c r="L415" s="39">
        <v>500000</v>
      </c>
      <c r="M415" s="39">
        <v>0</v>
      </c>
      <c r="N415" t="s">
        <v>59</v>
      </c>
      <c r="O415" s="40">
        <v>45713</v>
      </c>
      <c r="P415" s="40">
        <v>45716</v>
      </c>
      <c r="Q415" s="40">
        <v>45713</v>
      </c>
      <c r="R415" s="40">
        <v>45713</v>
      </c>
      <c r="S415" s="40">
        <v>45713</v>
      </c>
      <c r="T415" s="41">
        <v>45714</v>
      </c>
      <c r="U415" s="42">
        <v>15</v>
      </c>
      <c r="W415" s="44" t="str">
        <f>_xlfn.XLOOKUP(D415,'[1]SPMC IBP SA'!G:G,'[1]SPMC IBP SA'!M:M,"",0)</f>
        <v>VERMELHO</v>
      </c>
      <c r="X415" s="44" t="str">
        <f>_xlfn.XLOOKUP(D415,'[1]SPMC IBP SA'!G:G,'[1]SPMC IBP SA'!O:O,"",0)</f>
        <v>COP LEG.2</v>
      </c>
      <c r="Y415" s="44" t="str">
        <f>_xlfn.XLOOKUP(D415,'[1]SPMC IBP SA'!G:G,'[1]SPMC IBP SA'!R:R,"",0)</f>
        <v>(None)</v>
      </c>
      <c r="Z415" s="45" t="s">
        <v>55</v>
      </c>
      <c r="AA415" s="46">
        <f>_xlfn.XLOOKUP(D415,'[1]SPMC IBP SA'!G:G,'[1]SPMC IBP SA'!AM:AM,"",0)</f>
        <v>15</v>
      </c>
      <c r="AB415" s="26" t="str">
        <f t="shared" si="31"/>
        <v/>
      </c>
      <c r="AC415" s="47" t="str">
        <f t="shared" si="32"/>
        <v>Via Úmida</v>
      </c>
      <c r="AD415" s="47" t="str">
        <f>_xlfn.XLOOKUP(D415,'[1]SPMC IBP SA'!G:G,'[1]SPMC IBP SA'!FK:FK,"",0)</f>
        <v>Crítico</v>
      </c>
      <c r="AE415" s="47" t="str">
        <f>_xlfn.XLOOKUP(D415,'[1]SPMC IBP SA'!G:G,'[1]SPMC IBP SA'!Q:Q,"",0)</f>
        <v>LTO 800 1  VG 800 1</v>
      </c>
      <c r="AF415" s="48">
        <f>_xlfn.XLOOKUP(D415,'[1]SPMC IBP SA'!G:G,'[1]SPMC IBP SA'!FT:FT,"",0)*L415</f>
        <v>289745</v>
      </c>
      <c r="AG415">
        <f>IFERROR(IF(C415="","",VLOOKUP(C415,[1]EBR!A:I,9,0)),5)</f>
        <v>5</v>
      </c>
      <c r="AH415" t="str">
        <f>IF(AG415="","",VLOOKUP(AG415,[1]EBR!S:T,2,0))</f>
        <v>PESAGEM</v>
      </c>
      <c r="AI415" t="str">
        <f>_xlfn.XLOOKUP(D415,'[1]SPMC IBP SA'!G:G,'[1]SPMC IBP SA'!M:M,"",0)</f>
        <v>VERMELHO</v>
      </c>
      <c r="AJ415">
        <f t="shared" ca="1" si="33"/>
        <v>2</v>
      </c>
      <c r="AK415" s="40" t="str">
        <f t="shared" ca="1" si="34"/>
        <v>8 - OP com menos de 20 dias</v>
      </c>
    </row>
    <row r="416" spans="1:37" x14ac:dyDescent="0.35">
      <c r="A416" s="38">
        <v>703684</v>
      </c>
      <c r="B416" s="38">
        <v>2275947</v>
      </c>
      <c r="C416" s="38" t="s">
        <v>766</v>
      </c>
      <c r="D416" s="38" t="s">
        <v>764</v>
      </c>
      <c r="E416" s="38" t="s">
        <v>54</v>
      </c>
      <c r="F416" s="38">
        <v>402</v>
      </c>
      <c r="G416" s="38" t="s">
        <v>55</v>
      </c>
      <c r="H416" s="38">
        <v>600</v>
      </c>
      <c r="I416" s="38" t="s">
        <v>767</v>
      </c>
      <c r="J416" s="38" t="s">
        <v>765</v>
      </c>
      <c r="K416" s="38" t="s">
        <v>81</v>
      </c>
      <c r="L416" s="39">
        <v>500000</v>
      </c>
      <c r="M416" s="39">
        <v>0</v>
      </c>
      <c r="N416" t="s">
        <v>59</v>
      </c>
      <c r="O416" s="40">
        <v>45725</v>
      </c>
      <c r="P416" s="40">
        <v>45728</v>
      </c>
      <c r="Q416" s="40">
        <v>45713</v>
      </c>
      <c r="R416" s="40">
        <v>45725</v>
      </c>
      <c r="S416" s="40">
        <v>45713</v>
      </c>
      <c r="T416" s="41">
        <v>45714</v>
      </c>
      <c r="U416" s="42">
        <v>15</v>
      </c>
      <c r="W416" s="44" t="str">
        <f>_xlfn.XLOOKUP(D416,'[1]SPMC IBP SA'!G:G,'[1]SPMC IBP SA'!M:M,"",0)</f>
        <v>VERMELHO</v>
      </c>
      <c r="X416" s="44" t="str">
        <f>_xlfn.XLOOKUP(D416,'[1]SPMC IBP SA'!G:G,'[1]SPMC IBP SA'!O:O,"",0)</f>
        <v>COP LEG.2</v>
      </c>
      <c r="Y416" s="44" t="str">
        <f>_xlfn.XLOOKUP(D416,'[1]SPMC IBP SA'!G:G,'[1]SPMC IBP SA'!R:R,"",0)</f>
        <v>(None)</v>
      </c>
      <c r="Z416" s="45" t="s">
        <v>55</v>
      </c>
      <c r="AA416" s="46">
        <f>_xlfn.XLOOKUP(D416,'[1]SPMC IBP SA'!G:G,'[1]SPMC IBP SA'!AM:AM,"",0)</f>
        <v>15</v>
      </c>
      <c r="AB416" s="26" t="str">
        <f t="shared" si="31"/>
        <v/>
      </c>
      <c r="AC416" s="47" t="str">
        <f t="shared" si="32"/>
        <v>Via Úmida</v>
      </c>
      <c r="AD416" s="47" t="str">
        <f>_xlfn.XLOOKUP(D416,'[1]SPMC IBP SA'!G:G,'[1]SPMC IBP SA'!FK:FK,"",0)</f>
        <v>Crítico</v>
      </c>
      <c r="AE416" s="47" t="str">
        <f>_xlfn.XLOOKUP(D416,'[1]SPMC IBP SA'!G:G,'[1]SPMC IBP SA'!Q:Q,"",0)</f>
        <v>LTO 800 1  VG 800 1</v>
      </c>
      <c r="AF416" s="48">
        <f>_xlfn.XLOOKUP(D416,'[1]SPMC IBP SA'!G:G,'[1]SPMC IBP SA'!FT:FT,"",0)*L416</f>
        <v>289745</v>
      </c>
      <c r="AG416">
        <f>IFERROR(IF(C416="","",VLOOKUP(C416,[1]EBR!A:I,9,0)),5)</f>
        <v>5</v>
      </c>
      <c r="AH416" t="str">
        <f>IF(AG416="","",VLOOKUP(AG416,[1]EBR!S:T,2,0))</f>
        <v>PESAGEM</v>
      </c>
      <c r="AI416" t="str">
        <f>_xlfn.XLOOKUP(D416,'[1]SPMC IBP SA'!G:G,'[1]SPMC IBP SA'!M:M,"",0)</f>
        <v>VERMELHO</v>
      </c>
      <c r="AJ416">
        <f t="shared" ca="1" si="33"/>
        <v>2</v>
      </c>
      <c r="AK416" s="40" t="str">
        <f t="shared" ca="1" si="34"/>
        <v>8 - OP com menos de 20 dias</v>
      </c>
    </row>
    <row r="417" spans="1:37" x14ac:dyDescent="0.35">
      <c r="A417" s="38">
        <v>703683</v>
      </c>
      <c r="B417" s="38">
        <v>2275948</v>
      </c>
      <c r="C417" s="38" t="s">
        <v>768</v>
      </c>
      <c r="D417" s="38" t="s">
        <v>769</v>
      </c>
      <c r="E417" s="38" t="s">
        <v>54</v>
      </c>
      <c r="F417" s="38">
        <v>402</v>
      </c>
      <c r="G417" s="38" t="s">
        <v>55</v>
      </c>
      <c r="H417" s="38">
        <v>600</v>
      </c>
      <c r="I417" s="38" t="s">
        <v>753</v>
      </c>
      <c r="J417" s="38" t="s">
        <v>770</v>
      </c>
      <c r="K417" s="38" t="s">
        <v>81</v>
      </c>
      <c r="L417" s="39">
        <v>300000</v>
      </c>
      <c r="M417" s="39">
        <v>0</v>
      </c>
      <c r="N417" t="s">
        <v>59</v>
      </c>
      <c r="O417" s="40">
        <v>45716</v>
      </c>
      <c r="P417" s="40">
        <v>45719</v>
      </c>
      <c r="Q417" s="40">
        <v>45713</v>
      </c>
      <c r="R417" s="40">
        <v>45716</v>
      </c>
      <c r="S417" s="40">
        <v>45713</v>
      </c>
      <c r="T417" s="41" t="s">
        <v>264</v>
      </c>
      <c r="U417" s="42">
        <v>15</v>
      </c>
      <c r="W417" s="44" t="str">
        <f>_xlfn.XLOOKUP(D417,'[1]SPMC IBP SA'!G:G,'[1]SPMC IBP SA'!M:M,"",0)</f>
        <v>VERDE</v>
      </c>
      <c r="X417" s="44" t="str">
        <f>_xlfn.XLOOKUP(D417,'[1]SPMC IBP SA'!G:G,'[1]SPMC IBP SA'!O:O,"",0)</f>
        <v>COP LEG.3</v>
      </c>
      <c r="Y417" s="44" t="str">
        <f>_xlfn.XLOOKUP(D417,'[1]SPMC IBP SA'!G:G,'[1]SPMC IBP SA'!R:R,"",0)</f>
        <v>(None)</v>
      </c>
      <c r="Z417" s="45" t="s">
        <v>55</v>
      </c>
      <c r="AA417" s="46">
        <f>_xlfn.XLOOKUP(D417,'[1]SPMC IBP SA'!G:G,'[1]SPMC IBP SA'!AM:AM,"",0)</f>
        <v>15</v>
      </c>
      <c r="AB417" s="26" t="str">
        <f t="shared" si="31"/>
        <v>NÃO</v>
      </c>
      <c r="AC417" s="47" t="str">
        <f t="shared" si="32"/>
        <v>Via Úmida</v>
      </c>
      <c r="AD417" s="47" t="str">
        <f>_xlfn.XLOOKUP(D417,'[1]SPMC IBP SA'!G:G,'[1]SPMC IBP SA'!FK:FK,"",0)</f>
        <v>Crítico</v>
      </c>
      <c r="AE417" s="47" t="str">
        <f>_xlfn.XLOOKUP(D417,'[1]SPMC IBP SA'!G:G,'[1]SPMC IBP SA'!Q:Q,"",0)</f>
        <v>LTO 800 1  VG 800 1</v>
      </c>
      <c r="AF417" s="48">
        <f>_xlfn.XLOOKUP(D417,'[1]SPMC IBP SA'!G:G,'[1]SPMC IBP SA'!FT:FT,"",0)*L417</f>
        <v>300324</v>
      </c>
      <c r="AG417">
        <f>IFERROR(IF(C417="","",VLOOKUP(C417,[1]EBR!A:I,9,0)),5)</f>
        <v>5</v>
      </c>
      <c r="AH417" t="str">
        <f>IF(AG417="","",VLOOKUP(AG417,[1]EBR!S:T,2,0))</f>
        <v>PESAGEM</v>
      </c>
      <c r="AI417" t="str">
        <f>_xlfn.XLOOKUP(D417,'[1]SPMC IBP SA'!G:G,'[1]SPMC IBP SA'!M:M,"",0)</f>
        <v>VERDE</v>
      </c>
      <c r="AJ417">
        <f t="shared" ca="1" si="33"/>
        <v>2</v>
      </c>
      <c r="AK417" s="40" t="str">
        <f t="shared" ca="1" si="34"/>
        <v>8 - OP com menos de 20 dias</v>
      </c>
    </row>
    <row r="418" spans="1:37" x14ac:dyDescent="0.35">
      <c r="A418" s="38">
        <v>703683</v>
      </c>
      <c r="B418" s="38">
        <v>2275949</v>
      </c>
      <c r="C418" s="38" t="s">
        <v>771</v>
      </c>
      <c r="D418" s="38" t="s">
        <v>769</v>
      </c>
      <c r="E418" s="38" t="s">
        <v>54</v>
      </c>
      <c r="F418" s="38">
        <v>402</v>
      </c>
      <c r="G418" s="38" t="s">
        <v>55</v>
      </c>
      <c r="H418" s="38">
        <v>600</v>
      </c>
      <c r="I418" s="38" t="s">
        <v>753</v>
      </c>
      <c r="J418" s="38" t="s">
        <v>770</v>
      </c>
      <c r="K418" s="38" t="s">
        <v>81</v>
      </c>
      <c r="L418" s="39">
        <v>300000</v>
      </c>
      <c r="M418" s="39">
        <v>0</v>
      </c>
      <c r="N418" t="s">
        <v>59</v>
      </c>
      <c r="O418" s="40">
        <v>45716</v>
      </c>
      <c r="P418" s="40">
        <v>45719</v>
      </c>
      <c r="Q418" s="40">
        <v>45713</v>
      </c>
      <c r="R418" s="40">
        <v>45716</v>
      </c>
      <c r="S418" s="40">
        <v>45713</v>
      </c>
      <c r="T418" s="41" t="s">
        <v>264</v>
      </c>
      <c r="U418" s="42">
        <v>15</v>
      </c>
      <c r="W418" s="44" t="str">
        <f>_xlfn.XLOOKUP(D418,'[1]SPMC IBP SA'!G:G,'[1]SPMC IBP SA'!M:M,"",0)</f>
        <v>VERDE</v>
      </c>
      <c r="X418" s="44" t="str">
        <f>_xlfn.XLOOKUP(D418,'[1]SPMC IBP SA'!G:G,'[1]SPMC IBP SA'!O:O,"",0)</f>
        <v>COP LEG.3</v>
      </c>
      <c r="Y418" s="44" t="str">
        <f>_xlfn.XLOOKUP(D418,'[1]SPMC IBP SA'!G:G,'[1]SPMC IBP SA'!R:R,"",0)</f>
        <v>(None)</v>
      </c>
      <c r="Z418" s="45" t="s">
        <v>55</v>
      </c>
      <c r="AA418" s="46">
        <f>_xlfn.XLOOKUP(D418,'[1]SPMC IBP SA'!G:G,'[1]SPMC IBP SA'!AM:AM,"",0)</f>
        <v>15</v>
      </c>
      <c r="AB418" s="26" t="str">
        <f t="shared" si="31"/>
        <v>NÃO</v>
      </c>
      <c r="AC418" s="47" t="str">
        <f t="shared" si="32"/>
        <v>Via Úmida</v>
      </c>
      <c r="AD418" s="47" t="str">
        <f>_xlfn.XLOOKUP(D418,'[1]SPMC IBP SA'!G:G,'[1]SPMC IBP SA'!FK:FK,"",0)</f>
        <v>Crítico</v>
      </c>
      <c r="AE418" s="47" t="str">
        <f>_xlfn.XLOOKUP(D418,'[1]SPMC IBP SA'!G:G,'[1]SPMC IBP SA'!Q:Q,"",0)</f>
        <v>LTO 800 1  VG 800 1</v>
      </c>
      <c r="AF418" s="48">
        <f>_xlfn.XLOOKUP(D418,'[1]SPMC IBP SA'!G:G,'[1]SPMC IBP SA'!FT:FT,"",0)*L418</f>
        <v>300324</v>
      </c>
      <c r="AG418">
        <f>IFERROR(IF(C418="","",VLOOKUP(C418,[1]EBR!A:I,9,0)),5)</f>
        <v>5</v>
      </c>
      <c r="AH418" t="str">
        <f>IF(AG418="","",VLOOKUP(AG418,[1]EBR!S:T,2,0))</f>
        <v>PESAGEM</v>
      </c>
      <c r="AI418" t="str">
        <f>_xlfn.XLOOKUP(D418,'[1]SPMC IBP SA'!G:G,'[1]SPMC IBP SA'!M:M,"",0)</f>
        <v>VERDE</v>
      </c>
      <c r="AJ418">
        <f t="shared" ca="1" si="33"/>
        <v>2</v>
      </c>
      <c r="AK418" s="40" t="str">
        <f t="shared" ca="1" si="34"/>
        <v>8 - OP com menos de 20 dias</v>
      </c>
    </row>
    <row r="419" spans="1:37" x14ac:dyDescent="0.35">
      <c r="A419" s="38">
        <v>703683</v>
      </c>
      <c r="B419" s="38">
        <v>2275970</v>
      </c>
      <c r="C419" s="38" t="s">
        <v>772</v>
      </c>
      <c r="D419" s="38" t="s">
        <v>769</v>
      </c>
      <c r="E419" s="38" t="s">
        <v>54</v>
      </c>
      <c r="F419" s="38">
        <v>402</v>
      </c>
      <c r="G419" s="38" t="s">
        <v>55</v>
      </c>
      <c r="H419" s="38">
        <v>600</v>
      </c>
      <c r="I419" s="38" t="s">
        <v>753</v>
      </c>
      <c r="J419" s="38" t="s">
        <v>770</v>
      </c>
      <c r="K419" s="38" t="s">
        <v>81</v>
      </c>
      <c r="L419" s="39">
        <v>300000</v>
      </c>
      <c r="M419" s="39">
        <v>0</v>
      </c>
      <c r="N419" t="s">
        <v>59</v>
      </c>
      <c r="O419" s="40">
        <v>45716</v>
      </c>
      <c r="P419" s="40">
        <v>45719</v>
      </c>
      <c r="Q419" s="40">
        <v>45713</v>
      </c>
      <c r="R419" s="40">
        <v>45716</v>
      </c>
      <c r="S419" s="40">
        <v>45713</v>
      </c>
      <c r="T419" s="41" t="s">
        <v>264</v>
      </c>
      <c r="U419" s="42">
        <v>15</v>
      </c>
      <c r="W419" s="44" t="str">
        <f>_xlfn.XLOOKUP(D419,'[1]SPMC IBP SA'!G:G,'[1]SPMC IBP SA'!M:M,"",0)</f>
        <v>VERDE</v>
      </c>
      <c r="X419" s="44" t="str">
        <f>_xlfn.XLOOKUP(D419,'[1]SPMC IBP SA'!G:G,'[1]SPMC IBP SA'!O:O,"",0)</f>
        <v>COP LEG.3</v>
      </c>
      <c r="Y419" s="44" t="str">
        <f>_xlfn.XLOOKUP(D419,'[1]SPMC IBP SA'!G:G,'[1]SPMC IBP SA'!R:R,"",0)</f>
        <v>(None)</v>
      </c>
      <c r="Z419" s="45" t="s">
        <v>55</v>
      </c>
      <c r="AA419" s="46">
        <f>_xlfn.XLOOKUP(D419,'[1]SPMC IBP SA'!G:G,'[1]SPMC IBP SA'!AM:AM,"",0)</f>
        <v>15</v>
      </c>
      <c r="AB419" s="26" t="str">
        <f t="shared" si="31"/>
        <v>NÃO</v>
      </c>
      <c r="AC419" s="47" t="str">
        <f t="shared" si="32"/>
        <v>Via Úmida</v>
      </c>
      <c r="AD419" s="47" t="str">
        <f>_xlfn.XLOOKUP(D419,'[1]SPMC IBP SA'!G:G,'[1]SPMC IBP SA'!FK:FK,"",0)</f>
        <v>Crítico</v>
      </c>
      <c r="AE419" s="47" t="str">
        <f>_xlfn.XLOOKUP(D419,'[1]SPMC IBP SA'!G:G,'[1]SPMC IBP SA'!Q:Q,"",0)</f>
        <v>LTO 800 1  VG 800 1</v>
      </c>
      <c r="AF419" s="48">
        <f>_xlfn.XLOOKUP(D419,'[1]SPMC IBP SA'!G:G,'[1]SPMC IBP SA'!FT:FT,"",0)*L419</f>
        <v>300324</v>
      </c>
      <c r="AG419">
        <f>IFERROR(IF(C419="","",VLOOKUP(C419,[1]EBR!A:I,9,0)),5)</f>
        <v>5</v>
      </c>
      <c r="AH419" t="str">
        <f>IF(AG419="","",VLOOKUP(AG419,[1]EBR!S:T,2,0))</f>
        <v>PESAGEM</v>
      </c>
      <c r="AI419" t="str">
        <f>_xlfn.XLOOKUP(D419,'[1]SPMC IBP SA'!G:G,'[1]SPMC IBP SA'!M:M,"",0)</f>
        <v>VERDE</v>
      </c>
      <c r="AJ419">
        <f t="shared" ca="1" si="33"/>
        <v>2</v>
      </c>
      <c r="AK419" s="40" t="str">
        <f t="shared" ca="1" si="34"/>
        <v>8 - OP com menos de 20 dias</v>
      </c>
    </row>
    <row r="420" spans="1:37" x14ac:dyDescent="0.35">
      <c r="A420" s="38">
        <v>703683</v>
      </c>
      <c r="B420" s="38">
        <v>2275971</v>
      </c>
      <c r="C420" s="38" t="s">
        <v>773</v>
      </c>
      <c r="D420" s="38" t="s">
        <v>769</v>
      </c>
      <c r="E420" s="38" t="s">
        <v>54</v>
      </c>
      <c r="F420" s="38">
        <v>402</v>
      </c>
      <c r="G420" s="38" t="s">
        <v>55</v>
      </c>
      <c r="H420" s="38">
        <v>600</v>
      </c>
      <c r="I420" s="38" t="s">
        <v>753</v>
      </c>
      <c r="J420" s="38" t="s">
        <v>770</v>
      </c>
      <c r="K420" s="38" t="s">
        <v>81</v>
      </c>
      <c r="L420" s="39">
        <v>300000</v>
      </c>
      <c r="M420" s="39">
        <v>0</v>
      </c>
      <c r="N420" t="s">
        <v>59</v>
      </c>
      <c r="O420" s="40">
        <v>45716</v>
      </c>
      <c r="P420" s="40">
        <v>45719</v>
      </c>
      <c r="Q420" s="40">
        <v>45713</v>
      </c>
      <c r="R420" s="40">
        <v>45716</v>
      </c>
      <c r="S420" s="40">
        <v>45713</v>
      </c>
      <c r="T420" s="41" t="s">
        <v>264</v>
      </c>
      <c r="U420" s="42">
        <v>15</v>
      </c>
      <c r="W420" s="44" t="str">
        <f>_xlfn.XLOOKUP(D420,'[1]SPMC IBP SA'!G:G,'[1]SPMC IBP SA'!M:M,"",0)</f>
        <v>VERDE</v>
      </c>
      <c r="X420" s="44" t="str">
        <f>_xlfn.XLOOKUP(D420,'[1]SPMC IBP SA'!G:G,'[1]SPMC IBP SA'!O:O,"",0)</f>
        <v>COP LEG.3</v>
      </c>
      <c r="Y420" s="44" t="str">
        <f>_xlfn.XLOOKUP(D420,'[1]SPMC IBP SA'!G:G,'[1]SPMC IBP SA'!R:R,"",0)</f>
        <v>(None)</v>
      </c>
      <c r="Z420" s="45" t="s">
        <v>55</v>
      </c>
      <c r="AA420" s="46">
        <f>_xlfn.XLOOKUP(D420,'[1]SPMC IBP SA'!G:G,'[1]SPMC IBP SA'!AM:AM,"",0)</f>
        <v>15</v>
      </c>
      <c r="AB420" s="26" t="str">
        <f t="shared" si="31"/>
        <v>NÃO</v>
      </c>
      <c r="AC420" s="47" t="str">
        <f t="shared" si="32"/>
        <v>Via Úmida</v>
      </c>
      <c r="AD420" s="47" t="str">
        <f>_xlfn.XLOOKUP(D420,'[1]SPMC IBP SA'!G:G,'[1]SPMC IBP SA'!FK:FK,"",0)</f>
        <v>Crítico</v>
      </c>
      <c r="AE420" s="47" t="str">
        <f>_xlfn.XLOOKUP(D420,'[1]SPMC IBP SA'!G:G,'[1]SPMC IBP SA'!Q:Q,"",0)</f>
        <v>LTO 800 1  VG 800 1</v>
      </c>
      <c r="AF420" s="48">
        <f>_xlfn.XLOOKUP(D420,'[1]SPMC IBP SA'!G:G,'[1]SPMC IBP SA'!FT:FT,"",0)*L420</f>
        <v>300324</v>
      </c>
      <c r="AG420">
        <f>IFERROR(IF(C420="","",VLOOKUP(C420,[1]EBR!A:I,9,0)),5)</f>
        <v>5</v>
      </c>
      <c r="AH420" t="str">
        <f>IF(AG420="","",VLOOKUP(AG420,[1]EBR!S:T,2,0))</f>
        <v>PESAGEM</v>
      </c>
      <c r="AI420" t="str">
        <f>_xlfn.XLOOKUP(D420,'[1]SPMC IBP SA'!G:G,'[1]SPMC IBP SA'!M:M,"",0)</f>
        <v>VERDE</v>
      </c>
      <c r="AJ420">
        <f t="shared" ca="1" si="33"/>
        <v>2</v>
      </c>
      <c r="AK420" s="40" t="str">
        <f t="shared" ca="1" si="34"/>
        <v>8 - OP com menos de 20 dias</v>
      </c>
    </row>
  </sheetData>
  <autoFilter ref="A2:AK420" xr:uid="{1769ABAB-0B28-4517-B9C6-2A19EFD32B86}"/>
  <conditionalFormatting sqref="B1:B2">
    <cfRule type="duplicateValues" dxfId="2" priority="2"/>
  </conditionalFormatting>
  <conditionalFormatting sqref="Z3:Z420">
    <cfRule type="notContainsBlanks" dxfId="1" priority="1">
      <formula>LEN(TRIM(Z3))&gt;0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636E-A9D4-4253-95E4-0B866D542A78}">
  <dimension ref="A1:F19"/>
  <sheetViews>
    <sheetView tabSelected="1" workbookViewId="0">
      <selection activeCell="H13" sqref="H13"/>
    </sheetView>
  </sheetViews>
  <sheetFormatPr defaultRowHeight="14.5" x14ac:dyDescent="0.35"/>
  <cols>
    <col min="2" max="2" width="36.1796875" bestFit="1" customWidth="1"/>
    <col min="5" max="5" width="11.36328125" bestFit="1" customWidth="1"/>
    <col min="6" max="6" width="10.08984375" bestFit="1" customWidth="1"/>
  </cols>
  <sheetData>
    <row r="1" spans="1:6" x14ac:dyDescent="0.35">
      <c r="A1" s="14" t="s">
        <v>2</v>
      </c>
      <c r="B1" s="15" t="s">
        <v>10</v>
      </c>
      <c r="C1" s="15" t="s">
        <v>3</v>
      </c>
      <c r="D1" s="15" t="s">
        <v>4</v>
      </c>
      <c r="E1" s="17" t="s">
        <v>12</v>
      </c>
      <c r="F1" s="19" t="s">
        <v>19</v>
      </c>
    </row>
    <row r="2" spans="1:6" x14ac:dyDescent="0.35">
      <c r="A2">
        <f>'WIP NOVAMED'!A3</f>
        <v>703690</v>
      </c>
      <c r="B2" t="str">
        <f>'WIP NOVAMED'!J3</f>
        <v>LACTASE 10.000FCC ALU COM MAST(ALIM)</v>
      </c>
      <c r="C2">
        <f>'WIP NOVAMED'!B3</f>
        <v>2254682</v>
      </c>
      <c r="D2" t="str">
        <f>'WIP NOVAMED'!C3</f>
        <v>S4N1053</v>
      </c>
      <c r="E2" s="39">
        <f>'WIP NOVAMED'!L3</f>
        <v>1500000</v>
      </c>
      <c r="F2" s="40">
        <f>'WIP NOVAMED'!S3</f>
        <v>45638</v>
      </c>
    </row>
    <row r="3" spans="1:6" x14ac:dyDescent="0.35">
      <c r="A3">
        <f>'WIP NOVAMED'!A4</f>
        <v>703690</v>
      </c>
      <c r="B3" t="str">
        <f>'WIP NOVAMED'!J4</f>
        <v>LACTASE 10.000FCC ALU COM MAST(ALIM)</v>
      </c>
      <c r="C3">
        <f>'WIP NOVAMED'!B4</f>
        <v>2254683</v>
      </c>
      <c r="D3" t="str">
        <f>'WIP NOVAMED'!C4</f>
        <v>S4N1055</v>
      </c>
      <c r="E3" s="39">
        <f>'WIP NOVAMED'!L4</f>
        <v>1500000</v>
      </c>
      <c r="F3" s="40">
        <f>'WIP NOVAMED'!S4</f>
        <v>45638</v>
      </c>
    </row>
    <row r="4" spans="1:6" x14ac:dyDescent="0.35">
      <c r="A4">
        <f>'WIP NOVAMED'!A5</f>
        <v>703690</v>
      </c>
      <c r="B4" t="str">
        <f>'WIP NOVAMED'!J5</f>
        <v>LACTASE 10.000FCC ALU COM MAST(ALIM)</v>
      </c>
      <c r="C4">
        <f>'WIP NOVAMED'!B5</f>
        <v>2254684</v>
      </c>
      <c r="D4" t="str">
        <f>'WIP NOVAMED'!C5</f>
        <v>S4N1056</v>
      </c>
      <c r="E4" s="39">
        <f>'WIP NOVAMED'!L5</f>
        <v>1500000</v>
      </c>
      <c r="F4" s="40">
        <f>'WIP NOVAMED'!S5</f>
        <v>45638</v>
      </c>
    </row>
    <row r="5" spans="1:6" x14ac:dyDescent="0.35">
      <c r="A5">
        <f>'WIP NOVAMED'!A6</f>
        <v>703690</v>
      </c>
      <c r="B5" t="str">
        <f>'WIP NOVAMED'!J6</f>
        <v>LACTASE 10.000FCC ALU COM MAST(ALIM)</v>
      </c>
      <c r="C5">
        <f>'WIP NOVAMED'!B6</f>
        <v>2255586</v>
      </c>
      <c r="D5" t="str">
        <f>'WIP NOVAMED'!C6</f>
        <v>S4N2144</v>
      </c>
      <c r="E5" s="39">
        <f>'WIP NOVAMED'!L6</f>
        <v>1500000</v>
      </c>
      <c r="F5" s="40">
        <f>'WIP NOVAMED'!S6</f>
        <v>45638</v>
      </c>
    </row>
    <row r="6" spans="1:6" x14ac:dyDescent="0.35">
      <c r="A6">
        <f>'WIP NOVAMED'!A7</f>
        <v>750063</v>
      </c>
      <c r="B6" t="str">
        <f>'WIP NOVAMED'!J7</f>
        <v>FANCICLOVIR 125MG COM REV</v>
      </c>
      <c r="C6">
        <f>'WIP NOVAMED'!B7</f>
        <v>2241922</v>
      </c>
      <c r="D6" t="str">
        <f>'WIP NOVAMED'!C7</f>
        <v>S4L2175</v>
      </c>
      <c r="E6" s="39">
        <f>'WIP NOVAMED'!L7</f>
        <v>500000</v>
      </c>
      <c r="F6" s="40">
        <f>'WIP NOVAMED'!S7</f>
        <v>45643</v>
      </c>
    </row>
    <row r="7" spans="1:6" x14ac:dyDescent="0.35">
      <c r="A7">
        <f>'WIP NOVAMED'!A8</f>
        <v>702027</v>
      </c>
      <c r="B7" t="str">
        <f>'WIP NOVAMED'!J8</f>
        <v>ESPIRONOLACTONA COMP 25MG</v>
      </c>
      <c r="C7">
        <f>'WIP NOVAMED'!B8</f>
        <v>2250327</v>
      </c>
      <c r="D7" t="str">
        <f>'WIP NOVAMED'!C8</f>
        <v>S4M4579</v>
      </c>
      <c r="E7" s="39">
        <f>'WIP NOVAMED'!L8</f>
        <v>2307690</v>
      </c>
      <c r="F7" s="40">
        <f>'WIP NOVAMED'!S8</f>
        <v>45643</v>
      </c>
    </row>
    <row r="8" spans="1:6" x14ac:dyDescent="0.35">
      <c r="A8">
        <f>'WIP NOVAMED'!A9</f>
        <v>702027</v>
      </c>
      <c r="B8" t="str">
        <f>'WIP NOVAMED'!J9</f>
        <v>ESPIRONOLACTONA COMP 25MG</v>
      </c>
      <c r="C8">
        <f>'WIP NOVAMED'!B9</f>
        <v>2250330</v>
      </c>
      <c r="D8" t="str">
        <f>'WIP NOVAMED'!C9</f>
        <v>S4M4582</v>
      </c>
      <c r="E8" s="39">
        <f>'WIP NOVAMED'!L9</f>
        <v>2307690</v>
      </c>
      <c r="F8" s="40">
        <f>'WIP NOVAMED'!S9</f>
        <v>45643</v>
      </c>
    </row>
    <row r="9" spans="1:6" x14ac:dyDescent="0.35">
      <c r="A9">
        <f>'WIP NOVAMED'!A10</f>
        <v>702027</v>
      </c>
      <c r="B9" t="str">
        <f>'WIP NOVAMED'!J10</f>
        <v>ESPIRONOLACTONA COMP 25MG</v>
      </c>
      <c r="C9">
        <f>'WIP NOVAMED'!B10</f>
        <v>2250332</v>
      </c>
      <c r="D9" t="str">
        <f>'WIP NOVAMED'!C10</f>
        <v>S4M4583</v>
      </c>
      <c r="E9" s="39">
        <f>'WIP NOVAMED'!L10</f>
        <v>2307690</v>
      </c>
      <c r="F9" s="40">
        <f>'WIP NOVAMED'!S10</f>
        <v>45643</v>
      </c>
    </row>
    <row r="10" spans="1:6" x14ac:dyDescent="0.35">
      <c r="A10">
        <f>'WIP NOVAMED'!A11</f>
        <v>702027</v>
      </c>
      <c r="B10" t="str">
        <f>'WIP NOVAMED'!J11</f>
        <v>ESPIRONOLACTONA COMP 25MG</v>
      </c>
      <c r="C10">
        <f>'WIP NOVAMED'!B11</f>
        <v>2250333</v>
      </c>
      <c r="D10" t="str">
        <f>'WIP NOVAMED'!C11</f>
        <v>S4M4584</v>
      </c>
      <c r="E10" s="39">
        <f>'WIP NOVAMED'!L11</f>
        <v>2307690</v>
      </c>
      <c r="F10" s="40">
        <f>'WIP NOVAMED'!S11</f>
        <v>45643</v>
      </c>
    </row>
    <row r="11" spans="1:6" x14ac:dyDescent="0.35">
      <c r="A11">
        <f>'WIP NOVAMED'!A12</f>
        <v>702027</v>
      </c>
      <c r="B11" t="str">
        <f>'WIP NOVAMED'!J12</f>
        <v>ESPIRONOLACTONA COMP 25MG</v>
      </c>
      <c r="C11">
        <f>'WIP NOVAMED'!B12</f>
        <v>2250334</v>
      </c>
      <c r="D11" t="str">
        <f>'WIP NOVAMED'!C12</f>
        <v>S4M4585</v>
      </c>
      <c r="E11" s="39">
        <f>'WIP NOVAMED'!L12</f>
        <v>2307690</v>
      </c>
      <c r="F11" s="40">
        <f>'WIP NOVAMED'!S12</f>
        <v>45643</v>
      </c>
    </row>
    <row r="12" spans="1:6" x14ac:dyDescent="0.35">
      <c r="A12">
        <f>'WIP NOVAMED'!A13</f>
        <v>702027</v>
      </c>
      <c r="B12" t="str">
        <f>'WIP NOVAMED'!J13</f>
        <v>ESPIRONOLACTONA COMP 25MG</v>
      </c>
      <c r="C12">
        <f>'WIP NOVAMED'!B13</f>
        <v>2250335</v>
      </c>
      <c r="D12" t="str">
        <f>'WIP NOVAMED'!C13</f>
        <v>S4M4586</v>
      </c>
      <c r="E12" s="39">
        <f>'WIP NOVAMED'!L13</f>
        <v>2307690</v>
      </c>
      <c r="F12" s="40">
        <f>'WIP NOVAMED'!S13</f>
        <v>45643</v>
      </c>
    </row>
    <row r="13" spans="1:6" x14ac:dyDescent="0.35">
      <c r="A13">
        <f>'WIP NOVAMED'!A14</f>
        <v>702027</v>
      </c>
      <c r="B13" t="str">
        <f>'WIP NOVAMED'!J14</f>
        <v>ESPIRONOLACTONA COMP 25MG</v>
      </c>
      <c r="C13">
        <f>'WIP NOVAMED'!B14</f>
        <v>2250338</v>
      </c>
      <c r="D13" t="str">
        <f>'WIP NOVAMED'!C14</f>
        <v>S4M4590</v>
      </c>
      <c r="E13" s="39">
        <f>'WIP NOVAMED'!L14</f>
        <v>2307690</v>
      </c>
      <c r="F13" s="40">
        <f>'WIP NOVAMED'!S14</f>
        <v>45643</v>
      </c>
    </row>
    <row r="14" spans="1:6" x14ac:dyDescent="0.35">
      <c r="A14">
        <f>'WIP NOVAMED'!A15</f>
        <v>702027</v>
      </c>
      <c r="B14" t="str">
        <f>'WIP NOVAMED'!J15</f>
        <v>ESPIRONOLACTONA COMP 25MG</v>
      </c>
      <c r="C14">
        <f>'WIP NOVAMED'!B15</f>
        <v>2250339</v>
      </c>
      <c r="D14" t="str">
        <f>'WIP NOVAMED'!C15</f>
        <v>S4M4591</v>
      </c>
      <c r="E14" s="39">
        <f>'WIP NOVAMED'!L15</f>
        <v>2307690</v>
      </c>
      <c r="F14" s="40">
        <f>'WIP NOVAMED'!S15</f>
        <v>45643</v>
      </c>
    </row>
    <row r="15" spans="1:6" x14ac:dyDescent="0.35">
      <c r="A15">
        <f>'WIP NOVAMED'!A16</f>
        <v>703227</v>
      </c>
      <c r="B15" t="str">
        <f>'WIP NOVAMED'!J16</f>
        <v>OLMESARTANA+HCTZ 40/12,5 MG COM REV</v>
      </c>
      <c r="C15">
        <f>'WIP NOVAMED'!B16</f>
        <v>2257982</v>
      </c>
      <c r="D15" t="str">
        <f>'WIP NOVAMED'!C16</f>
        <v>S4N5819</v>
      </c>
      <c r="E15" s="39">
        <f>'WIP NOVAMED'!L16</f>
        <v>600000</v>
      </c>
      <c r="F15" s="40">
        <f>'WIP NOVAMED'!S16</f>
        <v>45644</v>
      </c>
    </row>
    <row r="16" spans="1:6" x14ac:dyDescent="0.35">
      <c r="A16">
        <f>'WIP NOVAMED'!A17</f>
        <v>703227</v>
      </c>
      <c r="B16" t="str">
        <f>'WIP NOVAMED'!J17</f>
        <v>OLMESARTANA+HCTZ 40/12,5 MG COM REV</v>
      </c>
      <c r="C16">
        <f>'WIP NOVAMED'!B17</f>
        <v>2257983</v>
      </c>
      <c r="D16" t="str">
        <f>'WIP NOVAMED'!C17</f>
        <v>S4N5820</v>
      </c>
      <c r="E16" s="39">
        <f>'WIP NOVAMED'!L17</f>
        <v>600000</v>
      </c>
      <c r="F16" s="40">
        <f>'WIP NOVAMED'!S17</f>
        <v>45644</v>
      </c>
    </row>
    <row r="17" spans="1:6" x14ac:dyDescent="0.35">
      <c r="A17">
        <f>'WIP NOVAMED'!A18</f>
        <v>703227</v>
      </c>
      <c r="B17" t="str">
        <f>'WIP NOVAMED'!J18</f>
        <v>OLMESARTANA+HCTZ 40/12,5 MG COM REV</v>
      </c>
      <c r="C17">
        <f>'WIP NOVAMED'!B18</f>
        <v>2257985</v>
      </c>
      <c r="D17" t="str">
        <f>'WIP NOVAMED'!C18</f>
        <v>S4N5821</v>
      </c>
      <c r="E17" s="39">
        <f>'WIP NOVAMED'!L18</f>
        <v>600000</v>
      </c>
      <c r="F17" s="40">
        <f>'WIP NOVAMED'!S18</f>
        <v>45644</v>
      </c>
    </row>
    <row r="18" spans="1:6" x14ac:dyDescent="0.35">
      <c r="A18">
        <f>'WIP NOVAMED'!A19</f>
        <v>703227</v>
      </c>
      <c r="B18" t="str">
        <f>'WIP NOVAMED'!J19</f>
        <v>OLMESARTANA+HCTZ 40/12,5 MG COM REV</v>
      </c>
      <c r="C18">
        <f>'WIP NOVAMED'!B19</f>
        <v>2257986</v>
      </c>
      <c r="D18" t="str">
        <f>'WIP NOVAMED'!C19</f>
        <v>S4N5822</v>
      </c>
      <c r="E18" s="39">
        <f>'WIP NOVAMED'!L19</f>
        <v>600000</v>
      </c>
      <c r="F18" s="40">
        <f>'WIP NOVAMED'!S19</f>
        <v>45644</v>
      </c>
    </row>
    <row r="19" spans="1:6" x14ac:dyDescent="0.35">
      <c r="A19">
        <f>'WIP NOVAMED'!A20</f>
        <v>703228</v>
      </c>
      <c r="B19" t="str">
        <f>'WIP NOVAMED'!J20</f>
        <v>OLMESARTANA+HCTZ 40/25 MG COM REV</v>
      </c>
      <c r="C19">
        <f>'WIP NOVAMED'!B20</f>
        <v>2257988</v>
      </c>
      <c r="D19" t="str">
        <f>'WIP NOVAMED'!C20</f>
        <v>S4N5824</v>
      </c>
      <c r="E19" s="39">
        <f>'WIP NOVAMED'!L20</f>
        <v>600000</v>
      </c>
      <c r="F19" s="40">
        <f>'WIP NOVAMED'!S20</f>
        <v>45644</v>
      </c>
    </row>
  </sheetData>
  <conditionalFormatting sqref="C1">
    <cfRule type="duplicateValues" dxfId="0" priority="1"/>
  </conditionalFormatting>
  <pageMargins left="0.511811024" right="0.511811024" top="0.78740157499999996" bottom="0.78740157499999996" header="0.31496062000000002" footer="0.31496062000000002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WIP NOVAMED</vt:lpstr>
      <vt:lpstr>ORDENS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Araujo - NOVAMED</dc:creator>
  <cp:lastModifiedBy>Maxwell Araujo - NOVAMED</cp:lastModifiedBy>
  <dcterms:created xsi:type="dcterms:W3CDTF">2025-02-27T08:36:06Z</dcterms:created>
  <dcterms:modified xsi:type="dcterms:W3CDTF">2025-02-27T08:41:56Z</dcterms:modified>
</cp:coreProperties>
</file>