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hmed Abdelnasser\Desktop\"/>
    </mc:Choice>
  </mc:AlternateContent>
  <xr:revisionPtr revIDLastSave="0" documentId="13_ncr:1_{7001F1D1-272C-4CDB-AA22-5A34C784C311}" xr6:coauthVersionLast="36" xr6:coauthVersionMax="47" xr10:uidLastSave="{00000000-0000-0000-0000-000000000000}"/>
  <bookViews>
    <workbookView xWindow="0" yWindow="0" windowWidth="20490" windowHeight="7425" firstSheet="3" activeTab="5" xr2:uid="{00000000-000D-0000-FFFF-FFFF00000000}"/>
  </bookViews>
  <sheets>
    <sheet name="TT (PM +CM)" sheetId="1" state="hidden" r:id="rId1"/>
    <sheet name="Solar cell" sheetId="2" r:id="rId2"/>
    <sheet name="Generators Status" sheetId="3" r:id="rId3"/>
    <sheet name="Low " sheetId="4" r:id="rId4"/>
    <sheet name="Medium" sheetId="5" r:id="rId5"/>
    <sheet name="Call Center" sheetId="6" r:id="rId6"/>
    <sheet name="shops" sheetId="7" r:id="rId7"/>
    <sheet name="fire" sheetId="8" r:id="rId8"/>
    <sheet name="D W" sheetId="9" r:id="rId9"/>
    <sheet name="koshks" sheetId="10" r:id="rId10"/>
    <sheet name="Data For Elec" sheetId="11" r:id="rId11"/>
  </sheets>
  <externalReferences>
    <externalReference r:id="rId12"/>
  </externalReferences>
  <definedNames>
    <definedName name="_xlnm.Print_Area" localSheetId="5">'Call Center'!$A$1:$Y$40</definedName>
    <definedName name="_xlnm.Print_Area" localSheetId="2">'Generators Status'!$A$1:$K$12</definedName>
    <definedName name="_xlnm.Print_Area" localSheetId="3">'Low '!$A$1:$O$39</definedName>
    <definedName name="_xlnm.Print_Area" localSheetId="4">Medium!$A$1:$K$35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4" i="5" l="1"/>
  <c r="Q6" i="10"/>
  <c r="Q7" i="10"/>
  <c r="Q8" i="10"/>
  <c r="Q5" i="10"/>
  <c r="AB35" i="2"/>
  <c r="AB36" i="2"/>
  <c r="H20" i="7" l="1"/>
  <c r="H21" i="7"/>
  <c r="H22" i="7"/>
  <c r="H23" i="7"/>
  <c r="H24" i="7"/>
  <c r="H25" i="7"/>
  <c r="H26" i="7"/>
  <c r="H27" i="7"/>
  <c r="H28" i="7"/>
  <c r="H29" i="7"/>
  <c r="H30" i="7"/>
  <c r="O27" i="2"/>
  <c r="M4" i="7" l="1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" i="7" l="1"/>
  <c r="Q7" i="4" l="1"/>
  <c r="O7" i="4"/>
  <c r="M7" i="4"/>
  <c r="K7" i="4"/>
  <c r="I7" i="4"/>
  <c r="G7" i="4"/>
  <c r="E7" i="4"/>
  <c r="C7" i="4"/>
  <c r="K5" i="5"/>
  <c r="I5" i="5"/>
  <c r="G5" i="5"/>
  <c r="E5" i="5"/>
  <c r="C5" i="5"/>
  <c r="Y10" i="6"/>
  <c r="W10" i="6"/>
  <c r="U10" i="6"/>
  <c r="S10" i="6"/>
  <c r="Q10" i="6"/>
  <c r="O10" i="6"/>
  <c r="M10" i="6"/>
  <c r="K10" i="6"/>
  <c r="I10" i="6"/>
  <c r="G10" i="6"/>
  <c r="E10" i="6"/>
  <c r="C10" i="6"/>
  <c r="T3" i="7"/>
  <c r="R3" i="7"/>
  <c r="G3" i="7"/>
  <c r="E3" i="7"/>
  <c r="C3" i="7"/>
  <c r="L33" i="9" l="1"/>
  <c r="E3" i="9"/>
  <c r="W31" i="6" l="1"/>
  <c r="O26" i="2"/>
  <c r="B37" i="2" l="1"/>
  <c r="I37" i="2"/>
  <c r="K37" i="2"/>
  <c r="N37" i="2"/>
  <c r="P37" i="2"/>
  <c r="T37" i="2"/>
  <c r="AD37" i="2"/>
  <c r="AG37" i="2"/>
  <c r="C28" i="6" l="1"/>
  <c r="C29" i="6"/>
  <c r="C30" i="6"/>
  <c r="C31" i="6"/>
  <c r="C32" i="6"/>
  <c r="J5" i="9" l="1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4" i="9"/>
  <c r="N3" i="7" l="1"/>
  <c r="K31" i="7" l="1"/>
  <c r="K32" i="7"/>
  <c r="G26" i="4" l="1"/>
  <c r="H35" i="2" l="1"/>
  <c r="J35" i="2"/>
  <c r="M35" i="2"/>
  <c r="S35" i="2"/>
  <c r="V35" i="2"/>
  <c r="Y35" i="2"/>
  <c r="AF35" i="2"/>
  <c r="AH35" i="2"/>
  <c r="H36" i="2"/>
  <c r="J36" i="2"/>
  <c r="M36" i="2"/>
  <c r="S36" i="2"/>
  <c r="V36" i="2"/>
  <c r="Y36" i="2"/>
  <c r="AF36" i="2"/>
  <c r="AH36" i="2"/>
  <c r="C35" i="4"/>
  <c r="E35" i="4"/>
  <c r="G35" i="4"/>
  <c r="I35" i="4"/>
  <c r="K35" i="4"/>
  <c r="M35" i="4"/>
  <c r="O35" i="4"/>
  <c r="Q35" i="4"/>
  <c r="C36" i="4"/>
  <c r="E36" i="4"/>
  <c r="G36" i="4"/>
  <c r="I36" i="4"/>
  <c r="K36" i="4"/>
  <c r="M36" i="4"/>
  <c r="O36" i="4"/>
  <c r="Q36" i="4"/>
  <c r="C33" i="5"/>
  <c r="E33" i="5"/>
  <c r="G33" i="5"/>
  <c r="I33" i="5"/>
  <c r="K33" i="5"/>
  <c r="E34" i="5"/>
  <c r="G34" i="5"/>
  <c r="I34" i="5"/>
  <c r="K34" i="5"/>
  <c r="C38" i="6"/>
  <c r="E38" i="6"/>
  <c r="G38" i="6"/>
  <c r="I38" i="6"/>
  <c r="K38" i="6"/>
  <c r="M38" i="6"/>
  <c r="O38" i="6"/>
  <c r="Q38" i="6"/>
  <c r="S38" i="6"/>
  <c r="U38" i="6"/>
  <c r="W38" i="6"/>
  <c r="Y38" i="6"/>
  <c r="C39" i="6"/>
  <c r="E39" i="6"/>
  <c r="G39" i="6"/>
  <c r="I39" i="6"/>
  <c r="K39" i="6"/>
  <c r="M39" i="6"/>
  <c r="O39" i="6"/>
  <c r="Q39" i="6"/>
  <c r="S39" i="6"/>
  <c r="U39" i="6"/>
  <c r="W39" i="6"/>
  <c r="Y39" i="6"/>
  <c r="T31" i="7"/>
  <c r="T32" i="7"/>
  <c r="R31" i="7"/>
  <c r="R32" i="7"/>
  <c r="G31" i="7"/>
  <c r="H31" i="7"/>
  <c r="G32" i="7"/>
  <c r="H32" i="7"/>
  <c r="E31" i="7"/>
  <c r="E32" i="7"/>
  <c r="C31" i="7"/>
  <c r="C32" i="7"/>
  <c r="E31" i="9"/>
  <c r="E32" i="9"/>
  <c r="E30" i="9"/>
  <c r="AC36" i="2" l="1"/>
  <c r="J32" i="7" s="1"/>
  <c r="L32" i="7" s="1"/>
  <c r="AC35" i="2"/>
  <c r="J31" i="7" s="1"/>
  <c r="L31" i="7" s="1"/>
  <c r="O31" i="7"/>
  <c r="P31" i="7" s="1"/>
  <c r="I32" i="7"/>
  <c r="O32" i="7"/>
  <c r="P32" i="7" s="1"/>
  <c r="N32" i="7"/>
  <c r="O28" i="2" l="1"/>
  <c r="I25" i="6" l="1"/>
  <c r="H34" i="2" l="1"/>
  <c r="J34" i="2"/>
  <c r="M34" i="2"/>
  <c r="O34" i="2"/>
  <c r="S34" i="2"/>
  <c r="V34" i="2"/>
  <c r="Y34" i="2"/>
  <c r="AB34" i="2"/>
  <c r="AF34" i="2"/>
  <c r="AH34" i="2"/>
  <c r="AC34" i="2" l="1"/>
  <c r="C35" i="6" l="1"/>
  <c r="K11" i="3"/>
  <c r="K7" i="3"/>
  <c r="K9" i="3"/>
  <c r="N31" i="7" l="1"/>
  <c r="Q9" i="4" l="1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8" i="4"/>
  <c r="Q37" i="4" l="1"/>
  <c r="Q36" i="6"/>
  <c r="Y35" i="6"/>
  <c r="M16" i="2"/>
  <c r="M17" i="2"/>
  <c r="M18" i="2"/>
  <c r="B38" i="2" l="1"/>
  <c r="H14" i="11"/>
  <c r="H12" i="11"/>
  <c r="H8" i="11"/>
  <c r="I3" i="11"/>
  <c r="E6" i="11" l="1"/>
  <c r="E7" i="11"/>
  <c r="E5" i="11"/>
  <c r="E10" i="11"/>
  <c r="O19" i="4" l="1"/>
  <c r="D8" i="10"/>
  <c r="D7" i="10"/>
  <c r="D6" i="10"/>
  <c r="D5" i="10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J3" i="9"/>
  <c r="J33" i="9" s="1"/>
  <c r="T30" i="7"/>
  <c r="R30" i="7"/>
  <c r="K30" i="7"/>
  <c r="I31" i="7"/>
  <c r="G30" i="7"/>
  <c r="E30" i="7"/>
  <c r="C30" i="7"/>
  <c r="T29" i="7"/>
  <c r="R29" i="7"/>
  <c r="K29" i="7"/>
  <c r="G29" i="7"/>
  <c r="E29" i="7"/>
  <c r="C29" i="7"/>
  <c r="T28" i="7"/>
  <c r="R28" i="7"/>
  <c r="K28" i="7"/>
  <c r="G28" i="7"/>
  <c r="E28" i="7"/>
  <c r="C28" i="7"/>
  <c r="T27" i="7"/>
  <c r="R27" i="7"/>
  <c r="K27" i="7"/>
  <c r="G27" i="7"/>
  <c r="E27" i="7"/>
  <c r="C27" i="7"/>
  <c r="T26" i="7"/>
  <c r="R26" i="7"/>
  <c r="K26" i="7"/>
  <c r="G26" i="7"/>
  <c r="E26" i="7"/>
  <c r="C26" i="7"/>
  <c r="T25" i="7"/>
  <c r="R25" i="7"/>
  <c r="K25" i="7"/>
  <c r="G25" i="7"/>
  <c r="E25" i="7"/>
  <c r="C25" i="7"/>
  <c r="T24" i="7"/>
  <c r="R24" i="7"/>
  <c r="K24" i="7"/>
  <c r="O24" i="7"/>
  <c r="P24" i="7" s="1"/>
  <c r="G24" i="7"/>
  <c r="E24" i="7"/>
  <c r="C24" i="7"/>
  <c r="T23" i="7"/>
  <c r="R23" i="7"/>
  <c r="K23" i="7"/>
  <c r="G23" i="7"/>
  <c r="E23" i="7"/>
  <c r="C23" i="7"/>
  <c r="T22" i="7"/>
  <c r="R22" i="7"/>
  <c r="K22" i="7"/>
  <c r="G22" i="7"/>
  <c r="E22" i="7"/>
  <c r="C22" i="7"/>
  <c r="T21" i="7"/>
  <c r="R21" i="7"/>
  <c r="K21" i="7"/>
  <c r="G21" i="7"/>
  <c r="E21" i="7"/>
  <c r="C21" i="7"/>
  <c r="T20" i="7"/>
  <c r="R20" i="7"/>
  <c r="K20" i="7"/>
  <c r="G20" i="7"/>
  <c r="E20" i="7"/>
  <c r="C20" i="7"/>
  <c r="T19" i="7"/>
  <c r="R19" i="7"/>
  <c r="K19" i="7"/>
  <c r="H19" i="7"/>
  <c r="G19" i="7"/>
  <c r="E19" i="7"/>
  <c r="C19" i="7"/>
  <c r="T18" i="7"/>
  <c r="R18" i="7"/>
  <c r="K18" i="7"/>
  <c r="H18" i="7"/>
  <c r="G18" i="7"/>
  <c r="E18" i="7"/>
  <c r="C18" i="7"/>
  <c r="T17" i="7"/>
  <c r="R17" i="7"/>
  <c r="K17" i="7"/>
  <c r="H17" i="7"/>
  <c r="G17" i="7"/>
  <c r="E17" i="7"/>
  <c r="C17" i="7"/>
  <c r="T16" i="7"/>
  <c r="R16" i="7"/>
  <c r="K16" i="7"/>
  <c r="H16" i="7"/>
  <c r="G16" i="7"/>
  <c r="E16" i="7"/>
  <c r="C16" i="7"/>
  <c r="T15" i="7"/>
  <c r="R15" i="7"/>
  <c r="K15" i="7"/>
  <c r="H15" i="7"/>
  <c r="G15" i="7"/>
  <c r="E15" i="7"/>
  <c r="C15" i="7"/>
  <c r="T14" i="7"/>
  <c r="R14" i="7"/>
  <c r="K14" i="7"/>
  <c r="H14" i="7"/>
  <c r="G14" i="7"/>
  <c r="E14" i="7"/>
  <c r="C14" i="7"/>
  <c r="T13" i="7"/>
  <c r="R13" i="7"/>
  <c r="K13" i="7"/>
  <c r="H13" i="7"/>
  <c r="G13" i="7"/>
  <c r="E13" i="7"/>
  <c r="C13" i="7"/>
  <c r="T12" i="7"/>
  <c r="R12" i="7"/>
  <c r="K12" i="7"/>
  <c r="H12" i="7"/>
  <c r="G12" i="7"/>
  <c r="E12" i="7"/>
  <c r="C12" i="7"/>
  <c r="T11" i="7"/>
  <c r="R11" i="7"/>
  <c r="K11" i="7"/>
  <c r="H11" i="7"/>
  <c r="G11" i="7"/>
  <c r="E11" i="7"/>
  <c r="C11" i="7"/>
  <c r="T10" i="7"/>
  <c r="R10" i="7"/>
  <c r="K10" i="7"/>
  <c r="H10" i="7"/>
  <c r="G10" i="7"/>
  <c r="E10" i="7"/>
  <c r="C10" i="7"/>
  <c r="T9" i="7"/>
  <c r="R9" i="7"/>
  <c r="K9" i="7"/>
  <c r="H9" i="7"/>
  <c r="G9" i="7"/>
  <c r="E9" i="7"/>
  <c r="C9" i="7"/>
  <c r="T8" i="7"/>
  <c r="R8" i="7"/>
  <c r="K8" i="7"/>
  <c r="H8" i="7"/>
  <c r="G8" i="7"/>
  <c r="E8" i="7"/>
  <c r="C8" i="7"/>
  <c r="T7" i="7"/>
  <c r="R7" i="7"/>
  <c r="K7" i="7"/>
  <c r="H7" i="7"/>
  <c r="G7" i="7"/>
  <c r="E7" i="7"/>
  <c r="C7" i="7"/>
  <c r="T6" i="7"/>
  <c r="R6" i="7"/>
  <c r="K6" i="7"/>
  <c r="H6" i="7"/>
  <c r="G6" i="7"/>
  <c r="E6" i="7"/>
  <c r="C6" i="7"/>
  <c r="T5" i="7"/>
  <c r="R5" i="7"/>
  <c r="K5" i="7"/>
  <c r="H5" i="7"/>
  <c r="G5" i="7"/>
  <c r="E5" i="7"/>
  <c r="C5" i="7"/>
  <c r="T4" i="7"/>
  <c r="R4" i="7"/>
  <c r="K4" i="7"/>
  <c r="H4" i="7"/>
  <c r="G4" i="7"/>
  <c r="E4" i="7"/>
  <c r="C4" i="7"/>
  <c r="K3" i="7"/>
  <c r="H3" i="7"/>
  <c r="Y37" i="6"/>
  <c r="W37" i="6"/>
  <c r="U37" i="6"/>
  <c r="S37" i="6"/>
  <c r="Q37" i="6"/>
  <c r="O37" i="6"/>
  <c r="M37" i="6"/>
  <c r="K37" i="6"/>
  <c r="I37" i="6"/>
  <c r="G37" i="6"/>
  <c r="E37" i="6"/>
  <c r="C37" i="6"/>
  <c r="Y36" i="6"/>
  <c r="W36" i="6"/>
  <c r="U36" i="6"/>
  <c r="S36" i="6"/>
  <c r="O36" i="6"/>
  <c r="M36" i="6"/>
  <c r="K36" i="6"/>
  <c r="I36" i="6"/>
  <c r="G36" i="6"/>
  <c r="E36" i="6"/>
  <c r="C36" i="6"/>
  <c r="W35" i="6"/>
  <c r="U35" i="6"/>
  <c r="S35" i="6"/>
  <c r="Q35" i="6"/>
  <c r="O35" i="6"/>
  <c r="M35" i="6"/>
  <c r="K35" i="6"/>
  <c r="I35" i="6"/>
  <c r="G35" i="6"/>
  <c r="E35" i="6"/>
  <c r="Y34" i="6"/>
  <c r="W34" i="6"/>
  <c r="U34" i="6"/>
  <c r="S34" i="6"/>
  <c r="Q34" i="6"/>
  <c r="O34" i="6"/>
  <c r="M34" i="6"/>
  <c r="K34" i="6"/>
  <c r="I34" i="6"/>
  <c r="G34" i="6"/>
  <c r="E34" i="6"/>
  <c r="C34" i="6"/>
  <c r="Y33" i="6"/>
  <c r="W33" i="6"/>
  <c r="U33" i="6"/>
  <c r="S33" i="6"/>
  <c r="Q33" i="6"/>
  <c r="O33" i="6"/>
  <c r="M33" i="6"/>
  <c r="K33" i="6"/>
  <c r="I33" i="6"/>
  <c r="G33" i="6"/>
  <c r="E33" i="6"/>
  <c r="C33" i="6"/>
  <c r="Y32" i="6"/>
  <c r="W32" i="6"/>
  <c r="U32" i="6"/>
  <c r="S32" i="6"/>
  <c r="Q32" i="6"/>
  <c r="O32" i="6"/>
  <c r="M32" i="6"/>
  <c r="K32" i="6"/>
  <c r="I32" i="6"/>
  <c r="G32" i="6"/>
  <c r="E32" i="6"/>
  <c r="Y31" i="6"/>
  <c r="U31" i="6"/>
  <c r="S31" i="6"/>
  <c r="Q31" i="6"/>
  <c r="O31" i="6"/>
  <c r="M31" i="6"/>
  <c r="K31" i="6"/>
  <c r="I31" i="6"/>
  <c r="G31" i="6"/>
  <c r="E31" i="6"/>
  <c r="Y30" i="6"/>
  <c r="W30" i="6"/>
  <c r="U30" i="6"/>
  <c r="S30" i="6"/>
  <c r="Q30" i="6"/>
  <c r="O30" i="6"/>
  <c r="M30" i="6"/>
  <c r="K30" i="6"/>
  <c r="I30" i="6"/>
  <c r="G30" i="6"/>
  <c r="E30" i="6"/>
  <c r="Y29" i="6"/>
  <c r="W29" i="6"/>
  <c r="U29" i="6"/>
  <c r="S29" i="6"/>
  <c r="Q29" i="6"/>
  <c r="O29" i="6"/>
  <c r="M29" i="6"/>
  <c r="K29" i="6"/>
  <c r="I29" i="6"/>
  <c r="G29" i="6"/>
  <c r="E29" i="6"/>
  <c r="Y28" i="6"/>
  <c r="W28" i="6"/>
  <c r="U28" i="6"/>
  <c r="S28" i="6"/>
  <c r="Q28" i="6"/>
  <c r="O28" i="6"/>
  <c r="M28" i="6"/>
  <c r="K28" i="6"/>
  <c r="I28" i="6"/>
  <c r="G28" i="6"/>
  <c r="E28" i="6"/>
  <c r="Y27" i="6"/>
  <c r="W27" i="6"/>
  <c r="U27" i="6"/>
  <c r="S27" i="6"/>
  <c r="Q27" i="6"/>
  <c r="O27" i="6"/>
  <c r="M27" i="6"/>
  <c r="K27" i="6"/>
  <c r="I27" i="6"/>
  <c r="G27" i="6"/>
  <c r="E27" i="6"/>
  <c r="C27" i="6"/>
  <c r="Y26" i="6"/>
  <c r="W26" i="6"/>
  <c r="U26" i="6"/>
  <c r="S26" i="6"/>
  <c r="Q26" i="6"/>
  <c r="O26" i="6"/>
  <c r="M26" i="6"/>
  <c r="K26" i="6"/>
  <c r="I26" i="6"/>
  <c r="G26" i="6"/>
  <c r="E26" i="6"/>
  <c r="C26" i="6"/>
  <c r="Y25" i="6"/>
  <c r="W25" i="6"/>
  <c r="U25" i="6"/>
  <c r="S25" i="6"/>
  <c r="Q25" i="6"/>
  <c r="O25" i="6"/>
  <c r="M25" i="6"/>
  <c r="K25" i="6"/>
  <c r="G25" i="6"/>
  <c r="E25" i="6"/>
  <c r="C25" i="6"/>
  <c r="Y24" i="6"/>
  <c r="W24" i="6"/>
  <c r="U24" i="6"/>
  <c r="S24" i="6"/>
  <c r="Q24" i="6"/>
  <c r="O24" i="6"/>
  <c r="M24" i="6"/>
  <c r="K24" i="6"/>
  <c r="I24" i="6"/>
  <c r="G24" i="6"/>
  <c r="E24" i="6"/>
  <c r="C24" i="6"/>
  <c r="Y23" i="6"/>
  <c r="W23" i="6"/>
  <c r="U23" i="6"/>
  <c r="S23" i="6"/>
  <c r="Q23" i="6"/>
  <c r="O23" i="6"/>
  <c r="M23" i="6"/>
  <c r="K23" i="6"/>
  <c r="I23" i="6"/>
  <c r="G23" i="6"/>
  <c r="E23" i="6"/>
  <c r="C23" i="6"/>
  <c r="Y22" i="6"/>
  <c r="W22" i="6"/>
  <c r="U22" i="6"/>
  <c r="S22" i="6"/>
  <c r="Q22" i="6"/>
  <c r="O22" i="6"/>
  <c r="M22" i="6"/>
  <c r="K22" i="6"/>
  <c r="I22" i="6"/>
  <c r="G22" i="6"/>
  <c r="E22" i="6"/>
  <c r="C22" i="6"/>
  <c r="Y21" i="6"/>
  <c r="W21" i="6"/>
  <c r="U21" i="6"/>
  <c r="S21" i="6"/>
  <c r="Q21" i="6"/>
  <c r="O21" i="6"/>
  <c r="M21" i="6"/>
  <c r="K21" i="6"/>
  <c r="I21" i="6"/>
  <c r="G21" i="6"/>
  <c r="E21" i="6"/>
  <c r="C21" i="6"/>
  <c r="Y20" i="6"/>
  <c r="W20" i="6"/>
  <c r="U20" i="6"/>
  <c r="S20" i="6"/>
  <c r="Q20" i="6"/>
  <c r="O20" i="6"/>
  <c r="M20" i="6"/>
  <c r="K20" i="6"/>
  <c r="I20" i="6"/>
  <c r="G20" i="6"/>
  <c r="E20" i="6"/>
  <c r="C20" i="6"/>
  <c r="Y19" i="6"/>
  <c r="W19" i="6"/>
  <c r="U19" i="6"/>
  <c r="S19" i="6"/>
  <c r="Q19" i="6"/>
  <c r="O19" i="6"/>
  <c r="M19" i="6"/>
  <c r="K19" i="6"/>
  <c r="I19" i="6"/>
  <c r="G19" i="6"/>
  <c r="E19" i="6"/>
  <c r="C19" i="6"/>
  <c r="Y18" i="6"/>
  <c r="W18" i="6"/>
  <c r="U18" i="6"/>
  <c r="S18" i="6"/>
  <c r="Q18" i="6"/>
  <c r="O18" i="6"/>
  <c r="M18" i="6"/>
  <c r="K18" i="6"/>
  <c r="I18" i="6"/>
  <c r="G18" i="6"/>
  <c r="E18" i="6"/>
  <c r="C18" i="6"/>
  <c r="Y17" i="6"/>
  <c r="W17" i="6"/>
  <c r="U17" i="6"/>
  <c r="S17" i="6"/>
  <c r="Q17" i="6"/>
  <c r="O17" i="6"/>
  <c r="M17" i="6"/>
  <c r="K17" i="6"/>
  <c r="I17" i="6"/>
  <c r="G17" i="6"/>
  <c r="E17" i="6"/>
  <c r="C17" i="6"/>
  <c r="Y16" i="6"/>
  <c r="W16" i="6"/>
  <c r="U16" i="6"/>
  <c r="S16" i="6"/>
  <c r="Q16" i="6"/>
  <c r="O16" i="6"/>
  <c r="M16" i="6"/>
  <c r="K16" i="6"/>
  <c r="I16" i="6"/>
  <c r="G16" i="6"/>
  <c r="E16" i="6"/>
  <c r="C16" i="6"/>
  <c r="Y15" i="6"/>
  <c r="W15" i="6"/>
  <c r="U15" i="6"/>
  <c r="S15" i="6"/>
  <c r="Q15" i="6"/>
  <c r="O15" i="6"/>
  <c r="M15" i="6"/>
  <c r="K15" i="6"/>
  <c r="I15" i="6"/>
  <c r="G15" i="6"/>
  <c r="E15" i="6"/>
  <c r="C15" i="6"/>
  <c r="Y14" i="6"/>
  <c r="W14" i="6"/>
  <c r="U14" i="6"/>
  <c r="S14" i="6"/>
  <c r="Q14" i="6"/>
  <c r="O14" i="6"/>
  <c r="M14" i="6"/>
  <c r="K14" i="6"/>
  <c r="I14" i="6"/>
  <c r="G14" i="6"/>
  <c r="E14" i="6"/>
  <c r="C14" i="6"/>
  <c r="Y13" i="6"/>
  <c r="W13" i="6"/>
  <c r="U13" i="6"/>
  <c r="S13" i="6"/>
  <c r="Q13" i="6"/>
  <c r="O13" i="6"/>
  <c r="M13" i="6"/>
  <c r="K13" i="6"/>
  <c r="I13" i="6"/>
  <c r="G13" i="6"/>
  <c r="E13" i="6"/>
  <c r="C13" i="6"/>
  <c r="Y12" i="6"/>
  <c r="W12" i="6"/>
  <c r="U12" i="6"/>
  <c r="S12" i="6"/>
  <c r="Q12" i="6"/>
  <c r="O12" i="6"/>
  <c r="M12" i="6"/>
  <c r="K12" i="6"/>
  <c r="I12" i="6"/>
  <c r="G12" i="6"/>
  <c r="E12" i="6"/>
  <c r="C12" i="6"/>
  <c r="Y11" i="6"/>
  <c r="W11" i="6"/>
  <c r="U11" i="6"/>
  <c r="S11" i="6"/>
  <c r="Q11" i="6"/>
  <c r="O11" i="6"/>
  <c r="M11" i="6"/>
  <c r="K11" i="6"/>
  <c r="I11" i="6"/>
  <c r="G11" i="6"/>
  <c r="E11" i="6"/>
  <c r="C11" i="6"/>
  <c r="K32" i="5"/>
  <c r="I32" i="5"/>
  <c r="G32" i="5"/>
  <c r="E32" i="5"/>
  <c r="C32" i="5"/>
  <c r="K31" i="5"/>
  <c r="I31" i="5"/>
  <c r="G31" i="5"/>
  <c r="E31" i="5"/>
  <c r="C31" i="5"/>
  <c r="K30" i="5"/>
  <c r="I30" i="5"/>
  <c r="G30" i="5"/>
  <c r="E30" i="5"/>
  <c r="C30" i="5"/>
  <c r="K29" i="5"/>
  <c r="I29" i="5"/>
  <c r="G29" i="5"/>
  <c r="E29" i="5"/>
  <c r="C29" i="5"/>
  <c r="K28" i="5"/>
  <c r="I28" i="5"/>
  <c r="G28" i="5"/>
  <c r="E28" i="5"/>
  <c r="C28" i="5"/>
  <c r="K27" i="5"/>
  <c r="I27" i="5"/>
  <c r="G27" i="5"/>
  <c r="E27" i="5"/>
  <c r="C27" i="5"/>
  <c r="K26" i="5"/>
  <c r="I26" i="5"/>
  <c r="G26" i="5"/>
  <c r="E26" i="5"/>
  <c r="C26" i="5"/>
  <c r="K25" i="5"/>
  <c r="I25" i="5"/>
  <c r="G25" i="5"/>
  <c r="E25" i="5"/>
  <c r="C25" i="5"/>
  <c r="K24" i="5"/>
  <c r="I24" i="5"/>
  <c r="G24" i="5"/>
  <c r="E24" i="5"/>
  <c r="C24" i="5"/>
  <c r="K23" i="5"/>
  <c r="I23" i="5"/>
  <c r="G23" i="5"/>
  <c r="E23" i="5"/>
  <c r="C23" i="5"/>
  <c r="K22" i="5"/>
  <c r="I22" i="5"/>
  <c r="G22" i="5"/>
  <c r="E22" i="5"/>
  <c r="C22" i="5"/>
  <c r="K21" i="5"/>
  <c r="I21" i="5"/>
  <c r="G21" i="5"/>
  <c r="E21" i="5"/>
  <c r="C21" i="5"/>
  <c r="K20" i="5"/>
  <c r="I20" i="5"/>
  <c r="G20" i="5"/>
  <c r="E20" i="5"/>
  <c r="C20" i="5"/>
  <c r="K19" i="5"/>
  <c r="I19" i="5"/>
  <c r="G19" i="5"/>
  <c r="E19" i="5"/>
  <c r="C19" i="5"/>
  <c r="K18" i="5"/>
  <c r="I18" i="5"/>
  <c r="G18" i="5"/>
  <c r="E18" i="5"/>
  <c r="C18" i="5"/>
  <c r="K17" i="5"/>
  <c r="I17" i="5"/>
  <c r="G17" i="5"/>
  <c r="E17" i="5"/>
  <c r="C17" i="5"/>
  <c r="K16" i="5"/>
  <c r="I16" i="5"/>
  <c r="G16" i="5"/>
  <c r="E16" i="5"/>
  <c r="C16" i="5"/>
  <c r="K15" i="5"/>
  <c r="I15" i="5"/>
  <c r="G15" i="5"/>
  <c r="E15" i="5"/>
  <c r="C15" i="5"/>
  <c r="K14" i="5"/>
  <c r="I14" i="5"/>
  <c r="G14" i="5"/>
  <c r="E14" i="5"/>
  <c r="C14" i="5"/>
  <c r="K13" i="5"/>
  <c r="I13" i="5"/>
  <c r="G13" i="5"/>
  <c r="E13" i="5"/>
  <c r="C13" i="5"/>
  <c r="K12" i="5"/>
  <c r="I12" i="5"/>
  <c r="G12" i="5"/>
  <c r="E12" i="5"/>
  <c r="C12" i="5"/>
  <c r="K11" i="5"/>
  <c r="I11" i="5"/>
  <c r="G11" i="5"/>
  <c r="E11" i="5"/>
  <c r="C11" i="5"/>
  <c r="K10" i="5"/>
  <c r="I10" i="5"/>
  <c r="G10" i="5"/>
  <c r="E10" i="5"/>
  <c r="C10" i="5"/>
  <c r="K9" i="5"/>
  <c r="I9" i="5"/>
  <c r="G9" i="5"/>
  <c r="E9" i="5"/>
  <c r="C9" i="5"/>
  <c r="K8" i="5"/>
  <c r="I8" i="5"/>
  <c r="G8" i="5"/>
  <c r="E8" i="5"/>
  <c r="C8" i="5"/>
  <c r="K7" i="5"/>
  <c r="I7" i="5"/>
  <c r="G7" i="5"/>
  <c r="E7" i="5"/>
  <c r="C7" i="5"/>
  <c r="K6" i="5"/>
  <c r="I6" i="5"/>
  <c r="G6" i="5"/>
  <c r="E6" i="5"/>
  <c r="C6" i="5"/>
  <c r="O34" i="4"/>
  <c r="M34" i="4"/>
  <c r="K34" i="4"/>
  <c r="I34" i="4"/>
  <c r="G34" i="4"/>
  <c r="E34" i="4"/>
  <c r="C34" i="4"/>
  <c r="O33" i="4"/>
  <c r="M33" i="4"/>
  <c r="K33" i="4"/>
  <c r="I33" i="4"/>
  <c r="G33" i="4"/>
  <c r="E33" i="4"/>
  <c r="C33" i="4"/>
  <c r="O32" i="4"/>
  <c r="M32" i="4"/>
  <c r="K32" i="4"/>
  <c r="I32" i="4"/>
  <c r="G32" i="4"/>
  <c r="E32" i="4"/>
  <c r="C32" i="4"/>
  <c r="O31" i="4"/>
  <c r="M31" i="4"/>
  <c r="K31" i="4"/>
  <c r="I31" i="4"/>
  <c r="G31" i="4"/>
  <c r="E31" i="4"/>
  <c r="C31" i="4"/>
  <c r="O30" i="4"/>
  <c r="M30" i="4"/>
  <c r="K30" i="4"/>
  <c r="I30" i="4"/>
  <c r="G30" i="4"/>
  <c r="E30" i="4"/>
  <c r="C30" i="4"/>
  <c r="O29" i="4"/>
  <c r="M29" i="4"/>
  <c r="K29" i="4"/>
  <c r="I29" i="4"/>
  <c r="G29" i="4"/>
  <c r="E29" i="4"/>
  <c r="C29" i="4"/>
  <c r="O28" i="4"/>
  <c r="M28" i="4"/>
  <c r="K28" i="4"/>
  <c r="I28" i="4"/>
  <c r="G28" i="4"/>
  <c r="E28" i="4"/>
  <c r="C28" i="4"/>
  <c r="O27" i="4"/>
  <c r="M27" i="4"/>
  <c r="K27" i="4"/>
  <c r="I27" i="4"/>
  <c r="G27" i="4"/>
  <c r="E27" i="4"/>
  <c r="C27" i="4"/>
  <c r="O26" i="4"/>
  <c r="M26" i="4"/>
  <c r="K26" i="4"/>
  <c r="I26" i="4"/>
  <c r="E26" i="4"/>
  <c r="C26" i="4"/>
  <c r="O25" i="4"/>
  <c r="M25" i="4"/>
  <c r="K25" i="4"/>
  <c r="I25" i="4"/>
  <c r="G25" i="4"/>
  <c r="E25" i="4"/>
  <c r="C25" i="4"/>
  <c r="O24" i="4"/>
  <c r="M24" i="4"/>
  <c r="K24" i="4"/>
  <c r="I24" i="4"/>
  <c r="G24" i="4"/>
  <c r="E24" i="4"/>
  <c r="C24" i="4"/>
  <c r="O23" i="4"/>
  <c r="M23" i="4"/>
  <c r="K23" i="4"/>
  <c r="I23" i="4"/>
  <c r="G23" i="4"/>
  <c r="E23" i="4"/>
  <c r="C23" i="4"/>
  <c r="O22" i="4"/>
  <c r="M22" i="4"/>
  <c r="K22" i="4"/>
  <c r="I22" i="4"/>
  <c r="G22" i="4"/>
  <c r="E22" i="4"/>
  <c r="C22" i="4"/>
  <c r="O21" i="4"/>
  <c r="M21" i="4"/>
  <c r="K21" i="4"/>
  <c r="I21" i="4"/>
  <c r="G21" i="4"/>
  <c r="E21" i="4"/>
  <c r="C21" i="4"/>
  <c r="O20" i="4"/>
  <c r="M20" i="4"/>
  <c r="K20" i="4"/>
  <c r="I20" i="4"/>
  <c r="G20" i="4"/>
  <c r="E20" i="4"/>
  <c r="C20" i="4"/>
  <c r="M19" i="4"/>
  <c r="K19" i="4"/>
  <c r="I19" i="4"/>
  <c r="G19" i="4"/>
  <c r="E19" i="4"/>
  <c r="C19" i="4"/>
  <c r="O18" i="4"/>
  <c r="M18" i="4"/>
  <c r="K18" i="4"/>
  <c r="I18" i="4"/>
  <c r="G18" i="4"/>
  <c r="E18" i="4"/>
  <c r="C18" i="4"/>
  <c r="O17" i="4"/>
  <c r="M17" i="4"/>
  <c r="K17" i="4"/>
  <c r="I17" i="4"/>
  <c r="G17" i="4"/>
  <c r="E17" i="4"/>
  <c r="C17" i="4"/>
  <c r="O16" i="4"/>
  <c r="M16" i="4"/>
  <c r="K16" i="4"/>
  <c r="I16" i="4"/>
  <c r="G16" i="4"/>
  <c r="E16" i="4"/>
  <c r="C16" i="4"/>
  <c r="O15" i="4"/>
  <c r="M15" i="4"/>
  <c r="K15" i="4"/>
  <c r="I15" i="4"/>
  <c r="G15" i="4"/>
  <c r="E15" i="4"/>
  <c r="C15" i="4"/>
  <c r="O14" i="4"/>
  <c r="M14" i="4"/>
  <c r="K14" i="4"/>
  <c r="I14" i="4"/>
  <c r="G14" i="4"/>
  <c r="E14" i="4"/>
  <c r="C14" i="4"/>
  <c r="O13" i="4"/>
  <c r="M13" i="4"/>
  <c r="K13" i="4"/>
  <c r="I13" i="4"/>
  <c r="G13" i="4"/>
  <c r="E13" i="4"/>
  <c r="C13" i="4"/>
  <c r="O12" i="4"/>
  <c r="M12" i="4"/>
  <c r="K12" i="4"/>
  <c r="I12" i="4"/>
  <c r="G12" i="4"/>
  <c r="E12" i="4"/>
  <c r="C12" i="4"/>
  <c r="O11" i="4"/>
  <c r="M11" i="4"/>
  <c r="K11" i="4"/>
  <c r="I11" i="4"/>
  <c r="G11" i="4"/>
  <c r="E11" i="4"/>
  <c r="C11" i="4"/>
  <c r="O10" i="4"/>
  <c r="M10" i="4"/>
  <c r="K10" i="4"/>
  <c r="I10" i="4"/>
  <c r="G10" i="4"/>
  <c r="E10" i="4"/>
  <c r="C10" i="4"/>
  <c r="O9" i="4"/>
  <c r="M9" i="4"/>
  <c r="K9" i="4"/>
  <c r="I9" i="4"/>
  <c r="G9" i="4"/>
  <c r="E9" i="4"/>
  <c r="C9" i="4"/>
  <c r="O8" i="4"/>
  <c r="M8" i="4"/>
  <c r="K8" i="4"/>
  <c r="I8" i="4"/>
  <c r="G8" i="4"/>
  <c r="E8" i="4"/>
  <c r="C8" i="4"/>
  <c r="K10" i="3"/>
  <c r="K8" i="3"/>
  <c r="AC39" i="2"/>
  <c r="S39" i="2"/>
  <c r="S38" i="2"/>
  <c r="AH33" i="2"/>
  <c r="AF33" i="2"/>
  <c r="AB33" i="2"/>
  <c r="Y33" i="2"/>
  <c r="V33" i="2"/>
  <c r="S33" i="2"/>
  <c r="O33" i="2"/>
  <c r="M33" i="2"/>
  <c r="J33" i="2"/>
  <c r="H33" i="2"/>
  <c r="AH32" i="2"/>
  <c r="AF32" i="2"/>
  <c r="AB32" i="2"/>
  <c r="Y32" i="2"/>
  <c r="V32" i="2"/>
  <c r="S32" i="2"/>
  <c r="O32" i="2"/>
  <c r="M32" i="2"/>
  <c r="J32" i="2"/>
  <c r="H32" i="2"/>
  <c r="AH31" i="2"/>
  <c r="AF31" i="2"/>
  <c r="AB31" i="2"/>
  <c r="Y31" i="2"/>
  <c r="V31" i="2"/>
  <c r="S31" i="2"/>
  <c r="O31" i="2"/>
  <c r="M31" i="2"/>
  <c r="J31" i="2"/>
  <c r="H31" i="2"/>
  <c r="AH30" i="2"/>
  <c r="AF30" i="2"/>
  <c r="AB30" i="2"/>
  <c r="Y30" i="2"/>
  <c r="V30" i="2"/>
  <c r="S30" i="2"/>
  <c r="O30" i="2"/>
  <c r="M30" i="2"/>
  <c r="J30" i="2"/>
  <c r="H30" i="2"/>
  <c r="AH29" i="2"/>
  <c r="AF29" i="2"/>
  <c r="AB29" i="2"/>
  <c r="Y29" i="2"/>
  <c r="V29" i="2"/>
  <c r="S29" i="2"/>
  <c r="O29" i="2"/>
  <c r="M29" i="2"/>
  <c r="J29" i="2"/>
  <c r="H29" i="2"/>
  <c r="AH28" i="2"/>
  <c r="AF28" i="2"/>
  <c r="AB28" i="2"/>
  <c r="Y28" i="2"/>
  <c r="V28" i="2"/>
  <c r="S28" i="2"/>
  <c r="M28" i="2"/>
  <c r="J28" i="2"/>
  <c r="H28" i="2"/>
  <c r="AH27" i="2"/>
  <c r="AF27" i="2"/>
  <c r="AB27" i="2"/>
  <c r="Y27" i="2"/>
  <c r="V27" i="2"/>
  <c r="S27" i="2"/>
  <c r="M27" i="2"/>
  <c r="J27" i="2"/>
  <c r="H27" i="2"/>
  <c r="AH26" i="2"/>
  <c r="AF26" i="2"/>
  <c r="AB26" i="2"/>
  <c r="Y26" i="2"/>
  <c r="V26" i="2"/>
  <c r="S26" i="2"/>
  <c r="M26" i="2"/>
  <c r="J26" i="2"/>
  <c r="H26" i="2"/>
  <c r="AH25" i="2"/>
  <c r="AF25" i="2"/>
  <c r="AB25" i="2"/>
  <c r="Y25" i="2"/>
  <c r="V25" i="2"/>
  <c r="S25" i="2"/>
  <c r="O25" i="2"/>
  <c r="M25" i="2"/>
  <c r="J25" i="2"/>
  <c r="H25" i="2"/>
  <c r="AH24" i="2"/>
  <c r="AF24" i="2"/>
  <c r="AB24" i="2"/>
  <c r="Y24" i="2"/>
  <c r="V24" i="2"/>
  <c r="S24" i="2"/>
  <c r="O24" i="2"/>
  <c r="M24" i="2"/>
  <c r="J24" i="2"/>
  <c r="H24" i="2"/>
  <c r="AH23" i="2"/>
  <c r="AF23" i="2"/>
  <c r="AB23" i="2"/>
  <c r="Y23" i="2"/>
  <c r="V23" i="2"/>
  <c r="S23" i="2"/>
  <c r="O23" i="2"/>
  <c r="M23" i="2"/>
  <c r="J23" i="2"/>
  <c r="H23" i="2"/>
  <c r="AH22" i="2"/>
  <c r="AF22" i="2"/>
  <c r="AB22" i="2"/>
  <c r="Y22" i="2"/>
  <c r="V22" i="2"/>
  <c r="S22" i="2"/>
  <c r="O22" i="2"/>
  <c r="M22" i="2"/>
  <c r="J22" i="2"/>
  <c r="H22" i="2"/>
  <c r="AH21" i="2"/>
  <c r="AF21" i="2"/>
  <c r="AB21" i="2"/>
  <c r="Y21" i="2"/>
  <c r="V21" i="2"/>
  <c r="S21" i="2"/>
  <c r="O21" i="2"/>
  <c r="M21" i="2"/>
  <c r="J21" i="2"/>
  <c r="H21" i="2"/>
  <c r="AH20" i="2"/>
  <c r="AF20" i="2"/>
  <c r="AB20" i="2"/>
  <c r="Y20" i="2"/>
  <c r="V20" i="2"/>
  <c r="S20" i="2"/>
  <c r="O20" i="2"/>
  <c r="M20" i="2"/>
  <c r="J20" i="2"/>
  <c r="H20" i="2"/>
  <c r="AH19" i="2"/>
  <c r="AF19" i="2"/>
  <c r="AB19" i="2"/>
  <c r="Y19" i="2"/>
  <c r="V19" i="2"/>
  <c r="S19" i="2"/>
  <c r="O19" i="2"/>
  <c r="M19" i="2"/>
  <c r="J19" i="2"/>
  <c r="H19" i="2"/>
  <c r="AH18" i="2"/>
  <c r="AF18" i="2"/>
  <c r="AB18" i="2"/>
  <c r="Y18" i="2"/>
  <c r="V18" i="2"/>
  <c r="S18" i="2"/>
  <c r="O18" i="2"/>
  <c r="J18" i="2"/>
  <c r="H18" i="2"/>
  <c r="AH17" i="2"/>
  <c r="AF17" i="2"/>
  <c r="AB17" i="2"/>
  <c r="Y17" i="2"/>
  <c r="V17" i="2"/>
  <c r="S17" i="2"/>
  <c r="O17" i="2"/>
  <c r="J17" i="2"/>
  <c r="H17" i="2"/>
  <c r="AH16" i="2"/>
  <c r="AF16" i="2"/>
  <c r="AB16" i="2"/>
  <c r="Y16" i="2"/>
  <c r="V16" i="2"/>
  <c r="S16" i="2"/>
  <c r="O16" i="2"/>
  <c r="J16" i="2"/>
  <c r="H16" i="2"/>
  <c r="AH15" i="2"/>
  <c r="AF15" i="2"/>
  <c r="AB15" i="2"/>
  <c r="Y15" i="2"/>
  <c r="V15" i="2"/>
  <c r="S15" i="2"/>
  <c r="O15" i="2"/>
  <c r="M15" i="2"/>
  <c r="J15" i="2"/>
  <c r="H15" i="2"/>
  <c r="AH14" i="2"/>
  <c r="AF14" i="2"/>
  <c r="AB14" i="2"/>
  <c r="Y14" i="2"/>
  <c r="V14" i="2"/>
  <c r="S14" i="2"/>
  <c r="O14" i="2"/>
  <c r="M14" i="2"/>
  <c r="J14" i="2"/>
  <c r="H14" i="2"/>
  <c r="AH13" i="2"/>
  <c r="AF13" i="2"/>
  <c r="AB13" i="2"/>
  <c r="Y13" i="2"/>
  <c r="V13" i="2"/>
  <c r="S13" i="2"/>
  <c r="O13" i="2"/>
  <c r="M13" i="2"/>
  <c r="J13" i="2"/>
  <c r="H13" i="2"/>
  <c r="AH12" i="2"/>
  <c r="AF12" i="2"/>
  <c r="AB12" i="2"/>
  <c r="Y12" i="2"/>
  <c r="V12" i="2"/>
  <c r="S12" i="2"/>
  <c r="O12" i="2"/>
  <c r="M12" i="2"/>
  <c r="J12" i="2"/>
  <c r="H12" i="2"/>
  <c r="AH11" i="2"/>
  <c r="AF11" i="2"/>
  <c r="AB11" i="2"/>
  <c r="Y11" i="2"/>
  <c r="V11" i="2"/>
  <c r="S11" i="2"/>
  <c r="O11" i="2"/>
  <c r="M11" i="2"/>
  <c r="J11" i="2"/>
  <c r="H11" i="2"/>
  <c r="AH10" i="2"/>
  <c r="AF10" i="2"/>
  <c r="AB10" i="2"/>
  <c r="Y10" i="2"/>
  <c r="V10" i="2"/>
  <c r="S10" i="2"/>
  <c r="O10" i="2"/>
  <c r="M10" i="2"/>
  <c r="J10" i="2"/>
  <c r="H10" i="2"/>
  <c r="AH9" i="2"/>
  <c r="AF9" i="2"/>
  <c r="AB9" i="2"/>
  <c r="Y9" i="2"/>
  <c r="V9" i="2"/>
  <c r="S9" i="2"/>
  <c r="O9" i="2"/>
  <c r="M9" i="2"/>
  <c r="J9" i="2"/>
  <c r="H9" i="2"/>
  <c r="AH8" i="2"/>
  <c r="AF8" i="2"/>
  <c r="AB8" i="2"/>
  <c r="Y8" i="2"/>
  <c r="V8" i="2"/>
  <c r="S8" i="2"/>
  <c r="O8" i="2"/>
  <c r="M8" i="2"/>
  <c r="J8" i="2"/>
  <c r="H8" i="2"/>
  <c r="AH7" i="2"/>
  <c r="AF7" i="2"/>
  <c r="AB7" i="2"/>
  <c r="Y7" i="2"/>
  <c r="V7" i="2"/>
  <c r="S7" i="2"/>
  <c r="O7" i="2"/>
  <c r="M7" i="2"/>
  <c r="J7" i="2"/>
  <c r="H7" i="2"/>
  <c r="U41" i="6" l="1"/>
  <c r="Y41" i="6"/>
  <c r="W41" i="6"/>
  <c r="S41" i="6"/>
  <c r="Q41" i="6"/>
  <c r="O41" i="6"/>
  <c r="M41" i="6"/>
  <c r="K41" i="6"/>
  <c r="I41" i="6"/>
  <c r="G41" i="6"/>
  <c r="E41" i="6"/>
  <c r="C41" i="6"/>
  <c r="E33" i="9"/>
  <c r="G35" i="5"/>
  <c r="D15" i="11" s="1"/>
  <c r="T33" i="7"/>
  <c r="A8" i="11" s="1"/>
  <c r="E8" i="11" s="1"/>
  <c r="I35" i="5"/>
  <c r="K35" i="5"/>
  <c r="C37" i="4"/>
  <c r="B38" i="4" s="1"/>
  <c r="B41" i="4" s="1"/>
  <c r="E37" i="4"/>
  <c r="R33" i="7"/>
  <c r="C35" i="5"/>
  <c r="E35" i="5"/>
  <c r="D8" i="11" s="1"/>
  <c r="O37" i="4"/>
  <c r="E15" i="11" s="1"/>
  <c r="M37" i="4"/>
  <c r="I37" i="4"/>
  <c r="G37" i="4"/>
  <c r="K37" i="4"/>
  <c r="Y40" i="6"/>
  <c r="W40" i="6"/>
  <c r="U40" i="6"/>
  <c r="S40" i="6"/>
  <c r="Q40" i="6"/>
  <c r="O40" i="6"/>
  <c r="M40" i="6"/>
  <c r="K40" i="6"/>
  <c r="I40" i="6"/>
  <c r="G40" i="6"/>
  <c r="E40" i="6"/>
  <c r="C40" i="6"/>
  <c r="AC17" i="2"/>
  <c r="J13" i="7" s="1"/>
  <c r="L13" i="7" s="1"/>
  <c r="AC8" i="2"/>
  <c r="J4" i="7" s="1"/>
  <c r="L4" i="7" s="1"/>
  <c r="T38" i="2"/>
  <c r="I17" i="7"/>
  <c r="I23" i="7"/>
  <c r="I29" i="7"/>
  <c r="O20" i="7"/>
  <c r="P20" i="7" s="1"/>
  <c r="N29" i="7"/>
  <c r="AC21" i="2"/>
  <c r="J17" i="7" s="1"/>
  <c r="L17" i="7" s="1"/>
  <c r="K12" i="3"/>
  <c r="I30" i="7"/>
  <c r="AC32" i="2"/>
  <c r="J28" i="7" s="1"/>
  <c r="L28" i="7" s="1"/>
  <c r="AC33" i="2"/>
  <c r="J29" i="7" s="1"/>
  <c r="L29" i="7" s="1"/>
  <c r="AC14" i="2"/>
  <c r="J10" i="7" s="1"/>
  <c r="L10" i="7" s="1"/>
  <c r="I28" i="7"/>
  <c r="O27" i="7"/>
  <c r="P27" i="7" s="1"/>
  <c r="O3" i="7"/>
  <c r="P3" i="7" s="1"/>
  <c r="O4" i="7"/>
  <c r="P4" i="7" s="1"/>
  <c r="I9" i="7"/>
  <c r="O10" i="7"/>
  <c r="P10" i="7" s="1"/>
  <c r="I15" i="7"/>
  <c r="I18" i="7"/>
  <c r="I19" i="7"/>
  <c r="I24" i="7"/>
  <c r="O25" i="7"/>
  <c r="P25" i="7" s="1"/>
  <c r="I26" i="7"/>
  <c r="O29" i="7"/>
  <c r="P29" i="7" s="1"/>
  <c r="AC12" i="2"/>
  <c r="J8" i="7" s="1"/>
  <c r="L8" i="7" s="1"/>
  <c r="AC15" i="2"/>
  <c r="J11" i="7" s="1"/>
  <c r="L11" i="7" s="1"/>
  <c r="AC16" i="2"/>
  <c r="J12" i="7" s="1"/>
  <c r="L12" i="7" s="1"/>
  <c r="AC20" i="2"/>
  <c r="J16" i="7" s="1"/>
  <c r="L16" i="7" s="1"/>
  <c r="AC28" i="2"/>
  <c r="J24" i="7" s="1"/>
  <c r="L24" i="7" s="1"/>
  <c r="AC9" i="2"/>
  <c r="J5" i="7" s="1"/>
  <c r="L5" i="7" s="1"/>
  <c r="AC24" i="2"/>
  <c r="J20" i="7" s="1"/>
  <c r="L20" i="7" s="1"/>
  <c r="N4" i="7"/>
  <c r="N5" i="7"/>
  <c r="N7" i="7"/>
  <c r="N8" i="7"/>
  <c r="N10" i="7"/>
  <c r="N13" i="7"/>
  <c r="N14" i="7"/>
  <c r="N19" i="7"/>
  <c r="N23" i="7"/>
  <c r="N25" i="7"/>
  <c r="N26" i="7"/>
  <c r="O28" i="7"/>
  <c r="P28" i="7" s="1"/>
  <c r="AC10" i="2"/>
  <c r="J6" i="7" s="1"/>
  <c r="L6" i="7" s="1"/>
  <c r="AC13" i="2"/>
  <c r="J9" i="7" s="1"/>
  <c r="L9" i="7" s="1"/>
  <c r="AC18" i="2"/>
  <c r="J14" i="7" s="1"/>
  <c r="L14" i="7" s="1"/>
  <c r="AC22" i="2"/>
  <c r="J18" i="7" s="1"/>
  <c r="L18" i="7" s="1"/>
  <c r="AC26" i="2"/>
  <c r="J22" i="7" s="1"/>
  <c r="L22" i="7" s="1"/>
  <c r="AC30" i="2"/>
  <c r="J26" i="7" s="1"/>
  <c r="L26" i="7" s="1"/>
  <c r="J30" i="7"/>
  <c r="L30" i="7" s="1"/>
  <c r="AC7" i="2"/>
  <c r="J3" i="7" s="1"/>
  <c r="L3" i="7" s="1"/>
  <c r="AC11" i="2"/>
  <c r="J7" i="7" s="1"/>
  <c r="L7" i="7" s="1"/>
  <c r="AC19" i="2"/>
  <c r="J15" i="7" s="1"/>
  <c r="L15" i="7" s="1"/>
  <c r="AC23" i="2"/>
  <c r="J19" i="7" s="1"/>
  <c r="L19" i="7" s="1"/>
  <c r="AC31" i="2"/>
  <c r="J27" i="7" s="1"/>
  <c r="L27" i="7" s="1"/>
  <c r="K38" i="2"/>
  <c r="K39" i="2" s="1"/>
  <c r="AC29" i="2"/>
  <c r="J25" i="7" s="1"/>
  <c r="L25" i="7" s="1"/>
  <c r="AC27" i="2"/>
  <c r="J23" i="7" s="1"/>
  <c r="L23" i="7" s="1"/>
  <c r="AC25" i="2"/>
  <c r="J21" i="7" s="1"/>
  <c r="L21" i="7" s="1"/>
  <c r="N9" i="7"/>
  <c r="N21" i="7"/>
  <c r="O26" i="7"/>
  <c r="P26" i="7" s="1"/>
  <c r="I7" i="7"/>
  <c r="I5" i="7"/>
  <c r="I8" i="7"/>
  <c r="I11" i="7"/>
  <c r="I14" i="7"/>
  <c r="N24" i="7"/>
  <c r="O22" i="7"/>
  <c r="P22" i="7" s="1"/>
  <c r="I22" i="7"/>
  <c r="O6" i="7"/>
  <c r="P6" i="7" s="1"/>
  <c r="O5" i="7"/>
  <c r="P5" i="7" s="1"/>
  <c r="I13" i="7"/>
  <c r="O12" i="7"/>
  <c r="P12" i="7" s="1"/>
  <c r="O11" i="7"/>
  <c r="P11" i="7" s="1"/>
  <c r="I3" i="7"/>
  <c r="N18" i="7"/>
  <c r="N11" i="7"/>
  <c r="N20" i="7"/>
  <c r="I20" i="7"/>
  <c r="B40" i="2"/>
  <c r="O17" i="7"/>
  <c r="P17" i="7" s="1"/>
  <c r="O16" i="7"/>
  <c r="P16" i="7" s="1"/>
  <c r="B39" i="2"/>
  <c r="N12" i="7"/>
  <c r="N30" i="7"/>
  <c r="N28" i="7"/>
  <c r="O7" i="7"/>
  <c r="P7" i="7" s="1"/>
  <c r="I10" i="7"/>
  <c r="O13" i="7"/>
  <c r="P13" i="7" s="1"/>
  <c r="N17" i="7"/>
  <c r="O8" i="7"/>
  <c r="P8" i="7" s="1"/>
  <c r="O23" i="7"/>
  <c r="P23" i="7" s="1"/>
  <c r="I6" i="7"/>
  <c r="O9" i="7"/>
  <c r="P9" i="7" s="1"/>
  <c r="I12" i="7"/>
  <c r="O18" i="7"/>
  <c r="P18" i="7" s="1"/>
  <c r="I21" i="7"/>
  <c r="I27" i="7"/>
  <c r="O30" i="7"/>
  <c r="P30" i="7" s="1"/>
  <c r="N6" i="7"/>
  <c r="N27" i="7"/>
  <c r="O21" i="7"/>
  <c r="P21" i="7" s="1"/>
  <c r="N16" i="7"/>
  <c r="O14" i="7"/>
  <c r="P14" i="7" s="1"/>
  <c r="N22" i="7"/>
  <c r="I4" i="7"/>
  <c r="I25" i="7"/>
  <c r="O19" i="7"/>
  <c r="P19" i="7" s="1"/>
  <c r="I16" i="7"/>
  <c r="N15" i="7"/>
  <c r="O15" i="7"/>
  <c r="P15" i="7" s="1"/>
  <c r="G42" i="6" l="1"/>
  <c r="I33" i="7"/>
  <c r="L33" i="7"/>
  <c r="N33" i="7"/>
  <c r="C41" i="4"/>
  <c r="E4" i="11"/>
  <c r="G41" i="4"/>
  <c r="E13" i="11"/>
  <c r="O42" i="6"/>
  <c r="S42" i="6"/>
  <c r="E16" i="11"/>
  <c r="D14" i="11"/>
  <c r="E14" i="11" s="1"/>
  <c r="G37" i="5"/>
  <c r="D3" i="11"/>
  <c r="B40" i="4"/>
  <c r="E11" i="11"/>
  <c r="D12" i="11"/>
  <c r="F40" i="4"/>
  <c r="F38" i="4"/>
  <c r="F41" i="4"/>
  <c r="B39" i="4"/>
  <c r="F39" i="4"/>
  <c r="C40" i="4" l="1"/>
  <c r="G40" i="4"/>
  <c r="E12" i="11" s="1"/>
  <c r="E3" i="11"/>
  <c r="C42" i="6"/>
  <c r="K4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8" authorId="0" shapeId="0" xr:uid="{ECB13D2E-4F23-4279-8640-C868E878349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عداد فرز اتصالات</t>
        </r>
      </text>
    </comment>
  </commentList>
</comments>
</file>

<file path=xl/sharedStrings.xml><?xml version="1.0" encoding="utf-8"?>
<sst xmlns="http://schemas.openxmlformats.org/spreadsheetml/2006/main" count="350" uniqueCount="184">
  <si>
    <t>التاريخ</t>
  </si>
  <si>
    <t>الابداع</t>
  </si>
  <si>
    <t>Trouble Ticket Summary</t>
  </si>
  <si>
    <t>No.</t>
  </si>
  <si>
    <t>T.T #</t>
  </si>
  <si>
    <t>Date</t>
  </si>
  <si>
    <t>Receiving Time</t>
  </si>
  <si>
    <t>Resolving Time</t>
  </si>
  <si>
    <t>Time</t>
  </si>
  <si>
    <t xml:space="preserve">Location </t>
  </si>
  <si>
    <t>Description</t>
  </si>
  <si>
    <t>T.T Type</t>
  </si>
  <si>
    <t xml:space="preserve">  T.T  - Owner</t>
  </si>
  <si>
    <t>Status</t>
  </si>
  <si>
    <t>Resolving Date</t>
  </si>
  <si>
    <t>Technician</t>
  </si>
  <si>
    <t>CS %</t>
  </si>
  <si>
    <t>Generators Status</t>
  </si>
  <si>
    <t>Generator Serial No.</t>
  </si>
  <si>
    <t>Operating Hours</t>
  </si>
  <si>
    <t>Volt (AC)</t>
  </si>
  <si>
    <t>Volt (DC)</t>
  </si>
  <si>
    <t>Frequency</t>
  </si>
  <si>
    <t>Oil Pressure</t>
  </si>
  <si>
    <t>Total Shortage (Liter)</t>
  </si>
  <si>
    <t xml:space="preserve">Notes </t>
  </si>
  <si>
    <t>Main Tank level in (Liter)</t>
  </si>
  <si>
    <t>Daily Tank level in   (litre)</t>
  </si>
  <si>
    <t>اجمالي استهلاك الشهر لجميع المباني</t>
  </si>
  <si>
    <t>اجمالي استهلاك الشهر</t>
  </si>
  <si>
    <t>يوم 28</t>
  </si>
  <si>
    <t>يوم 27</t>
  </si>
  <si>
    <t>يوم 26</t>
  </si>
  <si>
    <t>يوم 25</t>
  </si>
  <si>
    <t>يوم 24</t>
  </si>
  <si>
    <t>يوم 23</t>
  </si>
  <si>
    <t>يوم 22</t>
  </si>
  <si>
    <t>يوم 21</t>
  </si>
  <si>
    <t>يوم 20</t>
  </si>
  <si>
    <t>يوم 19</t>
  </si>
  <si>
    <t>يوم 18</t>
  </si>
  <si>
    <t>يوم 17</t>
  </si>
  <si>
    <t>يوم 16</t>
  </si>
  <si>
    <t>يوم 15</t>
  </si>
  <si>
    <t>يوم 14</t>
  </si>
  <si>
    <t>يوم 12</t>
  </si>
  <si>
    <t>يوم 11</t>
  </si>
  <si>
    <t>يوم 10</t>
  </si>
  <si>
    <t>يوم 9</t>
  </si>
  <si>
    <t>يوم 8</t>
  </si>
  <si>
    <t>يوم 7</t>
  </si>
  <si>
    <t>يوم 6</t>
  </si>
  <si>
    <t>يوم 5</t>
  </si>
  <si>
    <t>يوم 3</t>
  </si>
  <si>
    <t>يوم 2</t>
  </si>
  <si>
    <t>يوم 1</t>
  </si>
  <si>
    <t>اجمالي اليوم</t>
  </si>
  <si>
    <t>المدرسة</t>
  </si>
  <si>
    <t>مبني الشركات</t>
  </si>
  <si>
    <t>مبني نيترا</t>
  </si>
  <si>
    <t xml:space="preserve">مبني التعهيد </t>
  </si>
  <si>
    <t>اجمالي
 اليوم</t>
  </si>
  <si>
    <t>مبني الابداع</t>
  </si>
  <si>
    <t>مبني التدريب</t>
  </si>
  <si>
    <t>استهلاك</t>
  </si>
  <si>
    <t>قراءه</t>
  </si>
  <si>
    <t>KW/H</t>
  </si>
  <si>
    <t>مبني الخدمات</t>
  </si>
  <si>
    <t>مبني البريد</t>
  </si>
  <si>
    <t>قراءه عدادات الجهد المنخفض</t>
  </si>
  <si>
    <t>مبني التعهيد</t>
  </si>
  <si>
    <t>.</t>
  </si>
  <si>
    <t>SA4</t>
  </si>
  <si>
    <t>SA3</t>
  </si>
  <si>
    <t>SA2</t>
  </si>
  <si>
    <t>SA1</t>
  </si>
  <si>
    <t>FA4</t>
  </si>
  <si>
    <t>FA3</t>
  </si>
  <si>
    <t>FA2</t>
  </si>
  <si>
    <t>FA1</t>
  </si>
  <si>
    <t>GA4</t>
  </si>
  <si>
    <t>GA3</t>
  </si>
  <si>
    <t>GA2</t>
  </si>
  <si>
    <t>GA1</t>
  </si>
  <si>
    <t>الدور الثاني علوي</t>
  </si>
  <si>
    <t>الدور الاول علوي</t>
  </si>
  <si>
    <t>الدور الارضي</t>
  </si>
  <si>
    <t>اسم الفني</t>
  </si>
  <si>
    <t>استهلاك مياه الري</t>
  </si>
  <si>
    <t>قراءه عدادات مياه الري</t>
  </si>
  <si>
    <t>استهلاك مياه الشرب</t>
  </si>
  <si>
    <t>قراءه عدادات مياه الشرب</t>
  </si>
  <si>
    <t>قراءات عدادات المياه</t>
  </si>
  <si>
    <t>المصنع</t>
  </si>
  <si>
    <t>قراءه اول المده</t>
  </si>
  <si>
    <t>قراءه اخر المده</t>
  </si>
  <si>
    <t>التدريب</t>
  </si>
  <si>
    <t>التعهيد</t>
  </si>
  <si>
    <t>خدمه مواطن</t>
  </si>
  <si>
    <t>الخدمات</t>
  </si>
  <si>
    <t>JI5K888402</t>
  </si>
  <si>
    <t>E16K952212</t>
  </si>
  <si>
    <t>K15K889808</t>
  </si>
  <si>
    <t>K15K889806</t>
  </si>
  <si>
    <t>K15K889807</t>
  </si>
  <si>
    <t xml:space="preserve">Total Shortage in liter </t>
  </si>
  <si>
    <t>GEN Stand by</t>
  </si>
  <si>
    <t>استهلاك المصنع</t>
  </si>
  <si>
    <t>قراءه ضغط
 طلمبه الفاير</t>
  </si>
  <si>
    <t>مبني نترا</t>
  </si>
  <si>
    <t>مبنى المدرسة</t>
  </si>
  <si>
    <t>تجاري 1</t>
  </si>
  <si>
    <t>تجاري  2</t>
  </si>
  <si>
    <t>تجاري  3</t>
  </si>
  <si>
    <t>اجمالي استهلاك (تدريب +شركات)(ابداع +نترا)</t>
  </si>
  <si>
    <t>نسبه استهلاك الشركات/ (تدريب +شركات) الابداع/(ابداع +نترا)</t>
  </si>
  <si>
    <t>يوم 4</t>
  </si>
  <si>
    <t>يوم 13</t>
  </si>
  <si>
    <t>عدادات قاعات مبني التعهيد</t>
  </si>
  <si>
    <t>محلات 1</t>
  </si>
  <si>
    <t>محلات 2</t>
  </si>
  <si>
    <t>محلات 3</t>
  </si>
  <si>
    <t>اجمالي المحلات</t>
  </si>
  <si>
    <t>بريد</t>
  </si>
  <si>
    <t>نسبه استهلاك
 المحلات / البريد</t>
  </si>
  <si>
    <t>اتصالات</t>
  </si>
  <si>
    <t>اتصالات داخلى</t>
  </si>
  <si>
    <t xml:space="preserve"> Solar cell</t>
  </si>
  <si>
    <t>الاجمالي</t>
  </si>
  <si>
    <t>قراءه عدادات الكهرباء 
( الاكشاك )</t>
  </si>
  <si>
    <t>الكشك</t>
  </si>
  <si>
    <t>31/7/2025</t>
  </si>
  <si>
    <t>20/8/2025</t>
  </si>
  <si>
    <t>31/8/2025</t>
  </si>
  <si>
    <t>30/9/2025</t>
  </si>
  <si>
    <t>SKY TAHEED</t>
  </si>
  <si>
    <t>SKY CORPORATE 1</t>
  </si>
  <si>
    <t>SKY CORPORATE 2</t>
  </si>
  <si>
    <t>HALA CORPORATE</t>
  </si>
  <si>
    <t>31/10/2025</t>
  </si>
  <si>
    <t>30/11/2025</t>
  </si>
  <si>
    <t>العداد</t>
  </si>
  <si>
    <t>المكان</t>
  </si>
  <si>
    <t>الاستهلاك كيلو وات</t>
  </si>
  <si>
    <t>الاستهلاك كيلو وات للمبانى</t>
  </si>
  <si>
    <t>الاستهلاك بالجنية</t>
  </si>
  <si>
    <t>الانتاج الطاقة الشمسية بالكيلو</t>
  </si>
  <si>
    <t>الانتاج الطاقة الشمسية بالكيلو للمبانى</t>
  </si>
  <si>
    <t xml:space="preserve">التدريب </t>
  </si>
  <si>
    <t>الشركات</t>
  </si>
  <si>
    <t>كشك هلا</t>
  </si>
  <si>
    <t>كشك سكاى 1</t>
  </si>
  <si>
    <t>استهلاك من عداد فرز اتصالات</t>
  </si>
  <si>
    <t>كشك سكاى 2</t>
  </si>
  <si>
    <t>خدمة المواطن</t>
  </si>
  <si>
    <t>QNB</t>
  </si>
  <si>
    <t>كشك سكاى 3</t>
  </si>
  <si>
    <t>المحلات</t>
  </si>
  <si>
    <t>الابتكار</t>
  </si>
  <si>
    <t>نترا</t>
  </si>
  <si>
    <t>مبني المدرسه</t>
  </si>
  <si>
    <t>31/12/2025</t>
  </si>
  <si>
    <t>31/1/2026</t>
  </si>
  <si>
    <t>28/2/2026</t>
  </si>
  <si>
    <t>يوم 29</t>
  </si>
  <si>
    <t>يوم 30</t>
  </si>
  <si>
    <t>المدرسه</t>
  </si>
  <si>
    <t>31/3/2026</t>
  </si>
  <si>
    <t>مصطفي ممدوح</t>
  </si>
  <si>
    <t>البنك الاهلي</t>
  </si>
  <si>
    <t>أكتبوس</t>
  </si>
  <si>
    <t>أيزون</t>
  </si>
  <si>
    <t>ايجادا</t>
  </si>
  <si>
    <t>اورنج</t>
  </si>
  <si>
    <t>30/4/2026</t>
  </si>
  <si>
    <t>31/5/2026</t>
  </si>
  <si>
    <t>اجمالي استهلاك مياه الري شهر يونيو  2026 بالمتر المكعب</t>
  </si>
  <si>
    <t>اجمالي استهلاك مياه الشرب شهر يونيو  2026 بالمتر المكعب</t>
  </si>
  <si>
    <t>شهر يونيو</t>
  </si>
  <si>
    <t>يونيو</t>
  </si>
  <si>
    <t>شهر يونيو 2026</t>
  </si>
  <si>
    <t>محمود سيد</t>
  </si>
  <si>
    <t>Date 30/6/2026                                                         Inspected By:</t>
  </si>
  <si>
    <t>30/6/2026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</si>
</sst>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/yy"/>
    <numFmt numFmtId="165" formatCode="[$-2000401]dd\-mmm"/>
    <numFmt numFmtId="166" formatCode="0.0"/>
    <numFmt numFmtId="167" formatCode="[$-409]d\-mmm;@"/>
    <numFmt numFmtId="168" formatCode="[$-14C09]dd/mm/yyyy;@"/>
  </numFmts>
  <fonts count="53" x14ac:knownFonts="1">
    <font>
      <sz val="11"/>
      <name val="Calibri"/>
    </font>
    <font>
      <b/>
      <u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2"/>
      <name val="Calibri"/>
      <family val="2"/>
    </font>
    <font>
      <b/>
      <sz val="12"/>
      <color indexed="8"/>
      <name val="Calibri"/>
      <family val="2"/>
    </font>
    <font>
      <sz val="11"/>
      <name val="Calibri"/>
      <family val="2"/>
    </font>
    <font>
      <sz val="22"/>
      <color rgb="FFFF0000"/>
      <name val="Calibri"/>
      <family val="2"/>
    </font>
    <font>
      <b/>
      <sz val="22"/>
      <color rgb="FF000000"/>
      <name val="Calibri"/>
      <family val="2"/>
    </font>
    <font>
      <sz val="12"/>
      <color rgb="FF000000"/>
      <name val="Calibri"/>
      <family val="2"/>
    </font>
    <font>
      <sz val="18"/>
      <color rgb="FFFF0000"/>
      <name val="Calibri"/>
      <family val="2"/>
    </font>
    <font>
      <b/>
      <sz val="28"/>
      <color rgb="FF000000"/>
      <name val="Calibri"/>
      <family val="2"/>
    </font>
    <font>
      <b/>
      <sz val="18"/>
      <color rgb="FF000000"/>
      <name val="Calibri"/>
      <family val="2"/>
    </font>
    <font>
      <b/>
      <sz val="24"/>
      <color rgb="FFFF0000"/>
      <name val="Calibri"/>
      <family val="2"/>
    </font>
    <font>
      <sz val="20"/>
      <color rgb="FFFF0000"/>
      <name val="Calibri"/>
      <family val="2"/>
    </font>
    <font>
      <sz val="28"/>
      <color rgb="FFFF0000"/>
      <name val="Calibri"/>
      <family val="2"/>
    </font>
    <font>
      <b/>
      <sz val="20"/>
      <color rgb="FF000000"/>
      <name val="Calibri"/>
      <family val="2"/>
    </font>
    <font>
      <b/>
      <sz val="26"/>
      <color rgb="FF000000"/>
      <name val="Calibri"/>
      <family val="2"/>
    </font>
    <font>
      <sz val="16"/>
      <color rgb="FFFF0000"/>
      <name val="Calibri"/>
      <family val="2"/>
    </font>
    <font>
      <sz val="14"/>
      <color rgb="FF000000"/>
      <name val="Calibri"/>
      <family val="2"/>
    </font>
    <font>
      <b/>
      <sz val="14"/>
      <color rgb="FFFF0000"/>
      <name val="Calibri"/>
      <family val="2"/>
    </font>
    <font>
      <b/>
      <sz val="16"/>
      <color rgb="FF000000"/>
      <name val="Calibri"/>
      <family val="2"/>
    </font>
    <font>
      <sz val="28"/>
      <color rgb="FF000000"/>
      <name val="Calibri"/>
      <family val="2"/>
    </font>
    <font>
      <b/>
      <sz val="48"/>
      <color rgb="FF000000"/>
      <name val="Calibri"/>
      <family val="2"/>
    </font>
    <font>
      <b/>
      <sz val="10"/>
      <name val="Arial"/>
      <family val="2"/>
    </font>
    <font>
      <b/>
      <sz val="12"/>
      <color rgb="FF000000"/>
      <name val="Calibri"/>
      <family val="2"/>
    </font>
    <font>
      <sz val="10"/>
      <name val="Arial"/>
      <family val="2"/>
    </font>
    <font>
      <sz val="12"/>
      <name val="Arial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rgb="FFFFFFFF"/>
      <name val="Calibri"/>
      <family val="2"/>
    </font>
    <font>
      <sz val="22"/>
      <color rgb="FF000000"/>
      <name val="Calibri"/>
      <family val="2"/>
    </font>
    <font>
      <sz val="24"/>
      <color rgb="FFFF0000"/>
      <name val="Calibri"/>
      <family val="2"/>
    </font>
    <font>
      <b/>
      <sz val="20"/>
      <color rgb="FFFF0000"/>
      <name val="Calibri"/>
      <family val="2"/>
    </font>
    <font>
      <sz val="20"/>
      <color rgb="FF000000"/>
      <name val="Calibri"/>
      <family val="2"/>
    </font>
    <font>
      <sz val="72"/>
      <color rgb="FFFF0000"/>
      <name val="Calibri"/>
      <family val="2"/>
    </font>
    <font>
      <b/>
      <sz val="36"/>
      <color rgb="FF000000"/>
      <name val="Calibri"/>
      <family val="2"/>
    </font>
    <font>
      <b/>
      <sz val="48"/>
      <color rgb="FFFF0000"/>
      <name val="Calibri"/>
      <family val="2"/>
    </font>
    <font>
      <b/>
      <sz val="72"/>
      <color rgb="FFFF0000"/>
      <name val="Calibri"/>
      <family val="2"/>
    </font>
    <font>
      <b/>
      <sz val="36"/>
      <color rgb="FFFF0000"/>
      <name val="Calibri"/>
      <family val="2"/>
    </font>
    <font>
      <b/>
      <sz val="28"/>
      <color rgb="FFFF0000"/>
      <name val="Calibri"/>
      <family val="2"/>
    </font>
    <font>
      <b/>
      <sz val="18"/>
      <color rgb="FFFF0000"/>
      <name val="Calibri"/>
      <family val="2"/>
    </font>
    <font>
      <b/>
      <sz val="24"/>
      <color rgb="FF000000"/>
      <name val="Calibri"/>
      <family val="2"/>
    </font>
    <font>
      <b/>
      <sz val="16"/>
      <color rgb="FFFF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26"/>
      <color rgb="FFFF0000"/>
      <name val="Calibri"/>
      <family val="2"/>
    </font>
    <font>
      <sz val="26"/>
      <color rgb="FF000000"/>
      <name val="Calibri"/>
      <family val="2"/>
    </font>
    <font>
      <sz val="26"/>
      <color rgb="FFFF0000"/>
      <name val="Calibri"/>
      <family val="2"/>
    </font>
    <font>
      <b/>
      <sz val="16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4"/>
        <bgColor indexed="10"/>
      </patternFill>
    </fill>
    <fill>
      <patternFill patternType="solid">
        <fgColor rgb="FFFFFF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DC3E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5591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FCDCD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385623"/>
        <bgColor indexed="64"/>
      </patternFill>
    </fill>
    <fill>
      <patternFill patternType="solid">
        <fgColor rgb="FFD9E3F3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</fills>
  <borders count="42">
    <border>
      <left/>
      <right/>
      <top/>
      <bottom/>
      <diagonal/>
    </border>
    <border>
      <left style="thick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ck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25" fillId="0" borderId="0">
      <protection locked="0"/>
    </xf>
    <xf numFmtId="0" fontId="25" fillId="0" borderId="0">
      <protection locked="0"/>
    </xf>
  </cellStyleXfs>
  <cellXfs count="425">
    <xf numFmtId="0" fontId="0" fillId="0" borderId="0" xfId="0">
      <alignment vertical="center"/>
    </xf>
    <xf numFmtId="0" fontId="3" fillId="3" borderId="4" xfId="0" applyFont="1" applyFill="1" applyBorder="1" applyAlignment="1">
      <alignment horizontal="center" vertical="center"/>
    </xf>
    <xf numFmtId="0" fontId="4" fillId="4" borderId="4" xfId="1" applyFont="1" applyFill="1" applyBorder="1" applyAlignment="1" applyProtection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20" fontId="5" fillId="5" borderId="5" xfId="0" applyNumberFormat="1" applyFont="1" applyFill="1" applyBorder="1" applyAlignment="1">
      <alignment horizontal="center" vertical="center"/>
    </xf>
    <xf numFmtId="20" fontId="5" fillId="5" borderId="4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64" fontId="5" fillId="5" borderId="5" xfId="0" applyNumberFormat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164" fontId="5" fillId="5" borderId="4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20" fontId="5" fillId="5" borderId="8" xfId="0" applyNumberFormat="1" applyFont="1" applyFill="1" applyBorder="1" applyAlignment="1">
      <alignment horizontal="center" vertical="center"/>
    </xf>
    <xf numFmtId="20" fontId="5" fillId="5" borderId="7" xfId="0" applyNumberFormat="1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20" fontId="5" fillId="5" borderId="9" xfId="0" applyNumberFormat="1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164" fontId="2" fillId="5" borderId="5" xfId="0" applyNumberFormat="1" applyFont="1" applyFill="1" applyBorder="1" applyAlignment="1">
      <alignment horizontal="center" vertical="center"/>
    </xf>
    <xf numFmtId="164" fontId="2" fillId="5" borderId="4" xfId="0" applyNumberFormat="1" applyFont="1" applyFill="1" applyBorder="1" applyAlignment="1">
      <alignment horizontal="center" vertical="center"/>
    </xf>
    <xf numFmtId="0" fontId="6" fillId="0" borderId="12" xfId="0" applyFont="1" applyBorder="1" applyAlignment="1">
      <alignment vertical="center" readingOrder="2"/>
    </xf>
    <xf numFmtId="0" fontId="7" fillId="0" borderId="0" xfId="0" applyFont="1" applyAlignment="1">
      <alignment horizontal="center" vertical="center" readingOrder="2"/>
    </xf>
    <xf numFmtId="0" fontId="8" fillId="0" borderId="0" xfId="0" applyFont="1" applyAlignment="1">
      <alignment vertical="center" readingOrder="2"/>
    </xf>
    <xf numFmtId="0" fontId="6" fillId="0" borderId="0" xfId="0" applyFont="1" applyAlignment="1">
      <alignment vertical="center" readingOrder="2"/>
    </xf>
    <xf numFmtId="0" fontId="6" fillId="0" borderId="3" xfId="0" applyFont="1" applyBorder="1" applyAlignment="1">
      <alignment vertical="center" readingOrder="2"/>
    </xf>
    <xf numFmtId="0" fontId="17" fillId="0" borderId="5" xfId="0" applyFont="1" applyBorder="1" applyAlignment="1">
      <alignment horizontal="center" vertical="center" wrapText="1" readingOrder="2"/>
    </xf>
    <xf numFmtId="0" fontId="18" fillId="5" borderId="4" xfId="0" applyFont="1" applyFill="1" applyBorder="1" applyAlignment="1">
      <alignment horizontal="center" vertical="center" readingOrder="2"/>
    </xf>
    <xf numFmtId="0" fontId="19" fillId="5" borderId="4" xfId="0" applyFont="1" applyFill="1" applyBorder="1" applyAlignment="1">
      <alignment horizontal="center" vertical="center" wrapText="1" readingOrder="2"/>
    </xf>
    <xf numFmtId="0" fontId="19" fillId="5" borderId="4" xfId="0" applyFont="1" applyFill="1" applyBorder="1" applyAlignment="1">
      <alignment horizontal="center" vertical="center" readingOrder="2"/>
    </xf>
    <xf numFmtId="0" fontId="20" fillId="12" borderId="5" xfId="0" applyFont="1" applyFill="1" applyBorder="1" applyAlignment="1">
      <alignment horizontal="center" vertical="center" wrapText="1" readingOrder="2"/>
    </xf>
    <xf numFmtId="0" fontId="8" fillId="0" borderId="18" xfId="0" applyFont="1" applyBorder="1" applyAlignment="1">
      <alignment horizontal="center" vertical="center" readingOrder="2"/>
    </xf>
    <xf numFmtId="0" fontId="2" fillId="0" borderId="4" xfId="0" applyFont="1" applyBorder="1" applyAlignment="1">
      <alignment horizontal="center" vertical="center" readingOrder="2"/>
    </xf>
    <xf numFmtId="0" fontId="2" fillId="0" borderId="17" xfId="0" applyFont="1" applyBorder="1" applyAlignment="1">
      <alignment horizontal="center" vertical="center" readingOrder="2"/>
    </xf>
    <xf numFmtId="0" fontId="2" fillId="0" borderId="18" xfId="0" applyFont="1" applyBorder="1" applyAlignment="1">
      <alignment horizontal="center" vertical="center" readingOrder="2"/>
    </xf>
    <xf numFmtId="0" fontId="2" fillId="0" borderId="19" xfId="0" applyFont="1" applyBorder="1" applyAlignment="1">
      <alignment horizontal="center" vertical="center" readingOrder="2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8" fillId="0" borderId="0" xfId="0" applyFont="1" applyAlignment="1"/>
    <xf numFmtId="0" fontId="3" fillId="0" borderId="23" xfId="2" applyFont="1" applyBorder="1" applyAlignment="1" applyProtection="1">
      <alignment horizontal="center" vertical="center"/>
    </xf>
    <xf numFmtId="0" fontId="3" fillId="0" borderId="24" xfId="2" applyFont="1" applyBorder="1" applyAlignment="1" applyProtection="1">
      <alignment horizontal="center" vertical="center"/>
    </xf>
    <xf numFmtId="0" fontId="3" fillId="0" borderId="24" xfId="2" applyFont="1" applyBorder="1" applyAlignment="1" applyProtection="1">
      <alignment horizontal="center" vertical="center" wrapText="1"/>
    </xf>
    <xf numFmtId="0" fontId="24" fillId="0" borderId="25" xfId="0" applyFont="1" applyBorder="1" applyAlignment="1">
      <alignment horizontal="center" vertical="top" wrapText="1"/>
    </xf>
    <xf numFmtId="0" fontId="24" fillId="0" borderId="26" xfId="0" applyFont="1" applyBorder="1" applyAlignment="1">
      <alignment horizontal="center" vertical="center"/>
    </xf>
    <xf numFmtId="0" fontId="25" fillId="0" borderId="27" xfId="2" applyBorder="1" applyAlignment="1" applyProtection="1">
      <alignment horizontal="center" vertical="center"/>
    </xf>
    <xf numFmtId="0" fontId="26" fillId="0" borderId="28" xfId="2" applyFont="1" applyBorder="1" applyAlignment="1" applyProtection="1">
      <alignment horizontal="center" vertical="center"/>
    </xf>
    <xf numFmtId="0" fontId="25" fillId="0" borderId="28" xfId="2" applyBorder="1" applyAlignment="1" applyProtection="1">
      <alignment horizontal="center" vertical="center"/>
    </xf>
    <xf numFmtId="0" fontId="25" fillId="0" borderId="28" xfId="2" applyBorder="1" applyAlignment="1" applyProtection="1">
      <alignment horizontal="center" vertical="center" wrapText="1"/>
    </xf>
    <xf numFmtId="0" fontId="2" fillId="0" borderId="29" xfId="0" applyFont="1" applyBorder="1" applyAlignment="1">
      <alignment horizontal="center"/>
    </xf>
    <xf numFmtId="0" fontId="2" fillId="0" borderId="30" xfId="0" applyFont="1" applyBorder="1">
      <alignment vertical="center"/>
    </xf>
    <xf numFmtId="0" fontId="25" fillId="0" borderId="31" xfId="2" applyBorder="1" applyAlignment="1" applyProtection="1">
      <alignment horizontal="center" vertical="center"/>
    </xf>
    <xf numFmtId="0" fontId="26" fillId="0" borderId="4" xfId="2" applyFont="1" applyBorder="1" applyAlignment="1" applyProtection="1">
      <alignment horizontal="center" vertical="center"/>
    </xf>
    <xf numFmtId="0" fontId="25" fillId="0" borderId="4" xfId="2" applyBorder="1" applyAlignment="1" applyProtection="1">
      <alignment horizontal="center" vertical="center"/>
    </xf>
    <xf numFmtId="0" fontId="25" fillId="0" borderId="4" xfId="2" applyBorder="1" applyAlignment="1" applyProtection="1">
      <alignment horizontal="center" vertical="center" wrapText="1"/>
    </xf>
    <xf numFmtId="0" fontId="25" fillId="0" borderId="32" xfId="2" applyBorder="1" applyAlignment="1" applyProtection="1">
      <alignment horizontal="center" vertical="center"/>
    </xf>
    <xf numFmtId="0" fontId="26" fillId="0" borderId="33" xfId="2" applyFont="1" applyBorder="1" applyAlignment="1" applyProtection="1">
      <alignment horizontal="center" vertical="center"/>
    </xf>
    <xf numFmtId="0" fontId="25" fillId="0" borderId="34" xfId="2" applyBorder="1" applyAlignment="1" applyProtection="1">
      <alignment horizontal="center" vertical="center"/>
    </xf>
    <xf numFmtId="0" fontId="25" fillId="0" borderId="34" xfId="2" applyBorder="1" applyAlignment="1" applyProtection="1">
      <alignment horizontal="center" vertical="center" wrapText="1"/>
    </xf>
    <xf numFmtId="0" fontId="23" fillId="0" borderId="35" xfId="2" applyFont="1" applyBorder="1" applyAlignment="1" applyProtection="1">
      <alignment vertical="center"/>
    </xf>
    <xf numFmtId="0" fontId="23" fillId="0" borderId="36" xfId="2" applyFont="1" applyBorder="1" applyAlignment="1" applyProtection="1">
      <alignment vertical="center"/>
    </xf>
    <xf numFmtId="0" fontId="23" fillId="0" borderId="36" xfId="2" applyFont="1" applyBorder="1" applyAlignment="1" applyProtection="1">
      <alignment horizontal="center" vertical="center" wrapText="1"/>
    </xf>
    <xf numFmtId="0" fontId="2" fillId="10" borderId="37" xfId="0" applyFont="1" applyFill="1" applyBorder="1" applyAlignment="1">
      <alignment horizontal="center"/>
    </xf>
    <xf numFmtId="0" fontId="2" fillId="0" borderId="2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readingOrder="2"/>
    </xf>
    <xf numFmtId="0" fontId="8" fillId="0" borderId="3" xfId="0" applyFont="1" applyBorder="1" applyAlignment="1">
      <alignment vertical="center" readingOrder="2"/>
    </xf>
    <xf numFmtId="0" fontId="24" fillId="0" borderId="5" xfId="0" applyFont="1" applyBorder="1" applyAlignment="1">
      <alignment horizontal="center" vertical="center" wrapText="1" readingOrder="2"/>
    </xf>
    <xf numFmtId="0" fontId="18" fillId="12" borderId="4" xfId="0" applyFont="1" applyFill="1" applyBorder="1" applyAlignment="1">
      <alignment horizontal="center" vertical="center" readingOrder="2"/>
    </xf>
    <xf numFmtId="0" fontId="18" fillId="12" borderId="5" xfId="0" applyFont="1" applyFill="1" applyBorder="1" applyAlignment="1">
      <alignment horizontal="center" vertical="center" wrapText="1" readingOrder="2"/>
    </xf>
    <xf numFmtId="165" fontId="17" fillId="0" borderId="5" xfId="0" applyNumberFormat="1" applyFont="1" applyBorder="1" applyAlignment="1">
      <alignment horizontal="center" vertical="center" wrapText="1" readingOrder="2"/>
    </xf>
    <xf numFmtId="0" fontId="8" fillId="0" borderId="4" xfId="0" applyFont="1" applyBorder="1" applyAlignment="1">
      <alignment horizontal="center" vertical="center" readingOrder="2"/>
    </xf>
    <xf numFmtId="0" fontId="27" fillId="0" borderId="4" xfId="0" applyFont="1" applyBorder="1" applyAlignment="1">
      <alignment horizontal="center" vertical="center" readingOrder="2"/>
    </xf>
    <xf numFmtId="0" fontId="28" fillId="0" borderId="4" xfId="0" applyFont="1" applyBorder="1" applyAlignment="1">
      <alignment horizontal="center" vertical="center" readingOrder="2"/>
    </xf>
    <xf numFmtId="0" fontId="8" fillId="5" borderId="4" xfId="0" applyFont="1" applyFill="1" applyBorder="1" applyAlignment="1">
      <alignment horizontal="center" vertical="center" readingOrder="2"/>
    </xf>
    <xf numFmtId="0" fontId="2" fillId="5" borderId="4" xfId="0" applyFont="1" applyFill="1" applyBorder="1" applyAlignment="1">
      <alignment horizontal="center" vertical="center" readingOrder="2"/>
    </xf>
    <xf numFmtId="0" fontId="29" fillId="0" borderId="0" xfId="0" applyFont="1" applyAlignment="1">
      <alignment horizontal="center" vertical="center" readingOrder="2"/>
    </xf>
    <xf numFmtId="0" fontId="31" fillId="0" borderId="0" xfId="0" applyFont="1" applyAlignment="1">
      <alignment horizontal="center" vertical="center" readingOrder="2"/>
    </xf>
    <xf numFmtId="0" fontId="16" fillId="5" borderId="0" xfId="0" applyFont="1" applyFill="1" applyAlignment="1">
      <alignment horizontal="center" vertical="center" readingOrder="2"/>
    </xf>
    <xf numFmtId="0" fontId="8" fillId="0" borderId="0" xfId="0" applyFont="1" applyAlignment="1">
      <alignment horizontal="right" vertical="center" readingOrder="2"/>
    </xf>
    <xf numFmtId="0" fontId="12" fillId="5" borderId="8" xfId="0" applyFont="1" applyFill="1" applyBorder="1" applyAlignment="1">
      <alignment horizontal="center" vertical="center" wrapText="1" readingOrder="2"/>
    </xf>
    <xf numFmtId="0" fontId="11" fillId="0" borderId="5" xfId="0" applyFont="1" applyBorder="1" applyAlignment="1">
      <alignment horizontal="center" vertical="center" wrapText="1" readingOrder="2"/>
    </xf>
    <xf numFmtId="0" fontId="6" fillId="0" borderId="4" xfId="0" applyFont="1" applyBorder="1" applyAlignment="1">
      <alignment horizontal="center" vertical="center" readingOrder="2"/>
    </xf>
    <xf numFmtId="0" fontId="33" fillId="0" borderId="4" xfId="0" applyFont="1" applyBorder="1" applyAlignment="1">
      <alignment horizontal="center" vertical="center" readingOrder="2"/>
    </xf>
    <xf numFmtId="0" fontId="33" fillId="5" borderId="4" xfId="0" applyFont="1" applyFill="1" applyBorder="1" applyAlignment="1">
      <alignment horizontal="center" vertical="center" readingOrder="2"/>
    </xf>
    <xf numFmtId="0" fontId="33" fillId="0" borderId="0" xfId="0" applyFont="1" applyAlignment="1">
      <alignment horizontal="center" vertical="center" readingOrder="2"/>
    </xf>
    <xf numFmtId="0" fontId="30" fillId="0" borderId="0" xfId="0" applyFont="1" applyAlignment="1">
      <alignment horizontal="center" vertical="center" readingOrder="2"/>
    </xf>
    <xf numFmtId="0" fontId="30" fillId="0" borderId="0" xfId="0" applyFont="1" applyAlignment="1">
      <alignment vertical="center" readingOrder="2"/>
    </xf>
    <xf numFmtId="0" fontId="31" fillId="0" borderId="5" xfId="0" applyFont="1" applyBorder="1" applyAlignment="1">
      <alignment horizontal="center" vertical="center" wrapText="1" readingOrder="2"/>
    </xf>
    <xf numFmtId="166" fontId="2" fillId="0" borderId="0" xfId="0" applyNumberFormat="1" applyFont="1" applyAlignment="1"/>
    <xf numFmtId="165" fontId="38" fillId="0" borderId="5" xfId="0" applyNumberFormat="1" applyFont="1" applyBorder="1" applyAlignment="1">
      <alignment horizontal="center" vertical="center" wrapText="1" readingOrder="2"/>
    </xf>
    <xf numFmtId="0" fontId="33" fillId="0" borderId="4" xfId="0" applyFont="1" applyBorder="1" applyAlignment="1">
      <alignment horizontal="center" vertical="center" wrapText="1" readingOrder="2"/>
    </xf>
    <xf numFmtId="0" fontId="33" fillId="5" borderId="4" xfId="0" applyFont="1" applyFill="1" applyBorder="1" applyAlignment="1">
      <alignment horizontal="center" vertical="center" wrapText="1" readingOrder="2"/>
    </xf>
    <xf numFmtId="0" fontId="33" fillId="0" borderId="7" xfId="0" applyFont="1" applyBorder="1" applyAlignment="1">
      <alignment horizontal="center" vertical="center" wrapText="1" readingOrder="2"/>
    </xf>
    <xf numFmtId="0" fontId="21" fillId="0" borderId="0" xfId="0" applyFont="1" applyAlignment="1"/>
    <xf numFmtId="0" fontId="39" fillId="0" borderId="5" xfId="0" applyFont="1" applyBorder="1" applyAlignment="1">
      <alignment horizontal="center" vertical="center" wrapText="1" readingOrder="2"/>
    </xf>
    <xf numFmtId="0" fontId="40" fillId="5" borderId="4" xfId="0" applyFont="1" applyFill="1" applyBorder="1" applyAlignment="1">
      <alignment horizontal="center" vertical="center" wrapText="1" readingOrder="2"/>
    </xf>
    <xf numFmtId="0" fontId="24" fillId="0" borderId="4" xfId="0" applyFont="1" applyBorder="1" applyAlignment="1">
      <alignment horizontal="center" vertical="center" wrapText="1" readingOrder="2"/>
    </xf>
    <xf numFmtId="0" fontId="11" fillId="0" borderId="4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165" fontId="42" fillId="0" borderId="5" xfId="0" applyNumberFormat="1" applyFont="1" applyBorder="1" applyAlignment="1">
      <alignment horizontal="center" vertical="center" wrapText="1" readingOrder="2"/>
    </xf>
    <xf numFmtId="0" fontId="43" fillId="0" borderId="4" xfId="0" applyFont="1" applyBorder="1" applyAlignment="1">
      <alignment horizontal="center" vertical="center"/>
    </xf>
    <xf numFmtId="0" fontId="44" fillId="0" borderId="4" xfId="0" applyFont="1" applyBorder="1" applyAlignment="1">
      <alignment horizontal="center" vertical="center" readingOrder="2"/>
    </xf>
    <xf numFmtId="0" fontId="43" fillId="0" borderId="0" xfId="0" applyFont="1" applyAlignment="1"/>
    <xf numFmtId="0" fontId="45" fillId="0" borderId="7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167" fontId="17" fillId="0" borderId="5" xfId="0" applyNumberFormat="1" applyFont="1" applyBorder="1" applyAlignment="1">
      <alignment horizontal="center" vertical="center" wrapText="1" readingOrder="2"/>
    </xf>
    <xf numFmtId="0" fontId="40" fillId="10" borderId="4" xfId="0" applyFont="1" applyFill="1" applyBorder="1" applyAlignment="1">
      <alignment horizontal="center" vertical="center" readingOrder="2"/>
    </xf>
    <xf numFmtId="0" fontId="11" fillId="10" borderId="4" xfId="0" applyFont="1" applyFill="1" applyBorder="1">
      <alignment vertical="center"/>
    </xf>
    <xf numFmtId="0" fontId="11" fillId="11" borderId="4" xfId="0" applyFont="1" applyFill="1" applyBorder="1">
      <alignment vertical="center"/>
    </xf>
    <xf numFmtId="0" fontId="11" fillId="11" borderId="17" xfId="0" applyFont="1" applyFill="1" applyBorder="1" applyAlignment="1">
      <alignment horizontal="center" vertical="center" wrapText="1"/>
    </xf>
    <xf numFmtId="0" fontId="2" fillId="10" borderId="0" xfId="0" applyFont="1" applyFill="1" applyAlignment="1"/>
    <xf numFmtId="0" fontId="48" fillId="5" borderId="4" xfId="0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49" fillId="5" borderId="5" xfId="0" applyFont="1" applyFill="1" applyBorder="1" applyAlignment="1">
      <alignment horizontal="center" vertical="center"/>
    </xf>
    <xf numFmtId="0" fontId="49" fillId="10" borderId="5" xfId="0" applyFont="1" applyFill="1" applyBorder="1" applyAlignment="1">
      <alignment horizontal="center" vertical="center"/>
    </xf>
    <xf numFmtId="0" fontId="0" fillId="0" borderId="0" xfId="0" applyAlignment="1"/>
    <xf numFmtId="0" fontId="0" fillId="10" borderId="4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 wrapText="1"/>
    </xf>
    <xf numFmtId="0" fontId="0" fillId="0" borderId="4" xfId="0" applyBorder="1" applyAlignment="1"/>
    <xf numFmtId="0" fontId="0" fillId="0" borderId="40" xfId="0" applyBorder="1" applyAlignment="1"/>
    <xf numFmtId="0" fontId="0" fillId="10" borderId="41" xfId="0" applyFill="1" applyBorder="1" applyAlignment="1"/>
    <xf numFmtId="0" fontId="0" fillId="10" borderId="4" xfId="0" applyFill="1" applyBorder="1" applyAlignment="1"/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24" borderId="4" xfId="0" applyFill="1" applyBorder="1" applyAlignment="1">
      <alignment horizontal="center" vertical="center"/>
    </xf>
    <xf numFmtId="0" fontId="49" fillId="5" borderId="4" xfId="0" applyFont="1" applyFill="1" applyBorder="1" applyAlignment="1">
      <alignment horizontal="center" vertical="center"/>
    </xf>
    <xf numFmtId="0" fontId="23" fillId="0" borderId="20" xfId="2" applyFont="1" applyBorder="1" applyProtection="1"/>
    <xf numFmtId="0" fontId="23" fillId="0" borderId="21" xfId="2" applyFont="1" applyBorder="1" applyProtection="1"/>
    <xf numFmtId="0" fontId="23" fillId="0" borderId="22" xfId="2" applyFont="1" applyBorder="1" applyProtection="1"/>
    <xf numFmtId="0" fontId="43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0" fillId="0" borderId="19" xfId="0" applyBorder="1" applyAlignment="1"/>
    <xf numFmtId="0" fontId="15" fillId="0" borderId="0" xfId="0" applyFont="1" applyAlignment="1">
      <alignment horizontal="center" vertical="center" wrapText="1" readingOrder="2"/>
    </xf>
    <xf numFmtId="0" fontId="15" fillId="14" borderId="4" xfId="0" applyFont="1" applyFill="1" applyBorder="1" applyAlignment="1">
      <alignment horizontal="center" vertical="center" wrapText="1" readingOrder="2"/>
    </xf>
    <xf numFmtId="0" fontId="15" fillId="9" borderId="4" xfId="0" applyFont="1" applyFill="1" applyBorder="1" applyAlignment="1">
      <alignment horizontal="center" vertical="center" wrapText="1" readingOrder="2"/>
    </xf>
    <xf numFmtId="0" fontId="15" fillId="25" borderId="4" xfId="0" applyFont="1" applyFill="1" applyBorder="1" applyAlignment="1">
      <alignment horizontal="center" vertical="center" wrapText="1" readingOrder="2"/>
    </xf>
    <xf numFmtId="0" fontId="15" fillId="8" borderId="4" xfId="0" applyFont="1" applyFill="1" applyBorder="1" applyAlignment="1">
      <alignment horizontal="center" vertical="center" wrapText="1" readingOrder="2"/>
    </xf>
    <xf numFmtId="0" fontId="15" fillId="12" borderId="4" xfId="0" applyFont="1" applyFill="1" applyBorder="1" applyAlignment="1">
      <alignment horizontal="center" vertical="center" wrapText="1" readingOrder="2"/>
    </xf>
    <xf numFmtId="0" fontId="52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7" xfId="0" applyFont="1" applyBorder="1" applyAlignment="1">
      <alignment horizontal="center" vertical="center" readingOrder="2"/>
    </xf>
    <xf numFmtId="0" fontId="2" fillId="0" borderId="19" xfId="0" applyFont="1" applyBorder="1" applyAlignment="1">
      <alignment horizontal="center" vertical="center" readingOrder="2"/>
    </xf>
    <xf numFmtId="0" fontId="12" fillId="8" borderId="13" xfId="0" applyFont="1" applyFill="1" applyBorder="1" applyAlignment="1">
      <alignment horizontal="center" vertical="center" wrapText="1" readingOrder="2"/>
    </xf>
    <xf numFmtId="0" fontId="12" fillId="8" borderId="14" xfId="0" applyFont="1" applyFill="1" applyBorder="1" applyAlignment="1">
      <alignment horizontal="center" vertical="center" wrapText="1" readingOrder="2"/>
    </xf>
    <xf numFmtId="0" fontId="12" fillId="8" borderId="15" xfId="0" applyFont="1" applyFill="1" applyBorder="1" applyAlignment="1">
      <alignment horizontal="center" vertical="center" wrapText="1" readingOrder="2"/>
    </xf>
    <xf numFmtId="0" fontId="12" fillId="8" borderId="16" xfId="0" applyFont="1" applyFill="1" applyBorder="1" applyAlignment="1">
      <alignment horizontal="center" vertical="center" wrapText="1" readingOrder="2"/>
    </xf>
    <xf numFmtId="0" fontId="2" fillId="0" borderId="18" xfId="0" applyFont="1" applyBorder="1" applyAlignment="1">
      <alignment horizontal="center" vertical="center" readingOrder="2"/>
    </xf>
    <xf numFmtId="0" fontId="12" fillId="9" borderId="8" xfId="0" applyFont="1" applyFill="1" applyBorder="1" applyAlignment="1">
      <alignment horizontal="center" vertical="center" wrapText="1" readingOrder="2"/>
    </xf>
    <xf numFmtId="0" fontId="12" fillId="9" borderId="5" xfId="0" applyFont="1" applyFill="1" applyBorder="1" applyAlignment="1">
      <alignment horizontal="center" vertical="center" wrapText="1" readingOrder="2"/>
    </xf>
    <xf numFmtId="0" fontId="13" fillId="8" borderId="8" xfId="0" applyFont="1" applyFill="1" applyBorder="1" applyAlignment="1">
      <alignment horizontal="center" vertical="center" wrapText="1" readingOrder="2"/>
    </xf>
    <xf numFmtId="0" fontId="13" fillId="8" borderId="5" xfId="0" applyFont="1" applyFill="1" applyBorder="1" applyAlignment="1">
      <alignment horizontal="center" vertical="center" wrapText="1" readingOrder="2"/>
    </xf>
    <xf numFmtId="0" fontId="13" fillId="9" borderId="8" xfId="0" applyFont="1" applyFill="1" applyBorder="1" applyAlignment="1">
      <alignment horizontal="center" vertical="center" wrapText="1" readingOrder="2"/>
    </xf>
    <xf numFmtId="0" fontId="13" fillId="9" borderId="5" xfId="0" applyFont="1" applyFill="1" applyBorder="1" applyAlignment="1">
      <alignment horizontal="center" vertical="center" wrapText="1" readingOrder="2"/>
    </xf>
    <xf numFmtId="0" fontId="16" fillId="15" borderId="13" xfId="0" applyFont="1" applyFill="1" applyBorder="1" applyAlignment="1">
      <alignment horizontal="center" vertical="center" wrapText="1" readingOrder="2"/>
    </xf>
    <xf numFmtId="0" fontId="16" fillId="15" borderId="14" xfId="0" applyFont="1" applyFill="1" applyBorder="1" applyAlignment="1">
      <alignment horizontal="center" vertical="center" wrapText="1" readingOrder="2"/>
    </xf>
    <xf numFmtId="0" fontId="16" fillId="15" borderId="15" xfId="0" applyFont="1" applyFill="1" applyBorder="1" applyAlignment="1">
      <alignment horizontal="center" vertical="center" wrapText="1" readingOrder="2"/>
    </xf>
    <xf numFmtId="0" fontId="16" fillId="15" borderId="16" xfId="0" applyFont="1" applyFill="1" applyBorder="1" applyAlignment="1">
      <alignment horizontal="center" vertical="center" wrapText="1" readingOrder="2"/>
    </xf>
    <xf numFmtId="0" fontId="22" fillId="0" borderId="13" xfId="0" applyFont="1" applyBorder="1" applyAlignment="1">
      <alignment horizontal="center"/>
    </xf>
    <xf numFmtId="0" fontId="22" fillId="0" borderId="12" xfId="0" applyFont="1" applyBorder="1" applyAlignment="1">
      <alignment horizontal="center"/>
    </xf>
    <xf numFmtId="0" fontId="9" fillId="5" borderId="8" xfId="0" applyFont="1" applyFill="1" applyBorder="1" applyAlignment="1">
      <alignment horizontal="center" vertical="center" wrapText="1" readingOrder="2"/>
    </xf>
    <xf numFmtId="0" fontId="9" fillId="5" borderId="5" xfId="0" applyFont="1" applyFill="1" applyBorder="1" applyAlignment="1">
      <alignment horizontal="center" vertical="center" wrapText="1" readingOrder="2"/>
    </xf>
    <xf numFmtId="10" fontId="21" fillId="0" borderId="17" xfId="0" applyNumberFormat="1" applyFont="1" applyBorder="1" applyAlignment="1">
      <alignment horizontal="center" vertical="center" readingOrder="2"/>
    </xf>
    <xf numFmtId="10" fontId="21" fillId="0" borderId="18" xfId="0" applyNumberFormat="1" applyFont="1" applyBorder="1" applyAlignment="1">
      <alignment horizontal="center" vertical="center" readingOrder="2"/>
    </xf>
    <xf numFmtId="10" fontId="21" fillId="0" borderId="19" xfId="0" applyNumberFormat="1" applyFont="1" applyBorder="1" applyAlignment="1">
      <alignment horizontal="center" vertical="center" readingOrder="2"/>
    </xf>
    <xf numFmtId="0" fontId="12" fillId="16" borderId="13" xfId="0" applyFont="1" applyFill="1" applyBorder="1" applyAlignment="1">
      <alignment horizontal="center" vertical="center" wrapText="1" readingOrder="2"/>
    </xf>
    <xf numFmtId="0" fontId="12" fillId="16" borderId="15" xfId="0" applyFont="1" applyFill="1" applyBorder="1" applyAlignment="1">
      <alignment horizontal="center" vertical="center" wrapText="1" readingOrder="2"/>
    </xf>
    <xf numFmtId="0" fontId="12" fillId="7" borderId="8" xfId="0" applyFont="1" applyFill="1" applyBorder="1" applyAlignment="1">
      <alignment horizontal="center" vertical="center" wrapText="1" readingOrder="2"/>
    </xf>
    <xf numFmtId="0" fontId="12" fillId="7" borderId="5" xfId="0" applyFont="1" applyFill="1" applyBorder="1" applyAlignment="1">
      <alignment horizontal="center" vertical="center" wrapText="1" readingOrder="2"/>
    </xf>
    <xf numFmtId="0" fontId="13" fillId="13" borderId="8" xfId="0" applyFont="1" applyFill="1" applyBorder="1" applyAlignment="1">
      <alignment horizontal="center" vertical="center" wrapText="1" readingOrder="2"/>
    </xf>
    <xf numFmtId="0" fontId="13" fillId="13" borderId="5" xfId="0" applyFont="1" applyFill="1" applyBorder="1" applyAlignment="1">
      <alignment horizontal="center" vertical="center" wrapText="1" readingOrder="2"/>
    </xf>
    <xf numFmtId="0" fontId="14" fillId="12" borderId="12" xfId="0" applyFont="1" applyFill="1" applyBorder="1" applyAlignment="1">
      <alignment horizontal="center" vertical="center" wrapText="1" readingOrder="2"/>
    </xf>
    <xf numFmtId="0" fontId="14" fillId="12" borderId="3" xfId="0" applyFont="1" applyFill="1" applyBorder="1" applyAlignment="1">
      <alignment horizontal="center" vertical="center" wrapText="1" readingOrder="2"/>
    </xf>
    <xf numFmtId="0" fontId="14" fillId="13" borderId="12" xfId="0" applyFont="1" applyFill="1" applyBorder="1" applyAlignment="1">
      <alignment horizontal="center" vertical="center" wrapText="1" readingOrder="2"/>
    </xf>
    <xf numFmtId="0" fontId="14" fillId="13" borderId="14" xfId="0" applyFont="1" applyFill="1" applyBorder="1" applyAlignment="1">
      <alignment horizontal="center" vertical="center" wrapText="1" readingOrder="2"/>
    </xf>
    <xf numFmtId="0" fontId="14" fillId="13" borderId="3" xfId="0" applyFont="1" applyFill="1" applyBorder="1" applyAlignment="1">
      <alignment horizontal="center" vertical="center" wrapText="1" readingOrder="2"/>
    </xf>
    <xf numFmtId="0" fontId="14" fillId="13" borderId="16" xfId="0" applyFont="1" applyFill="1" applyBorder="1" applyAlignment="1">
      <alignment horizontal="center" vertical="center" wrapText="1" readingOrder="2"/>
    </xf>
    <xf numFmtId="0" fontId="13" fillId="11" borderId="8" xfId="0" applyFont="1" applyFill="1" applyBorder="1" applyAlignment="1">
      <alignment horizontal="center" vertical="center" wrapText="1" readingOrder="2"/>
    </xf>
    <xf numFmtId="0" fontId="13" fillId="11" borderId="5" xfId="0" applyFont="1" applyFill="1" applyBorder="1" applyAlignment="1">
      <alignment horizontal="center" vertical="center" wrapText="1" readingOrder="2"/>
    </xf>
    <xf numFmtId="0" fontId="13" fillId="12" borderId="8" xfId="0" applyFont="1" applyFill="1" applyBorder="1" applyAlignment="1">
      <alignment horizontal="center" vertical="center" wrapText="1" readingOrder="2"/>
    </xf>
    <xf numFmtId="0" fontId="13" fillId="12" borderId="5" xfId="0" applyFont="1" applyFill="1" applyBorder="1" applyAlignment="1">
      <alignment horizontal="center" vertical="center" wrapText="1" readingOrder="2"/>
    </xf>
    <xf numFmtId="0" fontId="14" fillId="10" borderId="13" xfId="0" applyFont="1" applyFill="1" applyBorder="1" applyAlignment="1">
      <alignment horizontal="center" vertical="center" wrapText="1" readingOrder="2"/>
    </xf>
    <xf numFmtId="0" fontId="14" fillId="10" borderId="12" xfId="0" applyFont="1" applyFill="1" applyBorder="1" applyAlignment="1">
      <alignment horizontal="center" vertical="center" wrapText="1" readingOrder="2"/>
    </xf>
    <xf numFmtId="0" fontId="14" fillId="10" borderId="14" xfId="0" applyFont="1" applyFill="1" applyBorder="1" applyAlignment="1">
      <alignment horizontal="center" vertical="center" wrapText="1" readingOrder="2"/>
    </xf>
    <xf numFmtId="0" fontId="14" fillId="10" borderId="15" xfId="0" applyFont="1" applyFill="1" applyBorder="1" applyAlignment="1">
      <alignment horizontal="center" vertical="center" wrapText="1" readingOrder="2"/>
    </xf>
    <xf numFmtId="0" fontId="14" fillId="10" borderId="3" xfId="0" applyFont="1" applyFill="1" applyBorder="1" applyAlignment="1">
      <alignment horizontal="center" vertical="center" wrapText="1" readingOrder="2"/>
    </xf>
    <xf numFmtId="0" fontId="14" fillId="10" borderId="16" xfId="0" applyFont="1" applyFill="1" applyBorder="1" applyAlignment="1">
      <alignment horizontal="center" vertical="center" wrapText="1" readingOrder="2"/>
    </xf>
    <xf numFmtId="0" fontId="8" fillId="0" borderId="17" xfId="0" applyFont="1" applyBorder="1" applyAlignment="1">
      <alignment horizontal="center" vertical="center" readingOrder="2"/>
    </xf>
    <xf numFmtId="0" fontId="8" fillId="0" borderId="18" xfId="0" applyFont="1" applyBorder="1" applyAlignment="1">
      <alignment horizontal="center" vertical="center" readingOrder="2"/>
    </xf>
    <xf numFmtId="0" fontId="8" fillId="0" borderId="19" xfId="0" applyFont="1" applyBorder="1" applyAlignment="1">
      <alignment horizontal="center" vertical="center" readingOrder="2"/>
    </xf>
    <xf numFmtId="0" fontId="6" fillId="0" borderId="12" xfId="0" applyFont="1" applyBorder="1" applyAlignment="1">
      <alignment horizontal="center" vertical="center" readingOrder="2"/>
    </xf>
    <xf numFmtId="0" fontId="6" fillId="0" borderId="0" xfId="0" applyFont="1" applyAlignment="1">
      <alignment horizontal="center" vertical="center" readingOrder="2"/>
    </xf>
    <xf numFmtId="0" fontId="6" fillId="0" borderId="3" xfId="0" applyFont="1" applyBorder="1" applyAlignment="1">
      <alignment horizontal="center" vertical="center" readingOrder="2"/>
    </xf>
    <xf numFmtId="0" fontId="21" fillId="0" borderId="17" xfId="0" applyFont="1" applyBorder="1" applyAlignment="1">
      <alignment horizontal="center" vertical="center" readingOrder="2"/>
    </xf>
    <xf numFmtId="0" fontId="21" fillId="0" borderId="18" xfId="0" applyFont="1" applyBorder="1" applyAlignment="1">
      <alignment horizontal="center" vertical="center" readingOrder="2"/>
    </xf>
    <xf numFmtId="0" fontId="21" fillId="0" borderId="19" xfId="0" applyFont="1" applyBorder="1" applyAlignment="1">
      <alignment horizontal="center" vertical="center" readingOrder="2"/>
    </xf>
    <xf numFmtId="0" fontId="13" fillId="16" borderId="13" xfId="0" applyFont="1" applyFill="1" applyBorder="1" applyAlignment="1">
      <alignment horizontal="center" vertical="center" wrapText="1" readingOrder="2"/>
    </xf>
    <xf numFmtId="0" fontId="13" fillId="16" borderId="15" xfId="0" applyFont="1" applyFill="1" applyBorder="1" applyAlignment="1">
      <alignment horizontal="center" vertical="center" wrapText="1" readingOrder="2"/>
    </xf>
    <xf numFmtId="0" fontId="13" fillId="10" borderId="8" xfId="0" applyFont="1" applyFill="1" applyBorder="1" applyAlignment="1">
      <alignment horizontal="center" vertical="center" wrapText="1" readingOrder="2"/>
    </xf>
    <xf numFmtId="0" fontId="13" fillId="10" borderId="5" xfId="0" applyFont="1" applyFill="1" applyBorder="1" applyAlignment="1">
      <alignment horizontal="center" vertical="center" wrapText="1" readingOrder="2"/>
    </xf>
    <xf numFmtId="0" fontId="15" fillId="14" borderId="8" xfId="0" applyFont="1" applyFill="1" applyBorder="1" applyAlignment="1">
      <alignment horizontal="center" vertical="center" wrapText="1" readingOrder="2"/>
    </xf>
    <xf numFmtId="0" fontId="15" fillId="14" borderId="5" xfId="0" applyFont="1" applyFill="1" applyBorder="1" applyAlignment="1">
      <alignment horizontal="center" vertical="center" wrapText="1" readingOrder="2"/>
    </xf>
    <xf numFmtId="0" fontId="14" fillId="11" borderId="13" xfId="0" applyFont="1" applyFill="1" applyBorder="1" applyAlignment="1">
      <alignment horizontal="center" vertical="center" wrapText="1" readingOrder="2"/>
    </xf>
    <xf numFmtId="0" fontId="14" fillId="11" borderId="12" xfId="0" applyFont="1" applyFill="1" applyBorder="1" applyAlignment="1">
      <alignment horizontal="center" vertical="center" wrapText="1" readingOrder="2"/>
    </xf>
    <xf numFmtId="0" fontId="14" fillId="11" borderId="15" xfId="0" applyFont="1" applyFill="1" applyBorder="1" applyAlignment="1">
      <alignment horizontal="center" vertical="center" wrapText="1" readingOrder="2"/>
    </xf>
    <xf numFmtId="0" fontId="14" fillId="11" borderId="3" xfId="0" applyFont="1" applyFill="1" applyBorder="1" applyAlignment="1">
      <alignment horizontal="center" vertical="center" wrapText="1" readingOrder="2"/>
    </xf>
    <xf numFmtId="0" fontId="7" fillId="0" borderId="12" xfId="0" applyFont="1" applyBorder="1" applyAlignment="1">
      <alignment horizontal="center" vertical="center" readingOrder="2"/>
    </xf>
    <xf numFmtId="0" fontId="7" fillId="0" borderId="0" xfId="0" applyFont="1" applyAlignment="1">
      <alignment horizontal="center" vertical="center" readingOrder="2"/>
    </xf>
    <xf numFmtId="0" fontId="7" fillId="0" borderId="3" xfId="0" applyFont="1" applyBorder="1" applyAlignment="1">
      <alignment horizontal="center" vertical="center" readingOrder="2"/>
    </xf>
    <xf numFmtId="0" fontId="15" fillId="15" borderId="8" xfId="0" applyFont="1" applyFill="1" applyBorder="1" applyAlignment="1">
      <alignment horizontal="center" vertical="center" wrapText="1" readingOrder="2"/>
    </xf>
    <xf numFmtId="0" fontId="15" fillId="15" borderId="5" xfId="0" applyFont="1" applyFill="1" applyBorder="1" applyAlignment="1">
      <alignment horizontal="center" vertical="center" wrapText="1" readingOrder="2"/>
    </xf>
    <xf numFmtId="0" fontId="10" fillId="6" borderId="13" xfId="0" applyFont="1" applyFill="1" applyBorder="1" applyAlignment="1">
      <alignment horizontal="center" vertical="center" readingOrder="2"/>
    </xf>
    <xf numFmtId="0" fontId="10" fillId="6" borderId="12" xfId="0" applyFont="1" applyFill="1" applyBorder="1" applyAlignment="1">
      <alignment horizontal="center" vertical="center" readingOrder="2"/>
    </xf>
    <xf numFmtId="0" fontId="10" fillId="6" borderId="14" xfId="0" applyFont="1" applyFill="1" applyBorder="1" applyAlignment="1">
      <alignment horizontal="center" vertical="center" readingOrder="2"/>
    </xf>
    <xf numFmtId="0" fontId="10" fillId="6" borderId="15" xfId="0" applyFont="1" applyFill="1" applyBorder="1" applyAlignment="1">
      <alignment horizontal="center" vertical="center" readingOrder="2"/>
    </xf>
    <xf numFmtId="0" fontId="10" fillId="6" borderId="3" xfId="0" applyFont="1" applyFill="1" applyBorder="1" applyAlignment="1">
      <alignment horizontal="center" vertical="center" readingOrder="2"/>
    </xf>
    <xf numFmtId="0" fontId="10" fillId="6" borderId="16" xfId="0" applyFont="1" applyFill="1" applyBorder="1" applyAlignment="1">
      <alignment horizontal="center" vertical="center" readingOrder="2"/>
    </xf>
    <xf numFmtId="0" fontId="13" fillId="7" borderId="8" xfId="0" applyFont="1" applyFill="1" applyBorder="1" applyAlignment="1">
      <alignment horizontal="center" vertical="center" wrapText="1" readingOrder="2"/>
    </xf>
    <xf numFmtId="0" fontId="13" fillId="7" borderId="5" xfId="0" applyFont="1" applyFill="1" applyBorder="1" applyAlignment="1">
      <alignment horizontal="center" vertical="center" wrapText="1" readingOrder="2"/>
    </xf>
    <xf numFmtId="0" fontId="11" fillId="6" borderId="8" xfId="0" applyFont="1" applyFill="1" applyBorder="1" applyAlignment="1">
      <alignment horizontal="center" vertical="center" wrapText="1" readingOrder="2"/>
    </xf>
    <xf numFmtId="0" fontId="11" fillId="6" borderId="5" xfId="0" applyFont="1" applyFill="1" applyBorder="1" applyAlignment="1">
      <alignment horizontal="center" vertical="center" readingOrder="2"/>
    </xf>
    <xf numFmtId="0" fontId="19" fillId="5" borderId="17" xfId="0" applyFont="1" applyFill="1" applyBorder="1" applyAlignment="1">
      <alignment horizontal="center" vertical="center" readingOrder="2"/>
    </xf>
    <xf numFmtId="0" fontId="19" fillId="5" borderId="18" xfId="0" applyFont="1" applyFill="1" applyBorder="1" applyAlignment="1">
      <alignment horizontal="center" vertical="center" readingOrder="2"/>
    </xf>
    <xf numFmtId="0" fontId="19" fillId="5" borderId="19" xfId="0" applyFont="1" applyFill="1" applyBorder="1" applyAlignment="1">
      <alignment horizontal="center" vertical="center" readingOrder="2"/>
    </xf>
    <xf numFmtId="0" fontId="30" fillId="0" borderId="17" xfId="0" applyFont="1" applyBorder="1" applyAlignment="1">
      <alignment horizontal="center" vertical="center" readingOrder="2"/>
    </xf>
    <xf numFmtId="0" fontId="30" fillId="0" borderId="18" xfId="0" applyFont="1" applyBorder="1" applyAlignment="1">
      <alignment horizontal="center" vertical="center" readingOrder="2"/>
    </xf>
    <xf numFmtId="0" fontId="30" fillId="0" borderId="19" xfId="0" applyFont="1" applyBorder="1" applyAlignment="1">
      <alignment horizontal="center" vertical="center" readingOrder="2"/>
    </xf>
    <xf numFmtId="0" fontId="16" fillId="5" borderId="0" xfId="0" applyFont="1" applyFill="1" applyAlignment="1">
      <alignment horizontal="center" vertical="center" readingOrder="2"/>
    </xf>
    <xf numFmtId="0" fontId="16" fillId="5" borderId="3" xfId="0" applyFont="1" applyFill="1" applyBorder="1" applyAlignment="1">
      <alignment horizontal="center" vertical="center" readingOrder="2"/>
    </xf>
    <xf numFmtId="0" fontId="7" fillId="11" borderId="13" xfId="0" applyFont="1" applyFill="1" applyBorder="1" applyAlignment="1">
      <alignment horizontal="center" vertical="center" wrapText="1" readingOrder="2"/>
    </xf>
    <xf numFmtId="0" fontId="7" fillId="11" borderId="14" xfId="0" applyFont="1" applyFill="1" applyBorder="1" applyAlignment="1">
      <alignment horizontal="center" vertical="center" wrapText="1" readingOrder="2"/>
    </xf>
    <xf numFmtId="0" fontId="7" fillId="11" borderId="15" xfId="0" applyFont="1" applyFill="1" applyBorder="1" applyAlignment="1">
      <alignment horizontal="center" vertical="center" wrapText="1" readingOrder="2"/>
    </xf>
    <xf numFmtId="0" fontId="7" fillId="11" borderId="16" xfId="0" applyFont="1" applyFill="1" applyBorder="1" applyAlignment="1">
      <alignment horizontal="center" vertical="center" wrapText="1" readingOrder="2"/>
    </xf>
    <xf numFmtId="0" fontId="7" fillId="10" borderId="13" xfId="0" applyFont="1" applyFill="1" applyBorder="1" applyAlignment="1">
      <alignment horizontal="center" vertical="center" wrapText="1" readingOrder="2"/>
    </xf>
    <xf numFmtId="0" fontId="7" fillId="10" borderId="14" xfId="0" applyFont="1" applyFill="1" applyBorder="1" applyAlignment="1">
      <alignment horizontal="center" vertical="center" wrapText="1" readingOrder="2"/>
    </xf>
    <xf numFmtId="0" fontId="7" fillId="10" borderId="15" xfId="0" applyFont="1" applyFill="1" applyBorder="1" applyAlignment="1">
      <alignment horizontal="center" vertical="center" wrapText="1" readingOrder="2"/>
    </xf>
    <xf numFmtId="0" fontId="7" fillId="10" borderId="16" xfId="0" applyFont="1" applyFill="1" applyBorder="1" applyAlignment="1">
      <alignment horizontal="center" vertical="center" wrapText="1" readingOrder="2"/>
    </xf>
    <xf numFmtId="0" fontId="7" fillId="8" borderId="13" xfId="0" applyFont="1" applyFill="1" applyBorder="1" applyAlignment="1">
      <alignment horizontal="center" vertical="center" wrapText="1" readingOrder="2"/>
    </xf>
    <xf numFmtId="0" fontId="7" fillId="8" borderId="14" xfId="0" applyFont="1" applyFill="1" applyBorder="1" applyAlignment="1">
      <alignment horizontal="center" vertical="center" wrapText="1" readingOrder="2"/>
    </xf>
    <xf numFmtId="0" fontId="7" fillId="8" borderId="15" xfId="0" applyFont="1" applyFill="1" applyBorder="1" applyAlignment="1">
      <alignment horizontal="center" vertical="center" wrapText="1" readingOrder="2"/>
    </xf>
    <xf numFmtId="0" fontId="7" fillId="8" borderId="16" xfId="0" applyFont="1" applyFill="1" applyBorder="1" applyAlignment="1">
      <alignment horizontal="center" vertical="center" wrapText="1" readingOrder="2"/>
    </xf>
    <xf numFmtId="0" fontId="7" fillId="6" borderId="13" xfId="0" applyFont="1" applyFill="1" applyBorder="1" applyAlignment="1">
      <alignment horizontal="center" vertical="center" readingOrder="2"/>
    </xf>
    <xf numFmtId="0" fontId="7" fillId="6" borderId="14" xfId="0" applyFont="1" applyFill="1" applyBorder="1" applyAlignment="1">
      <alignment horizontal="center" vertical="center" readingOrder="2"/>
    </xf>
    <xf numFmtId="0" fontId="7" fillId="6" borderId="15" xfId="0" applyFont="1" applyFill="1" applyBorder="1" applyAlignment="1">
      <alignment horizontal="center" vertical="center" readingOrder="2"/>
    </xf>
    <xf numFmtId="0" fontId="7" fillId="6" borderId="16" xfId="0" applyFont="1" applyFill="1" applyBorder="1" applyAlignment="1">
      <alignment horizontal="center" vertical="center" readingOrder="2"/>
    </xf>
    <xf numFmtId="0" fontId="7" fillId="14" borderId="13" xfId="0" applyFont="1" applyFill="1" applyBorder="1" applyAlignment="1">
      <alignment horizontal="center" vertical="center" wrapText="1" readingOrder="2"/>
    </xf>
    <xf numFmtId="0" fontId="7" fillId="14" borderId="14" xfId="0" applyFont="1" applyFill="1" applyBorder="1" applyAlignment="1">
      <alignment horizontal="center" vertical="center" wrapText="1" readingOrder="2"/>
    </xf>
    <xf numFmtId="0" fontId="7" fillId="14" borderId="15" xfId="0" applyFont="1" applyFill="1" applyBorder="1" applyAlignment="1">
      <alignment horizontal="center" vertical="center" wrapText="1" readingOrder="2"/>
    </xf>
    <xf numFmtId="0" fontId="7" fillId="14" borderId="16" xfId="0" applyFont="1" applyFill="1" applyBorder="1" applyAlignment="1">
      <alignment horizontal="center" vertical="center" wrapText="1" readingOrder="2"/>
    </xf>
    <xf numFmtId="0" fontId="8" fillId="0" borderId="0" xfId="0" applyFont="1" applyAlignment="1">
      <alignment horizontal="center" vertical="center" readingOrder="2"/>
    </xf>
    <xf numFmtId="0" fontId="8" fillId="0" borderId="3" xfId="0" applyFont="1" applyBorder="1" applyAlignment="1">
      <alignment horizontal="center" vertical="center" readingOrder="2"/>
    </xf>
    <xf numFmtId="0" fontId="7" fillId="7" borderId="13" xfId="0" applyFont="1" applyFill="1" applyBorder="1" applyAlignment="1">
      <alignment horizontal="center" vertical="center" wrapText="1" readingOrder="2"/>
    </xf>
    <xf numFmtId="0" fontId="7" fillId="7" borderId="14" xfId="0" applyFont="1" applyFill="1" applyBorder="1" applyAlignment="1">
      <alignment horizontal="center" vertical="center" wrapText="1" readingOrder="2"/>
    </xf>
    <xf numFmtId="0" fontId="7" fillId="7" borderId="15" xfId="0" applyFont="1" applyFill="1" applyBorder="1" applyAlignment="1">
      <alignment horizontal="center" vertical="center" wrapText="1" readingOrder="2"/>
    </xf>
    <xf numFmtId="0" fontId="7" fillId="7" borderId="16" xfId="0" applyFont="1" applyFill="1" applyBorder="1" applyAlignment="1">
      <alignment horizontal="center" vertical="center" wrapText="1" readingOrder="2"/>
    </xf>
    <xf numFmtId="0" fontId="7" fillId="9" borderId="13" xfId="0" applyFont="1" applyFill="1" applyBorder="1" applyAlignment="1">
      <alignment horizontal="center" vertical="center" wrapText="1" readingOrder="2"/>
    </xf>
    <xf numFmtId="0" fontId="7" fillId="9" borderId="14" xfId="0" applyFont="1" applyFill="1" applyBorder="1" applyAlignment="1">
      <alignment horizontal="center" vertical="center" wrapText="1" readingOrder="2"/>
    </xf>
    <xf numFmtId="0" fontId="7" fillId="9" borderId="15" xfId="0" applyFont="1" applyFill="1" applyBorder="1" applyAlignment="1">
      <alignment horizontal="center" vertical="center" wrapText="1" readingOrder="2"/>
    </xf>
    <xf numFmtId="0" fontId="7" fillId="9" borderId="16" xfId="0" applyFont="1" applyFill="1" applyBorder="1" applyAlignment="1">
      <alignment horizontal="center" vertical="center" wrapText="1" readingOrder="2"/>
    </xf>
    <xf numFmtId="0" fontId="7" fillId="16" borderId="13" xfId="0" applyFont="1" applyFill="1" applyBorder="1" applyAlignment="1">
      <alignment horizontal="center" vertical="center" wrapText="1" readingOrder="2"/>
    </xf>
    <xf numFmtId="0" fontId="7" fillId="16" borderId="14" xfId="0" applyFont="1" applyFill="1" applyBorder="1" applyAlignment="1">
      <alignment horizontal="center" vertical="center" wrapText="1" readingOrder="2"/>
    </xf>
    <xf numFmtId="0" fontId="7" fillId="16" borderId="15" xfId="0" applyFont="1" applyFill="1" applyBorder="1" applyAlignment="1">
      <alignment horizontal="center" vertical="center" wrapText="1" readingOrder="2"/>
    </xf>
    <xf numFmtId="0" fontId="7" fillId="16" borderId="16" xfId="0" applyFont="1" applyFill="1" applyBorder="1" applyAlignment="1">
      <alignment horizontal="center" vertical="center" wrapText="1" readingOrder="2"/>
    </xf>
    <xf numFmtId="0" fontId="21" fillId="0" borderId="0" xfId="0" applyFont="1" applyAlignment="1">
      <alignment horizontal="center" vertical="center" readingOrder="2"/>
    </xf>
    <xf numFmtId="0" fontId="30" fillId="0" borderId="0" xfId="0" applyFont="1" applyAlignment="1">
      <alignment horizontal="center" vertical="center" readingOrder="2"/>
    </xf>
    <xf numFmtId="0" fontId="32" fillId="18" borderId="13" xfId="0" applyFont="1" applyFill="1" applyBorder="1" applyAlignment="1">
      <alignment horizontal="center" vertical="center" readingOrder="2"/>
    </xf>
    <xf numFmtId="0" fontId="32" fillId="18" borderId="12" xfId="0" applyFont="1" applyFill="1" applyBorder="1" applyAlignment="1">
      <alignment horizontal="center" vertical="center" readingOrder="2"/>
    </xf>
    <xf numFmtId="0" fontId="32" fillId="17" borderId="12" xfId="0" applyFont="1" applyFill="1" applyBorder="1" applyAlignment="1">
      <alignment horizontal="center" vertical="center" readingOrder="2"/>
    </xf>
    <xf numFmtId="0" fontId="32" fillId="17" borderId="14" xfId="0" applyFont="1" applyFill="1" applyBorder="1" applyAlignment="1">
      <alignment horizontal="center" vertical="center" readingOrder="2"/>
    </xf>
    <xf numFmtId="0" fontId="32" fillId="10" borderId="13" xfId="0" applyFont="1" applyFill="1" applyBorder="1" applyAlignment="1">
      <alignment horizontal="center" vertical="center" readingOrder="2"/>
    </xf>
    <xf numFmtId="0" fontId="32" fillId="10" borderId="12" xfId="0" applyFont="1" applyFill="1" applyBorder="1" applyAlignment="1">
      <alignment horizontal="center" vertical="center" readingOrder="2"/>
    </xf>
    <xf numFmtId="0" fontId="32" fillId="11" borderId="13" xfId="0" applyFont="1" applyFill="1" applyBorder="1" applyAlignment="1">
      <alignment horizontal="center" vertical="center" readingOrder="2"/>
    </xf>
    <xf numFmtId="0" fontId="32" fillId="11" borderId="12" xfId="0" applyFont="1" applyFill="1" applyBorder="1" applyAlignment="1">
      <alignment horizontal="center" vertical="center" readingOrder="2"/>
    </xf>
    <xf numFmtId="0" fontId="32" fillId="16" borderId="13" xfId="0" applyFont="1" applyFill="1" applyBorder="1" applyAlignment="1">
      <alignment horizontal="center" vertical="center" readingOrder="2"/>
    </xf>
    <xf numFmtId="0" fontId="32" fillId="16" borderId="12" xfId="0" applyFont="1" applyFill="1" applyBorder="1" applyAlignment="1">
      <alignment horizontal="center" vertical="center" readingOrder="2"/>
    </xf>
    <xf numFmtId="0" fontId="10" fillId="11" borderId="17" xfId="0" applyFont="1" applyFill="1" applyBorder="1" applyAlignment="1">
      <alignment horizontal="center" vertical="center" readingOrder="2"/>
    </xf>
    <xf numFmtId="0" fontId="10" fillId="11" borderId="18" xfId="0" applyFont="1" applyFill="1" applyBorder="1" applyAlignment="1">
      <alignment horizontal="center" vertical="center" readingOrder="2"/>
    </xf>
    <xf numFmtId="0" fontId="10" fillId="11" borderId="19" xfId="0" applyFont="1" applyFill="1" applyBorder="1" applyAlignment="1">
      <alignment horizontal="center" vertical="center" readingOrder="2"/>
    </xf>
    <xf numFmtId="0" fontId="10" fillId="9" borderId="17" xfId="0" applyFont="1" applyFill="1" applyBorder="1" applyAlignment="1">
      <alignment horizontal="center" vertical="center" readingOrder="2"/>
    </xf>
    <xf numFmtId="0" fontId="10" fillId="9" borderId="18" xfId="0" applyFont="1" applyFill="1" applyBorder="1" applyAlignment="1">
      <alignment horizontal="center" vertical="center" readingOrder="2"/>
    </xf>
    <xf numFmtId="0" fontId="10" fillId="9" borderId="19" xfId="0" applyFont="1" applyFill="1" applyBorder="1" applyAlignment="1">
      <alignment horizontal="center" vertical="center" readingOrder="2"/>
    </xf>
    <xf numFmtId="0" fontId="7" fillId="0" borderId="17" xfId="0" applyFont="1" applyBorder="1" applyAlignment="1">
      <alignment horizontal="center" vertical="center" readingOrder="2"/>
    </xf>
    <xf numFmtId="0" fontId="7" fillId="0" borderId="19" xfId="0" applyFont="1" applyBorder="1" applyAlignment="1">
      <alignment horizontal="center" vertical="center" readingOrder="2"/>
    </xf>
    <xf numFmtId="9" fontId="7" fillId="0" borderId="17" xfId="0" applyNumberFormat="1" applyFont="1" applyBorder="1" applyAlignment="1">
      <alignment horizontal="center" vertical="center" readingOrder="2"/>
    </xf>
    <xf numFmtId="9" fontId="7" fillId="0" borderId="19" xfId="0" applyNumberFormat="1" applyFont="1" applyBorder="1" applyAlignment="1">
      <alignment horizontal="center" vertical="center" readingOrder="2"/>
    </xf>
    <xf numFmtId="0" fontId="10" fillId="8" borderId="17" xfId="0" applyFont="1" applyFill="1" applyBorder="1" applyAlignment="1">
      <alignment horizontal="center" vertical="center" readingOrder="2"/>
    </xf>
    <xf numFmtId="0" fontId="10" fillId="8" borderId="18" xfId="0" applyFont="1" applyFill="1" applyBorder="1" applyAlignment="1">
      <alignment horizontal="center" vertical="center" readingOrder="2"/>
    </xf>
    <xf numFmtId="0" fontId="10" fillId="8" borderId="19" xfId="0" applyFont="1" applyFill="1" applyBorder="1" applyAlignment="1">
      <alignment horizontal="center" vertical="center" readingOrder="2"/>
    </xf>
    <xf numFmtId="0" fontId="35" fillId="0" borderId="0" xfId="0" applyFont="1" applyAlignment="1">
      <alignment horizontal="right" vertical="center" readingOrder="2"/>
    </xf>
    <xf numFmtId="0" fontId="35" fillId="0" borderId="3" xfId="0" applyFont="1" applyBorder="1" applyAlignment="1">
      <alignment horizontal="right" vertical="center" readingOrder="2"/>
    </xf>
    <xf numFmtId="9" fontId="7" fillId="12" borderId="17" xfId="0" applyNumberFormat="1" applyFont="1" applyFill="1" applyBorder="1" applyAlignment="1">
      <alignment horizontal="center" vertical="center" readingOrder="2"/>
    </xf>
    <xf numFmtId="9" fontId="7" fillId="12" borderId="18" xfId="0" applyNumberFormat="1" applyFont="1" applyFill="1" applyBorder="1" applyAlignment="1">
      <alignment horizontal="center" vertical="center" readingOrder="2"/>
    </xf>
    <xf numFmtId="9" fontId="7" fillId="12" borderId="19" xfId="0" applyNumberFormat="1" applyFont="1" applyFill="1" applyBorder="1" applyAlignment="1">
      <alignment horizontal="center" vertical="center" readingOrder="2"/>
    </xf>
    <xf numFmtId="0" fontId="15" fillId="12" borderId="17" xfId="0" applyFont="1" applyFill="1" applyBorder="1" applyAlignment="1">
      <alignment horizontal="center" vertical="center" wrapText="1" readingOrder="2"/>
    </xf>
    <xf numFmtId="0" fontId="15" fillId="12" borderId="18" xfId="0" applyFont="1" applyFill="1" applyBorder="1" applyAlignment="1">
      <alignment horizontal="center" vertical="center" wrapText="1" readingOrder="2"/>
    </xf>
    <xf numFmtId="0" fontId="15" fillId="12" borderId="19" xfId="0" applyFont="1" applyFill="1" applyBorder="1" applyAlignment="1">
      <alignment horizontal="center" vertical="center" wrapText="1" readingOrder="2"/>
    </xf>
    <xf numFmtId="0" fontId="7" fillId="9" borderId="17" xfId="0" applyFont="1" applyFill="1" applyBorder="1" applyAlignment="1">
      <alignment horizontal="center" vertical="center" readingOrder="2"/>
    </xf>
    <xf numFmtId="0" fontId="7" fillId="9" borderId="18" xfId="0" applyFont="1" applyFill="1" applyBorder="1" applyAlignment="1">
      <alignment horizontal="center" vertical="center" readingOrder="2"/>
    </xf>
    <xf numFmtId="0" fontId="7" fillId="9" borderId="19" xfId="0" applyFont="1" applyFill="1" applyBorder="1" applyAlignment="1">
      <alignment horizontal="center" vertical="center" readingOrder="2"/>
    </xf>
    <xf numFmtId="0" fontId="7" fillId="14" borderId="17" xfId="0" applyFont="1" applyFill="1" applyBorder="1" applyAlignment="1">
      <alignment horizontal="center" vertical="center" readingOrder="2"/>
    </xf>
    <xf numFmtId="0" fontId="7" fillId="14" borderId="18" xfId="0" applyFont="1" applyFill="1" applyBorder="1" applyAlignment="1">
      <alignment horizontal="center" vertical="center" readingOrder="2"/>
    </xf>
    <xf numFmtId="0" fontId="7" fillId="14" borderId="19" xfId="0" applyFont="1" applyFill="1" applyBorder="1" applyAlignment="1">
      <alignment horizontal="center" vertical="center" readingOrder="2"/>
    </xf>
    <xf numFmtId="0" fontId="7" fillId="25" borderId="17" xfId="0" applyFont="1" applyFill="1" applyBorder="1" applyAlignment="1">
      <alignment horizontal="center" vertical="center" readingOrder="2"/>
    </xf>
    <xf numFmtId="0" fontId="7" fillId="25" borderId="18" xfId="0" applyFont="1" applyFill="1" applyBorder="1" applyAlignment="1">
      <alignment horizontal="center" vertical="center" readingOrder="2"/>
    </xf>
    <xf numFmtId="0" fontId="7" fillId="25" borderId="19" xfId="0" applyFont="1" applyFill="1" applyBorder="1" applyAlignment="1">
      <alignment horizontal="center" vertical="center" readingOrder="2"/>
    </xf>
    <xf numFmtId="0" fontId="7" fillId="8" borderId="17" xfId="0" applyFont="1" applyFill="1" applyBorder="1" applyAlignment="1">
      <alignment horizontal="center" vertical="center" readingOrder="2"/>
    </xf>
    <xf numFmtId="0" fontId="7" fillId="8" borderId="18" xfId="0" applyFont="1" applyFill="1" applyBorder="1" applyAlignment="1">
      <alignment horizontal="center" vertical="center" readingOrder="2"/>
    </xf>
    <xf numFmtId="0" fontId="7" fillId="8" borderId="19" xfId="0" applyFont="1" applyFill="1" applyBorder="1" applyAlignment="1">
      <alignment horizontal="center" vertical="center" readingOrder="2"/>
    </xf>
    <xf numFmtId="0" fontId="15" fillId="8" borderId="17" xfId="0" applyFont="1" applyFill="1" applyBorder="1" applyAlignment="1">
      <alignment horizontal="center" vertical="center" wrapText="1" readingOrder="2"/>
    </xf>
    <xf numFmtId="0" fontId="15" fillId="8" borderId="18" xfId="0" applyFont="1" applyFill="1" applyBorder="1" applyAlignment="1">
      <alignment horizontal="center" vertical="center" wrapText="1" readingOrder="2"/>
    </xf>
    <xf numFmtId="0" fontId="15" fillId="8" borderId="19" xfId="0" applyFont="1" applyFill="1" applyBorder="1" applyAlignment="1">
      <alignment horizontal="center" vertical="center" wrapText="1" readingOrder="2"/>
    </xf>
    <xf numFmtId="0" fontId="15" fillId="25" borderId="17" xfId="0" applyFont="1" applyFill="1" applyBorder="1" applyAlignment="1">
      <alignment horizontal="center" vertical="center" wrapText="1" readingOrder="2"/>
    </xf>
    <xf numFmtId="0" fontId="15" fillId="25" borderId="18" xfId="0" applyFont="1" applyFill="1" applyBorder="1" applyAlignment="1">
      <alignment horizontal="center" vertical="center" wrapText="1" readingOrder="2"/>
    </xf>
    <xf numFmtId="0" fontId="15" fillId="25" borderId="19" xfId="0" applyFont="1" applyFill="1" applyBorder="1" applyAlignment="1">
      <alignment horizontal="center" vertical="center" wrapText="1" readingOrder="2"/>
    </xf>
    <xf numFmtId="0" fontId="15" fillId="9" borderId="17" xfId="0" applyFont="1" applyFill="1" applyBorder="1" applyAlignment="1">
      <alignment horizontal="center" vertical="center" wrapText="1" readingOrder="2"/>
    </xf>
    <xf numFmtId="0" fontId="15" fillId="9" borderId="18" xfId="0" applyFont="1" applyFill="1" applyBorder="1" applyAlignment="1">
      <alignment horizontal="center" vertical="center" wrapText="1" readingOrder="2"/>
    </xf>
    <xf numFmtId="0" fontId="15" fillId="9" borderId="19" xfId="0" applyFont="1" applyFill="1" applyBorder="1" applyAlignment="1">
      <alignment horizontal="center" vertical="center" wrapText="1" readingOrder="2"/>
    </xf>
    <xf numFmtId="0" fontId="15" fillId="14" borderId="17" xfId="0" applyFont="1" applyFill="1" applyBorder="1" applyAlignment="1">
      <alignment horizontal="center" vertical="center" wrapText="1" readingOrder="2"/>
    </xf>
    <xf numFmtId="0" fontId="15" fillId="14" borderId="18" xfId="0" applyFont="1" applyFill="1" applyBorder="1" applyAlignment="1">
      <alignment horizontal="center" vertical="center" wrapText="1" readingOrder="2"/>
    </xf>
    <xf numFmtId="0" fontId="15" fillId="14" borderId="19" xfId="0" applyFont="1" applyFill="1" applyBorder="1" applyAlignment="1">
      <alignment horizontal="center" vertical="center" wrapText="1" readingOrder="2"/>
    </xf>
    <xf numFmtId="0" fontId="34" fillId="0" borderId="0" xfId="0" applyFont="1" applyAlignment="1">
      <alignment horizontal="left" vertical="center" readingOrder="2"/>
    </xf>
    <xf numFmtId="0" fontId="34" fillId="0" borderId="3" xfId="0" applyFont="1" applyBorder="1" applyAlignment="1">
      <alignment horizontal="left" vertical="center" readingOrder="2"/>
    </xf>
    <xf numFmtId="0" fontId="36" fillId="0" borderId="8" xfId="0" applyFont="1" applyBorder="1" applyAlignment="1">
      <alignment horizontal="center" vertical="center" wrapText="1" readingOrder="2"/>
    </xf>
    <xf numFmtId="0" fontId="36" fillId="0" borderId="7" xfId="0" applyFont="1" applyBorder="1" applyAlignment="1">
      <alignment horizontal="center" vertical="center" wrapText="1" readingOrder="2"/>
    </xf>
    <xf numFmtId="0" fontId="36" fillId="0" borderId="5" xfId="0" applyFont="1" applyBorder="1" applyAlignment="1">
      <alignment horizontal="center" vertical="center" wrapText="1" readingOrder="2"/>
    </xf>
    <xf numFmtId="0" fontId="37" fillId="10" borderId="13" xfId="0" applyFont="1" applyFill="1" applyBorder="1" applyAlignment="1">
      <alignment horizontal="center" readingOrder="2"/>
    </xf>
    <xf numFmtId="0" fontId="37" fillId="10" borderId="12" xfId="0" applyFont="1" applyFill="1" applyBorder="1" applyAlignment="1">
      <alignment horizontal="center" readingOrder="2"/>
    </xf>
    <xf numFmtId="0" fontId="37" fillId="10" borderId="14" xfId="0" applyFont="1" applyFill="1" applyBorder="1" applyAlignment="1">
      <alignment horizontal="center" readingOrder="2"/>
    </xf>
    <xf numFmtId="0" fontId="37" fillId="10" borderId="15" xfId="0" applyFont="1" applyFill="1" applyBorder="1" applyAlignment="1">
      <alignment horizontal="center" readingOrder="2"/>
    </xf>
    <xf numFmtId="0" fontId="37" fillId="10" borderId="3" xfId="0" applyFont="1" applyFill="1" applyBorder="1" applyAlignment="1">
      <alignment horizontal="center" readingOrder="2"/>
    </xf>
    <xf numFmtId="0" fontId="37" fillId="10" borderId="16" xfId="0" applyFont="1" applyFill="1" applyBorder="1" applyAlignment="1">
      <alignment horizontal="center" readingOrder="2"/>
    </xf>
    <xf numFmtId="0" fontId="41" fillId="11" borderId="4" xfId="0" applyFont="1" applyFill="1" applyBorder="1" applyAlignment="1">
      <alignment horizontal="center" vertical="center"/>
    </xf>
    <xf numFmtId="0" fontId="41" fillId="10" borderId="4" xfId="0" applyFont="1" applyFill="1" applyBorder="1" applyAlignment="1">
      <alignment horizontal="center" vertical="center"/>
    </xf>
    <xf numFmtId="0" fontId="41" fillId="7" borderId="4" xfId="0" applyFont="1" applyFill="1" applyBorder="1" applyAlignment="1">
      <alignment horizontal="center" vertical="center"/>
    </xf>
    <xf numFmtId="0" fontId="11" fillId="11" borderId="4" xfId="0" applyFont="1" applyFill="1" applyBorder="1" applyAlignment="1">
      <alignment horizontal="center" vertical="center" wrapText="1"/>
    </xf>
    <xf numFmtId="0" fontId="11" fillId="11" borderId="4" xfId="0" applyFont="1" applyFill="1" applyBorder="1" applyAlignment="1">
      <alignment horizontal="center" vertical="center"/>
    </xf>
    <xf numFmtId="0" fontId="41" fillId="10" borderId="17" xfId="0" applyFont="1" applyFill="1" applyBorder="1" applyAlignment="1">
      <alignment horizontal="center" vertical="center" wrapText="1"/>
    </xf>
    <xf numFmtId="0" fontId="41" fillId="10" borderId="18" xfId="0" applyFont="1" applyFill="1" applyBorder="1" applyAlignment="1">
      <alignment horizontal="center" vertical="center" wrapText="1"/>
    </xf>
    <xf numFmtId="0" fontId="41" fillId="10" borderId="1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 readingOrder="2"/>
    </xf>
    <xf numFmtId="0" fontId="13" fillId="6" borderId="5" xfId="0" applyFont="1" applyFill="1" applyBorder="1" applyAlignment="1">
      <alignment horizontal="center" vertical="center" wrapText="1" readingOrder="2"/>
    </xf>
    <xf numFmtId="0" fontId="46" fillId="0" borderId="8" xfId="0" applyFont="1" applyBorder="1" applyAlignment="1">
      <alignment horizontal="center" vertical="center" wrapText="1" readingOrder="2"/>
    </xf>
    <xf numFmtId="0" fontId="46" fillId="0" borderId="7" xfId="0" applyFont="1" applyBorder="1" applyAlignment="1">
      <alignment horizontal="center" vertical="center" wrapText="1" readingOrder="2"/>
    </xf>
    <xf numFmtId="0" fontId="46" fillId="0" borderId="5" xfId="0" applyFont="1" applyBorder="1" applyAlignment="1">
      <alignment horizontal="center" vertical="center" wrapText="1" readingOrder="2"/>
    </xf>
    <xf numFmtId="0" fontId="13" fillId="22" borderId="14" xfId="0" applyFont="1" applyFill="1" applyBorder="1" applyAlignment="1">
      <alignment horizontal="center" vertical="center" wrapText="1" readingOrder="2"/>
    </xf>
    <xf numFmtId="0" fontId="13" fillId="22" borderId="16" xfId="0" applyFont="1" applyFill="1" applyBorder="1" applyAlignment="1">
      <alignment horizontal="center" vertical="center" wrapText="1" readingOrder="2"/>
    </xf>
    <xf numFmtId="0" fontId="13" fillId="7" borderId="4" xfId="0" applyFont="1" applyFill="1" applyBorder="1" applyAlignment="1">
      <alignment horizontal="center" vertical="center" wrapText="1" readingOrder="2"/>
    </xf>
    <xf numFmtId="0" fontId="13" fillId="16" borderId="4" xfId="0" applyFont="1" applyFill="1" applyBorder="1" applyAlignment="1">
      <alignment horizontal="center" vertical="center" wrapText="1" readingOrder="2"/>
    </xf>
    <xf numFmtId="0" fontId="13" fillId="18" borderId="14" xfId="0" applyFont="1" applyFill="1" applyBorder="1" applyAlignment="1">
      <alignment horizontal="center" vertical="center" wrapText="1" readingOrder="2"/>
    </xf>
    <xf numFmtId="0" fontId="13" fillId="18" borderId="16" xfId="0" applyFont="1" applyFill="1" applyBorder="1" applyAlignment="1">
      <alignment horizontal="center" vertical="center" wrapText="1" readingOrder="2"/>
    </xf>
    <xf numFmtId="0" fontId="13" fillId="20" borderId="8" xfId="0" applyFont="1" applyFill="1" applyBorder="1" applyAlignment="1">
      <alignment horizontal="center" vertical="center" wrapText="1" readingOrder="2"/>
    </xf>
    <xf numFmtId="0" fontId="13" fillId="20" borderId="5" xfId="0" applyFont="1" applyFill="1" applyBorder="1" applyAlignment="1">
      <alignment horizontal="center" vertical="center" wrapText="1" readingOrder="2"/>
    </xf>
    <xf numFmtId="0" fontId="13" fillId="19" borderId="14" xfId="0" applyFont="1" applyFill="1" applyBorder="1" applyAlignment="1">
      <alignment horizontal="center" vertical="center" wrapText="1" readingOrder="2"/>
    </xf>
    <xf numFmtId="0" fontId="13" fillId="19" borderId="16" xfId="0" applyFont="1" applyFill="1" applyBorder="1" applyAlignment="1">
      <alignment horizontal="center" vertical="center" wrapText="1" readingOrder="2"/>
    </xf>
    <xf numFmtId="0" fontId="13" fillId="21" borderId="13" xfId="0" applyFont="1" applyFill="1" applyBorder="1" applyAlignment="1">
      <alignment horizontal="center" vertical="center" wrapText="1" readingOrder="2"/>
    </xf>
    <xf numFmtId="0" fontId="13" fillId="21" borderId="15" xfId="0" applyFont="1" applyFill="1" applyBorder="1" applyAlignment="1">
      <alignment horizontal="center" vertical="center" wrapText="1" readingOrder="2"/>
    </xf>
    <xf numFmtId="0" fontId="47" fillId="5" borderId="4" xfId="0" applyFont="1" applyFill="1" applyBorder="1" applyAlignment="1">
      <alignment horizontal="center"/>
    </xf>
    <xf numFmtId="0" fontId="47" fillId="5" borderId="17" xfId="0" applyFont="1" applyFill="1" applyBorder="1" applyAlignment="1">
      <alignment horizontal="center"/>
    </xf>
    <xf numFmtId="0" fontId="47" fillId="5" borderId="18" xfId="0" applyFont="1" applyFill="1" applyBorder="1" applyAlignment="1">
      <alignment horizontal="center"/>
    </xf>
    <xf numFmtId="0" fontId="47" fillId="5" borderId="19" xfId="0" applyFont="1" applyFill="1" applyBorder="1" applyAlignment="1">
      <alignment horizontal="center"/>
    </xf>
    <xf numFmtId="168" fontId="7" fillId="0" borderId="17" xfId="0" applyNumberFormat="1" applyFont="1" applyBorder="1" applyAlignment="1">
      <alignment horizontal="center"/>
    </xf>
    <xf numFmtId="168" fontId="7" fillId="0" borderId="18" xfId="0" applyNumberFormat="1" applyFont="1" applyBorder="1" applyAlignment="1">
      <alignment horizontal="center"/>
    </xf>
    <xf numFmtId="168" fontId="7" fillId="0" borderId="19" xfId="0" applyNumberFormat="1" applyFont="1" applyBorder="1" applyAlignment="1">
      <alignment horizontal="center"/>
    </xf>
    <xf numFmtId="0" fontId="15" fillId="5" borderId="5" xfId="0" applyFont="1" applyFill="1" applyBorder="1" applyAlignment="1">
      <alignment horizontal="center"/>
    </xf>
    <xf numFmtId="0" fontId="20" fillId="10" borderId="17" xfId="0" applyFont="1" applyFill="1" applyBorder="1" applyAlignment="1">
      <alignment horizontal="center"/>
    </xf>
    <xf numFmtId="0" fontId="20" fillId="10" borderId="18" xfId="0" applyFont="1" applyFill="1" applyBorder="1" applyAlignment="1">
      <alignment horizontal="center"/>
    </xf>
    <xf numFmtId="0" fontId="20" fillId="10" borderId="19" xfId="0" applyFont="1" applyFill="1" applyBorder="1" applyAlignment="1">
      <alignment horizontal="center"/>
    </xf>
    <xf numFmtId="0" fontId="20" fillId="11" borderId="17" xfId="0" applyFont="1" applyFill="1" applyBorder="1" applyAlignment="1">
      <alignment horizontal="center"/>
    </xf>
    <xf numFmtId="0" fontId="20" fillId="11" borderId="18" xfId="0" applyFont="1" applyFill="1" applyBorder="1" applyAlignment="1">
      <alignment horizontal="center"/>
    </xf>
    <xf numFmtId="0" fontId="20" fillId="11" borderId="19" xfId="0" applyFont="1" applyFill="1" applyBorder="1" applyAlignment="1">
      <alignment horizontal="center"/>
    </xf>
    <xf numFmtId="0" fontId="11" fillId="14" borderId="17" xfId="0" applyFont="1" applyFill="1" applyBorder="1" applyAlignment="1">
      <alignment horizontal="center" vertical="center"/>
    </xf>
    <xf numFmtId="0" fontId="11" fillId="14" borderId="18" xfId="0" applyFont="1" applyFill="1" applyBorder="1" applyAlignment="1">
      <alignment horizontal="center" vertical="center"/>
    </xf>
    <xf numFmtId="0" fontId="11" fillId="14" borderId="19" xfId="0" applyFont="1" applyFill="1" applyBorder="1" applyAlignment="1">
      <alignment horizontal="center" vertical="center"/>
    </xf>
    <xf numFmtId="0" fontId="11" fillId="23" borderId="17" xfId="0" applyFont="1" applyFill="1" applyBorder="1" applyAlignment="1">
      <alignment horizontal="center" vertical="center"/>
    </xf>
    <xf numFmtId="0" fontId="11" fillId="23" borderId="18" xfId="0" applyFont="1" applyFill="1" applyBorder="1" applyAlignment="1">
      <alignment horizontal="center" vertical="center"/>
    </xf>
    <xf numFmtId="0" fontId="11" fillId="23" borderId="19" xfId="0" applyFont="1" applyFill="1" applyBorder="1" applyAlignment="1">
      <alignment horizontal="center" vertical="center"/>
    </xf>
    <xf numFmtId="0" fontId="11" fillId="10" borderId="4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38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39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22" fillId="0" borderId="15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11" fillId="7" borderId="17" xfId="0" applyFont="1" applyFill="1" applyBorder="1" applyAlignment="1">
      <alignment horizontal="center" vertical="center"/>
    </xf>
    <xf numFmtId="0" fontId="11" fillId="7" borderId="18" xfId="0" applyFont="1" applyFill="1" applyBorder="1" applyAlignment="1">
      <alignment horizontal="center" vertical="center"/>
    </xf>
    <xf numFmtId="0" fontId="11" fillId="7" borderId="19" xfId="0" applyFont="1" applyFill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164" fontId="7" fillId="10" borderId="17" xfId="0" applyNumberFormat="1" applyFont="1" applyFill="1" applyBorder="1" applyAlignment="1">
      <alignment horizontal="center"/>
    </xf>
    <xf numFmtId="164" fontId="7" fillId="10" borderId="18" xfId="0" applyNumberFormat="1" applyFont="1" applyFill="1" applyBorder="1" applyAlignment="1">
      <alignment horizontal="center"/>
    </xf>
    <xf numFmtId="164" fontId="7" fillId="10" borderId="19" xfId="0" applyNumberFormat="1" applyFont="1" applyFill="1" applyBorder="1" applyAlignment="1">
      <alignment horizontal="center"/>
    </xf>
    <xf numFmtId="164" fontId="49" fillId="2" borderId="8" xfId="0" applyNumberFormat="1" applyFont="1" applyFill="1" applyBorder="1" applyAlignment="1">
      <alignment horizontal="center" vertical="center"/>
    </xf>
    <xf numFmtId="0" fontId="49" fillId="2" borderId="5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9" fillId="2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24" borderId="8" xfId="0" applyFill="1" applyBorder="1" applyAlignment="1">
      <alignment horizontal="center" vertical="center"/>
    </xf>
    <xf numFmtId="0" fontId="0" fillId="24" borderId="7" xfId="0" applyFill="1" applyBorder="1" applyAlignment="1">
      <alignment horizontal="center" vertical="center"/>
    </xf>
    <xf numFmtId="0" fontId="0" fillId="24" borderId="5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</cellXfs>
  <cellStyles count="3">
    <cellStyle name="Normal" xfId="0" builtinId="0"/>
    <cellStyle name="Normal 7" xfId="2" xr:uid="{00000000-0005-0000-0000-000001000000}"/>
    <cellStyle name="Normal_Sheet1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www.wps.cn/officeDocument/2020/cellImage" Target="NUL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7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9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jpeg"/><Relationship Id="rId1" Type="http://schemas.openxmlformats.org/officeDocument/2006/relationships/image" Target="../media/image1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jpeg"/><Relationship Id="rId1" Type="http://schemas.openxmlformats.org/officeDocument/2006/relationships/image" Target="../media/image13.jpe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jpeg"/><Relationship Id="rId1" Type="http://schemas.openxmlformats.org/officeDocument/2006/relationships/image" Target="../media/image15.jpeg"/><Relationship Id="rId4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6919</xdr:colOff>
      <xdr:row>0</xdr:row>
      <xdr:rowOff>0</xdr:rowOff>
    </xdr:from>
    <xdr:to>
      <xdr:col>7</xdr:col>
      <xdr:colOff>289025</xdr:colOff>
      <xdr:row>5</xdr:row>
      <xdr:rowOff>0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620" y="0"/>
          <a:ext cx="5661660" cy="9144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7</xdr:col>
      <xdr:colOff>273559</xdr:colOff>
      <xdr:row>0</xdr:row>
      <xdr:rowOff>12650</xdr:rowOff>
    </xdr:from>
    <xdr:to>
      <xdr:col>11</xdr:col>
      <xdr:colOff>243048</xdr:colOff>
      <xdr:row>4</xdr:row>
      <xdr:rowOff>164455</xdr:rowOff>
    </xdr:to>
    <xdr:pic>
      <xdr:nvPicPr>
        <xdr:cNvPr id="3" name="Picture 2" descr=" 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654040" y="22860"/>
          <a:ext cx="3413760" cy="8763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155505</xdr:colOff>
      <xdr:row>0</xdr:row>
      <xdr:rowOff>0</xdr:rowOff>
    </xdr:from>
    <xdr:to>
      <xdr:col>3</xdr:col>
      <xdr:colOff>462077</xdr:colOff>
      <xdr:row>3</xdr:row>
      <xdr:rowOff>316706</xdr:rowOff>
    </xdr:to>
    <xdr:pic>
      <xdr:nvPicPr>
        <xdr:cNvPr id="2" name="Picture 3" descr=" 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55865" y="136072"/>
          <a:ext cx="2644734" cy="141761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31</xdr:col>
      <xdr:colOff>519470</xdr:colOff>
      <xdr:row>0</xdr:row>
      <xdr:rowOff>0</xdr:rowOff>
    </xdr:from>
    <xdr:to>
      <xdr:col>33</xdr:col>
      <xdr:colOff>794370</xdr:colOff>
      <xdr:row>3</xdr:row>
      <xdr:rowOff>329431</xdr:rowOff>
    </xdr:to>
    <xdr:pic>
      <xdr:nvPicPr>
        <xdr:cNvPr id="3" name="Picture 8" descr=" 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0054456" y="467593"/>
          <a:ext cx="2095500" cy="144483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37973</xdr:colOff>
      <xdr:row>0</xdr:row>
      <xdr:rowOff>214312</xdr:rowOff>
    </xdr:from>
    <xdr:to>
      <xdr:col>2</xdr:col>
      <xdr:colOff>1523094</xdr:colOff>
      <xdr:row>1</xdr:row>
      <xdr:rowOff>531093</xdr:rowOff>
    </xdr:to>
    <xdr:pic>
      <xdr:nvPicPr>
        <xdr:cNvPr id="2" name="Picture 2" descr="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8100" y="219075"/>
          <a:ext cx="2581561" cy="107632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9</xdr:col>
      <xdr:colOff>75545</xdr:colOff>
      <xdr:row>0</xdr:row>
      <xdr:rowOff>0</xdr:rowOff>
    </xdr:from>
    <xdr:to>
      <xdr:col>10</xdr:col>
      <xdr:colOff>1151830</xdr:colOff>
      <xdr:row>2</xdr:row>
      <xdr:rowOff>0</xdr:rowOff>
    </xdr:to>
    <xdr:pic>
      <xdr:nvPicPr>
        <xdr:cNvPr id="3" name="Picture 3" descr=" 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7753350" y="0"/>
          <a:ext cx="1894832" cy="1504949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22369</xdr:colOff>
      <xdr:row>0</xdr:row>
      <xdr:rowOff>151581</xdr:rowOff>
    </xdr:from>
    <xdr:to>
      <xdr:col>3</xdr:col>
      <xdr:colOff>750113</xdr:colOff>
      <xdr:row>2</xdr:row>
      <xdr:rowOff>265434</xdr:rowOff>
    </xdr:to>
    <xdr:pic>
      <xdr:nvPicPr>
        <xdr:cNvPr id="2" name="Picture 3" descr=" 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411941" y="155764"/>
          <a:ext cx="2398059" cy="1435471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14</xdr:col>
      <xdr:colOff>122464</xdr:colOff>
      <xdr:row>0</xdr:row>
      <xdr:rowOff>27214</xdr:rowOff>
    </xdr:from>
    <xdr:to>
      <xdr:col>16</xdr:col>
      <xdr:colOff>789215</xdr:colOff>
      <xdr:row>2</xdr:row>
      <xdr:rowOff>269209</xdr:rowOff>
    </xdr:to>
    <xdr:pic>
      <xdr:nvPicPr>
        <xdr:cNvPr id="3" name="Picture 2" descr=" 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2368893" y="27214"/>
          <a:ext cx="2449286" cy="1561888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89620</xdr:colOff>
      <xdr:row>1</xdr:row>
      <xdr:rowOff>683009</xdr:rowOff>
    </xdr:to>
    <xdr:pic>
      <xdr:nvPicPr>
        <xdr:cNvPr id="2" name="Picture 3" descr=" 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" y="1658472"/>
          <a:ext cx="1524000" cy="152400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8</xdr:col>
      <xdr:colOff>560127</xdr:colOff>
      <xdr:row>0</xdr:row>
      <xdr:rowOff>0</xdr:rowOff>
    </xdr:from>
    <xdr:to>
      <xdr:col>10</xdr:col>
      <xdr:colOff>839444</xdr:colOff>
      <xdr:row>1</xdr:row>
      <xdr:rowOff>721853</xdr:rowOff>
    </xdr:to>
    <xdr:pic>
      <xdr:nvPicPr>
        <xdr:cNvPr id="3" name="Picture 5" descr=" 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1138647" y="0"/>
          <a:ext cx="2879912" cy="1564339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284622</xdr:colOff>
      <xdr:row>0</xdr:row>
      <xdr:rowOff>390376</xdr:rowOff>
    </xdr:from>
    <xdr:to>
      <xdr:col>24</xdr:col>
      <xdr:colOff>1309264</xdr:colOff>
      <xdr:row>1</xdr:row>
      <xdr:rowOff>202406</xdr:rowOff>
    </xdr:to>
    <xdr:pic>
      <xdr:nvPicPr>
        <xdr:cNvPr id="2" name="Picture 4" descr=" 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4885312" y="396585"/>
          <a:ext cx="4119564" cy="2151351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</xdr:col>
      <xdr:colOff>184899</xdr:colOff>
      <xdr:row>0</xdr:row>
      <xdr:rowOff>108942</xdr:rowOff>
    </xdr:from>
    <xdr:to>
      <xdr:col>2</xdr:col>
      <xdr:colOff>1065590</xdr:colOff>
      <xdr:row>1</xdr:row>
      <xdr:rowOff>88106</xdr:rowOff>
    </xdr:to>
    <xdr:pic>
      <xdr:nvPicPr>
        <xdr:cNvPr id="3" name="Picture 2" descr=" 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452254" y="122960"/>
          <a:ext cx="2310245" cy="2298447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409438</xdr:colOff>
      <xdr:row>0</xdr:row>
      <xdr:rowOff>0</xdr:rowOff>
    </xdr:from>
    <xdr:to>
      <xdr:col>11</xdr:col>
      <xdr:colOff>533291</xdr:colOff>
      <xdr:row>2</xdr:row>
      <xdr:rowOff>317227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572502" y="9526"/>
          <a:ext cx="1800224" cy="111286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</xdr:col>
      <xdr:colOff>94805</xdr:colOff>
      <xdr:row>0</xdr:row>
      <xdr:rowOff>37504</xdr:rowOff>
    </xdr:from>
    <xdr:to>
      <xdr:col>2</xdr:col>
      <xdr:colOff>333314</xdr:colOff>
      <xdr:row>3</xdr:row>
      <xdr:rowOff>0</xdr:rowOff>
    </xdr:to>
    <xdr:pic>
      <xdr:nvPicPr>
        <xdr:cNvPr id="3" name="Picture 3" descr=" 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390650" y="38100"/>
          <a:ext cx="1162049" cy="1162049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94601</xdr:colOff>
      <xdr:row>0</xdr:row>
      <xdr:rowOff>312539</xdr:rowOff>
    </xdr:from>
    <xdr:to>
      <xdr:col>3</xdr:col>
      <xdr:colOff>267616</xdr:colOff>
      <xdr:row>0</xdr:row>
      <xdr:rowOff>1711151</xdr:rowOff>
    </xdr:to>
    <xdr:pic>
      <xdr:nvPicPr>
        <xdr:cNvPr id="2" name="Picture 6" descr=" 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95250" y="317502"/>
          <a:ext cx="2270125" cy="140335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16</xdr:col>
      <xdr:colOff>824936</xdr:colOff>
      <xdr:row>0</xdr:row>
      <xdr:rowOff>0</xdr:rowOff>
    </xdr:from>
    <xdr:to>
      <xdr:col>19</xdr:col>
      <xdr:colOff>682429</xdr:colOff>
      <xdr:row>1</xdr:row>
      <xdr:rowOff>0</xdr:rowOff>
    </xdr:to>
    <xdr:pic>
      <xdr:nvPicPr>
        <xdr:cNvPr id="3" name="Picture 3" descr=" 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7145000" y="0"/>
          <a:ext cx="2000248" cy="2000249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17</xdr:col>
      <xdr:colOff>0</xdr:colOff>
      <xdr:row>3</xdr:row>
      <xdr:rowOff>2887</xdr:rowOff>
    </xdr:from>
    <xdr:to>
      <xdr:col>19</xdr:col>
      <xdr:colOff>914977</xdr:colOff>
      <xdr:row>15</xdr:row>
      <xdr:rowOff>34637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904DEAD-75B1-4815-9D5D-C31D9C539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097500" y="3224069"/>
          <a:ext cx="2023341" cy="4361295"/>
        </a:xfrm>
        <a:prstGeom prst="rect">
          <a:avLst/>
        </a:prstGeom>
      </xdr:spPr>
    </xdr:pic>
    <xdr:clientData/>
  </xdr:twoCellAnchor>
  <xdr:twoCellAnchor editAs="oneCell">
    <xdr:from>
      <xdr:col>17</xdr:col>
      <xdr:colOff>86591</xdr:colOff>
      <xdr:row>17</xdr:row>
      <xdr:rowOff>51955</xdr:rowOff>
    </xdr:from>
    <xdr:to>
      <xdr:col>20</xdr:col>
      <xdr:colOff>1</xdr:colOff>
      <xdr:row>31</xdr:row>
      <xdr:rowOff>225137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F1E7719-E7F4-47DA-B9D4-965B0973A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184091" y="8330046"/>
          <a:ext cx="1956955" cy="526472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ily%20report%20-%20Assiut%2031-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T (PM +CM)"/>
      <sheetName val="Solar cell"/>
      <sheetName val="solar cell 2"/>
      <sheetName val="Generators Status"/>
      <sheetName val="Low "/>
      <sheetName val="Medium"/>
      <sheetName val="Call Center"/>
      <sheetName val="shops"/>
      <sheetName val="fire"/>
      <sheetName val="D W"/>
      <sheetName val="koshks"/>
      <sheetName val="Data For Elec"/>
    </sheetNames>
    <sheetDataSet>
      <sheetData sheetId="0"/>
      <sheetData sheetId="1"/>
      <sheetData sheetId="2"/>
      <sheetData sheetId="3"/>
      <sheetData sheetId="4">
        <row r="37">
          <cell r="B37">
            <v>3898182.8</v>
          </cell>
          <cell r="D37">
            <v>2568239.2000000002</v>
          </cell>
          <cell r="F37">
            <v>1571915.1</v>
          </cell>
          <cell r="H37">
            <v>507721.24</v>
          </cell>
          <cell r="J37">
            <v>3363062</v>
          </cell>
          <cell r="L37">
            <v>17832.437999999998</v>
          </cell>
          <cell r="N37">
            <v>1283116.8999999999</v>
          </cell>
          <cell r="P37">
            <v>38.03</v>
          </cell>
        </row>
      </sheetData>
      <sheetData sheetId="5">
        <row r="35">
          <cell r="B35">
            <v>5074280</v>
          </cell>
          <cell r="D35">
            <v>852021</v>
          </cell>
          <cell r="F35">
            <v>631586</v>
          </cell>
          <cell r="H35">
            <v>2067642</v>
          </cell>
          <cell r="J35">
            <v>939513</v>
          </cell>
        </row>
      </sheetData>
      <sheetData sheetId="6">
        <row r="40">
          <cell r="B40">
            <v>615230.76</v>
          </cell>
          <cell r="D40">
            <v>798134.48</v>
          </cell>
          <cell r="F40">
            <v>734403.04</v>
          </cell>
          <cell r="H40">
            <v>260857.7</v>
          </cell>
          <cell r="J40">
            <v>127937.97</v>
          </cell>
          <cell r="L40">
            <v>131154.82999999999</v>
          </cell>
          <cell r="N40">
            <v>846301.68</v>
          </cell>
          <cell r="P40">
            <v>725782.16</v>
          </cell>
          <cell r="R40">
            <v>617083.43999999994</v>
          </cell>
          <cell r="T40">
            <v>727129.04</v>
          </cell>
          <cell r="V40">
            <v>470392.68</v>
          </cell>
          <cell r="X40">
            <v>411966.56</v>
          </cell>
        </row>
      </sheetData>
      <sheetData sheetId="7">
        <row r="33">
          <cell r="B33">
            <v>152003.82999999999</v>
          </cell>
          <cell r="D33">
            <v>164.911</v>
          </cell>
          <cell r="F33">
            <v>204950.72</v>
          </cell>
          <cell r="Q33">
            <v>72443.592000000004</v>
          </cell>
          <cell r="S33">
            <v>689878.96</v>
          </cell>
        </row>
      </sheetData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N25"/>
  <sheetViews>
    <sheetView topLeftCell="A7" workbookViewId="0">
      <selection activeCell="C14" sqref="C14"/>
    </sheetView>
  </sheetViews>
  <sheetFormatPr defaultColWidth="10" defaultRowHeight="15" x14ac:dyDescent="0.25"/>
  <cols>
    <col min="3" max="3" width="10.5703125" bestFit="1" customWidth="1"/>
    <col min="4" max="4" width="14.85546875" bestFit="1" customWidth="1"/>
    <col min="5" max="5" width="15" bestFit="1" customWidth="1"/>
    <col min="7" max="7" width="11.28515625" bestFit="1" customWidth="1"/>
    <col min="8" max="8" width="12.5703125" bestFit="1" customWidth="1"/>
    <col min="10" max="10" width="19.85546875" bestFit="1" customWidth="1"/>
    <col min="12" max="12" width="10.5703125" bestFit="1" customWidth="1"/>
    <col min="13" max="13" width="15.7109375" bestFit="1" customWidth="1"/>
    <col min="14" max="14" width="11.28515625" customWidth="1"/>
  </cols>
  <sheetData>
    <row r="6" spans="1:14" ht="28.5" x14ac:dyDescent="0.25">
      <c r="A6" s="151" t="s">
        <v>2</v>
      </c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</row>
    <row r="7" spans="1:14" x14ac:dyDescent="0.25">
      <c r="A7" s="153"/>
      <c r="B7" s="153"/>
      <c r="C7" s="153"/>
      <c r="D7" s="153"/>
      <c r="E7" s="153"/>
      <c r="F7" s="153"/>
      <c r="G7" s="153"/>
      <c r="H7" s="153"/>
      <c r="I7" s="153"/>
      <c r="J7" s="153"/>
      <c r="K7" s="153"/>
      <c r="L7" s="153"/>
      <c r="M7" s="153"/>
      <c r="N7" s="153"/>
    </row>
    <row r="8" spans="1:14" ht="40.9" customHeight="1" x14ac:dyDescent="0.25">
      <c r="A8" s="1" t="s">
        <v>3</v>
      </c>
      <c r="B8" s="2" t="s">
        <v>4</v>
      </c>
      <c r="C8" s="2" t="s">
        <v>5</v>
      </c>
      <c r="D8" s="2" t="s">
        <v>6</v>
      </c>
      <c r="E8" s="2" t="s">
        <v>7</v>
      </c>
      <c r="F8" s="2" t="s">
        <v>8</v>
      </c>
      <c r="G8" s="2" t="s">
        <v>9</v>
      </c>
      <c r="H8" s="2" t="s">
        <v>10</v>
      </c>
      <c r="I8" s="2" t="s">
        <v>11</v>
      </c>
      <c r="J8" s="2" t="s">
        <v>12</v>
      </c>
      <c r="K8" s="2" t="s">
        <v>13</v>
      </c>
      <c r="L8" s="2" t="s">
        <v>14</v>
      </c>
      <c r="M8" s="2" t="s">
        <v>15</v>
      </c>
      <c r="N8" s="2" t="s">
        <v>16</v>
      </c>
    </row>
    <row r="9" spans="1:14" x14ac:dyDescent="0.25">
      <c r="A9" s="3">
        <v>1</v>
      </c>
      <c r="B9" s="4"/>
      <c r="C9" s="5"/>
      <c r="D9" s="6"/>
      <c r="E9" s="7"/>
      <c r="F9" s="6"/>
      <c r="G9" s="8"/>
      <c r="H9" s="8"/>
      <c r="I9" s="9"/>
      <c r="J9" s="10"/>
      <c r="K9" s="11"/>
      <c r="L9" s="5"/>
      <c r="M9" s="4"/>
      <c r="N9" s="12"/>
    </row>
    <row r="10" spans="1:14" x14ac:dyDescent="0.25">
      <c r="A10" s="3">
        <v>2</v>
      </c>
      <c r="B10" s="13"/>
      <c r="C10" s="5"/>
      <c r="D10" s="6"/>
      <c r="E10" s="7"/>
      <c r="F10" s="7"/>
      <c r="G10" s="8"/>
      <c r="H10" s="8"/>
      <c r="I10" s="14"/>
      <c r="J10" s="10"/>
      <c r="K10" s="11"/>
      <c r="L10" s="5"/>
      <c r="M10" s="13"/>
      <c r="N10" s="15"/>
    </row>
    <row r="11" spans="1:14" x14ac:dyDescent="0.25">
      <c r="A11" s="3">
        <v>3</v>
      </c>
      <c r="B11" s="13"/>
      <c r="C11" s="5"/>
      <c r="D11" s="7"/>
      <c r="E11" s="7"/>
      <c r="F11" s="7"/>
      <c r="G11" s="3"/>
      <c r="H11" s="3"/>
      <c r="I11" s="14"/>
      <c r="J11" s="16"/>
      <c r="K11" s="11"/>
      <c r="L11" s="5"/>
      <c r="M11" s="13"/>
      <c r="N11" s="15"/>
    </row>
    <row r="12" spans="1:14" x14ac:dyDescent="0.25">
      <c r="A12" s="3">
        <v>4</v>
      </c>
      <c r="B12" s="13"/>
      <c r="C12" s="5"/>
      <c r="D12" s="7"/>
      <c r="E12" s="7"/>
      <c r="F12" s="7"/>
      <c r="G12" s="3"/>
      <c r="H12" s="3"/>
      <c r="I12" s="14"/>
      <c r="J12" s="16"/>
      <c r="K12" s="11"/>
      <c r="L12" s="5"/>
      <c r="M12" s="13"/>
      <c r="N12" s="15"/>
    </row>
    <row r="13" spans="1:14" x14ac:dyDescent="0.25">
      <c r="A13" s="8">
        <v>5</v>
      </c>
      <c r="B13" s="17"/>
      <c r="C13" s="5"/>
      <c r="D13" s="6"/>
      <c r="E13" s="7"/>
      <c r="F13" s="7"/>
      <c r="G13" s="18"/>
      <c r="H13" s="18"/>
      <c r="I13" s="19"/>
      <c r="J13" s="10"/>
      <c r="K13" s="11"/>
      <c r="L13" s="5"/>
      <c r="M13" s="4"/>
      <c r="N13" s="12"/>
    </row>
    <row r="14" spans="1:14" x14ac:dyDescent="0.25">
      <c r="A14" s="3">
        <v>6</v>
      </c>
      <c r="B14" s="13"/>
      <c r="C14" s="5"/>
      <c r="D14" s="7"/>
      <c r="E14" s="7"/>
      <c r="F14" s="7"/>
      <c r="G14" s="3"/>
      <c r="H14" s="3"/>
      <c r="I14" s="14"/>
      <c r="J14" s="16"/>
      <c r="K14" s="11"/>
      <c r="L14" s="5"/>
      <c r="M14" s="13"/>
      <c r="N14" s="15"/>
    </row>
    <row r="15" spans="1:14" x14ac:dyDescent="0.25">
      <c r="A15" s="8">
        <v>7</v>
      </c>
      <c r="B15" s="4"/>
      <c r="C15" s="5"/>
      <c r="D15" s="7"/>
      <c r="E15" s="7"/>
      <c r="F15" s="7"/>
      <c r="G15" s="3"/>
      <c r="H15" s="3"/>
      <c r="I15" s="14"/>
      <c r="J15" s="3"/>
      <c r="K15" s="11"/>
      <c r="L15" s="5"/>
      <c r="M15" s="4"/>
      <c r="N15" s="12"/>
    </row>
    <row r="16" spans="1:14" x14ac:dyDescent="0.25">
      <c r="A16" s="3">
        <v>8</v>
      </c>
      <c r="B16" s="13"/>
      <c r="C16" s="5"/>
      <c r="D16" s="7"/>
      <c r="E16" s="20"/>
      <c r="F16" s="7"/>
      <c r="G16" s="3"/>
      <c r="H16" s="3"/>
      <c r="I16" s="9"/>
      <c r="J16" s="3"/>
      <c r="K16" s="11"/>
      <c r="L16" s="5"/>
      <c r="M16" s="13"/>
      <c r="N16" s="15"/>
    </row>
    <row r="17" spans="1:14" x14ac:dyDescent="0.25">
      <c r="A17" s="8">
        <v>9</v>
      </c>
      <c r="B17" s="13"/>
      <c r="C17" s="5"/>
      <c r="D17" s="7"/>
      <c r="E17" s="7"/>
      <c r="F17" s="6"/>
      <c r="G17" s="3"/>
      <c r="H17" s="3"/>
      <c r="I17" s="9"/>
      <c r="J17" s="16"/>
      <c r="K17" s="11"/>
      <c r="L17" s="5"/>
      <c r="M17" s="13"/>
      <c r="N17" s="15"/>
    </row>
    <row r="18" spans="1:14" x14ac:dyDescent="0.25">
      <c r="A18" s="3">
        <v>10</v>
      </c>
      <c r="B18" s="13"/>
      <c r="C18" s="5"/>
      <c r="D18" s="7"/>
      <c r="E18" s="20"/>
      <c r="F18" s="20"/>
      <c r="G18" s="10"/>
      <c r="H18" s="10"/>
      <c r="I18" s="14"/>
      <c r="J18" s="16"/>
      <c r="K18" s="11"/>
      <c r="L18" s="5"/>
      <c r="M18" s="13"/>
      <c r="N18" s="15"/>
    </row>
    <row r="19" spans="1:14" x14ac:dyDescent="0.25">
      <c r="A19" s="3">
        <v>11</v>
      </c>
      <c r="B19" s="13"/>
      <c r="C19" s="5"/>
      <c r="D19" s="7"/>
      <c r="E19" s="7"/>
      <c r="F19" s="7"/>
      <c r="G19" s="16"/>
      <c r="H19" s="16"/>
      <c r="I19" s="14"/>
      <c r="J19" s="16"/>
      <c r="K19" s="11"/>
      <c r="L19" s="5"/>
      <c r="M19" s="13"/>
      <c r="N19" s="15"/>
    </row>
    <row r="20" spans="1:14" x14ac:dyDescent="0.25">
      <c r="A20" s="8">
        <v>12</v>
      </c>
      <c r="B20" s="4"/>
      <c r="C20" s="5"/>
      <c r="D20" s="7"/>
      <c r="E20" s="7"/>
      <c r="F20" s="7"/>
      <c r="G20" s="6"/>
      <c r="H20" s="6"/>
      <c r="I20" s="19"/>
      <c r="J20" s="10"/>
      <c r="K20" s="11"/>
      <c r="L20" s="5"/>
      <c r="M20" s="4"/>
      <c r="N20" s="15"/>
    </row>
    <row r="21" spans="1:14" x14ac:dyDescent="0.25">
      <c r="A21" s="8">
        <v>13</v>
      </c>
      <c r="B21" s="4"/>
      <c r="C21" s="5"/>
      <c r="D21" s="21"/>
      <c r="E21" s="7"/>
      <c r="F21" s="7"/>
      <c r="G21" s="10"/>
      <c r="H21" s="10"/>
      <c r="I21" s="14"/>
      <c r="J21" s="10"/>
      <c r="K21" s="11"/>
      <c r="L21" s="5"/>
      <c r="M21" s="13"/>
      <c r="N21" s="15"/>
    </row>
    <row r="22" spans="1:14" x14ac:dyDescent="0.25">
      <c r="A22" s="3">
        <v>14</v>
      </c>
      <c r="B22" s="13"/>
      <c r="C22" s="5"/>
      <c r="D22" s="7"/>
      <c r="E22" s="7"/>
      <c r="F22" s="7"/>
      <c r="G22" s="8"/>
      <c r="H22" s="8"/>
      <c r="I22" s="9"/>
      <c r="J22" s="10"/>
      <c r="K22" s="11"/>
      <c r="L22" s="5"/>
      <c r="M22" s="4"/>
      <c r="N22" s="15"/>
    </row>
    <row r="23" spans="1:14" x14ac:dyDescent="0.25">
      <c r="A23" s="3">
        <v>15</v>
      </c>
      <c r="B23" s="13"/>
      <c r="C23" s="5"/>
      <c r="D23" s="6"/>
      <c r="E23" s="7"/>
      <c r="F23" s="7"/>
      <c r="G23" s="3"/>
      <c r="H23" s="3"/>
      <c r="I23" s="19"/>
      <c r="J23" s="16"/>
      <c r="K23" s="11"/>
      <c r="L23" s="5"/>
      <c r="M23" s="4"/>
      <c r="N23" s="15"/>
    </row>
    <row r="24" spans="1:14" x14ac:dyDescent="0.25">
      <c r="A24" s="22">
        <v>16</v>
      </c>
      <c r="B24" s="23"/>
      <c r="C24" s="24"/>
      <c r="D24" s="25"/>
      <c r="E24" s="25"/>
      <c r="F24" s="25"/>
      <c r="G24" s="23"/>
      <c r="H24" s="23"/>
      <c r="I24" s="26"/>
      <c r="J24" s="23"/>
      <c r="K24" s="27"/>
      <c r="L24" s="28"/>
      <c r="M24" s="23"/>
      <c r="N24" s="23"/>
    </row>
    <row r="25" spans="1:14" x14ac:dyDescent="0.25">
      <c r="A25" s="8">
        <v>17</v>
      </c>
      <c r="B25" s="4"/>
      <c r="C25" s="29"/>
      <c r="D25" s="7"/>
      <c r="E25" s="7"/>
      <c r="F25" s="6"/>
      <c r="G25" s="4"/>
      <c r="H25" s="4"/>
      <c r="I25" s="9"/>
      <c r="J25" s="4"/>
      <c r="K25" s="11"/>
      <c r="L25" s="30"/>
      <c r="M25" s="4"/>
      <c r="N25" s="15"/>
    </row>
  </sheetData>
  <mergeCells count="2">
    <mergeCell ref="A6:N6"/>
    <mergeCell ref="A7:N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AH46"/>
  <sheetViews>
    <sheetView topLeftCell="N21" zoomScale="70" zoomScaleNormal="70" workbookViewId="0">
      <selection activeCell="T37" sqref="T37:AB37"/>
    </sheetView>
  </sheetViews>
  <sheetFormatPr defaultColWidth="10" defaultRowHeight="15" x14ac:dyDescent="0.25"/>
  <cols>
    <col min="1" max="1" width="16.85546875" customWidth="1"/>
    <col min="8" max="8" width="12.85546875" customWidth="1"/>
    <col min="9" max="9" width="14.5703125" bestFit="1" customWidth="1"/>
    <col min="10" max="10" width="14.28515625" customWidth="1"/>
    <col min="13" max="13" width="10.85546875" customWidth="1"/>
    <col min="14" max="15" width="13.28515625" customWidth="1"/>
    <col min="19" max="19" width="11.7109375" customWidth="1"/>
    <col min="21" max="21" width="11" customWidth="1"/>
    <col min="22" max="22" width="10.7109375" customWidth="1"/>
    <col min="24" max="24" width="12" customWidth="1"/>
    <col min="25" max="25" width="10.7109375" customWidth="1"/>
    <col min="27" max="27" width="9.5703125" customWidth="1"/>
    <col min="28" max="28" width="10.42578125" customWidth="1"/>
    <col min="29" max="29" width="15.85546875" customWidth="1"/>
    <col min="32" max="32" width="11.7109375" customWidth="1"/>
    <col min="33" max="33" width="15.5703125" customWidth="1"/>
    <col min="34" max="34" width="14.5703125" customWidth="1"/>
  </cols>
  <sheetData>
    <row r="1" spans="1:34" ht="28.5" x14ac:dyDescent="0.25">
      <c r="A1" s="31"/>
      <c r="B1" s="204"/>
      <c r="C1" s="204"/>
      <c r="D1" s="204"/>
      <c r="E1" s="204"/>
      <c r="F1" s="204"/>
      <c r="G1" s="32"/>
      <c r="H1" s="32"/>
      <c r="I1" s="32"/>
      <c r="J1" s="32"/>
      <c r="K1" s="32"/>
      <c r="L1" s="32"/>
      <c r="M1" s="32"/>
      <c r="N1" s="32"/>
      <c r="O1" s="220"/>
      <c r="P1" s="220"/>
      <c r="Q1" s="220"/>
      <c r="R1" s="220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3"/>
      <c r="AE1" s="33"/>
      <c r="AF1" s="33"/>
      <c r="AG1" s="33"/>
      <c r="AH1" s="33"/>
    </row>
    <row r="2" spans="1:34" ht="28.5" x14ac:dyDescent="0.25">
      <c r="A2" s="34"/>
      <c r="B2" s="205"/>
      <c r="C2" s="205"/>
      <c r="D2" s="205"/>
      <c r="E2" s="205"/>
      <c r="F2" s="205"/>
      <c r="G2" s="32"/>
      <c r="H2" s="32"/>
      <c r="I2" s="32"/>
      <c r="J2" s="32"/>
      <c r="K2" s="32"/>
      <c r="L2" s="32"/>
      <c r="M2" s="32"/>
      <c r="N2" s="32"/>
      <c r="O2" s="221"/>
      <c r="P2" s="221"/>
      <c r="Q2" s="221"/>
      <c r="R2" s="221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3"/>
      <c r="AE2" s="33"/>
      <c r="AF2" s="33"/>
      <c r="AG2" s="33"/>
      <c r="AH2" s="33"/>
    </row>
    <row r="3" spans="1:34" ht="28.5" x14ac:dyDescent="0.25">
      <c r="A3" s="34"/>
      <c r="B3" s="205"/>
      <c r="C3" s="205"/>
      <c r="D3" s="205"/>
      <c r="E3" s="205"/>
      <c r="F3" s="205"/>
      <c r="G3" s="32"/>
      <c r="H3" s="32"/>
      <c r="I3" s="32"/>
      <c r="J3" s="32"/>
      <c r="K3" s="32"/>
      <c r="L3" s="32"/>
      <c r="M3" s="32"/>
      <c r="N3" s="32"/>
      <c r="O3" s="221"/>
      <c r="P3" s="221"/>
      <c r="Q3" s="221"/>
      <c r="R3" s="221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3"/>
      <c r="AE3" s="33"/>
      <c r="AF3" s="33"/>
      <c r="AG3" s="33"/>
      <c r="AH3" s="33"/>
    </row>
    <row r="4" spans="1:34" ht="28.5" x14ac:dyDescent="0.25">
      <c r="A4" s="35"/>
      <c r="B4" s="206"/>
      <c r="C4" s="206"/>
      <c r="D4" s="206"/>
      <c r="E4" s="206"/>
      <c r="F4" s="206"/>
      <c r="G4" s="32"/>
      <c r="H4" s="32"/>
      <c r="I4" s="32"/>
      <c r="J4" s="32"/>
      <c r="K4" s="32"/>
      <c r="L4" s="32"/>
      <c r="M4" s="32"/>
      <c r="N4" s="32"/>
      <c r="O4" s="222"/>
      <c r="P4" s="222"/>
      <c r="Q4" s="222"/>
      <c r="R4" s="22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3"/>
      <c r="AE4" s="33"/>
      <c r="AF4" s="33"/>
      <c r="AG4" s="33"/>
      <c r="AH4" s="33"/>
    </row>
    <row r="5" spans="1:34" ht="36" customHeight="1" x14ac:dyDescent="0.25">
      <c r="A5" s="174" t="s">
        <v>180</v>
      </c>
      <c r="B5" s="225" t="s">
        <v>63</v>
      </c>
      <c r="C5" s="226"/>
      <c r="D5" s="226"/>
      <c r="E5" s="226"/>
      <c r="F5" s="226"/>
      <c r="G5" s="227"/>
      <c r="H5" s="233" t="s">
        <v>61</v>
      </c>
      <c r="I5" s="181" t="s">
        <v>58</v>
      </c>
      <c r="J5" s="231" t="s">
        <v>56</v>
      </c>
      <c r="K5" s="157" t="s">
        <v>62</v>
      </c>
      <c r="L5" s="158"/>
      <c r="M5" s="164" t="s">
        <v>61</v>
      </c>
      <c r="N5" s="162" t="s">
        <v>59</v>
      </c>
      <c r="O5" s="166" t="s">
        <v>56</v>
      </c>
      <c r="P5" s="195" t="s">
        <v>60</v>
      </c>
      <c r="Q5" s="196"/>
      <c r="R5" s="197"/>
      <c r="S5" s="212" t="s">
        <v>56</v>
      </c>
      <c r="T5" s="216" t="s">
        <v>119</v>
      </c>
      <c r="U5" s="217"/>
      <c r="V5" s="191" t="s">
        <v>56</v>
      </c>
      <c r="W5" s="185" t="s">
        <v>120</v>
      </c>
      <c r="X5" s="185"/>
      <c r="Y5" s="193" t="s">
        <v>56</v>
      </c>
      <c r="Z5" s="187" t="s">
        <v>121</v>
      </c>
      <c r="AA5" s="188"/>
      <c r="AB5" s="183" t="s">
        <v>56</v>
      </c>
      <c r="AC5" s="214" t="s">
        <v>122</v>
      </c>
      <c r="AD5" s="168" t="s">
        <v>125</v>
      </c>
      <c r="AE5" s="169"/>
      <c r="AF5" s="223" t="s">
        <v>56</v>
      </c>
      <c r="AG5" s="179" t="s">
        <v>57</v>
      </c>
      <c r="AH5" s="210" t="s">
        <v>56</v>
      </c>
    </row>
    <row r="6" spans="1:34" ht="40.5" customHeight="1" x14ac:dyDescent="0.25">
      <c r="A6" s="175"/>
      <c r="B6" s="228"/>
      <c r="C6" s="229"/>
      <c r="D6" s="229"/>
      <c r="E6" s="229"/>
      <c r="F6" s="229"/>
      <c r="G6" s="230"/>
      <c r="H6" s="234"/>
      <c r="I6" s="182"/>
      <c r="J6" s="232"/>
      <c r="K6" s="159"/>
      <c r="L6" s="160"/>
      <c r="M6" s="165"/>
      <c r="N6" s="163"/>
      <c r="O6" s="167"/>
      <c r="P6" s="198"/>
      <c r="Q6" s="199"/>
      <c r="R6" s="200"/>
      <c r="S6" s="213"/>
      <c r="T6" s="218"/>
      <c r="U6" s="219"/>
      <c r="V6" s="192"/>
      <c r="W6" s="186"/>
      <c r="X6" s="186"/>
      <c r="Y6" s="194"/>
      <c r="Z6" s="189"/>
      <c r="AA6" s="190"/>
      <c r="AB6" s="184"/>
      <c r="AC6" s="215"/>
      <c r="AD6" s="170"/>
      <c r="AE6" s="171"/>
      <c r="AF6" s="224"/>
      <c r="AG6" s="180"/>
      <c r="AH6" s="211"/>
    </row>
    <row r="7" spans="1:34" ht="21" x14ac:dyDescent="0.25">
      <c r="A7" s="36" t="s">
        <v>55</v>
      </c>
      <c r="B7" s="37">
        <v>54.5</v>
      </c>
      <c r="C7" s="37">
        <v>97.9</v>
      </c>
      <c r="D7" s="37">
        <v>79.66</v>
      </c>
      <c r="E7" s="37">
        <v>20.89</v>
      </c>
      <c r="F7" s="37">
        <v>21.61</v>
      </c>
      <c r="G7" s="37">
        <v>22.15</v>
      </c>
      <c r="H7" s="38">
        <f>SUM(B7:G7)</f>
        <v>296.70999999999998</v>
      </c>
      <c r="I7" s="37">
        <v>69.02</v>
      </c>
      <c r="J7" s="39">
        <f>I7</f>
        <v>69.02</v>
      </c>
      <c r="K7" s="37">
        <v>69.540000000000006</v>
      </c>
      <c r="L7" s="37">
        <v>0</v>
      </c>
      <c r="M7" s="39">
        <f t="shared" ref="M7:M12" si="0">K7+L7</f>
        <v>69.540000000000006</v>
      </c>
      <c r="N7" s="37">
        <v>69.22</v>
      </c>
      <c r="O7" s="39">
        <f>N7</f>
        <v>69.22</v>
      </c>
      <c r="P7" s="37">
        <v>37.630000000000003</v>
      </c>
      <c r="Q7" s="37">
        <v>105.3</v>
      </c>
      <c r="R7" s="37">
        <v>39.43</v>
      </c>
      <c r="S7" s="39">
        <f>P7+Q7+R7</f>
        <v>182.36</v>
      </c>
      <c r="T7" s="37">
        <v>64.349999999999994</v>
      </c>
      <c r="U7" s="37">
        <v>0</v>
      </c>
      <c r="V7" s="39">
        <f>U7+T7</f>
        <v>64.349999999999994</v>
      </c>
      <c r="W7" s="37">
        <v>102.6</v>
      </c>
      <c r="X7" s="37">
        <v>19.95</v>
      </c>
      <c r="Y7" s="39">
        <f>X7+W7</f>
        <v>122.55</v>
      </c>
      <c r="Z7" s="37">
        <v>10.199999999999999</v>
      </c>
      <c r="AA7" s="37">
        <v>95.1</v>
      </c>
      <c r="AB7" s="39">
        <f>Z7+AA7</f>
        <v>105.3</v>
      </c>
      <c r="AC7" s="39">
        <f>V7+Y7+AB7</f>
        <v>292.2</v>
      </c>
      <c r="AD7" s="37">
        <v>21.1</v>
      </c>
      <c r="AE7" s="37">
        <v>0</v>
      </c>
      <c r="AF7" s="39">
        <f>SUM(AD7:AE7)</f>
        <v>21.1</v>
      </c>
      <c r="AG7" s="37">
        <v>56.52</v>
      </c>
      <c r="AH7" s="39">
        <f>AG7</f>
        <v>56.52</v>
      </c>
    </row>
    <row r="8" spans="1:34" ht="21" x14ac:dyDescent="0.25">
      <c r="A8" s="36" t="s">
        <v>54</v>
      </c>
      <c r="B8" s="37">
        <v>55.14</v>
      </c>
      <c r="C8" s="37">
        <v>98.52</v>
      </c>
      <c r="D8" s="37">
        <v>75.41</v>
      </c>
      <c r="E8" s="37">
        <v>21.14</v>
      </c>
      <c r="F8" s="37">
        <v>22.25</v>
      </c>
      <c r="G8" s="37">
        <v>21.89</v>
      </c>
      <c r="H8" s="38">
        <f t="shared" ref="H8:H34" si="1">SUM(B8:G8)</f>
        <v>294.34999999999997</v>
      </c>
      <c r="I8" s="37">
        <v>70.14</v>
      </c>
      <c r="J8" s="39">
        <f t="shared" ref="J8:J20" si="2">I8</f>
        <v>70.14</v>
      </c>
      <c r="K8" s="37">
        <v>70.44</v>
      </c>
      <c r="L8" s="37">
        <v>0</v>
      </c>
      <c r="M8" s="39">
        <f t="shared" si="0"/>
        <v>70.44</v>
      </c>
      <c r="N8" s="37">
        <v>71.14</v>
      </c>
      <c r="O8" s="39">
        <f t="shared" ref="O8:O34" si="3">N8</f>
        <v>71.14</v>
      </c>
      <c r="P8" s="37">
        <v>38.85</v>
      </c>
      <c r="Q8" s="37">
        <v>108.21</v>
      </c>
      <c r="R8" s="37">
        <v>40.58</v>
      </c>
      <c r="S8" s="39">
        <f t="shared" ref="S8:S39" si="4">P8+Q8+R8</f>
        <v>187.64</v>
      </c>
      <c r="T8" s="37">
        <v>62.25</v>
      </c>
      <c r="U8" s="37">
        <v>0</v>
      </c>
      <c r="V8" s="39">
        <f t="shared" ref="V8:V34" si="5">U8+T8</f>
        <v>62.25</v>
      </c>
      <c r="W8" s="37">
        <v>101.14</v>
      </c>
      <c r="X8" s="37">
        <v>20.440000000000001</v>
      </c>
      <c r="Y8" s="39">
        <f t="shared" ref="Y8:Y34" si="6">X8+W8</f>
        <v>121.58</v>
      </c>
      <c r="Z8" s="37">
        <v>11.47</v>
      </c>
      <c r="AA8" s="37">
        <v>94.12</v>
      </c>
      <c r="AB8" s="39">
        <f t="shared" ref="AB8:AB34" si="7">Z8+AA8</f>
        <v>105.59</v>
      </c>
      <c r="AC8" s="39">
        <f t="shared" ref="AC8:AC34" si="8">V8+Y8+AB8</f>
        <v>289.41999999999996</v>
      </c>
      <c r="AD8" s="37">
        <v>22.54</v>
      </c>
      <c r="AE8" s="37">
        <v>0</v>
      </c>
      <c r="AF8" s="39">
        <f>SUM(AD8:AE8)</f>
        <v>22.54</v>
      </c>
      <c r="AG8" s="37">
        <v>57.14</v>
      </c>
      <c r="AH8" s="39">
        <f t="shared" ref="AH8:AH34" si="9">AG8</f>
        <v>57.14</v>
      </c>
    </row>
    <row r="9" spans="1:34" ht="21" x14ac:dyDescent="0.25">
      <c r="A9" s="36" t="s">
        <v>53</v>
      </c>
      <c r="B9" s="37">
        <v>56.17</v>
      </c>
      <c r="C9" s="37">
        <v>99.35</v>
      </c>
      <c r="D9" s="37">
        <v>78.14</v>
      </c>
      <c r="E9" s="37">
        <v>21.26</v>
      </c>
      <c r="F9" s="37">
        <v>21.48</v>
      </c>
      <c r="G9" s="37">
        <v>21.17</v>
      </c>
      <c r="H9" s="38">
        <f>SUM(B9:G9)</f>
        <v>297.57</v>
      </c>
      <c r="I9" s="37">
        <v>69.31</v>
      </c>
      <c r="J9" s="39">
        <f t="shared" si="2"/>
        <v>69.31</v>
      </c>
      <c r="K9" s="37">
        <v>69.180000000000007</v>
      </c>
      <c r="L9" s="37">
        <v>0</v>
      </c>
      <c r="M9" s="39">
        <f t="shared" si="0"/>
        <v>69.180000000000007</v>
      </c>
      <c r="N9" s="37">
        <v>70.150000000000006</v>
      </c>
      <c r="O9" s="39">
        <f t="shared" si="3"/>
        <v>70.150000000000006</v>
      </c>
      <c r="P9" s="37">
        <v>39.25</v>
      </c>
      <c r="Q9" s="37">
        <v>107.18</v>
      </c>
      <c r="R9" s="37">
        <v>40.28</v>
      </c>
      <c r="S9" s="39">
        <f t="shared" si="4"/>
        <v>186.71</v>
      </c>
      <c r="T9" s="37">
        <v>61.28</v>
      </c>
      <c r="U9" s="37">
        <v>0</v>
      </c>
      <c r="V9" s="39">
        <f t="shared" si="5"/>
        <v>61.28</v>
      </c>
      <c r="W9" s="37">
        <v>103.15</v>
      </c>
      <c r="X9" s="37">
        <v>21.15</v>
      </c>
      <c r="Y9" s="39">
        <f t="shared" si="6"/>
        <v>124.30000000000001</v>
      </c>
      <c r="Z9" s="37">
        <v>11.24</v>
      </c>
      <c r="AA9" s="37">
        <v>95.35</v>
      </c>
      <c r="AB9" s="39">
        <f t="shared" si="7"/>
        <v>106.58999999999999</v>
      </c>
      <c r="AC9" s="39">
        <f t="shared" si="8"/>
        <v>292.17</v>
      </c>
      <c r="AD9" s="37">
        <v>21.16</v>
      </c>
      <c r="AE9" s="37">
        <v>0</v>
      </c>
      <c r="AF9" s="39">
        <f t="shared" ref="AF9:AF34" si="10">SUM(AD9:AE9)</f>
        <v>21.16</v>
      </c>
      <c r="AG9" s="37">
        <v>58.17</v>
      </c>
      <c r="AH9" s="39">
        <f t="shared" si="9"/>
        <v>58.17</v>
      </c>
    </row>
    <row r="10" spans="1:34" ht="21" x14ac:dyDescent="0.25">
      <c r="A10" s="36" t="s">
        <v>116</v>
      </c>
      <c r="B10" s="37">
        <v>57.21</v>
      </c>
      <c r="C10" s="37">
        <v>98.44</v>
      </c>
      <c r="D10" s="37">
        <v>77.45</v>
      </c>
      <c r="E10" s="37">
        <v>21.89</v>
      </c>
      <c r="F10" s="37">
        <v>22.14</v>
      </c>
      <c r="G10" s="37">
        <v>21.45</v>
      </c>
      <c r="H10" s="38">
        <f>SUM(B10:G10)</f>
        <v>298.58</v>
      </c>
      <c r="I10" s="37">
        <v>70.45</v>
      </c>
      <c r="J10" s="39">
        <f t="shared" si="2"/>
        <v>70.45</v>
      </c>
      <c r="K10" s="37">
        <v>70.22</v>
      </c>
      <c r="L10" s="37">
        <v>0</v>
      </c>
      <c r="M10" s="39">
        <f t="shared" si="0"/>
        <v>70.22</v>
      </c>
      <c r="N10" s="37">
        <v>69.849999999999994</v>
      </c>
      <c r="O10" s="39">
        <f t="shared" si="3"/>
        <v>69.849999999999994</v>
      </c>
      <c r="P10" s="37">
        <v>39.450000000000003</v>
      </c>
      <c r="Q10" s="37">
        <v>106.87</v>
      </c>
      <c r="R10" s="37">
        <v>41.25</v>
      </c>
      <c r="S10" s="39">
        <f t="shared" si="4"/>
        <v>187.57</v>
      </c>
      <c r="T10" s="37">
        <v>61.55</v>
      </c>
      <c r="U10" s="37">
        <v>0</v>
      </c>
      <c r="V10" s="39">
        <f t="shared" si="5"/>
        <v>61.55</v>
      </c>
      <c r="W10" s="37">
        <v>101.14</v>
      </c>
      <c r="X10" s="37">
        <v>21.55</v>
      </c>
      <c r="Y10" s="39">
        <f t="shared" si="6"/>
        <v>122.69</v>
      </c>
      <c r="Z10" s="37">
        <v>10.89</v>
      </c>
      <c r="AA10" s="37">
        <v>98.25</v>
      </c>
      <c r="AB10" s="39">
        <f t="shared" si="7"/>
        <v>109.14</v>
      </c>
      <c r="AC10" s="39">
        <f t="shared" si="8"/>
        <v>293.38</v>
      </c>
      <c r="AD10" s="37">
        <v>20.78</v>
      </c>
      <c r="AE10" s="37">
        <v>0</v>
      </c>
      <c r="AF10" s="39">
        <f>SUM(AD10:AE10)</f>
        <v>20.78</v>
      </c>
      <c r="AG10" s="37">
        <v>59.98</v>
      </c>
      <c r="AH10" s="39">
        <f t="shared" si="9"/>
        <v>59.98</v>
      </c>
    </row>
    <row r="11" spans="1:34" ht="21" x14ac:dyDescent="0.25">
      <c r="A11" s="36" t="s">
        <v>52</v>
      </c>
      <c r="B11" s="37">
        <v>58.41</v>
      </c>
      <c r="C11" s="37">
        <v>97.25</v>
      </c>
      <c r="D11" s="37">
        <v>76.25</v>
      </c>
      <c r="E11" s="37">
        <v>22.14</v>
      </c>
      <c r="F11" s="37">
        <v>21.45</v>
      </c>
      <c r="G11" s="37">
        <v>22.89</v>
      </c>
      <c r="H11" s="38">
        <f t="shared" si="1"/>
        <v>298.39</v>
      </c>
      <c r="I11" s="37">
        <v>71.89</v>
      </c>
      <c r="J11" s="39">
        <f t="shared" si="2"/>
        <v>71.89</v>
      </c>
      <c r="K11" s="37">
        <v>69.89</v>
      </c>
      <c r="L11" s="37">
        <v>0</v>
      </c>
      <c r="M11" s="39">
        <f t="shared" si="0"/>
        <v>69.89</v>
      </c>
      <c r="N11" s="37">
        <v>71.44</v>
      </c>
      <c r="O11" s="39">
        <f t="shared" si="3"/>
        <v>71.44</v>
      </c>
      <c r="P11" s="37">
        <v>40.549999999999997</v>
      </c>
      <c r="Q11" s="37">
        <v>108.52</v>
      </c>
      <c r="R11" s="37">
        <v>3945</v>
      </c>
      <c r="S11" s="39">
        <f>P11+Q11+R11</f>
        <v>4094.07</v>
      </c>
      <c r="T11" s="37">
        <v>62.89</v>
      </c>
      <c r="U11" s="37">
        <v>0</v>
      </c>
      <c r="V11" s="39">
        <f t="shared" si="5"/>
        <v>62.89</v>
      </c>
      <c r="W11" s="37">
        <v>102.89</v>
      </c>
      <c r="X11" s="37">
        <v>20.47</v>
      </c>
      <c r="Y11" s="39">
        <f t="shared" si="6"/>
        <v>123.36</v>
      </c>
      <c r="Z11" s="37">
        <v>11.25</v>
      </c>
      <c r="AA11" s="37">
        <v>97.52</v>
      </c>
      <c r="AB11" s="39">
        <f t="shared" si="7"/>
        <v>108.77</v>
      </c>
      <c r="AC11" s="39">
        <f t="shared" si="8"/>
        <v>295.02</v>
      </c>
      <c r="AD11" s="37">
        <v>21.44</v>
      </c>
      <c r="AE11" s="37">
        <v>0</v>
      </c>
      <c r="AF11" s="39">
        <f>SUM(AD11:AE11)</f>
        <v>21.44</v>
      </c>
      <c r="AG11" s="37">
        <v>58.41</v>
      </c>
      <c r="AH11" s="39">
        <f t="shared" si="9"/>
        <v>58.41</v>
      </c>
    </row>
    <row r="12" spans="1:34" ht="21" x14ac:dyDescent="0.25">
      <c r="A12" s="36" t="s">
        <v>51</v>
      </c>
      <c r="B12" s="37">
        <v>58.21</v>
      </c>
      <c r="C12" s="37">
        <v>98.35</v>
      </c>
      <c r="D12" s="37">
        <v>77.16</v>
      </c>
      <c r="E12" s="37">
        <v>21.35</v>
      </c>
      <c r="F12" s="37">
        <v>22.18</v>
      </c>
      <c r="G12" s="37">
        <v>21.35</v>
      </c>
      <c r="H12" s="38">
        <f t="shared" si="1"/>
        <v>298.60000000000002</v>
      </c>
      <c r="I12" s="37">
        <v>70.25</v>
      </c>
      <c r="J12" s="39">
        <f t="shared" si="2"/>
        <v>70.25</v>
      </c>
      <c r="K12" s="37">
        <v>70.180000000000007</v>
      </c>
      <c r="L12" s="37">
        <v>0</v>
      </c>
      <c r="M12" s="39">
        <f t="shared" si="0"/>
        <v>70.180000000000007</v>
      </c>
      <c r="N12" s="37">
        <v>70.39</v>
      </c>
      <c r="O12" s="39">
        <f t="shared" si="3"/>
        <v>70.39</v>
      </c>
      <c r="P12" s="37">
        <v>41.28</v>
      </c>
      <c r="Q12" s="37">
        <v>107.18</v>
      </c>
      <c r="R12" s="37">
        <v>40.380000000000003</v>
      </c>
      <c r="S12" s="39">
        <f t="shared" si="4"/>
        <v>188.84</v>
      </c>
      <c r="T12" s="37">
        <v>61.18</v>
      </c>
      <c r="U12" s="37">
        <v>0</v>
      </c>
      <c r="V12" s="39">
        <f t="shared" si="5"/>
        <v>61.18</v>
      </c>
      <c r="W12" s="37">
        <v>101.15</v>
      </c>
      <c r="X12" s="37">
        <v>21.19</v>
      </c>
      <c r="Y12" s="39">
        <f t="shared" si="6"/>
        <v>122.34</v>
      </c>
      <c r="Z12" s="37">
        <v>11.27</v>
      </c>
      <c r="AA12" s="37">
        <v>97.34</v>
      </c>
      <c r="AB12" s="39">
        <f t="shared" si="7"/>
        <v>108.61</v>
      </c>
      <c r="AC12" s="39">
        <f t="shared" si="8"/>
        <v>292.13</v>
      </c>
      <c r="AD12" s="37">
        <v>21.36</v>
      </c>
      <c r="AE12" s="37">
        <v>0</v>
      </c>
      <c r="AF12" s="39">
        <f t="shared" si="10"/>
        <v>21.36</v>
      </c>
      <c r="AG12" s="37">
        <v>57.49</v>
      </c>
      <c r="AH12" s="39">
        <f t="shared" si="9"/>
        <v>57.49</v>
      </c>
    </row>
    <row r="13" spans="1:34" ht="21" x14ac:dyDescent="0.25">
      <c r="A13" s="36" t="s">
        <v>50</v>
      </c>
      <c r="B13" s="37">
        <v>57.88</v>
      </c>
      <c r="C13" s="37">
        <v>97.54</v>
      </c>
      <c r="D13" s="37">
        <v>78.11</v>
      </c>
      <c r="E13" s="37">
        <v>20.45</v>
      </c>
      <c r="F13" s="37">
        <v>21.99</v>
      </c>
      <c r="G13" s="37">
        <v>20.98</v>
      </c>
      <c r="H13" s="38">
        <f t="shared" si="1"/>
        <v>296.95000000000005</v>
      </c>
      <c r="I13" s="37">
        <v>71.55</v>
      </c>
      <c r="J13" s="39">
        <f t="shared" si="2"/>
        <v>71.55</v>
      </c>
      <c r="K13" s="37">
        <v>71.209999999999994</v>
      </c>
      <c r="L13" s="37">
        <v>0</v>
      </c>
      <c r="M13" s="39">
        <f t="shared" ref="M13:M18" si="11">K13+L13</f>
        <v>71.209999999999994</v>
      </c>
      <c r="N13" s="37">
        <v>69.98</v>
      </c>
      <c r="O13" s="39">
        <f t="shared" si="3"/>
        <v>69.98</v>
      </c>
      <c r="P13" s="37">
        <v>49.52</v>
      </c>
      <c r="Q13" s="37">
        <v>108.45</v>
      </c>
      <c r="R13" s="37">
        <v>48.84</v>
      </c>
      <c r="S13" s="39">
        <f t="shared" si="4"/>
        <v>206.81</v>
      </c>
      <c r="T13" s="37">
        <v>61.88</v>
      </c>
      <c r="U13" s="37">
        <v>0</v>
      </c>
      <c r="V13" s="39">
        <f t="shared" si="5"/>
        <v>61.88</v>
      </c>
      <c r="W13" s="37">
        <v>102.25</v>
      </c>
      <c r="X13" s="37">
        <v>20.190000000000001</v>
      </c>
      <c r="Y13" s="39">
        <f t="shared" si="6"/>
        <v>122.44</v>
      </c>
      <c r="Z13" s="37">
        <v>12.89</v>
      </c>
      <c r="AA13" s="37">
        <v>98.12</v>
      </c>
      <c r="AB13" s="39">
        <f t="shared" si="7"/>
        <v>111.01</v>
      </c>
      <c r="AC13" s="39">
        <f t="shared" si="8"/>
        <v>295.33</v>
      </c>
      <c r="AD13" s="37">
        <v>20.98</v>
      </c>
      <c r="AE13" s="37">
        <v>0</v>
      </c>
      <c r="AF13" s="39">
        <f t="shared" si="10"/>
        <v>20.98</v>
      </c>
      <c r="AG13" s="37">
        <v>58.22</v>
      </c>
      <c r="AH13" s="39">
        <f t="shared" si="9"/>
        <v>58.22</v>
      </c>
    </row>
    <row r="14" spans="1:34" ht="21" x14ac:dyDescent="0.25">
      <c r="A14" s="36" t="s">
        <v>49</v>
      </c>
      <c r="B14" s="37">
        <v>58.11</v>
      </c>
      <c r="C14" s="37">
        <v>98.22</v>
      </c>
      <c r="D14" s="37">
        <v>72.58</v>
      </c>
      <c r="E14" s="37">
        <v>19.89</v>
      </c>
      <c r="F14" s="37">
        <v>20.22</v>
      </c>
      <c r="G14" s="37">
        <v>21.89</v>
      </c>
      <c r="H14" s="38">
        <f t="shared" si="1"/>
        <v>290.90999999999997</v>
      </c>
      <c r="I14" s="37">
        <v>70.44</v>
      </c>
      <c r="J14" s="39">
        <f t="shared" si="2"/>
        <v>70.44</v>
      </c>
      <c r="K14" s="37">
        <v>70.58</v>
      </c>
      <c r="L14" s="37">
        <v>0</v>
      </c>
      <c r="M14" s="39">
        <f t="shared" si="11"/>
        <v>70.58</v>
      </c>
      <c r="N14" s="37">
        <v>70.89</v>
      </c>
      <c r="O14" s="39">
        <f t="shared" si="3"/>
        <v>70.89</v>
      </c>
      <c r="P14" s="37">
        <v>50.98</v>
      </c>
      <c r="Q14" s="37">
        <v>109.54</v>
      </c>
      <c r="R14" s="37">
        <v>49.85</v>
      </c>
      <c r="S14" s="39">
        <f t="shared" si="4"/>
        <v>210.37</v>
      </c>
      <c r="T14" s="37">
        <v>60.25</v>
      </c>
      <c r="U14" s="37">
        <v>0</v>
      </c>
      <c r="V14" s="39">
        <f t="shared" si="5"/>
        <v>60.25</v>
      </c>
      <c r="W14" s="37">
        <v>101.44</v>
      </c>
      <c r="X14" s="37">
        <v>21.47</v>
      </c>
      <c r="Y14" s="39">
        <f t="shared" si="6"/>
        <v>122.91</v>
      </c>
      <c r="Z14" s="37">
        <v>11.89</v>
      </c>
      <c r="AA14" s="37">
        <v>99.21</v>
      </c>
      <c r="AB14" s="39">
        <f t="shared" si="7"/>
        <v>111.1</v>
      </c>
      <c r="AC14" s="39">
        <f t="shared" si="8"/>
        <v>294.26</v>
      </c>
      <c r="AD14" s="37">
        <v>21.47</v>
      </c>
      <c r="AE14" s="37">
        <v>0</v>
      </c>
      <c r="AF14" s="39">
        <f t="shared" si="10"/>
        <v>21.47</v>
      </c>
      <c r="AG14" s="37">
        <v>59.21</v>
      </c>
      <c r="AH14" s="39">
        <f t="shared" si="9"/>
        <v>59.21</v>
      </c>
    </row>
    <row r="15" spans="1:34" ht="21" x14ac:dyDescent="0.25">
      <c r="A15" s="36" t="s">
        <v>48</v>
      </c>
      <c r="B15" s="37">
        <v>60.21</v>
      </c>
      <c r="C15" s="37">
        <v>99.24</v>
      </c>
      <c r="D15" s="37">
        <v>76.180000000000007</v>
      </c>
      <c r="E15" s="37">
        <v>21.38</v>
      </c>
      <c r="F15" s="37">
        <v>21.18</v>
      </c>
      <c r="G15" s="37">
        <v>20.18</v>
      </c>
      <c r="H15" s="38">
        <f t="shared" si="1"/>
        <v>298.37</v>
      </c>
      <c r="I15" s="37">
        <v>72.13</v>
      </c>
      <c r="J15" s="39">
        <f t="shared" si="2"/>
        <v>72.13</v>
      </c>
      <c r="K15" s="37">
        <v>71.36</v>
      </c>
      <c r="L15" s="37">
        <v>0</v>
      </c>
      <c r="M15" s="39">
        <f t="shared" si="11"/>
        <v>71.36</v>
      </c>
      <c r="N15" s="37">
        <v>71.42</v>
      </c>
      <c r="O15" s="39">
        <f t="shared" si="3"/>
        <v>71.42</v>
      </c>
      <c r="P15" s="37">
        <v>49.65</v>
      </c>
      <c r="Q15" s="37">
        <v>107.28</v>
      </c>
      <c r="R15" s="37">
        <v>48.39</v>
      </c>
      <c r="S15" s="39">
        <f t="shared" si="4"/>
        <v>205.32</v>
      </c>
      <c r="T15" s="37">
        <v>61.24</v>
      </c>
      <c r="U15" s="37">
        <v>0</v>
      </c>
      <c r="V15" s="39">
        <f t="shared" si="5"/>
        <v>61.24</v>
      </c>
      <c r="W15" s="37">
        <v>102.39</v>
      </c>
      <c r="X15" s="37">
        <v>21.28</v>
      </c>
      <c r="Y15" s="39">
        <f t="shared" si="6"/>
        <v>123.67</v>
      </c>
      <c r="Z15" s="37">
        <v>12.18</v>
      </c>
      <c r="AA15" s="37">
        <v>98.34</v>
      </c>
      <c r="AB15" s="39">
        <f t="shared" si="7"/>
        <v>110.52000000000001</v>
      </c>
      <c r="AC15" s="39">
        <f t="shared" si="8"/>
        <v>295.43</v>
      </c>
      <c r="AD15" s="37">
        <v>21.27</v>
      </c>
      <c r="AE15" s="37">
        <v>0</v>
      </c>
      <c r="AF15" s="39">
        <f t="shared" si="10"/>
        <v>21.27</v>
      </c>
      <c r="AG15" s="37">
        <v>60.27</v>
      </c>
      <c r="AH15" s="39">
        <f t="shared" si="9"/>
        <v>60.27</v>
      </c>
    </row>
    <row r="16" spans="1:34" ht="21" x14ac:dyDescent="0.25">
      <c r="A16" s="36" t="s">
        <v>47</v>
      </c>
      <c r="B16" s="37">
        <v>61.32</v>
      </c>
      <c r="C16" s="37">
        <v>97.36</v>
      </c>
      <c r="D16" s="37">
        <v>74.25</v>
      </c>
      <c r="E16" s="37">
        <v>20.32</v>
      </c>
      <c r="F16" s="37">
        <v>20.18</v>
      </c>
      <c r="G16" s="37">
        <v>21.35</v>
      </c>
      <c r="H16" s="38">
        <f t="shared" si="1"/>
        <v>294.78000000000003</v>
      </c>
      <c r="I16" s="37">
        <v>71.349999999999994</v>
      </c>
      <c r="J16" s="39">
        <f t="shared" si="2"/>
        <v>71.349999999999994</v>
      </c>
      <c r="K16" s="37">
        <v>70.180000000000007</v>
      </c>
      <c r="L16" s="37">
        <v>0</v>
      </c>
      <c r="M16" s="39">
        <f t="shared" si="11"/>
        <v>70.180000000000007</v>
      </c>
      <c r="N16" s="37">
        <v>70.349999999999994</v>
      </c>
      <c r="O16" s="39">
        <f t="shared" si="3"/>
        <v>70.349999999999994</v>
      </c>
      <c r="P16" s="37">
        <v>50.28</v>
      </c>
      <c r="Q16" s="37">
        <v>105.34</v>
      </c>
      <c r="R16" s="37">
        <v>49.35</v>
      </c>
      <c r="S16" s="39">
        <f t="shared" si="4"/>
        <v>204.97</v>
      </c>
      <c r="T16" s="37">
        <v>62.35</v>
      </c>
      <c r="U16" s="37">
        <v>0</v>
      </c>
      <c r="V16" s="39">
        <f t="shared" si="5"/>
        <v>62.35</v>
      </c>
      <c r="W16" s="37">
        <v>101.27</v>
      </c>
      <c r="X16" s="37">
        <v>20.25</v>
      </c>
      <c r="Y16" s="39">
        <f t="shared" si="6"/>
        <v>121.52</v>
      </c>
      <c r="Z16" s="37">
        <v>12.21</v>
      </c>
      <c r="AA16" s="37">
        <v>97.15</v>
      </c>
      <c r="AB16" s="39">
        <f t="shared" si="7"/>
        <v>109.36000000000001</v>
      </c>
      <c r="AC16" s="39">
        <f t="shared" si="8"/>
        <v>293.23</v>
      </c>
      <c r="AD16" s="37">
        <v>21.24</v>
      </c>
      <c r="AE16" s="37">
        <v>0</v>
      </c>
      <c r="AF16" s="39">
        <f t="shared" si="10"/>
        <v>21.24</v>
      </c>
      <c r="AG16" s="37">
        <v>60.34</v>
      </c>
      <c r="AH16" s="39">
        <f t="shared" si="9"/>
        <v>60.34</v>
      </c>
    </row>
    <row r="17" spans="1:34" ht="21" x14ac:dyDescent="0.25">
      <c r="A17" s="36" t="s">
        <v>46</v>
      </c>
      <c r="B17" s="37">
        <v>57.21</v>
      </c>
      <c r="C17" s="37">
        <v>98.52</v>
      </c>
      <c r="D17" s="37">
        <v>76.25</v>
      </c>
      <c r="E17" s="37">
        <v>20.45</v>
      </c>
      <c r="F17" s="37">
        <v>21.99</v>
      </c>
      <c r="G17" s="37">
        <v>21.89</v>
      </c>
      <c r="H17" s="38">
        <f t="shared" si="1"/>
        <v>296.30999999999995</v>
      </c>
      <c r="I17" s="37">
        <v>70.45</v>
      </c>
      <c r="J17" s="39">
        <f t="shared" si="2"/>
        <v>70.45</v>
      </c>
      <c r="K17" s="37">
        <v>69.180000000000007</v>
      </c>
      <c r="L17" s="37">
        <v>0</v>
      </c>
      <c r="M17" s="39">
        <f t="shared" si="11"/>
        <v>69.180000000000007</v>
      </c>
      <c r="N17" s="37">
        <v>71.44</v>
      </c>
      <c r="O17" s="39">
        <f t="shared" si="3"/>
        <v>71.44</v>
      </c>
      <c r="P17" s="37">
        <v>39.25</v>
      </c>
      <c r="Q17" s="37">
        <v>105.3</v>
      </c>
      <c r="R17" s="37">
        <v>48.84</v>
      </c>
      <c r="S17" s="39">
        <f t="shared" si="4"/>
        <v>193.39000000000001</v>
      </c>
      <c r="T17" s="37">
        <v>61.28</v>
      </c>
      <c r="U17" s="37">
        <v>0</v>
      </c>
      <c r="V17" s="39">
        <f t="shared" si="5"/>
        <v>61.28</v>
      </c>
      <c r="W17" s="37">
        <v>101.15</v>
      </c>
      <c r="X17" s="37">
        <v>21.55</v>
      </c>
      <c r="Y17" s="39">
        <f t="shared" si="6"/>
        <v>122.7</v>
      </c>
      <c r="Z17" s="37">
        <v>11.24</v>
      </c>
      <c r="AA17" s="37">
        <v>97.52</v>
      </c>
      <c r="AB17" s="39">
        <f t="shared" si="7"/>
        <v>108.75999999999999</v>
      </c>
      <c r="AC17" s="39">
        <f t="shared" si="8"/>
        <v>292.74</v>
      </c>
      <c r="AD17" s="37">
        <v>20.78</v>
      </c>
      <c r="AE17" s="37">
        <v>0</v>
      </c>
      <c r="AF17" s="39">
        <f t="shared" si="10"/>
        <v>20.78</v>
      </c>
      <c r="AG17" s="37">
        <v>57.49</v>
      </c>
      <c r="AH17" s="39">
        <f t="shared" si="9"/>
        <v>57.49</v>
      </c>
    </row>
    <row r="18" spans="1:34" ht="21" x14ac:dyDescent="0.25">
      <c r="A18" s="36" t="s">
        <v>45</v>
      </c>
      <c r="B18" s="37">
        <v>58.41</v>
      </c>
      <c r="C18" s="37">
        <v>99.35</v>
      </c>
      <c r="D18" s="37">
        <v>77.16</v>
      </c>
      <c r="E18" s="37">
        <v>19.89</v>
      </c>
      <c r="F18" s="37">
        <v>20.22</v>
      </c>
      <c r="G18" s="37">
        <v>21.17</v>
      </c>
      <c r="H18" s="38">
        <f t="shared" si="1"/>
        <v>296.2</v>
      </c>
      <c r="I18" s="37">
        <v>71.89</v>
      </c>
      <c r="J18" s="39">
        <f t="shared" si="2"/>
        <v>71.89</v>
      </c>
      <c r="K18" s="37">
        <v>70.22</v>
      </c>
      <c r="L18" s="37">
        <v>0</v>
      </c>
      <c r="M18" s="39">
        <f t="shared" si="11"/>
        <v>70.22</v>
      </c>
      <c r="N18" s="37">
        <v>70.39</v>
      </c>
      <c r="O18" s="39">
        <f t="shared" si="3"/>
        <v>70.39</v>
      </c>
      <c r="P18" s="37">
        <v>39.450000000000003</v>
      </c>
      <c r="Q18" s="37">
        <v>108.21</v>
      </c>
      <c r="R18" s="37">
        <v>39.450000000000003</v>
      </c>
      <c r="S18" s="39">
        <f t="shared" si="4"/>
        <v>187.11</v>
      </c>
      <c r="T18" s="37">
        <v>61.18</v>
      </c>
      <c r="U18" s="37">
        <v>0</v>
      </c>
      <c r="V18" s="39">
        <f t="shared" si="5"/>
        <v>61.18</v>
      </c>
      <c r="W18" s="37">
        <v>101.14</v>
      </c>
      <c r="X18" s="37">
        <v>20.190000000000001</v>
      </c>
      <c r="Y18" s="39">
        <f t="shared" si="6"/>
        <v>121.33</v>
      </c>
      <c r="Z18" s="37">
        <v>12.89</v>
      </c>
      <c r="AA18" s="37">
        <v>97.34</v>
      </c>
      <c r="AB18" s="39">
        <f t="shared" si="7"/>
        <v>110.23</v>
      </c>
      <c r="AC18" s="39">
        <f t="shared" si="8"/>
        <v>292.74</v>
      </c>
      <c r="AD18" s="37">
        <v>21.47</v>
      </c>
      <c r="AE18" s="37">
        <v>0</v>
      </c>
      <c r="AF18" s="39">
        <f t="shared" si="10"/>
        <v>21.47</v>
      </c>
      <c r="AG18" s="37">
        <v>59.98</v>
      </c>
      <c r="AH18" s="39">
        <f t="shared" si="9"/>
        <v>59.98</v>
      </c>
    </row>
    <row r="19" spans="1:34" ht="21" x14ac:dyDescent="0.25">
      <c r="A19" s="36" t="s">
        <v>117</v>
      </c>
      <c r="B19" s="37">
        <v>59.44</v>
      </c>
      <c r="C19" s="37">
        <v>98.22</v>
      </c>
      <c r="D19" s="37">
        <v>79.97</v>
      </c>
      <c r="E19" s="37">
        <v>20.11</v>
      </c>
      <c r="F19" s="37">
        <v>21.58</v>
      </c>
      <c r="G19" s="37">
        <v>22.77</v>
      </c>
      <c r="H19" s="38">
        <f t="shared" si="1"/>
        <v>302.08999999999997</v>
      </c>
      <c r="I19" s="37">
        <v>73.25</v>
      </c>
      <c r="J19" s="39">
        <f t="shared" si="2"/>
        <v>73.25</v>
      </c>
      <c r="K19" s="37">
        <v>71.11</v>
      </c>
      <c r="L19" s="37">
        <v>0</v>
      </c>
      <c r="M19" s="39">
        <f t="shared" ref="M19:M34" si="12">K19+L19</f>
        <v>71.11</v>
      </c>
      <c r="N19" s="37">
        <v>71.12</v>
      </c>
      <c r="O19" s="39">
        <f t="shared" si="3"/>
        <v>71.12</v>
      </c>
      <c r="P19" s="37">
        <v>40.47</v>
      </c>
      <c r="Q19" s="37">
        <v>109.54</v>
      </c>
      <c r="R19" s="37">
        <v>48.78</v>
      </c>
      <c r="S19" s="39">
        <f t="shared" si="4"/>
        <v>198.79</v>
      </c>
      <c r="T19" s="37">
        <v>62.87</v>
      </c>
      <c r="U19" s="37">
        <v>0</v>
      </c>
      <c r="V19" s="39">
        <f t="shared" si="5"/>
        <v>62.87</v>
      </c>
      <c r="W19" s="37">
        <v>101.58</v>
      </c>
      <c r="X19" s="37">
        <v>21.58</v>
      </c>
      <c r="Y19" s="39">
        <f t="shared" si="6"/>
        <v>123.16</v>
      </c>
      <c r="Z19" s="37">
        <v>11.99</v>
      </c>
      <c r="AA19" s="37">
        <v>98.89</v>
      </c>
      <c r="AB19" s="39">
        <f t="shared" si="7"/>
        <v>110.88</v>
      </c>
      <c r="AC19" s="39">
        <f t="shared" si="8"/>
        <v>296.90999999999997</v>
      </c>
      <c r="AD19" s="37">
        <v>22.12</v>
      </c>
      <c r="AE19" s="37">
        <v>0</v>
      </c>
      <c r="AF19" s="39">
        <f t="shared" si="10"/>
        <v>22.12</v>
      </c>
      <c r="AG19" s="37">
        <v>60.25</v>
      </c>
      <c r="AH19" s="39">
        <f t="shared" si="9"/>
        <v>60.25</v>
      </c>
    </row>
    <row r="20" spans="1:34" ht="21" x14ac:dyDescent="0.25">
      <c r="A20" s="36" t="s">
        <v>44</v>
      </c>
      <c r="B20" s="37">
        <v>60.24</v>
      </c>
      <c r="C20" s="37">
        <v>99.35</v>
      </c>
      <c r="D20" s="37">
        <v>80.12</v>
      </c>
      <c r="E20" s="37">
        <v>19.350000000000001</v>
      </c>
      <c r="F20" s="37">
        <v>20.18</v>
      </c>
      <c r="G20" s="37">
        <v>21.38</v>
      </c>
      <c r="H20" s="38">
        <f t="shared" si="1"/>
        <v>300.62</v>
      </c>
      <c r="I20" s="37">
        <v>74.150000000000006</v>
      </c>
      <c r="J20" s="39">
        <f t="shared" si="2"/>
        <v>74.150000000000006</v>
      </c>
      <c r="K20" s="37">
        <v>70.36</v>
      </c>
      <c r="L20" s="37">
        <v>0</v>
      </c>
      <c r="M20" s="39">
        <f t="shared" si="12"/>
        <v>70.36</v>
      </c>
      <c r="N20" s="37">
        <v>71.239999999999995</v>
      </c>
      <c r="O20" s="39">
        <f t="shared" si="3"/>
        <v>71.239999999999995</v>
      </c>
      <c r="P20" s="37">
        <v>40.18</v>
      </c>
      <c r="Q20" s="37">
        <v>107.18</v>
      </c>
      <c r="R20" s="37">
        <v>43.18</v>
      </c>
      <c r="S20" s="39">
        <f t="shared" si="4"/>
        <v>190.54000000000002</v>
      </c>
      <c r="T20" s="37">
        <v>63.18</v>
      </c>
      <c r="U20" s="37">
        <v>0</v>
      </c>
      <c r="V20" s="39">
        <f t="shared" si="5"/>
        <v>63.18</v>
      </c>
      <c r="W20" s="37">
        <v>102.24</v>
      </c>
      <c r="X20" s="37">
        <v>20.18</v>
      </c>
      <c r="Y20" s="39">
        <f t="shared" si="6"/>
        <v>122.41999999999999</v>
      </c>
      <c r="Z20" s="37">
        <v>12.35</v>
      </c>
      <c r="AA20" s="37">
        <v>97.35</v>
      </c>
      <c r="AB20" s="39">
        <f t="shared" si="7"/>
        <v>109.69999999999999</v>
      </c>
      <c r="AC20" s="39">
        <f t="shared" si="8"/>
        <v>295.29999999999995</v>
      </c>
      <c r="AD20" s="37">
        <v>21.18</v>
      </c>
      <c r="AE20" s="37">
        <v>0</v>
      </c>
      <c r="AF20" s="39">
        <f t="shared" si="10"/>
        <v>21.18</v>
      </c>
      <c r="AG20" s="37">
        <v>59.35</v>
      </c>
      <c r="AH20" s="39">
        <f t="shared" si="9"/>
        <v>59.35</v>
      </c>
    </row>
    <row r="21" spans="1:34" ht="21" x14ac:dyDescent="0.25">
      <c r="A21" s="36" t="s">
        <v>43</v>
      </c>
      <c r="B21" s="37">
        <v>61.45</v>
      </c>
      <c r="C21" s="37">
        <v>92.45</v>
      </c>
      <c r="D21" s="37">
        <v>78.41</v>
      </c>
      <c r="E21" s="37">
        <v>20.170000000000002</v>
      </c>
      <c r="F21" s="37">
        <v>21.79</v>
      </c>
      <c r="G21" s="37">
        <v>20.98</v>
      </c>
      <c r="H21" s="38">
        <f t="shared" si="1"/>
        <v>295.25000000000006</v>
      </c>
      <c r="I21" s="37">
        <v>75.14</v>
      </c>
      <c r="J21" s="39">
        <f t="shared" ref="J21:J34" si="13">I21</f>
        <v>75.14</v>
      </c>
      <c r="K21" s="37">
        <v>71.88</v>
      </c>
      <c r="L21" s="37">
        <v>0</v>
      </c>
      <c r="M21" s="39">
        <f t="shared" si="12"/>
        <v>71.88</v>
      </c>
      <c r="N21" s="37">
        <v>70.98</v>
      </c>
      <c r="O21" s="39">
        <f t="shared" si="3"/>
        <v>70.98</v>
      </c>
      <c r="P21" s="37">
        <v>55.25</v>
      </c>
      <c r="Q21" s="37">
        <v>108.97</v>
      </c>
      <c r="R21" s="37">
        <v>48.87</v>
      </c>
      <c r="S21" s="39">
        <f t="shared" si="4"/>
        <v>213.09</v>
      </c>
      <c r="T21" s="37">
        <v>62.54</v>
      </c>
      <c r="U21" s="37">
        <v>0</v>
      </c>
      <c r="V21" s="39">
        <f t="shared" si="5"/>
        <v>62.54</v>
      </c>
      <c r="W21" s="37">
        <v>101.77</v>
      </c>
      <c r="X21" s="37">
        <v>21.55</v>
      </c>
      <c r="Y21" s="39">
        <f t="shared" si="6"/>
        <v>123.32</v>
      </c>
      <c r="Z21" s="37">
        <v>11.85</v>
      </c>
      <c r="AA21" s="37">
        <v>98.21</v>
      </c>
      <c r="AB21" s="39">
        <f t="shared" si="7"/>
        <v>110.05999999999999</v>
      </c>
      <c r="AC21" s="39">
        <f t="shared" si="8"/>
        <v>295.91999999999996</v>
      </c>
      <c r="AD21" s="37">
        <v>20.89</v>
      </c>
      <c r="AE21" s="37">
        <v>0</v>
      </c>
      <c r="AF21" s="39">
        <f t="shared" si="10"/>
        <v>20.89</v>
      </c>
      <c r="AG21" s="37">
        <v>60.22</v>
      </c>
      <c r="AH21" s="39">
        <f t="shared" si="9"/>
        <v>60.22</v>
      </c>
    </row>
    <row r="22" spans="1:34" ht="21" x14ac:dyDescent="0.25">
      <c r="A22" s="36" t="s">
        <v>42</v>
      </c>
      <c r="B22" s="37">
        <v>61.35</v>
      </c>
      <c r="C22" s="37">
        <v>95.24</v>
      </c>
      <c r="D22" s="37">
        <v>78.25</v>
      </c>
      <c r="E22" s="37">
        <v>20.239999999999998</v>
      </c>
      <c r="F22" s="37">
        <v>20.38</v>
      </c>
      <c r="G22" s="37">
        <v>21.39</v>
      </c>
      <c r="H22" s="38">
        <f t="shared" si="1"/>
        <v>296.85000000000002</v>
      </c>
      <c r="I22" s="37">
        <v>74.28</v>
      </c>
      <c r="J22" s="39">
        <f t="shared" si="13"/>
        <v>74.28</v>
      </c>
      <c r="K22" s="37">
        <v>70.28</v>
      </c>
      <c r="L22" s="37">
        <v>0</v>
      </c>
      <c r="M22" s="39">
        <f t="shared" si="12"/>
        <v>70.28</v>
      </c>
      <c r="N22" s="37">
        <v>71.25</v>
      </c>
      <c r="O22" s="39">
        <f t="shared" si="3"/>
        <v>71.25</v>
      </c>
      <c r="P22" s="37">
        <v>54.25</v>
      </c>
      <c r="Q22" s="37">
        <v>105.29</v>
      </c>
      <c r="R22" s="37">
        <v>46.28</v>
      </c>
      <c r="S22" s="39">
        <f t="shared" si="4"/>
        <v>205.82000000000002</v>
      </c>
      <c r="T22" s="37">
        <v>63.25</v>
      </c>
      <c r="U22" s="37">
        <v>0</v>
      </c>
      <c r="V22" s="39">
        <f t="shared" si="5"/>
        <v>63.25</v>
      </c>
      <c r="W22" s="37">
        <v>102.18</v>
      </c>
      <c r="X22" s="37">
        <v>21.27</v>
      </c>
      <c r="Y22" s="39">
        <f t="shared" si="6"/>
        <v>123.45</v>
      </c>
      <c r="Z22" s="37">
        <v>12.35</v>
      </c>
      <c r="AA22" s="37">
        <v>97.36</v>
      </c>
      <c r="AB22" s="39">
        <f t="shared" si="7"/>
        <v>109.71</v>
      </c>
      <c r="AC22" s="39">
        <f t="shared" si="8"/>
        <v>296.40999999999997</v>
      </c>
      <c r="AD22" s="37">
        <v>21.39</v>
      </c>
      <c r="AE22" s="37">
        <v>0</v>
      </c>
      <c r="AF22" s="39">
        <f t="shared" si="10"/>
        <v>21.39</v>
      </c>
      <c r="AG22" s="37">
        <v>59.34</v>
      </c>
      <c r="AH22" s="39">
        <f t="shared" si="9"/>
        <v>59.34</v>
      </c>
    </row>
    <row r="23" spans="1:34" ht="21" x14ac:dyDescent="0.25">
      <c r="A23" s="36" t="s">
        <v>41</v>
      </c>
      <c r="B23" s="37">
        <v>62.15</v>
      </c>
      <c r="C23" s="37">
        <v>94.38</v>
      </c>
      <c r="D23" s="37">
        <v>77.28</v>
      </c>
      <c r="E23" s="37">
        <v>21.36</v>
      </c>
      <c r="F23" s="37">
        <v>21.18</v>
      </c>
      <c r="G23" s="37">
        <v>20.39</v>
      </c>
      <c r="H23" s="38">
        <f t="shared" si="1"/>
        <v>296.74</v>
      </c>
      <c r="I23" s="37">
        <v>75.290000000000006</v>
      </c>
      <c r="J23" s="39">
        <f t="shared" si="13"/>
        <v>75.290000000000006</v>
      </c>
      <c r="K23" s="37">
        <v>71.290000000000006</v>
      </c>
      <c r="L23" s="37">
        <v>0</v>
      </c>
      <c r="M23" s="39">
        <f t="shared" si="12"/>
        <v>71.290000000000006</v>
      </c>
      <c r="N23" s="37">
        <v>70.34</v>
      </c>
      <c r="O23" s="39">
        <f t="shared" si="3"/>
        <v>70.34</v>
      </c>
      <c r="P23" s="37">
        <v>55.39</v>
      </c>
      <c r="Q23" s="37">
        <v>104.28</v>
      </c>
      <c r="R23" s="37">
        <v>47.18</v>
      </c>
      <c r="S23" s="39">
        <f t="shared" si="4"/>
        <v>206.85000000000002</v>
      </c>
      <c r="T23" s="37">
        <v>62.38</v>
      </c>
      <c r="U23" s="37">
        <v>0</v>
      </c>
      <c r="V23" s="39">
        <f t="shared" si="5"/>
        <v>62.38</v>
      </c>
      <c r="W23" s="37">
        <v>101.28</v>
      </c>
      <c r="X23" s="37">
        <v>20.190000000000001</v>
      </c>
      <c r="Y23" s="39">
        <f t="shared" si="6"/>
        <v>121.47</v>
      </c>
      <c r="Z23" s="37">
        <v>12.38</v>
      </c>
      <c r="AA23" s="37">
        <v>96.18</v>
      </c>
      <c r="AB23" s="39">
        <f t="shared" si="7"/>
        <v>108.56</v>
      </c>
      <c r="AC23" s="39">
        <f t="shared" si="8"/>
        <v>292.40999999999997</v>
      </c>
      <c r="AD23" s="37">
        <v>20.27</v>
      </c>
      <c r="AE23" s="37">
        <v>0</v>
      </c>
      <c r="AF23" s="39">
        <f t="shared" si="10"/>
        <v>20.27</v>
      </c>
      <c r="AG23" s="37">
        <v>60.28</v>
      </c>
      <c r="AH23" s="39">
        <f t="shared" si="9"/>
        <v>60.28</v>
      </c>
    </row>
    <row r="24" spans="1:34" ht="21" x14ac:dyDescent="0.25">
      <c r="A24" s="36" t="s">
        <v>40</v>
      </c>
      <c r="B24" s="37">
        <v>60.21</v>
      </c>
      <c r="C24" s="37">
        <v>99.35</v>
      </c>
      <c r="D24" s="37">
        <v>76.25</v>
      </c>
      <c r="E24" s="37">
        <v>20.11</v>
      </c>
      <c r="F24" s="37">
        <v>20.22</v>
      </c>
      <c r="G24" s="37">
        <v>21.45</v>
      </c>
      <c r="H24" s="38">
        <f t="shared" si="1"/>
        <v>297.58999999999997</v>
      </c>
      <c r="I24" s="37">
        <v>70.45</v>
      </c>
      <c r="J24" s="39">
        <f>I24</f>
        <v>70.45</v>
      </c>
      <c r="K24" s="37">
        <v>69.89</v>
      </c>
      <c r="L24" s="37">
        <v>0</v>
      </c>
      <c r="M24" s="39">
        <f t="shared" si="12"/>
        <v>69.89</v>
      </c>
      <c r="N24" s="37">
        <v>70.150000000000006</v>
      </c>
      <c r="O24" s="39">
        <f t="shared" si="3"/>
        <v>70.150000000000006</v>
      </c>
      <c r="P24" s="37">
        <v>60.54</v>
      </c>
      <c r="Q24" s="37">
        <v>103.25</v>
      </c>
      <c r="R24" s="37">
        <v>48.85</v>
      </c>
      <c r="S24" s="39">
        <f t="shared" si="4"/>
        <v>212.64</v>
      </c>
      <c r="T24" s="37">
        <v>61.45</v>
      </c>
      <c r="U24" s="37">
        <v>0</v>
      </c>
      <c r="V24" s="39">
        <f t="shared" si="5"/>
        <v>61.45</v>
      </c>
      <c r="W24" s="37">
        <v>101.44</v>
      </c>
      <c r="X24" s="37">
        <v>21.47</v>
      </c>
      <c r="Y24" s="39">
        <f t="shared" si="6"/>
        <v>122.91</v>
      </c>
      <c r="Z24" s="37">
        <v>11.98</v>
      </c>
      <c r="AA24" s="37">
        <v>97.41</v>
      </c>
      <c r="AB24" s="39">
        <f t="shared" si="7"/>
        <v>109.39</v>
      </c>
      <c r="AC24" s="39">
        <f t="shared" si="8"/>
        <v>293.75</v>
      </c>
      <c r="AD24" s="37">
        <v>21.47</v>
      </c>
      <c r="AE24" s="37">
        <v>0</v>
      </c>
      <c r="AF24" s="39">
        <f t="shared" si="10"/>
        <v>21.47</v>
      </c>
      <c r="AG24" s="37">
        <v>61.47</v>
      </c>
      <c r="AH24" s="39">
        <f t="shared" si="9"/>
        <v>61.47</v>
      </c>
    </row>
    <row r="25" spans="1:34" ht="21" x14ac:dyDescent="0.25">
      <c r="A25" s="36" t="s">
        <v>39</v>
      </c>
      <c r="B25" s="37">
        <v>61.32</v>
      </c>
      <c r="C25" s="37">
        <v>92.45</v>
      </c>
      <c r="D25" s="37">
        <v>77.16</v>
      </c>
      <c r="E25" s="37">
        <v>19.350000000000001</v>
      </c>
      <c r="F25" s="37">
        <v>21.18</v>
      </c>
      <c r="G25" s="37">
        <v>22.89</v>
      </c>
      <c r="H25" s="38">
        <f t="shared" si="1"/>
        <v>294.34999999999997</v>
      </c>
      <c r="I25" s="37">
        <v>71.89</v>
      </c>
      <c r="J25" s="39">
        <f t="shared" si="13"/>
        <v>71.89</v>
      </c>
      <c r="K25" s="37">
        <v>70.180000000000007</v>
      </c>
      <c r="L25" s="37">
        <v>0</v>
      </c>
      <c r="M25" s="39">
        <f t="shared" si="12"/>
        <v>70.180000000000007</v>
      </c>
      <c r="N25" s="37">
        <v>69.849999999999994</v>
      </c>
      <c r="O25" s="39">
        <f t="shared" si="3"/>
        <v>69.849999999999994</v>
      </c>
      <c r="P25" s="37">
        <v>65.41</v>
      </c>
      <c r="Q25" s="37">
        <v>105.78</v>
      </c>
      <c r="R25" s="37">
        <v>49.22</v>
      </c>
      <c r="S25" s="39">
        <f t="shared" si="4"/>
        <v>220.41</v>
      </c>
      <c r="T25" s="37">
        <v>68.52</v>
      </c>
      <c r="U25" s="37">
        <v>0</v>
      </c>
      <c r="V25" s="39">
        <f t="shared" si="5"/>
        <v>68.52</v>
      </c>
      <c r="W25" s="37">
        <v>102.58</v>
      </c>
      <c r="X25" s="37">
        <v>22.58</v>
      </c>
      <c r="Y25" s="39">
        <f t="shared" si="6"/>
        <v>125.16</v>
      </c>
      <c r="Z25" s="37">
        <v>12.22</v>
      </c>
      <c r="AA25" s="37">
        <v>98.25</v>
      </c>
      <c r="AB25" s="39">
        <f t="shared" si="7"/>
        <v>110.47</v>
      </c>
      <c r="AC25" s="39">
        <f t="shared" si="8"/>
        <v>304.14999999999998</v>
      </c>
      <c r="AD25" s="37">
        <v>22.14</v>
      </c>
      <c r="AE25" s="37">
        <v>0</v>
      </c>
      <c r="AF25" s="39">
        <f t="shared" si="10"/>
        <v>22.14</v>
      </c>
      <c r="AG25" s="37">
        <v>62.87</v>
      </c>
      <c r="AH25" s="39">
        <f t="shared" si="9"/>
        <v>62.87</v>
      </c>
    </row>
    <row r="26" spans="1:34" ht="21" x14ac:dyDescent="0.25">
      <c r="A26" s="36" t="s">
        <v>38</v>
      </c>
      <c r="B26" s="37">
        <v>60.55</v>
      </c>
      <c r="C26" s="37">
        <v>91.47</v>
      </c>
      <c r="D26" s="37">
        <v>75.14</v>
      </c>
      <c r="E26" s="37">
        <v>20.89</v>
      </c>
      <c r="F26" s="37">
        <v>20.98</v>
      </c>
      <c r="G26" s="37">
        <v>21.89</v>
      </c>
      <c r="H26" s="38">
        <f t="shared" si="1"/>
        <v>290.91999999999996</v>
      </c>
      <c r="I26" s="37">
        <v>70.89</v>
      </c>
      <c r="J26" s="39">
        <f t="shared" si="13"/>
        <v>70.89</v>
      </c>
      <c r="K26" s="37">
        <v>72.150000000000006</v>
      </c>
      <c r="L26" s="37">
        <v>0</v>
      </c>
      <c r="M26" s="39">
        <f t="shared" si="12"/>
        <v>72.150000000000006</v>
      </c>
      <c r="N26" s="37">
        <v>70.88</v>
      </c>
      <c r="O26" s="39">
        <f t="shared" si="3"/>
        <v>70.88</v>
      </c>
      <c r="P26" s="37">
        <v>66.58</v>
      </c>
      <c r="Q26" s="37">
        <v>104.25</v>
      </c>
      <c r="R26" s="37">
        <v>55.89</v>
      </c>
      <c r="S26" s="39">
        <f t="shared" si="4"/>
        <v>226.71999999999997</v>
      </c>
      <c r="T26" s="37">
        <v>62.54</v>
      </c>
      <c r="U26" s="37">
        <v>0</v>
      </c>
      <c r="V26" s="39">
        <f t="shared" si="5"/>
        <v>62.54</v>
      </c>
      <c r="W26" s="37">
        <v>101.58</v>
      </c>
      <c r="X26" s="37">
        <v>21.89</v>
      </c>
      <c r="Y26" s="39">
        <f t="shared" si="6"/>
        <v>123.47</v>
      </c>
      <c r="Z26" s="37">
        <v>12.58</v>
      </c>
      <c r="AA26" s="37">
        <v>99.21</v>
      </c>
      <c r="AB26" s="39">
        <f t="shared" si="7"/>
        <v>111.78999999999999</v>
      </c>
      <c r="AC26" s="39">
        <f t="shared" si="8"/>
        <v>297.79999999999995</v>
      </c>
      <c r="AD26" s="37">
        <v>21.47</v>
      </c>
      <c r="AE26" s="37">
        <v>0</v>
      </c>
      <c r="AF26" s="39">
        <f t="shared" si="10"/>
        <v>21.47</v>
      </c>
      <c r="AG26" s="37">
        <v>61.89</v>
      </c>
      <c r="AH26" s="39">
        <f t="shared" si="9"/>
        <v>61.89</v>
      </c>
    </row>
    <row r="27" spans="1:34" ht="21" x14ac:dyDescent="0.25">
      <c r="A27" s="36" t="s">
        <v>37</v>
      </c>
      <c r="B27" s="37">
        <v>60.35</v>
      </c>
      <c r="C27" s="37">
        <v>93.54</v>
      </c>
      <c r="D27" s="37">
        <v>76.28</v>
      </c>
      <c r="E27" s="37">
        <v>20.190000000000001</v>
      </c>
      <c r="F27" s="37">
        <v>21.38</v>
      </c>
      <c r="G27" s="37">
        <v>21.25</v>
      </c>
      <c r="H27" s="38">
        <f t="shared" si="1"/>
        <v>292.99</v>
      </c>
      <c r="I27" s="37">
        <v>71.349999999999994</v>
      </c>
      <c r="J27" s="39">
        <f t="shared" si="13"/>
        <v>71.349999999999994</v>
      </c>
      <c r="K27" s="37">
        <v>71.28</v>
      </c>
      <c r="L27" s="37">
        <v>0</v>
      </c>
      <c r="M27" s="39">
        <f t="shared" si="12"/>
        <v>71.28</v>
      </c>
      <c r="N27" s="37">
        <v>69.38</v>
      </c>
      <c r="O27" s="39">
        <f t="shared" si="3"/>
        <v>69.38</v>
      </c>
      <c r="P27" s="37">
        <v>65.27</v>
      </c>
      <c r="Q27" s="37">
        <v>102.38</v>
      </c>
      <c r="R27" s="37">
        <v>52.16</v>
      </c>
      <c r="S27" s="39">
        <f t="shared" si="4"/>
        <v>219.80999999999997</v>
      </c>
      <c r="T27" s="37">
        <v>61.38</v>
      </c>
      <c r="U27" s="37">
        <v>0</v>
      </c>
      <c r="V27" s="39">
        <f t="shared" si="5"/>
        <v>61.38</v>
      </c>
      <c r="W27" s="37">
        <v>102.37</v>
      </c>
      <c r="X27" s="37">
        <v>20.18</v>
      </c>
      <c r="Y27" s="39">
        <f t="shared" si="6"/>
        <v>122.55000000000001</v>
      </c>
      <c r="Z27" s="37">
        <v>11.38</v>
      </c>
      <c r="AA27" s="37">
        <v>97.28</v>
      </c>
      <c r="AB27" s="39">
        <f t="shared" si="7"/>
        <v>108.66</v>
      </c>
      <c r="AC27" s="39">
        <f t="shared" si="8"/>
        <v>292.59000000000003</v>
      </c>
      <c r="AD27" s="37">
        <v>20.350000000000001</v>
      </c>
      <c r="AE27" s="37">
        <v>0</v>
      </c>
      <c r="AF27" s="39">
        <f t="shared" si="10"/>
        <v>20.350000000000001</v>
      </c>
      <c r="AG27" s="37">
        <v>62.27</v>
      </c>
      <c r="AH27" s="39">
        <f t="shared" si="9"/>
        <v>62.27</v>
      </c>
    </row>
    <row r="28" spans="1:34" ht="21" x14ac:dyDescent="0.25">
      <c r="A28" s="36" t="s">
        <v>36</v>
      </c>
      <c r="B28" s="37">
        <v>61.47</v>
      </c>
      <c r="C28" s="37">
        <v>92.47</v>
      </c>
      <c r="D28" s="37">
        <v>75.98</v>
      </c>
      <c r="E28" s="37">
        <v>21.87</v>
      </c>
      <c r="F28" s="37">
        <v>20.99</v>
      </c>
      <c r="G28" s="37">
        <v>20.78</v>
      </c>
      <c r="H28" s="38">
        <f t="shared" si="1"/>
        <v>293.56000000000006</v>
      </c>
      <c r="I28" s="37">
        <v>70.540000000000006</v>
      </c>
      <c r="J28" s="39">
        <f t="shared" si="13"/>
        <v>70.540000000000006</v>
      </c>
      <c r="K28" s="37">
        <v>71.87</v>
      </c>
      <c r="L28" s="37">
        <v>0</v>
      </c>
      <c r="M28" s="39">
        <f t="shared" si="12"/>
        <v>71.87</v>
      </c>
      <c r="N28" s="37">
        <v>70.28</v>
      </c>
      <c r="O28" s="39">
        <f t="shared" ref="O28" si="14">N29</f>
        <v>71.58</v>
      </c>
      <c r="P28" s="37">
        <v>69.87</v>
      </c>
      <c r="Q28" s="37">
        <v>103.85</v>
      </c>
      <c r="R28" s="37">
        <v>51.87</v>
      </c>
      <c r="S28" s="39">
        <f t="shared" si="4"/>
        <v>225.59</v>
      </c>
      <c r="T28" s="37">
        <v>60.99</v>
      </c>
      <c r="U28" s="37">
        <v>0</v>
      </c>
      <c r="V28" s="39">
        <f t="shared" si="5"/>
        <v>60.99</v>
      </c>
      <c r="W28" s="37">
        <v>101.58</v>
      </c>
      <c r="X28" s="37">
        <v>20.87</v>
      </c>
      <c r="Y28" s="39">
        <f t="shared" si="6"/>
        <v>122.45</v>
      </c>
      <c r="Z28" s="37">
        <v>11.87</v>
      </c>
      <c r="AA28" s="37">
        <v>95.87</v>
      </c>
      <c r="AB28" s="39">
        <f t="shared" si="7"/>
        <v>107.74000000000001</v>
      </c>
      <c r="AC28" s="39">
        <f t="shared" si="8"/>
        <v>291.18</v>
      </c>
      <c r="AD28" s="37">
        <v>21.87</v>
      </c>
      <c r="AE28" s="37">
        <v>0</v>
      </c>
      <c r="AF28" s="39">
        <f t="shared" si="10"/>
        <v>21.87</v>
      </c>
      <c r="AG28" s="37">
        <v>61.89</v>
      </c>
      <c r="AH28" s="39">
        <f t="shared" si="9"/>
        <v>61.89</v>
      </c>
    </row>
    <row r="29" spans="1:34" ht="21" x14ac:dyDescent="0.25">
      <c r="A29" s="36" t="s">
        <v>35</v>
      </c>
      <c r="B29" s="37">
        <v>62.41</v>
      </c>
      <c r="C29" s="37">
        <v>91.88</v>
      </c>
      <c r="D29" s="37">
        <v>76.209999999999994</v>
      </c>
      <c r="E29" s="37">
        <v>20.89</v>
      </c>
      <c r="F29" s="37">
        <v>21.89</v>
      </c>
      <c r="G29" s="37">
        <v>22.74</v>
      </c>
      <c r="H29" s="38">
        <f t="shared" si="1"/>
        <v>296.02</v>
      </c>
      <c r="I29" s="37">
        <v>71.849999999999994</v>
      </c>
      <c r="J29" s="39">
        <f t="shared" si="13"/>
        <v>71.849999999999994</v>
      </c>
      <c r="K29" s="37">
        <v>70.209999999999994</v>
      </c>
      <c r="L29" s="37">
        <v>0</v>
      </c>
      <c r="M29" s="39">
        <f t="shared" si="12"/>
        <v>70.209999999999994</v>
      </c>
      <c r="N29" s="37">
        <v>71.58</v>
      </c>
      <c r="O29" s="39">
        <f t="shared" si="3"/>
        <v>71.58</v>
      </c>
      <c r="P29" s="37">
        <v>75.41</v>
      </c>
      <c r="Q29" s="37">
        <v>104.25</v>
      </c>
      <c r="R29" s="37">
        <v>58.41</v>
      </c>
      <c r="S29" s="39">
        <f t="shared" si="4"/>
        <v>238.07</v>
      </c>
      <c r="T29" s="37">
        <v>61.47</v>
      </c>
      <c r="U29" s="37">
        <v>0</v>
      </c>
      <c r="V29" s="39">
        <f t="shared" si="5"/>
        <v>61.47</v>
      </c>
      <c r="W29" s="37">
        <v>102.47</v>
      </c>
      <c r="X29" s="37">
        <v>21.87</v>
      </c>
      <c r="Y29" s="39">
        <f t="shared" si="6"/>
        <v>124.34</v>
      </c>
      <c r="Z29" s="37">
        <v>12.14</v>
      </c>
      <c r="AA29" s="37">
        <v>95.21</v>
      </c>
      <c r="AB29" s="39">
        <f t="shared" si="7"/>
        <v>107.35</v>
      </c>
      <c r="AC29" s="39">
        <f t="shared" si="8"/>
        <v>293.15999999999997</v>
      </c>
      <c r="AD29" s="37">
        <v>20.41</v>
      </c>
      <c r="AE29" s="37">
        <v>0</v>
      </c>
      <c r="AF29" s="39">
        <f t="shared" si="10"/>
        <v>20.41</v>
      </c>
      <c r="AG29" s="37">
        <v>61.97</v>
      </c>
      <c r="AH29" s="39">
        <f t="shared" si="9"/>
        <v>61.97</v>
      </c>
    </row>
    <row r="30" spans="1:34" ht="21" x14ac:dyDescent="0.25">
      <c r="A30" s="36" t="s">
        <v>34</v>
      </c>
      <c r="B30" s="37">
        <v>63.18</v>
      </c>
      <c r="C30" s="37">
        <v>93.25</v>
      </c>
      <c r="D30" s="37">
        <v>76.959999999999994</v>
      </c>
      <c r="E30" s="37">
        <v>21.36</v>
      </c>
      <c r="F30" s="37">
        <v>20.18</v>
      </c>
      <c r="G30" s="37">
        <v>21.63</v>
      </c>
      <c r="H30" s="38">
        <f t="shared" si="1"/>
        <v>296.56</v>
      </c>
      <c r="I30" s="37">
        <v>72.12</v>
      </c>
      <c r="J30" s="39">
        <f t="shared" si="13"/>
        <v>72.12</v>
      </c>
      <c r="K30" s="37">
        <v>71.349999999999994</v>
      </c>
      <c r="L30" s="37">
        <v>0</v>
      </c>
      <c r="M30" s="39">
        <f t="shared" si="12"/>
        <v>71.349999999999994</v>
      </c>
      <c r="N30" s="37">
        <v>70.290000000000006</v>
      </c>
      <c r="O30" s="39">
        <f t="shared" si="3"/>
        <v>70.290000000000006</v>
      </c>
      <c r="P30" s="37">
        <v>75.319999999999993</v>
      </c>
      <c r="Q30" s="37">
        <v>103.36</v>
      </c>
      <c r="R30" s="37">
        <v>53.23</v>
      </c>
      <c r="S30" s="39">
        <f t="shared" si="4"/>
        <v>231.91</v>
      </c>
      <c r="T30" s="37">
        <v>62.34</v>
      </c>
      <c r="U30" s="37">
        <v>0</v>
      </c>
      <c r="V30" s="39">
        <f t="shared" si="5"/>
        <v>62.34</v>
      </c>
      <c r="W30" s="37">
        <v>101.29</v>
      </c>
      <c r="X30" s="37">
        <v>21.27</v>
      </c>
      <c r="Y30" s="39">
        <f t="shared" si="6"/>
        <v>122.56</v>
      </c>
      <c r="Z30" s="37">
        <v>11.27</v>
      </c>
      <c r="AA30" s="37">
        <v>94.38</v>
      </c>
      <c r="AB30" s="39">
        <f t="shared" si="7"/>
        <v>105.64999999999999</v>
      </c>
      <c r="AC30" s="39">
        <f t="shared" si="8"/>
        <v>290.55</v>
      </c>
      <c r="AD30" s="37">
        <v>21.28</v>
      </c>
      <c r="AE30" s="37">
        <v>0</v>
      </c>
      <c r="AF30" s="39">
        <f t="shared" si="10"/>
        <v>21.28</v>
      </c>
      <c r="AG30" s="37">
        <v>60.38</v>
      </c>
      <c r="AH30" s="39">
        <f t="shared" si="9"/>
        <v>60.38</v>
      </c>
    </row>
    <row r="31" spans="1:34" ht="21" x14ac:dyDescent="0.25">
      <c r="A31" s="36" t="s">
        <v>33</v>
      </c>
      <c r="B31" s="37">
        <v>61.47</v>
      </c>
      <c r="C31" s="37">
        <v>91.44</v>
      </c>
      <c r="D31" s="37">
        <v>75.14</v>
      </c>
      <c r="E31" s="37">
        <v>21.78</v>
      </c>
      <c r="F31" s="37">
        <v>21.55</v>
      </c>
      <c r="G31" s="37">
        <v>20.47</v>
      </c>
      <c r="H31" s="38">
        <f t="shared" si="1"/>
        <v>291.85000000000002</v>
      </c>
      <c r="I31" s="37">
        <v>70.41</v>
      </c>
      <c r="J31" s="39">
        <f t="shared" si="13"/>
        <v>70.41</v>
      </c>
      <c r="K31" s="37">
        <v>70.41</v>
      </c>
      <c r="L31" s="37">
        <v>0</v>
      </c>
      <c r="M31" s="39">
        <f t="shared" si="12"/>
        <v>70.41</v>
      </c>
      <c r="N31" s="37">
        <v>69.849999999999994</v>
      </c>
      <c r="O31" s="39">
        <f t="shared" si="3"/>
        <v>69.849999999999994</v>
      </c>
      <c r="P31" s="37">
        <v>78.98</v>
      </c>
      <c r="Q31" s="37">
        <v>101.58</v>
      </c>
      <c r="R31" s="37">
        <v>58.47</v>
      </c>
      <c r="S31" s="39">
        <f t="shared" si="4"/>
        <v>239.03</v>
      </c>
      <c r="T31" s="37">
        <v>61.47</v>
      </c>
      <c r="U31" s="37">
        <v>0</v>
      </c>
      <c r="V31" s="39">
        <f t="shared" si="5"/>
        <v>61.47</v>
      </c>
      <c r="W31" s="37">
        <v>102.58</v>
      </c>
      <c r="X31" s="37">
        <v>22.74</v>
      </c>
      <c r="Y31" s="39">
        <f t="shared" si="6"/>
        <v>125.32</v>
      </c>
      <c r="Z31" s="37">
        <v>10.25</v>
      </c>
      <c r="AA31" s="37">
        <v>95.47</v>
      </c>
      <c r="AB31" s="39">
        <f t="shared" si="7"/>
        <v>105.72</v>
      </c>
      <c r="AC31" s="39">
        <f t="shared" si="8"/>
        <v>292.51</v>
      </c>
      <c r="AD31" s="37">
        <v>22.47</v>
      </c>
      <c r="AE31" s="37">
        <v>0</v>
      </c>
      <c r="AF31" s="39">
        <f t="shared" si="10"/>
        <v>22.47</v>
      </c>
      <c r="AG31" s="37">
        <v>62.54</v>
      </c>
      <c r="AH31" s="39">
        <f t="shared" si="9"/>
        <v>62.54</v>
      </c>
    </row>
    <row r="32" spans="1:34" ht="21" x14ac:dyDescent="0.25">
      <c r="A32" s="36" t="s">
        <v>32</v>
      </c>
      <c r="B32" s="37">
        <v>62.55</v>
      </c>
      <c r="C32" s="37">
        <v>92.14</v>
      </c>
      <c r="D32" s="37">
        <v>74.11</v>
      </c>
      <c r="E32" s="37">
        <v>20.74</v>
      </c>
      <c r="F32" s="37">
        <v>22.78</v>
      </c>
      <c r="G32" s="37">
        <v>21.89</v>
      </c>
      <c r="H32" s="38">
        <f t="shared" si="1"/>
        <v>294.21000000000004</v>
      </c>
      <c r="I32" s="37">
        <v>71.44</v>
      </c>
      <c r="J32" s="39">
        <f t="shared" si="13"/>
        <v>71.44</v>
      </c>
      <c r="K32" s="37">
        <v>72.98</v>
      </c>
      <c r="L32" s="37">
        <v>0</v>
      </c>
      <c r="M32" s="39">
        <f t="shared" si="12"/>
        <v>72.98</v>
      </c>
      <c r="N32" s="37">
        <v>71.55</v>
      </c>
      <c r="O32" s="39">
        <f t="shared" si="3"/>
        <v>71.55</v>
      </c>
      <c r="P32" s="37">
        <v>72.14</v>
      </c>
      <c r="Q32" s="37">
        <v>102.88</v>
      </c>
      <c r="R32" s="37">
        <v>57.21</v>
      </c>
      <c r="S32" s="39">
        <f t="shared" si="4"/>
        <v>232.23</v>
      </c>
      <c r="T32" s="37">
        <v>62.14</v>
      </c>
      <c r="U32" s="37">
        <v>0</v>
      </c>
      <c r="V32" s="39">
        <f t="shared" si="5"/>
        <v>62.14</v>
      </c>
      <c r="W32" s="37">
        <v>101.78</v>
      </c>
      <c r="X32" s="37">
        <v>21.89</v>
      </c>
      <c r="Y32" s="39">
        <f t="shared" si="6"/>
        <v>123.67</v>
      </c>
      <c r="Z32" s="37">
        <v>12.14</v>
      </c>
      <c r="AA32" s="37">
        <v>96.22</v>
      </c>
      <c r="AB32" s="39">
        <f t="shared" si="7"/>
        <v>108.36</v>
      </c>
      <c r="AC32" s="39">
        <f t="shared" si="8"/>
        <v>294.17</v>
      </c>
      <c r="AD32" s="37">
        <v>21.89</v>
      </c>
      <c r="AE32" s="37">
        <v>0</v>
      </c>
      <c r="AF32" s="39">
        <f t="shared" si="10"/>
        <v>21.89</v>
      </c>
      <c r="AG32" s="37">
        <v>62.89</v>
      </c>
      <c r="AH32" s="39">
        <f t="shared" si="9"/>
        <v>62.89</v>
      </c>
    </row>
    <row r="33" spans="1:34" ht="21" x14ac:dyDescent="0.25">
      <c r="A33" s="36" t="s">
        <v>31</v>
      </c>
      <c r="B33" s="37">
        <v>61.28</v>
      </c>
      <c r="C33" s="37">
        <v>91.37</v>
      </c>
      <c r="D33" s="37">
        <v>73.180000000000007</v>
      </c>
      <c r="E33" s="37">
        <v>21.34</v>
      </c>
      <c r="F33" s="37">
        <v>21.16</v>
      </c>
      <c r="G33" s="37">
        <v>20.39</v>
      </c>
      <c r="H33" s="38">
        <f t="shared" si="1"/>
        <v>288.72000000000003</v>
      </c>
      <c r="I33" s="37">
        <v>70.38</v>
      </c>
      <c r="J33" s="39">
        <f t="shared" si="13"/>
        <v>70.38</v>
      </c>
      <c r="K33" s="37">
        <v>71.34</v>
      </c>
      <c r="L33" s="37">
        <v>0</v>
      </c>
      <c r="M33" s="39">
        <f t="shared" si="12"/>
        <v>71.34</v>
      </c>
      <c r="N33" s="37">
        <v>70.290000000000006</v>
      </c>
      <c r="O33" s="39">
        <f t="shared" si="3"/>
        <v>70.290000000000006</v>
      </c>
      <c r="P33" s="37">
        <v>73.150000000000006</v>
      </c>
      <c r="Q33" s="37">
        <v>101.24</v>
      </c>
      <c r="R33" s="37">
        <v>56.28</v>
      </c>
      <c r="S33" s="39">
        <f t="shared" si="4"/>
        <v>230.67</v>
      </c>
      <c r="T33" s="37">
        <v>63.18</v>
      </c>
      <c r="U33" s="37">
        <v>0</v>
      </c>
      <c r="V33" s="39">
        <f t="shared" si="5"/>
        <v>63.18</v>
      </c>
      <c r="W33" s="37">
        <v>102.17</v>
      </c>
      <c r="X33" s="37">
        <v>22.15</v>
      </c>
      <c r="Y33" s="39">
        <f t="shared" si="6"/>
        <v>124.32</v>
      </c>
      <c r="Z33" s="37">
        <v>11.38</v>
      </c>
      <c r="AA33" s="37">
        <v>95.38</v>
      </c>
      <c r="AB33" s="39">
        <f t="shared" si="7"/>
        <v>106.75999999999999</v>
      </c>
      <c r="AC33" s="39">
        <f t="shared" si="8"/>
        <v>294.26</v>
      </c>
      <c r="AD33" s="37">
        <v>22.17</v>
      </c>
      <c r="AE33" s="37">
        <v>0</v>
      </c>
      <c r="AF33" s="39">
        <f t="shared" si="10"/>
        <v>22.17</v>
      </c>
      <c r="AG33" s="37">
        <v>63.31</v>
      </c>
      <c r="AH33" s="39">
        <f t="shared" si="9"/>
        <v>63.31</v>
      </c>
    </row>
    <row r="34" spans="1:34" ht="21" x14ac:dyDescent="0.25">
      <c r="A34" s="36" t="s">
        <v>30</v>
      </c>
      <c r="B34" s="37">
        <v>62.14</v>
      </c>
      <c r="C34" s="37">
        <v>92.45</v>
      </c>
      <c r="D34" s="37">
        <v>72.14</v>
      </c>
      <c r="E34" s="37">
        <v>22.22</v>
      </c>
      <c r="F34" s="37">
        <v>20.89</v>
      </c>
      <c r="G34" s="37">
        <v>21.58</v>
      </c>
      <c r="H34" s="38">
        <f t="shared" si="1"/>
        <v>291.42</v>
      </c>
      <c r="I34" s="37">
        <v>71.58</v>
      </c>
      <c r="J34" s="39">
        <f t="shared" si="13"/>
        <v>71.58</v>
      </c>
      <c r="K34" s="37">
        <v>70.14</v>
      </c>
      <c r="L34" s="37">
        <v>0</v>
      </c>
      <c r="M34" s="39">
        <f t="shared" si="12"/>
        <v>70.14</v>
      </c>
      <c r="N34" s="37">
        <v>71.87</v>
      </c>
      <c r="O34" s="39">
        <f t="shared" si="3"/>
        <v>71.87</v>
      </c>
      <c r="P34" s="37">
        <v>79.25</v>
      </c>
      <c r="Q34" s="37">
        <v>102.87</v>
      </c>
      <c r="R34" s="37">
        <v>62.25</v>
      </c>
      <c r="S34" s="39">
        <f t="shared" si="4"/>
        <v>244.37</v>
      </c>
      <c r="T34" s="37">
        <v>62.14</v>
      </c>
      <c r="U34" s="37">
        <v>0</v>
      </c>
      <c r="V34" s="39">
        <f t="shared" si="5"/>
        <v>62.14</v>
      </c>
      <c r="W34" s="37">
        <v>101.25</v>
      </c>
      <c r="X34" s="37">
        <v>21.47</v>
      </c>
      <c r="Y34" s="39">
        <f t="shared" si="6"/>
        <v>122.72</v>
      </c>
      <c r="Z34" s="37">
        <v>10.25</v>
      </c>
      <c r="AA34" s="37">
        <v>94.25</v>
      </c>
      <c r="AB34" s="39">
        <f t="shared" si="7"/>
        <v>104.5</v>
      </c>
      <c r="AC34" s="39">
        <f t="shared" si="8"/>
        <v>289.36</v>
      </c>
      <c r="AD34" s="37">
        <v>21.47</v>
      </c>
      <c r="AE34" s="37">
        <v>0</v>
      </c>
      <c r="AF34" s="39">
        <f t="shared" si="10"/>
        <v>21.47</v>
      </c>
      <c r="AG34" s="37">
        <v>62.14</v>
      </c>
      <c r="AH34" s="39">
        <f t="shared" si="9"/>
        <v>62.14</v>
      </c>
    </row>
    <row r="35" spans="1:34" ht="21" x14ac:dyDescent="0.25">
      <c r="A35" s="36" t="s">
        <v>164</v>
      </c>
      <c r="B35" s="37">
        <v>62.15</v>
      </c>
      <c r="C35" s="37">
        <v>99.35</v>
      </c>
      <c r="D35" s="37">
        <v>76.25</v>
      </c>
      <c r="E35" s="37">
        <v>19.89</v>
      </c>
      <c r="F35" s="37">
        <v>21.99</v>
      </c>
      <c r="G35" s="37">
        <v>21.45</v>
      </c>
      <c r="H35" s="38">
        <f t="shared" ref="H35:H36" si="15">SUM(B35:G35)</f>
        <v>301.08</v>
      </c>
      <c r="I35" s="37">
        <v>71.89</v>
      </c>
      <c r="J35" s="39">
        <f t="shared" ref="J35:J36" si="16">I35</f>
        <v>71.89</v>
      </c>
      <c r="K35" s="37">
        <v>70.22</v>
      </c>
      <c r="L35" s="37">
        <v>0</v>
      </c>
      <c r="M35" s="39">
        <f t="shared" ref="M35:M36" si="17">K35+L35</f>
        <v>70.22</v>
      </c>
      <c r="N35" s="37">
        <v>70.22</v>
      </c>
      <c r="O35" s="37">
        <v>0</v>
      </c>
      <c r="P35" s="37">
        <v>79.58</v>
      </c>
      <c r="Q35" s="37">
        <v>103.54</v>
      </c>
      <c r="R35" s="37">
        <v>61.47</v>
      </c>
      <c r="S35" s="39">
        <f t="shared" ref="S35:S36" si="18">P35+Q35+R35</f>
        <v>244.59</v>
      </c>
      <c r="T35" s="37">
        <v>63.45</v>
      </c>
      <c r="U35" s="37">
        <v>0</v>
      </c>
      <c r="V35" s="39">
        <f t="shared" ref="V35:V36" si="19">U35+T35</f>
        <v>63.45</v>
      </c>
      <c r="W35" s="37">
        <v>101.44</v>
      </c>
      <c r="X35" s="37">
        <v>20.18</v>
      </c>
      <c r="Y35" s="39">
        <f t="shared" ref="Y35:Y36" si="20">X35+W35</f>
        <v>121.62</v>
      </c>
      <c r="Z35" s="37">
        <v>11.85</v>
      </c>
      <c r="AA35" s="37">
        <v>98.21</v>
      </c>
      <c r="AB35" s="39">
        <f t="shared" ref="AB35:AB36" si="21">Z35+AA35</f>
        <v>110.05999999999999</v>
      </c>
      <c r="AC35" s="39">
        <f t="shared" ref="AC35:AC36" si="22">V35+Y35+AB35</f>
        <v>295.13</v>
      </c>
      <c r="AD35" s="37">
        <v>21.24</v>
      </c>
      <c r="AE35" s="37">
        <v>0</v>
      </c>
      <c r="AF35" s="39">
        <f t="shared" ref="AF35:AF36" si="23">SUM(AD35:AE35)</f>
        <v>21.24</v>
      </c>
      <c r="AG35" s="37">
        <v>60.34</v>
      </c>
      <c r="AH35" s="39">
        <f t="shared" ref="AH35:AH36" si="24">AG35</f>
        <v>60.34</v>
      </c>
    </row>
    <row r="36" spans="1:34" ht="21" x14ac:dyDescent="0.25">
      <c r="A36" s="36" t="s">
        <v>165</v>
      </c>
      <c r="B36" s="37">
        <v>60.21</v>
      </c>
      <c r="C36" s="37">
        <v>92.45</v>
      </c>
      <c r="D36" s="37">
        <v>77.16</v>
      </c>
      <c r="E36" s="37">
        <v>20.11</v>
      </c>
      <c r="F36" s="37">
        <v>20.22</v>
      </c>
      <c r="G36" s="37">
        <v>22.89</v>
      </c>
      <c r="H36" s="38">
        <f t="shared" si="15"/>
        <v>293.03999999999996</v>
      </c>
      <c r="I36" s="37">
        <v>73.25</v>
      </c>
      <c r="J36" s="39">
        <f t="shared" si="16"/>
        <v>73.25</v>
      </c>
      <c r="K36" s="37">
        <v>71.11</v>
      </c>
      <c r="L36" s="37">
        <v>0</v>
      </c>
      <c r="M36" s="39">
        <f t="shared" si="17"/>
        <v>71.11</v>
      </c>
      <c r="N36" s="37">
        <v>71.11</v>
      </c>
      <c r="O36" s="37">
        <v>0</v>
      </c>
      <c r="P36" s="37">
        <v>80.14</v>
      </c>
      <c r="Q36" s="37">
        <v>104.89</v>
      </c>
      <c r="R36" s="37">
        <v>68.84</v>
      </c>
      <c r="S36" s="39">
        <f t="shared" si="18"/>
        <v>253.87</v>
      </c>
      <c r="T36" s="37">
        <v>68.52</v>
      </c>
      <c r="U36" s="37">
        <v>0</v>
      </c>
      <c r="V36" s="39">
        <f t="shared" si="19"/>
        <v>68.52</v>
      </c>
      <c r="W36" s="37">
        <v>102.58</v>
      </c>
      <c r="X36" s="37">
        <v>21.55</v>
      </c>
      <c r="Y36" s="39">
        <f t="shared" si="20"/>
        <v>124.13</v>
      </c>
      <c r="Z36" s="37">
        <v>12.35</v>
      </c>
      <c r="AA36" s="37">
        <v>97.36</v>
      </c>
      <c r="AB36" s="39">
        <f t="shared" si="21"/>
        <v>109.71</v>
      </c>
      <c r="AC36" s="39">
        <f t="shared" si="22"/>
        <v>302.35999999999996</v>
      </c>
      <c r="AD36" s="37">
        <v>20.78</v>
      </c>
      <c r="AE36" s="37">
        <v>0</v>
      </c>
      <c r="AF36" s="39">
        <f t="shared" si="23"/>
        <v>20.78</v>
      </c>
      <c r="AG36" s="37">
        <v>57.49</v>
      </c>
      <c r="AH36" s="39">
        <f t="shared" si="24"/>
        <v>57.49</v>
      </c>
    </row>
    <row r="37" spans="1:34" ht="63" x14ac:dyDescent="0.25">
      <c r="A37" s="40" t="s">
        <v>29</v>
      </c>
      <c r="B37" s="201">
        <f>SUM(B8:G36)</f>
        <v>8574.869999999999</v>
      </c>
      <c r="C37" s="202"/>
      <c r="D37" s="202"/>
      <c r="E37" s="202"/>
      <c r="F37" s="202"/>
      <c r="G37" s="203"/>
      <c r="H37" s="41"/>
      <c r="I37" s="42">
        <f>SUM(I7:I36)</f>
        <v>2149.02</v>
      </c>
      <c r="J37" s="43"/>
      <c r="K37" s="155">
        <f>SUM(K7:L36)</f>
        <v>2120.2300000000005</v>
      </c>
      <c r="L37" s="156"/>
      <c r="M37" s="44"/>
      <c r="N37" s="43">
        <f>SUM(N7:N36)</f>
        <v>2118.8899999999994</v>
      </c>
      <c r="O37" s="43"/>
      <c r="P37" s="155">
        <f>SUM(P7:R36)</f>
        <v>10270.16</v>
      </c>
      <c r="Q37" s="161"/>
      <c r="R37" s="156"/>
      <c r="S37" s="39"/>
      <c r="T37" s="155">
        <f>SUM(T7:U36)+SUM(W7:X36)+SUM(Z7:AA36)</f>
        <v>8825.9699999999993</v>
      </c>
      <c r="U37" s="161"/>
      <c r="V37" s="161"/>
      <c r="W37" s="161"/>
      <c r="X37" s="161"/>
      <c r="Y37" s="161"/>
      <c r="Z37" s="161"/>
      <c r="AA37" s="161"/>
      <c r="AB37" s="156"/>
      <c r="AC37" s="39"/>
      <c r="AD37" s="155">
        <f>SUM(AD8:AE36)</f>
        <v>619.35</v>
      </c>
      <c r="AE37" s="156"/>
      <c r="AF37" s="45"/>
      <c r="AG37" s="42">
        <f>SUM(AG7:AG36)</f>
        <v>1804.1100000000004</v>
      </c>
      <c r="AH37" s="42"/>
    </row>
    <row r="38" spans="1:34" ht="105" x14ac:dyDescent="0.25">
      <c r="A38" s="40" t="s">
        <v>114</v>
      </c>
      <c r="B38" s="207">
        <f>B37+I37</f>
        <v>10723.89</v>
      </c>
      <c r="C38" s="208"/>
      <c r="D38" s="208"/>
      <c r="E38" s="208"/>
      <c r="F38" s="208"/>
      <c r="G38" s="208"/>
      <c r="H38" s="208"/>
      <c r="I38" s="208"/>
      <c r="J38" s="209"/>
      <c r="K38" s="207">
        <f>K37+N37</f>
        <v>4239.12</v>
      </c>
      <c r="L38" s="208"/>
      <c r="M38" s="208"/>
      <c r="N38" s="208"/>
      <c r="O38" s="209"/>
      <c r="P38" s="155"/>
      <c r="Q38" s="161"/>
      <c r="R38" s="156"/>
      <c r="S38" s="39">
        <f>P38+Q38+R38</f>
        <v>0</v>
      </c>
      <c r="T38" s="235">
        <f>T37+AD37</f>
        <v>9445.32</v>
      </c>
      <c r="U38" s="236"/>
      <c r="V38" s="236"/>
      <c r="W38" s="236"/>
      <c r="X38" s="236"/>
      <c r="Y38" s="236"/>
      <c r="Z38" s="236"/>
      <c r="AA38" s="236"/>
      <c r="AB38" s="236"/>
      <c r="AC38" s="236"/>
      <c r="AD38" s="236"/>
      <c r="AE38" s="237"/>
      <c r="AF38" s="45"/>
      <c r="AG38" s="42"/>
      <c r="AH38" s="42"/>
    </row>
    <row r="39" spans="1:34" ht="147" x14ac:dyDescent="0.25">
      <c r="A39" s="40" t="s">
        <v>115</v>
      </c>
      <c r="B39" s="176">
        <f>I37/B38</f>
        <v>0.20039556541516185</v>
      </c>
      <c r="C39" s="177"/>
      <c r="D39" s="177"/>
      <c r="E39" s="177"/>
      <c r="F39" s="177"/>
      <c r="G39" s="177"/>
      <c r="H39" s="177"/>
      <c r="I39" s="177"/>
      <c r="J39" s="178"/>
      <c r="K39" s="176">
        <f>K37/K38</f>
        <v>0.50015805167110172</v>
      </c>
      <c r="L39" s="177"/>
      <c r="M39" s="177"/>
      <c r="N39" s="177"/>
      <c r="O39" s="178"/>
      <c r="P39" s="155"/>
      <c r="Q39" s="161"/>
      <c r="R39" s="156"/>
      <c r="S39" s="39">
        <f t="shared" si="4"/>
        <v>0</v>
      </c>
      <c r="T39" s="155"/>
      <c r="U39" s="161"/>
      <c r="V39" s="161"/>
      <c r="W39" s="161"/>
      <c r="X39" s="161"/>
      <c r="Y39" s="161"/>
      <c r="Z39" s="161"/>
      <c r="AA39" s="161"/>
      <c r="AB39" s="156"/>
      <c r="AC39" s="39">
        <f>SUM(T39:AA39)</f>
        <v>0</v>
      </c>
      <c r="AD39" s="155"/>
      <c r="AE39" s="156"/>
      <c r="AF39" s="45"/>
      <c r="AG39" s="42"/>
      <c r="AH39" s="42"/>
    </row>
    <row r="40" spans="1:34" ht="84" x14ac:dyDescent="0.9">
      <c r="A40" s="40" t="s">
        <v>28</v>
      </c>
      <c r="B40" s="172">
        <f>SUM(B37:AG37)</f>
        <v>36482.6</v>
      </c>
      <c r="C40" s="173"/>
      <c r="D40" s="173"/>
      <c r="E40" s="173"/>
      <c r="F40" s="173"/>
      <c r="G40" s="173"/>
      <c r="H40" s="173"/>
      <c r="I40" s="173"/>
      <c r="J40" s="173"/>
      <c r="K40" s="173"/>
      <c r="L40" s="173"/>
      <c r="M40" s="173"/>
      <c r="N40" s="173"/>
      <c r="O40" s="173"/>
      <c r="P40" s="173"/>
      <c r="Q40" s="173"/>
      <c r="R40" s="173"/>
      <c r="S40" s="173"/>
      <c r="T40" s="173"/>
      <c r="U40" s="173"/>
      <c r="V40" s="173"/>
      <c r="W40" s="173"/>
      <c r="X40" s="173"/>
      <c r="Y40" s="173"/>
      <c r="Z40" s="173"/>
      <c r="AA40" s="173"/>
      <c r="AB40" s="173"/>
      <c r="AC40" s="173"/>
      <c r="AD40" s="173"/>
      <c r="AE40" s="173"/>
      <c r="AF40" s="173"/>
      <c r="AG40" s="173"/>
    </row>
    <row r="42" spans="1:34" x14ac:dyDescent="0.25">
      <c r="G42" s="154"/>
    </row>
    <row r="43" spans="1:34" x14ac:dyDescent="0.25">
      <c r="G43" s="154"/>
    </row>
    <row r="44" spans="1:34" x14ac:dyDescent="0.25">
      <c r="G44" s="154"/>
    </row>
    <row r="45" spans="1:34" x14ac:dyDescent="0.25">
      <c r="G45" s="154"/>
    </row>
    <row r="46" spans="1:34" x14ac:dyDescent="0.25">
      <c r="G46" s="154"/>
    </row>
  </sheetData>
  <mergeCells count="40">
    <mergeCell ref="B1:F4"/>
    <mergeCell ref="P37:R37"/>
    <mergeCell ref="K38:O38"/>
    <mergeCell ref="AH5:AH6"/>
    <mergeCell ref="S5:S6"/>
    <mergeCell ref="AC5:AC6"/>
    <mergeCell ref="T5:U6"/>
    <mergeCell ref="AD37:AE37"/>
    <mergeCell ref="B38:J38"/>
    <mergeCell ref="O1:R4"/>
    <mergeCell ref="AF5:AF6"/>
    <mergeCell ref="B5:G6"/>
    <mergeCell ref="J5:J6"/>
    <mergeCell ref="H5:H6"/>
    <mergeCell ref="T38:AE38"/>
    <mergeCell ref="A5:A6"/>
    <mergeCell ref="P38:R38"/>
    <mergeCell ref="K39:O39"/>
    <mergeCell ref="AG5:AG6"/>
    <mergeCell ref="I5:I6"/>
    <mergeCell ref="AB5:AB6"/>
    <mergeCell ref="W5:X6"/>
    <mergeCell ref="Z5:AA6"/>
    <mergeCell ref="V5:V6"/>
    <mergeCell ref="Y5:Y6"/>
    <mergeCell ref="P39:R39"/>
    <mergeCell ref="P5:R6"/>
    <mergeCell ref="B37:G37"/>
    <mergeCell ref="B39:J39"/>
    <mergeCell ref="K37:L37"/>
    <mergeCell ref="G42:G46"/>
    <mergeCell ref="AD39:AE39"/>
    <mergeCell ref="K5:L6"/>
    <mergeCell ref="T37:AB37"/>
    <mergeCell ref="N5:N6"/>
    <mergeCell ref="M5:M6"/>
    <mergeCell ref="O5:O6"/>
    <mergeCell ref="T39:AB39"/>
    <mergeCell ref="AD5:AE6"/>
    <mergeCell ref="B40:AG4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F7F7F"/>
  </sheetPr>
  <dimension ref="A1:L12"/>
  <sheetViews>
    <sheetView topLeftCell="A3" workbookViewId="0">
      <selection activeCell="B6" sqref="B6"/>
    </sheetView>
  </sheetViews>
  <sheetFormatPr defaultColWidth="10" defaultRowHeight="15" x14ac:dyDescent="0.25"/>
  <cols>
    <col min="1" max="1" width="5.42578125" style="46" customWidth="1"/>
    <col min="2" max="2" width="11" style="46" customWidth="1"/>
    <col min="3" max="3" width="27.140625" style="46" customWidth="1"/>
    <col min="4" max="4" width="12" style="46" customWidth="1"/>
    <col min="5" max="5" width="9.7109375" style="46" bestFit="1" customWidth="1"/>
    <col min="6" max="6" width="10" style="46" bestFit="1" customWidth="1"/>
    <col min="7" max="7" width="12.140625" style="46" bestFit="1" customWidth="1"/>
    <col min="8" max="8" width="13.85546875" style="46" bestFit="1" customWidth="1"/>
    <col min="9" max="9" width="13.85546875" style="47" customWidth="1"/>
    <col min="10" max="10" width="12.28515625" bestFit="1" customWidth="1"/>
    <col min="11" max="11" width="18.140625" customWidth="1"/>
    <col min="12" max="12" width="16.140625" customWidth="1"/>
    <col min="13" max="13" width="13.5703125" customWidth="1"/>
  </cols>
  <sheetData>
    <row r="1" spans="1:12" ht="60" customHeight="1" x14ac:dyDescent="0.25">
      <c r="A1" s="48"/>
      <c r="B1" s="48"/>
      <c r="C1" s="48"/>
      <c r="D1" s="48"/>
      <c r="E1" s="48"/>
      <c r="F1" s="48"/>
      <c r="G1" s="48"/>
      <c r="H1" s="48"/>
      <c r="J1" s="48"/>
      <c r="K1" s="48"/>
    </row>
    <row r="2" spans="1:12" ht="58.5" customHeight="1" x14ac:dyDescent="0.25">
      <c r="A2" s="48"/>
      <c r="B2" s="48"/>
      <c r="C2" s="48"/>
      <c r="D2" s="48"/>
      <c r="E2" s="48"/>
      <c r="F2" s="48"/>
      <c r="G2" s="48"/>
      <c r="H2" s="48"/>
      <c r="J2" s="48"/>
      <c r="K2" s="48"/>
    </row>
    <row r="3" spans="1:12" ht="39.950000000000003" customHeight="1" x14ac:dyDescent="0.25">
      <c r="A3" s="49" t="s">
        <v>17</v>
      </c>
      <c r="B3" s="49"/>
      <c r="C3" s="49"/>
      <c r="D3" s="49"/>
      <c r="E3" s="49"/>
      <c r="F3" s="49"/>
      <c r="G3" s="49"/>
      <c r="H3" s="49"/>
      <c r="I3" s="50"/>
      <c r="J3" s="49"/>
      <c r="K3" s="49"/>
    </row>
    <row r="4" spans="1:12" ht="15" customHeight="1" thickBot="1" x14ac:dyDescent="0.3">
      <c r="A4" s="48"/>
      <c r="B4" s="48"/>
      <c r="C4" s="48"/>
      <c r="D4" s="48"/>
      <c r="E4" s="48"/>
      <c r="F4" s="48"/>
      <c r="G4" s="48"/>
      <c r="H4" s="48"/>
      <c r="J4" s="48"/>
      <c r="K4" s="48"/>
    </row>
    <row r="5" spans="1:12" ht="15" customHeight="1" thickBot="1" x14ac:dyDescent="0.25">
      <c r="B5" s="138" t="s">
        <v>182</v>
      </c>
      <c r="C5" s="139"/>
      <c r="D5" s="139"/>
      <c r="E5" s="139"/>
      <c r="F5" s="139"/>
      <c r="G5" s="139"/>
      <c r="H5" s="139"/>
      <c r="I5" s="139"/>
      <c r="J5" s="139"/>
      <c r="K5" s="139"/>
      <c r="L5" s="140"/>
    </row>
    <row r="6" spans="1:12" s="51" customFormat="1" ht="48" thickBot="1" x14ac:dyDescent="0.3">
      <c r="A6" s="52" t="s">
        <v>3</v>
      </c>
      <c r="B6" s="53">
        <v>5</v>
      </c>
      <c r="C6" s="53" t="s">
        <v>18</v>
      </c>
      <c r="D6" s="54" t="s">
        <v>19</v>
      </c>
      <c r="E6" s="53" t="s">
        <v>20</v>
      </c>
      <c r="F6" s="53" t="s">
        <v>21</v>
      </c>
      <c r="G6" s="53" t="s">
        <v>22</v>
      </c>
      <c r="H6" s="54" t="s">
        <v>23</v>
      </c>
      <c r="I6" s="54" t="s">
        <v>27</v>
      </c>
      <c r="J6" s="54" t="s">
        <v>26</v>
      </c>
      <c r="K6" s="55" t="s">
        <v>24</v>
      </c>
      <c r="L6" s="56" t="s">
        <v>25</v>
      </c>
    </row>
    <row r="7" spans="1:12" ht="15" customHeight="1" x14ac:dyDescent="0.25">
      <c r="A7" s="57">
        <v>1</v>
      </c>
      <c r="B7" s="58" t="s">
        <v>96</v>
      </c>
      <c r="C7" s="59" t="s">
        <v>100</v>
      </c>
      <c r="D7" s="59">
        <v>174.4</v>
      </c>
      <c r="E7" s="59">
        <v>0</v>
      </c>
      <c r="F7" s="59">
        <v>26.72</v>
      </c>
      <c r="G7" s="59">
        <v>0</v>
      </c>
      <c r="H7" s="59">
        <v>0</v>
      </c>
      <c r="I7" s="60">
        <v>1057</v>
      </c>
      <c r="J7" s="60">
        <v>3064</v>
      </c>
      <c r="K7" s="61">
        <f>6032-J7</f>
        <v>2968</v>
      </c>
      <c r="L7" s="62" t="s">
        <v>106</v>
      </c>
    </row>
    <row r="8" spans="1:12" ht="15" customHeight="1" x14ac:dyDescent="0.25">
      <c r="A8" s="63">
        <v>2</v>
      </c>
      <c r="B8" s="64" t="s">
        <v>97</v>
      </c>
      <c r="C8" s="65" t="s">
        <v>104</v>
      </c>
      <c r="D8" s="65">
        <v>177.1</v>
      </c>
      <c r="E8" s="65">
        <v>0</v>
      </c>
      <c r="F8" s="65">
        <v>26.52</v>
      </c>
      <c r="G8" s="65">
        <v>0</v>
      </c>
      <c r="H8" s="65">
        <v>0</v>
      </c>
      <c r="I8" s="66">
        <v>1000</v>
      </c>
      <c r="J8" s="66">
        <v>3016</v>
      </c>
      <c r="K8" s="61">
        <f t="shared" ref="K8:K11" si="0">6032-J8</f>
        <v>3016</v>
      </c>
      <c r="L8" s="62" t="s">
        <v>106</v>
      </c>
    </row>
    <row r="9" spans="1:12" ht="15" customHeight="1" x14ac:dyDescent="0.25">
      <c r="A9" s="57">
        <v>3</v>
      </c>
      <c r="B9" s="64" t="s">
        <v>98</v>
      </c>
      <c r="C9" s="65" t="s">
        <v>101</v>
      </c>
      <c r="D9" s="65">
        <v>131.80000000000001</v>
      </c>
      <c r="E9" s="65">
        <v>0</v>
      </c>
      <c r="F9" s="65">
        <v>26.76</v>
      </c>
      <c r="G9" s="65">
        <v>0</v>
      </c>
      <c r="H9" s="65">
        <v>0</v>
      </c>
      <c r="I9" s="66">
        <v>1050</v>
      </c>
      <c r="J9" s="66">
        <v>2968</v>
      </c>
      <c r="K9" s="61">
        <f t="shared" si="0"/>
        <v>3064</v>
      </c>
      <c r="L9" s="62" t="s">
        <v>106</v>
      </c>
    </row>
    <row r="10" spans="1:12" ht="15" customHeight="1" x14ac:dyDescent="0.25">
      <c r="A10" s="67">
        <v>4</v>
      </c>
      <c r="B10" s="64" t="s">
        <v>1</v>
      </c>
      <c r="C10" s="65" t="s">
        <v>102</v>
      </c>
      <c r="D10" s="65">
        <v>141.5</v>
      </c>
      <c r="E10" s="65">
        <v>0</v>
      </c>
      <c r="F10" s="65">
        <v>26.62</v>
      </c>
      <c r="G10" s="65">
        <v>0</v>
      </c>
      <c r="H10" s="65">
        <v>0</v>
      </c>
      <c r="I10" s="66">
        <v>1050</v>
      </c>
      <c r="J10" s="66">
        <v>1522</v>
      </c>
      <c r="K10" s="61">
        <f t="shared" si="0"/>
        <v>4510</v>
      </c>
      <c r="L10" s="62" t="s">
        <v>106</v>
      </c>
    </row>
    <row r="11" spans="1:12" ht="15" customHeight="1" x14ac:dyDescent="0.25">
      <c r="A11" s="63">
        <v>5</v>
      </c>
      <c r="B11" s="68" t="s">
        <v>99</v>
      </c>
      <c r="C11" s="69" t="s">
        <v>103</v>
      </c>
      <c r="D11" s="69">
        <v>170.4</v>
      </c>
      <c r="E11" s="69">
        <v>0</v>
      </c>
      <c r="F11" s="69">
        <v>26.69</v>
      </c>
      <c r="G11" s="69">
        <v>0</v>
      </c>
      <c r="H11" s="69">
        <v>0</v>
      </c>
      <c r="I11" s="70">
        <v>1057</v>
      </c>
      <c r="J11" s="70">
        <v>2300</v>
      </c>
      <c r="K11" s="61">
        <f t="shared" si="0"/>
        <v>3732</v>
      </c>
      <c r="L11" s="62" t="s">
        <v>106</v>
      </c>
    </row>
    <row r="12" spans="1:12" ht="16.149999999999999" customHeight="1" x14ac:dyDescent="0.25">
      <c r="A12" s="71" t="s">
        <v>105</v>
      </c>
      <c r="B12" s="72"/>
      <c r="C12" s="72"/>
      <c r="D12" s="72"/>
      <c r="E12" s="72"/>
      <c r="F12" s="72"/>
      <c r="G12" s="72"/>
      <c r="H12" s="72"/>
      <c r="I12" s="73"/>
      <c r="J12" s="72"/>
      <c r="K12" s="74">
        <f>SUM(K7:K11)</f>
        <v>17290</v>
      </c>
      <c r="L12" s="75"/>
    </row>
  </sheetData>
  <pageMargins left="0.7" right="0.7" top="0.75" bottom="0.75" header="0.3" footer="0.3"/>
  <pageSetup paperSize="9" fitToWidth="0"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A1:U41"/>
  <sheetViews>
    <sheetView topLeftCell="A32" zoomScale="70" zoomScaleNormal="70" workbookViewId="0">
      <selection activeCell="G37" sqref="G37"/>
    </sheetView>
  </sheetViews>
  <sheetFormatPr defaultColWidth="9" defaultRowHeight="24.95" customHeight="1" x14ac:dyDescent="0.25"/>
  <cols>
    <col min="1" max="1" width="20.85546875" style="76" customWidth="1"/>
    <col min="2" max="2" width="13.85546875" style="76" customWidth="1"/>
    <col min="3" max="3" width="11.28515625" style="76" customWidth="1"/>
    <col min="4" max="4" width="12.5703125" style="76" customWidth="1"/>
    <col min="5" max="5" width="11.85546875" style="76" customWidth="1"/>
    <col min="6" max="6" width="12.5703125" style="76" customWidth="1"/>
    <col min="7" max="7" width="11.5703125" style="76" customWidth="1"/>
    <col min="8" max="8" width="14.140625" style="76" customWidth="1"/>
    <col min="9" max="9" width="12.28515625" style="76" customWidth="1"/>
    <col min="10" max="10" width="14.42578125" style="76" customWidth="1"/>
    <col min="11" max="11" width="11.28515625" style="76" customWidth="1"/>
    <col min="12" max="12" width="11.28515625" style="76" bestFit="1" customWidth="1"/>
    <col min="13" max="13" width="13" style="76" customWidth="1"/>
    <col min="14" max="14" width="12.7109375" style="76" customWidth="1"/>
    <col min="15" max="15" width="14" style="76" customWidth="1"/>
    <col min="16" max="16" width="12.7109375" style="76" customWidth="1"/>
    <col min="17" max="17" width="14" style="76" customWidth="1"/>
    <col min="18" max="18" width="10.5703125" style="76" customWidth="1"/>
    <col min="19" max="19" width="8.5703125" style="76" customWidth="1"/>
    <col min="20" max="16384" width="9" style="76"/>
  </cols>
  <sheetData>
    <row r="1" spans="1:21" ht="31.5" customHeight="1" x14ac:dyDescent="0.25">
      <c r="A1" s="205">
        <v>2026</v>
      </c>
      <c r="B1" s="33"/>
      <c r="C1" s="241" t="s">
        <v>69</v>
      </c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63"/>
      <c r="O1" s="263"/>
      <c r="P1" s="263"/>
      <c r="Q1" s="263"/>
    </row>
    <row r="2" spans="1:21" ht="72.75" customHeight="1" x14ac:dyDescent="0.25">
      <c r="A2" s="205"/>
      <c r="B2" s="33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63"/>
      <c r="O2" s="263"/>
      <c r="P2" s="263"/>
      <c r="Q2" s="263"/>
    </row>
    <row r="3" spans="1:21" ht="30.75" customHeight="1" x14ac:dyDescent="0.25">
      <c r="A3" s="206"/>
      <c r="B3" s="77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64"/>
      <c r="O3" s="264"/>
      <c r="P3" s="264"/>
      <c r="Q3" s="264"/>
    </row>
    <row r="4" spans="1:21" ht="30" customHeight="1" x14ac:dyDescent="0.25">
      <c r="A4" s="174" t="s">
        <v>178</v>
      </c>
      <c r="B4" s="255" t="s">
        <v>63</v>
      </c>
      <c r="C4" s="256"/>
      <c r="D4" s="265" t="s">
        <v>58</v>
      </c>
      <c r="E4" s="266"/>
      <c r="F4" s="251" t="s">
        <v>62</v>
      </c>
      <c r="G4" s="252"/>
      <c r="H4" s="269" t="s">
        <v>109</v>
      </c>
      <c r="I4" s="270"/>
      <c r="J4" s="247" t="s">
        <v>60</v>
      </c>
      <c r="K4" s="248"/>
      <c r="L4" s="243" t="s">
        <v>68</v>
      </c>
      <c r="M4" s="244"/>
      <c r="N4" s="273" t="s">
        <v>67</v>
      </c>
      <c r="O4" s="274"/>
      <c r="P4" s="259" t="s">
        <v>160</v>
      </c>
      <c r="Q4" s="260"/>
    </row>
    <row r="5" spans="1:21" ht="30" customHeight="1" x14ac:dyDescent="0.25">
      <c r="A5" s="175"/>
      <c r="B5" s="257"/>
      <c r="C5" s="258"/>
      <c r="D5" s="267"/>
      <c r="E5" s="268"/>
      <c r="F5" s="253"/>
      <c r="G5" s="254"/>
      <c r="H5" s="271"/>
      <c r="I5" s="272"/>
      <c r="J5" s="249"/>
      <c r="K5" s="250"/>
      <c r="L5" s="245"/>
      <c r="M5" s="246"/>
      <c r="N5" s="275"/>
      <c r="O5" s="276"/>
      <c r="P5" s="261"/>
      <c r="Q5" s="262"/>
    </row>
    <row r="6" spans="1:21" ht="20.25" customHeight="1" x14ac:dyDescent="0.25">
      <c r="A6" s="78" t="s">
        <v>66</v>
      </c>
      <c r="B6" s="79" t="s">
        <v>65</v>
      </c>
      <c r="C6" s="80" t="s">
        <v>64</v>
      </c>
      <c r="D6" s="79" t="s">
        <v>65</v>
      </c>
      <c r="E6" s="80" t="s">
        <v>64</v>
      </c>
      <c r="F6" s="79" t="s">
        <v>65</v>
      </c>
      <c r="G6" s="80" t="s">
        <v>64</v>
      </c>
      <c r="H6" s="79" t="s">
        <v>65</v>
      </c>
      <c r="I6" s="80" t="s">
        <v>64</v>
      </c>
      <c r="J6" s="79" t="s">
        <v>65</v>
      </c>
      <c r="K6" s="80" t="s">
        <v>64</v>
      </c>
      <c r="L6" s="79" t="s">
        <v>65</v>
      </c>
      <c r="M6" s="80" t="s">
        <v>64</v>
      </c>
      <c r="N6" s="79" t="s">
        <v>65</v>
      </c>
      <c r="O6" s="80" t="s">
        <v>64</v>
      </c>
      <c r="P6" s="79" t="s">
        <v>65</v>
      </c>
      <c r="Q6" s="80" t="s">
        <v>64</v>
      </c>
    </row>
    <row r="7" spans="1:21" ht="20.25" hidden="1" customHeight="1" x14ac:dyDescent="0.25">
      <c r="A7" s="81">
        <v>46174</v>
      </c>
      <c r="B7" s="82">
        <v>3899448.4</v>
      </c>
      <c r="C7" s="82">
        <f>B7-'[1]Low '!$B$37</f>
        <v>1265.6000000000931</v>
      </c>
      <c r="D7" s="42">
        <v>2569054.2000000002</v>
      </c>
      <c r="E7" s="82">
        <f>D7-'[1]Low '!$D$37</f>
        <v>815</v>
      </c>
      <c r="F7" s="42">
        <v>1572320.3</v>
      </c>
      <c r="G7" s="82">
        <f>F7-'[1]Low '!$F$37</f>
        <v>405.19999999995343</v>
      </c>
      <c r="H7" s="42">
        <v>507884.68</v>
      </c>
      <c r="I7" s="82">
        <f>H7-'[1]Low '!$H$37</f>
        <v>163.44000000000233</v>
      </c>
      <c r="J7" s="42">
        <v>3364679.6</v>
      </c>
      <c r="K7" s="82">
        <f>J7-'[1]Low '!$J$37</f>
        <v>1617.6000000000931</v>
      </c>
      <c r="L7" s="83">
        <v>17647.038</v>
      </c>
      <c r="M7" s="82">
        <f>L7-'[1]Low '!$L$37</f>
        <v>-185.39999999999782</v>
      </c>
      <c r="N7" s="42">
        <v>1283407.1000000001</v>
      </c>
      <c r="O7" s="82">
        <f>N7-'[1]Low '!$N$37</f>
        <v>290.20000000018626</v>
      </c>
      <c r="P7" s="42">
        <v>39.250999999999998</v>
      </c>
      <c r="Q7" s="82">
        <f>P7-'[1]Low '!$P$37</f>
        <v>1.2209999999999965</v>
      </c>
    </row>
    <row r="8" spans="1:21" ht="20.25" hidden="1" customHeight="1" x14ac:dyDescent="0.25">
      <c r="A8" s="81">
        <v>46175</v>
      </c>
      <c r="B8" s="84">
        <v>3901100.4</v>
      </c>
      <c r="C8" s="82">
        <f t="shared" ref="C8:C28" si="0">B8-B7</f>
        <v>1652</v>
      </c>
      <c r="D8" s="84">
        <v>2570157.2000000002</v>
      </c>
      <c r="E8" s="84">
        <f>D8-D7</f>
        <v>1103</v>
      </c>
      <c r="F8" s="84">
        <v>1572980.9</v>
      </c>
      <c r="G8" s="82">
        <f>F8-F7</f>
        <v>660.5999999998603</v>
      </c>
      <c r="H8" s="84">
        <v>508075.16</v>
      </c>
      <c r="I8" s="82">
        <f>H8-H7</f>
        <v>190.47999999998137</v>
      </c>
      <c r="J8" s="84">
        <v>3366553.2</v>
      </c>
      <c r="K8" s="82">
        <f t="shared" ref="K8:K34" si="1">J8-J7</f>
        <v>1873.6000000000931</v>
      </c>
      <c r="L8" s="84">
        <v>17236.802</v>
      </c>
      <c r="M8" s="84">
        <f t="shared" ref="M8:M34" si="2">L8-L7</f>
        <v>-410.23600000000079</v>
      </c>
      <c r="N8" s="84">
        <v>1283655.8999999999</v>
      </c>
      <c r="O8" s="84">
        <f>N8-N7</f>
        <v>248.79999999981374</v>
      </c>
      <c r="P8" s="84">
        <v>40.404000000000003</v>
      </c>
      <c r="Q8" s="82">
        <f>P8-P7</f>
        <v>1.1530000000000058</v>
      </c>
    </row>
    <row r="9" spans="1:21" ht="20.25" hidden="1" customHeight="1" x14ac:dyDescent="0.25">
      <c r="A9" s="81">
        <v>46176</v>
      </c>
      <c r="B9" s="82">
        <v>3902797.2</v>
      </c>
      <c r="C9" s="82">
        <f t="shared" si="0"/>
        <v>1696.8000000002794</v>
      </c>
      <c r="D9" s="84">
        <v>2571347.7999999998</v>
      </c>
      <c r="E9" s="84">
        <f t="shared" ref="E9:E18" si="3">D9-D8</f>
        <v>1190.5999999996275</v>
      </c>
      <c r="F9" s="84">
        <v>1573694.6</v>
      </c>
      <c r="G9" s="82">
        <f t="shared" ref="G9:G17" si="4">F9-F8</f>
        <v>713.70000000018626</v>
      </c>
      <c r="H9" s="84">
        <v>508303.16</v>
      </c>
      <c r="I9" s="82">
        <f>H9-H8</f>
        <v>228</v>
      </c>
      <c r="J9" s="84">
        <v>3368466.6</v>
      </c>
      <c r="K9" s="82">
        <f t="shared" si="1"/>
        <v>1913.3999999999069</v>
      </c>
      <c r="L9" s="84">
        <v>16756.030999999999</v>
      </c>
      <c r="M9" s="84">
        <f t="shared" si="2"/>
        <v>-480.77100000000064</v>
      </c>
      <c r="N9" s="84">
        <v>1283907.8999999999</v>
      </c>
      <c r="O9" s="84">
        <f t="shared" ref="O9:O34" si="5">N9-N8</f>
        <v>252</v>
      </c>
      <c r="P9" s="84">
        <v>41.65</v>
      </c>
      <c r="Q9" s="82">
        <f t="shared" ref="Q9:Q34" si="6">P9-P8</f>
        <v>1.2459999999999951</v>
      </c>
    </row>
    <row r="10" spans="1:21" ht="20.25" hidden="1" customHeight="1" x14ac:dyDescent="0.25">
      <c r="A10" s="81">
        <v>46177</v>
      </c>
      <c r="B10" s="82">
        <v>3904544.4</v>
      </c>
      <c r="C10" s="82">
        <f t="shared" si="0"/>
        <v>1747.1999999997206</v>
      </c>
      <c r="D10" s="42">
        <v>2572532.6</v>
      </c>
      <c r="E10" s="84">
        <f t="shared" si="3"/>
        <v>1184.8000000002794</v>
      </c>
      <c r="F10" s="42">
        <v>1574462.3</v>
      </c>
      <c r="G10" s="82">
        <f t="shared" si="4"/>
        <v>767.69999999995343</v>
      </c>
      <c r="H10" s="42">
        <v>508548.92</v>
      </c>
      <c r="I10" s="82">
        <f>H10-H9</f>
        <v>245.76000000000931</v>
      </c>
      <c r="J10" s="42">
        <v>3370328.4</v>
      </c>
      <c r="K10" s="82">
        <f t="shared" si="1"/>
        <v>1861.7999999998137</v>
      </c>
      <c r="L10" s="83">
        <v>16537.383000000002</v>
      </c>
      <c r="M10" s="84">
        <f t="shared" si="2"/>
        <v>-218.64799999999741</v>
      </c>
      <c r="N10" s="42">
        <v>1284133.6000000001</v>
      </c>
      <c r="O10" s="84">
        <f t="shared" si="5"/>
        <v>225.70000000018626</v>
      </c>
      <c r="P10" s="42">
        <v>43.073</v>
      </c>
      <c r="Q10" s="82">
        <f t="shared" si="6"/>
        <v>1.4230000000000018</v>
      </c>
    </row>
    <row r="11" spans="1:21" ht="24.95" hidden="1" customHeight="1" x14ac:dyDescent="0.25">
      <c r="A11" s="81">
        <v>46178</v>
      </c>
      <c r="B11" s="85">
        <v>3906548</v>
      </c>
      <c r="C11" s="82">
        <f t="shared" si="0"/>
        <v>2003.6000000000931</v>
      </c>
      <c r="D11" s="86">
        <v>2573918.2000000002</v>
      </c>
      <c r="E11" s="84">
        <f t="shared" si="3"/>
        <v>1385.6000000000931</v>
      </c>
      <c r="F11" s="86">
        <v>1575085.3</v>
      </c>
      <c r="G11" s="82">
        <f t="shared" si="4"/>
        <v>623</v>
      </c>
      <c r="H11" s="86">
        <v>508782.84</v>
      </c>
      <c r="I11" s="82">
        <f>H11-H10</f>
        <v>233.92000000004191</v>
      </c>
      <c r="J11" s="86">
        <v>3372701.6</v>
      </c>
      <c r="K11" s="82">
        <f t="shared" si="1"/>
        <v>2373.2000000001863</v>
      </c>
      <c r="L11" s="83">
        <v>16525.835999999999</v>
      </c>
      <c r="M11" s="84">
        <f t="shared" si="2"/>
        <v>-11.547000000002299</v>
      </c>
      <c r="N11" s="86">
        <v>1284392.1000000001</v>
      </c>
      <c r="O11" s="84">
        <f t="shared" si="5"/>
        <v>258.5</v>
      </c>
      <c r="P11" s="86">
        <v>44.22</v>
      </c>
      <c r="Q11" s="82">
        <f t="shared" si="6"/>
        <v>1.1469999999999985</v>
      </c>
    </row>
    <row r="12" spans="1:21" ht="24.95" hidden="1" customHeight="1" x14ac:dyDescent="0.25">
      <c r="A12" s="81">
        <v>46179</v>
      </c>
      <c r="B12" s="82">
        <v>3907669.2</v>
      </c>
      <c r="C12" s="82">
        <f t="shared" si="0"/>
        <v>1121.2000000001863</v>
      </c>
      <c r="D12" s="42">
        <v>2574714.2000000002</v>
      </c>
      <c r="E12" s="84">
        <f t="shared" si="3"/>
        <v>796</v>
      </c>
      <c r="F12" s="42">
        <v>1575357.5</v>
      </c>
      <c r="G12" s="82">
        <f t="shared" si="4"/>
        <v>272.19999999995343</v>
      </c>
      <c r="H12" s="86">
        <v>508872.04</v>
      </c>
      <c r="I12" s="82">
        <f>H12-H11</f>
        <v>89.199999999953434</v>
      </c>
      <c r="J12" s="42">
        <v>3373816.4</v>
      </c>
      <c r="K12" s="82">
        <f t="shared" si="1"/>
        <v>1114.7999999998137</v>
      </c>
      <c r="L12" s="83">
        <v>16525.789000000001</v>
      </c>
      <c r="M12" s="84">
        <f t="shared" si="2"/>
        <v>-4.6999999998661224E-2</v>
      </c>
      <c r="N12" s="86">
        <v>1284606.6000000001</v>
      </c>
      <c r="O12" s="84">
        <f t="shared" si="5"/>
        <v>214.5</v>
      </c>
      <c r="P12" s="86">
        <v>45.75</v>
      </c>
      <c r="Q12" s="82">
        <f t="shared" si="6"/>
        <v>1.5300000000000011</v>
      </c>
      <c r="R12" s="87"/>
      <c r="U12" s="87"/>
    </row>
    <row r="13" spans="1:21" ht="24.95" hidden="1" customHeight="1" x14ac:dyDescent="0.25">
      <c r="A13" s="81">
        <v>46180</v>
      </c>
      <c r="B13" s="82">
        <v>3908855.2</v>
      </c>
      <c r="C13" s="82">
        <f t="shared" si="0"/>
        <v>1186</v>
      </c>
      <c r="D13" s="42">
        <v>2575532.2000000002</v>
      </c>
      <c r="E13" s="84">
        <f t="shared" si="3"/>
        <v>818</v>
      </c>
      <c r="F13" s="42">
        <v>1575901.1</v>
      </c>
      <c r="G13" s="82">
        <f t="shared" si="4"/>
        <v>543.60000000009313</v>
      </c>
      <c r="H13" s="86">
        <v>508974.12</v>
      </c>
      <c r="I13" s="84">
        <f t="shared" ref="I13:I34" si="7">H13-H12</f>
        <v>102.0800000000163</v>
      </c>
      <c r="J13" s="42">
        <v>3375298.1</v>
      </c>
      <c r="K13" s="82">
        <f t="shared" si="1"/>
        <v>1481.7000000001863</v>
      </c>
      <c r="L13" s="83">
        <v>16525.437000000002</v>
      </c>
      <c r="M13" s="84">
        <f t="shared" si="2"/>
        <v>-0.35199999999895226</v>
      </c>
      <c r="N13" s="42">
        <v>1284901.6000000001</v>
      </c>
      <c r="O13" s="84">
        <f t="shared" si="5"/>
        <v>295</v>
      </c>
      <c r="P13" s="42">
        <v>47.204000000000001</v>
      </c>
      <c r="Q13" s="82">
        <f t="shared" si="6"/>
        <v>1.4540000000000006</v>
      </c>
    </row>
    <row r="14" spans="1:21" ht="24.95" hidden="1" customHeight="1" x14ac:dyDescent="0.25">
      <c r="A14" s="81">
        <v>46181</v>
      </c>
      <c r="B14" s="82">
        <v>3910583.2</v>
      </c>
      <c r="C14" s="82">
        <f t="shared" si="0"/>
        <v>1728</v>
      </c>
      <c r="D14" s="42">
        <v>2576808</v>
      </c>
      <c r="E14" s="82">
        <f>D14-D13</f>
        <v>1275.7999999998137</v>
      </c>
      <c r="F14" s="42">
        <v>1576789</v>
      </c>
      <c r="G14" s="82">
        <f>F14-F13</f>
        <v>887.89999999990687</v>
      </c>
      <c r="H14" s="86">
        <v>509146.4</v>
      </c>
      <c r="I14" s="82">
        <f>H14-H13</f>
        <v>172.28000000002794</v>
      </c>
      <c r="J14" s="42">
        <v>3377215.2</v>
      </c>
      <c r="K14" s="82">
        <f t="shared" si="1"/>
        <v>1917.1000000000931</v>
      </c>
      <c r="L14" s="83">
        <v>16525.437000000002</v>
      </c>
      <c r="M14" s="84">
        <f t="shared" si="2"/>
        <v>0</v>
      </c>
      <c r="N14" s="42">
        <v>1285191.6000000001</v>
      </c>
      <c r="O14" s="82">
        <f>N14-N13</f>
        <v>290</v>
      </c>
      <c r="P14" s="42">
        <v>48.704000000000001</v>
      </c>
      <c r="Q14" s="82">
        <f t="shared" si="6"/>
        <v>1.5</v>
      </c>
    </row>
    <row r="15" spans="1:21" ht="24.95" hidden="1" customHeight="1" x14ac:dyDescent="0.25">
      <c r="A15" s="81">
        <v>46182</v>
      </c>
      <c r="B15" s="82">
        <v>3912263.6</v>
      </c>
      <c r="C15" s="82">
        <f t="shared" si="0"/>
        <v>1680.3999999999069</v>
      </c>
      <c r="D15" s="42">
        <v>2578075.7999999998</v>
      </c>
      <c r="E15" s="82">
        <f>D15-D14</f>
        <v>1267.7999999998137</v>
      </c>
      <c r="F15" s="42">
        <v>1577819.5</v>
      </c>
      <c r="G15" s="82">
        <f>F15-F14</f>
        <v>1030.5</v>
      </c>
      <c r="H15" s="86">
        <v>509389.4</v>
      </c>
      <c r="I15" s="82">
        <f>H15-H14</f>
        <v>243</v>
      </c>
      <c r="J15" s="42">
        <v>3379144.4</v>
      </c>
      <c r="K15" s="82">
        <f t="shared" si="1"/>
        <v>1929.1999999997206</v>
      </c>
      <c r="L15" s="83">
        <v>16524.133000000002</v>
      </c>
      <c r="M15" s="84">
        <f t="shared" si="2"/>
        <v>-1.3040000000000873</v>
      </c>
      <c r="N15" s="42">
        <v>1285414.3</v>
      </c>
      <c r="O15" s="82">
        <f>N15-N14</f>
        <v>222.69999999995343</v>
      </c>
      <c r="P15" s="42">
        <v>48.898000000000003</v>
      </c>
      <c r="Q15" s="82">
        <f t="shared" si="6"/>
        <v>0.19400000000000261</v>
      </c>
    </row>
    <row r="16" spans="1:21" ht="24.95" hidden="1" customHeight="1" x14ac:dyDescent="0.25">
      <c r="A16" s="81">
        <v>46183</v>
      </c>
      <c r="B16" s="82">
        <v>3913995.15</v>
      </c>
      <c r="C16" s="82">
        <f t="shared" si="0"/>
        <v>1731.5499999998137</v>
      </c>
      <c r="D16" s="42">
        <v>2579312.25</v>
      </c>
      <c r="E16" s="82">
        <f>D16-D15</f>
        <v>1236.4500000001863</v>
      </c>
      <c r="F16" s="42">
        <v>1578791.25</v>
      </c>
      <c r="G16" s="82">
        <f>F16-F15</f>
        <v>971.75</v>
      </c>
      <c r="H16" s="42">
        <v>509632.1</v>
      </c>
      <c r="I16" s="82">
        <f>H16-H15</f>
        <v>242.69999999995343</v>
      </c>
      <c r="J16" s="42">
        <v>3381075.4</v>
      </c>
      <c r="K16" s="82">
        <f t="shared" si="1"/>
        <v>1931</v>
      </c>
      <c r="L16" s="83">
        <v>16514.25</v>
      </c>
      <c r="M16" s="84">
        <f t="shared" si="2"/>
        <v>-9.8830000000016298</v>
      </c>
      <c r="N16" s="42">
        <v>1285663.1399999999</v>
      </c>
      <c r="O16" s="82">
        <f>N16-N15</f>
        <v>248.83999999985099</v>
      </c>
      <c r="P16" s="42">
        <v>51.42</v>
      </c>
      <c r="Q16" s="82">
        <f t="shared" si="6"/>
        <v>2.5219999999999985</v>
      </c>
    </row>
    <row r="17" spans="1:17" ht="24.95" hidden="1" customHeight="1" x14ac:dyDescent="0.25">
      <c r="A17" s="81">
        <v>46184</v>
      </c>
      <c r="B17" s="82">
        <v>3915924.4</v>
      </c>
      <c r="C17" s="82">
        <f t="shared" si="0"/>
        <v>1929.25</v>
      </c>
      <c r="D17" s="42">
        <v>2580622.2000000002</v>
      </c>
      <c r="E17" s="84">
        <f t="shared" si="3"/>
        <v>1309.9500000001863</v>
      </c>
      <c r="F17" s="42">
        <v>1579723.3</v>
      </c>
      <c r="G17" s="82">
        <f t="shared" si="4"/>
        <v>932.05000000004657</v>
      </c>
      <c r="H17" s="42">
        <v>509878.2</v>
      </c>
      <c r="I17" s="84">
        <f t="shared" si="7"/>
        <v>246.10000000003492</v>
      </c>
      <c r="J17" s="42">
        <v>3383003.6</v>
      </c>
      <c r="K17" s="82">
        <f t="shared" si="1"/>
        <v>1928.2000000001863</v>
      </c>
      <c r="L17" s="83">
        <v>16504.045999999998</v>
      </c>
      <c r="M17" s="84">
        <f t="shared" si="2"/>
        <v>-10.204000000001543</v>
      </c>
      <c r="N17" s="42">
        <v>1285956.6000000001</v>
      </c>
      <c r="O17" s="84">
        <f t="shared" si="5"/>
        <v>293.46000000019558</v>
      </c>
      <c r="P17" s="42">
        <v>54.168999999999997</v>
      </c>
      <c r="Q17" s="82">
        <f t="shared" si="6"/>
        <v>2.7489999999999952</v>
      </c>
    </row>
    <row r="18" spans="1:17" ht="24.95" hidden="1" customHeight="1" x14ac:dyDescent="0.25">
      <c r="A18" s="81">
        <v>46185</v>
      </c>
      <c r="B18" s="82">
        <v>3917551.6</v>
      </c>
      <c r="C18" s="82">
        <f t="shared" si="0"/>
        <v>1627.2000000001863</v>
      </c>
      <c r="D18" s="42">
        <v>2581800.6</v>
      </c>
      <c r="E18" s="84">
        <f t="shared" si="3"/>
        <v>1178.3999999999069</v>
      </c>
      <c r="F18" s="42">
        <v>1580380.9</v>
      </c>
      <c r="G18" s="84">
        <f t="shared" ref="G18:G34" si="8">F18-F17</f>
        <v>657.5999999998603</v>
      </c>
      <c r="H18" s="42">
        <v>510077.72</v>
      </c>
      <c r="I18" s="84">
        <f t="shared" si="7"/>
        <v>199.51999999996042</v>
      </c>
      <c r="J18" s="42">
        <v>3384781.2</v>
      </c>
      <c r="K18" s="82">
        <f t="shared" si="1"/>
        <v>1777.6000000000931</v>
      </c>
      <c r="L18" s="83">
        <v>16503.312999999998</v>
      </c>
      <c r="M18" s="84">
        <f t="shared" si="2"/>
        <v>-0.73300000000017462</v>
      </c>
      <c r="N18" s="42">
        <v>1286214.1000000001</v>
      </c>
      <c r="O18" s="84">
        <f t="shared" si="5"/>
        <v>257.5</v>
      </c>
      <c r="P18" s="42">
        <v>56.01</v>
      </c>
      <c r="Q18" s="82">
        <f t="shared" si="6"/>
        <v>1.8410000000000011</v>
      </c>
    </row>
    <row r="19" spans="1:17" ht="24.95" hidden="1" customHeight="1" x14ac:dyDescent="0.25">
      <c r="A19" s="81">
        <v>46186</v>
      </c>
      <c r="B19" s="82">
        <v>3918836.4</v>
      </c>
      <c r="C19" s="82">
        <f t="shared" si="0"/>
        <v>1284.7999999998137</v>
      </c>
      <c r="D19" s="42">
        <v>2582824.6</v>
      </c>
      <c r="E19" s="84">
        <f>D19-D18</f>
        <v>1024</v>
      </c>
      <c r="F19" s="42">
        <v>1581093.6</v>
      </c>
      <c r="G19" s="84">
        <f t="shared" si="8"/>
        <v>712.70000000018626</v>
      </c>
      <c r="H19" s="42">
        <v>510227.32</v>
      </c>
      <c r="I19" s="84">
        <f t="shared" si="7"/>
        <v>149.60000000003492</v>
      </c>
      <c r="J19" s="42">
        <v>3386554</v>
      </c>
      <c r="K19" s="82">
        <f t="shared" si="1"/>
        <v>1772.7999999998137</v>
      </c>
      <c r="L19" s="84">
        <v>16503.312999999998</v>
      </c>
      <c r="M19" s="84">
        <f t="shared" si="2"/>
        <v>0</v>
      </c>
      <c r="N19" s="42">
        <v>1286463.7</v>
      </c>
      <c r="O19" s="84">
        <f t="shared" si="5"/>
        <v>249.5999999998603</v>
      </c>
      <c r="P19" s="42">
        <v>56.898000000000003</v>
      </c>
      <c r="Q19" s="82">
        <f t="shared" si="6"/>
        <v>0.88800000000000523</v>
      </c>
    </row>
    <row r="20" spans="1:17" ht="24.95" hidden="1" customHeight="1" x14ac:dyDescent="0.25">
      <c r="A20" s="81">
        <v>46187</v>
      </c>
      <c r="B20" s="82">
        <v>3920458.8</v>
      </c>
      <c r="C20" s="82">
        <f t="shared" si="0"/>
        <v>1622.3999999999069</v>
      </c>
      <c r="D20" s="42">
        <v>2583874.12</v>
      </c>
      <c r="E20" s="84">
        <f t="shared" ref="E20:E34" si="9">D20-D19</f>
        <v>1049.5200000000186</v>
      </c>
      <c r="F20" s="42">
        <v>1581801.5</v>
      </c>
      <c r="G20" s="84">
        <f t="shared" si="8"/>
        <v>707.89999999990687</v>
      </c>
      <c r="H20" s="42">
        <v>510382.24</v>
      </c>
      <c r="I20" s="84">
        <f t="shared" si="7"/>
        <v>154.9199999999837</v>
      </c>
      <c r="J20" s="42">
        <v>3388261.2</v>
      </c>
      <c r="K20" s="82">
        <f t="shared" si="1"/>
        <v>1707.2000000001863</v>
      </c>
      <c r="L20" s="84">
        <v>16503.273000000001</v>
      </c>
      <c r="M20" s="84">
        <f t="shared" si="2"/>
        <v>-3.9999999997235136E-2</v>
      </c>
      <c r="N20" s="42">
        <v>1286753.1000000001</v>
      </c>
      <c r="O20" s="84">
        <f t="shared" si="5"/>
        <v>289.4000000001397</v>
      </c>
      <c r="P20" s="42">
        <v>59.48</v>
      </c>
      <c r="Q20" s="82">
        <f t="shared" si="6"/>
        <v>2.5819999999999936</v>
      </c>
    </row>
    <row r="21" spans="1:17" ht="24.95" hidden="1" customHeight="1" x14ac:dyDescent="0.25">
      <c r="A21" s="81">
        <v>46188</v>
      </c>
      <c r="B21" s="82">
        <v>3922174.8</v>
      </c>
      <c r="C21" s="82">
        <f t="shared" si="0"/>
        <v>1716</v>
      </c>
      <c r="D21" s="42">
        <v>2585055.4</v>
      </c>
      <c r="E21" s="84">
        <f t="shared" si="9"/>
        <v>1181.2799999997951</v>
      </c>
      <c r="F21" s="42">
        <v>1582471.6</v>
      </c>
      <c r="G21" s="84">
        <f t="shared" si="8"/>
        <v>670.10000000009313</v>
      </c>
      <c r="H21" s="42">
        <v>510544.64000000001</v>
      </c>
      <c r="I21" s="84">
        <f t="shared" si="7"/>
        <v>162.40000000002328</v>
      </c>
      <c r="J21" s="42">
        <v>3390101.6</v>
      </c>
      <c r="K21" s="82">
        <f t="shared" si="1"/>
        <v>1840.3999999999069</v>
      </c>
      <c r="L21" s="83">
        <v>16489.34</v>
      </c>
      <c r="M21" s="84">
        <f t="shared" si="2"/>
        <v>-13.933000000000902</v>
      </c>
      <c r="N21" s="42">
        <v>1287039.3</v>
      </c>
      <c r="O21" s="84">
        <f t="shared" si="5"/>
        <v>286.19999999995343</v>
      </c>
      <c r="P21" s="42">
        <v>61.21</v>
      </c>
      <c r="Q21" s="82">
        <f t="shared" si="6"/>
        <v>1.730000000000004</v>
      </c>
    </row>
    <row r="22" spans="1:17" ht="24.95" hidden="1" customHeight="1" x14ac:dyDescent="0.25">
      <c r="A22" s="81">
        <v>46189</v>
      </c>
      <c r="B22" s="82">
        <v>3924108.4</v>
      </c>
      <c r="C22" s="82">
        <f t="shared" si="0"/>
        <v>1933.6000000000931</v>
      </c>
      <c r="D22" s="42">
        <v>2586415.2000000002</v>
      </c>
      <c r="E22" s="84">
        <f t="shared" si="9"/>
        <v>1359.8000000002794</v>
      </c>
      <c r="F22" s="42">
        <v>1583277</v>
      </c>
      <c r="G22" s="84">
        <f t="shared" si="8"/>
        <v>805.39999999990687</v>
      </c>
      <c r="H22" s="42">
        <v>510759.2</v>
      </c>
      <c r="I22" s="84">
        <f t="shared" si="7"/>
        <v>214.55999999999767</v>
      </c>
      <c r="J22" s="42">
        <v>3391863.2</v>
      </c>
      <c r="K22" s="82">
        <f t="shared" si="1"/>
        <v>1761.6000000000931</v>
      </c>
      <c r="L22" s="83">
        <v>16471.289000000001</v>
      </c>
      <c r="M22" s="84">
        <f t="shared" si="2"/>
        <v>-18.050999999999476</v>
      </c>
      <c r="N22" s="42">
        <v>1287251.47</v>
      </c>
      <c r="O22" s="84">
        <f t="shared" si="5"/>
        <v>212.16999999992549</v>
      </c>
      <c r="P22" s="42">
        <v>62.14</v>
      </c>
      <c r="Q22" s="82">
        <f t="shared" si="6"/>
        <v>0.92999999999999972</v>
      </c>
    </row>
    <row r="23" spans="1:17" ht="24.95" customHeight="1" x14ac:dyDescent="0.25">
      <c r="A23" s="81">
        <v>46190</v>
      </c>
      <c r="B23" s="82">
        <v>3925792.4</v>
      </c>
      <c r="C23" s="82">
        <f t="shared" si="0"/>
        <v>1684</v>
      </c>
      <c r="D23" s="42">
        <v>2587567.2000000002</v>
      </c>
      <c r="E23" s="84">
        <f t="shared" si="9"/>
        <v>1152</v>
      </c>
      <c r="F23" s="42">
        <v>1584206.9</v>
      </c>
      <c r="G23" s="84">
        <f t="shared" si="8"/>
        <v>929.89999999990687</v>
      </c>
      <c r="H23" s="42">
        <v>511051.72</v>
      </c>
      <c r="I23" s="84">
        <f t="shared" si="7"/>
        <v>292.51999999996042</v>
      </c>
      <c r="J23" s="42">
        <v>3393691.6</v>
      </c>
      <c r="K23" s="82">
        <f t="shared" si="1"/>
        <v>1828.3999999999069</v>
      </c>
      <c r="L23" s="83">
        <v>16455.679</v>
      </c>
      <c r="M23" s="84">
        <f t="shared" si="2"/>
        <v>-15.610000000000582</v>
      </c>
      <c r="N23" s="42">
        <v>1287451.1000000001</v>
      </c>
      <c r="O23" s="84">
        <f t="shared" si="5"/>
        <v>199.63000000012107</v>
      </c>
      <c r="P23" s="42">
        <v>63.35</v>
      </c>
      <c r="Q23" s="82">
        <f t="shared" si="6"/>
        <v>1.2100000000000009</v>
      </c>
    </row>
    <row r="24" spans="1:17" ht="24.95" customHeight="1" x14ac:dyDescent="0.25">
      <c r="A24" s="81">
        <v>46191</v>
      </c>
      <c r="B24" s="82">
        <v>3927305.2</v>
      </c>
      <c r="C24" s="82">
        <f t="shared" si="0"/>
        <v>1512.8000000002794</v>
      </c>
      <c r="D24" s="42">
        <v>2588554.2000000002</v>
      </c>
      <c r="E24" s="84">
        <f t="shared" si="9"/>
        <v>987</v>
      </c>
      <c r="F24" s="42">
        <v>1584952.6</v>
      </c>
      <c r="G24" s="84">
        <f t="shared" si="8"/>
        <v>745.70000000018626</v>
      </c>
      <c r="H24" s="42">
        <v>511295.24</v>
      </c>
      <c r="I24" s="84">
        <f t="shared" si="7"/>
        <v>243.52000000001863</v>
      </c>
      <c r="J24" s="42">
        <v>3395476.4</v>
      </c>
      <c r="K24" s="82">
        <f t="shared" si="1"/>
        <v>1784.7999999998137</v>
      </c>
      <c r="L24" s="83">
        <v>16453.633000000002</v>
      </c>
      <c r="M24" s="84">
        <f t="shared" si="2"/>
        <v>-2.0459999999984575</v>
      </c>
      <c r="N24" s="42">
        <v>1287664.7</v>
      </c>
      <c r="O24" s="84">
        <f t="shared" si="5"/>
        <v>213.5999999998603</v>
      </c>
      <c r="P24" s="42">
        <v>65.129000000000005</v>
      </c>
      <c r="Q24" s="82">
        <f t="shared" si="6"/>
        <v>1.7790000000000035</v>
      </c>
    </row>
    <row r="25" spans="1:17" ht="24.95" customHeight="1" x14ac:dyDescent="0.25">
      <c r="A25" s="81">
        <v>46192</v>
      </c>
      <c r="B25" s="82">
        <v>3928639.6</v>
      </c>
      <c r="C25" s="82">
        <f t="shared" si="0"/>
        <v>1334.3999999999069</v>
      </c>
      <c r="D25" s="42">
        <v>2589741.7999999998</v>
      </c>
      <c r="E25" s="84">
        <f t="shared" si="9"/>
        <v>1187.5999999996275</v>
      </c>
      <c r="F25" s="42">
        <v>1585480.1</v>
      </c>
      <c r="G25" s="84">
        <f t="shared" si="8"/>
        <v>527.5</v>
      </c>
      <c r="H25" s="42">
        <v>511354.92</v>
      </c>
      <c r="I25" s="84">
        <f t="shared" si="7"/>
        <v>59.679999999993015</v>
      </c>
      <c r="J25" s="42">
        <v>3397145.2</v>
      </c>
      <c r="K25" s="82">
        <f t="shared" si="1"/>
        <v>1668.8000000002794</v>
      </c>
      <c r="L25" s="83">
        <v>16428.203000000001</v>
      </c>
      <c r="M25" s="84">
        <f t="shared" si="2"/>
        <v>-25.430000000000291</v>
      </c>
      <c r="N25" s="42">
        <v>1287912.3</v>
      </c>
      <c r="O25" s="84">
        <f t="shared" si="5"/>
        <v>247.60000000009313</v>
      </c>
      <c r="P25" s="42">
        <v>66.215000000000003</v>
      </c>
      <c r="Q25" s="82">
        <f t="shared" si="6"/>
        <v>1.0859999999999985</v>
      </c>
    </row>
    <row r="26" spans="1:17" ht="24.95" customHeight="1" x14ac:dyDescent="0.25">
      <c r="A26" s="81">
        <v>46193</v>
      </c>
      <c r="B26" s="82">
        <v>3929877.2</v>
      </c>
      <c r="C26" s="82">
        <f t="shared" si="0"/>
        <v>1237.6000000000931</v>
      </c>
      <c r="D26" s="42">
        <v>2590721.52</v>
      </c>
      <c r="E26" s="84">
        <f t="shared" si="9"/>
        <v>979.72000000020489</v>
      </c>
      <c r="F26" s="42">
        <v>1585793.3</v>
      </c>
      <c r="G26" s="84">
        <f>F26-F25</f>
        <v>313.19999999995343</v>
      </c>
      <c r="H26" s="42">
        <v>511456.12</v>
      </c>
      <c r="I26" s="84">
        <f t="shared" si="7"/>
        <v>101.20000000001164</v>
      </c>
      <c r="J26" s="42">
        <v>3398553.2</v>
      </c>
      <c r="K26" s="82">
        <f t="shared" si="1"/>
        <v>1408</v>
      </c>
      <c r="L26" s="83">
        <v>16428.195</v>
      </c>
      <c r="M26" s="84">
        <f t="shared" si="2"/>
        <v>-8.0000000016298145E-3</v>
      </c>
      <c r="N26" s="42">
        <v>1288115.4099999999</v>
      </c>
      <c r="O26" s="84">
        <f t="shared" si="5"/>
        <v>203.10999999986961</v>
      </c>
      <c r="P26" s="42">
        <v>67.125</v>
      </c>
      <c r="Q26" s="82">
        <f t="shared" si="6"/>
        <v>0.90999999999999659</v>
      </c>
    </row>
    <row r="27" spans="1:17" ht="24.95" customHeight="1" x14ac:dyDescent="0.25">
      <c r="A27" s="81">
        <v>46194</v>
      </c>
      <c r="B27" s="82">
        <v>3931299.2</v>
      </c>
      <c r="C27" s="82">
        <f t="shared" si="0"/>
        <v>1422</v>
      </c>
      <c r="D27" s="42">
        <v>2591346.6</v>
      </c>
      <c r="E27" s="84">
        <f t="shared" si="9"/>
        <v>625.08000000007451</v>
      </c>
      <c r="F27" s="42">
        <v>1586422.3</v>
      </c>
      <c r="G27" s="84">
        <f t="shared" si="8"/>
        <v>629</v>
      </c>
      <c r="H27" s="42">
        <v>511576.68</v>
      </c>
      <c r="I27" s="84">
        <f t="shared" si="7"/>
        <v>120.55999999999767</v>
      </c>
      <c r="J27" s="42">
        <v>3400266.8</v>
      </c>
      <c r="K27" s="82">
        <f t="shared" si="1"/>
        <v>1713.5999999996275</v>
      </c>
      <c r="L27" s="83">
        <v>16428.179</v>
      </c>
      <c r="M27" s="84">
        <f t="shared" si="2"/>
        <v>-1.599999999962165E-2</v>
      </c>
      <c r="N27" s="42">
        <v>1288331.06</v>
      </c>
      <c r="O27" s="84">
        <f t="shared" si="5"/>
        <v>215.6500000001397</v>
      </c>
      <c r="P27" s="42">
        <v>68.418999999999997</v>
      </c>
      <c r="Q27" s="82">
        <f t="shared" si="6"/>
        <v>1.2939999999999969</v>
      </c>
    </row>
    <row r="28" spans="1:17" ht="24.95" customHeight="1" x14ac:dyDescent="0.25">
      <c r="A28" s="81">
        <v>46195</v>
      </c>
      <c r="B28" s="82">
        <v>3932989.2</v>
      </c>
      <c r="C28" s="82">
        <f t="shared" si="0"/>
        <v>1690</v>
      </c>
      <c r="D28" s="42">
        <v>2592426.6</v>
      </c>
      <c r="E28" s="84">
        <f t="shared" si="9"/>
        <v>1080</v>
      </c>
      <c r="F28" s="42">
        <v>1587270.1</v>
      </c>
      <c r="G28" s="84">
        <f t="shared" si="8"/>
        <v>847.80000000004657</v>
      </c>
      <c r="H28" s="42">
        <v>511815.04</v>
      </c>
      <c r="I28" s="84">
        <f t="shared" si="7"/>
        <v>238.35999999998603</v>
      </c>
      <c r="J28" s="42">
        <v>3401974.8</v>
      </c>
      <c r="K28" s="82">
        <f t="shared" si="1"/>
        <v>1708</v>
      </c>
      <c r="L28" s="83">
        <v>16390.045999999998</v>
      </c>
      <c r="M28" s="84">
        <f t="shared" si="2"/>
        <v>-38.13300000000163</v>
      </c>
      <c r="N28" s="42">
        <v>1288600.1000000001</v>
      </c>
      <c r="O28" s="84">
        <f t="shared" si="5"/>
        <v>269.04000000003725</v>
      </c>
      <c r="P28" s="42">
        <v>69.388999999999996</v>
      </c>
      <c r="Q28" s="82">
        <f t="shared" si="6"/>
        <v>0.96999999999999886</v>
      </c>
    </row>
    <row r="29" spans="1:17" ht="24.95" customHeight="1" x14ac:dyDescent="0.25">
      <c r="A29" s="81">
        <v>46196</v>
      </c>
      <c r="B29" s="82">
        <v>3934425.2</v>
      </c>
      <c r="C29" s="84">
        <f t="shared" ref="C29:C34" si="10">B29-B28</f>
        <v>1436</v>
      </c>
      <c r="D29" s="42">
        <v>2593413</v>
      </c>
      <c r="E29" s="84">
        <f t="shared" si="9"/>
        <v>986.39999999990687</v>
      </c>
      <c r="F29" s="42">
        <v>1588013.3</v>
      </c>
      <c r="G29" s="84">
        <f t="shared" si="8"/>
        <v>743.19999999995343</v>
      </c>
      <c r="H29" s="42">
        <v>512027.72</v>
      </c>
      <c r="I29" s="84">
        <f t="shared" si="7"/>
        <v>212.67999999999302</v>
      </c>
      <c r="J29" s="42">
        <v>3403604.4</v>
      </c>
      <c r="K29" s="82">
        <f t="shared" si="1"/>
        <v>1629.6000000000931</v>
      </c>
      <c r="L29" s="83">
        <v>16388.093000000001</v>
      </c>
      <c r="M29" s="84">
        <f t="shared" si="2"/>
        <v>-1.9529999999977008</v>
      </c>
      <c r="N29" s="42">
        <v>1288860.8999999999</v>
      </c>
      <c r="O29" s="84">
        <f t="shared" si="5"/>
        <v>260.79999999981374</v>
      </c>
      <c r="P29" s="42">
        <v>70.537000000000006</v>
      </c>
      <c r="Q29" s="82">
        <f t="shared" si="6"/>
        <v>1.1480000000000103</v>
      </c>
    </row>
    <row r="30" spans="1:17" ht="24.95" customHeight="1" x14ac:dyDescent="0.25">
      <c r="A30" s="81">
        <v>46197</v>
      </c>
      <c r="B30" s="82">
        <v>3936157.8</v>
      </c>
      <c r="C30" s="84">
        <f t="shared" si="10"/>
        <v>1732.5999999996275</v>
      </c>
      <c r="D30" s="42">
        <v>2594325.41</v>
      </c>
      <c r="E30" s="84">
        <f t="shared" si="9"/>
        <v>912.41000000014901</v>
      </c>
      <c r="F30" s="42">
        <v>1588812.6</v>
      </c>
      <c r="G30" s="84">
        <f t="shared" si="8"/>
        <v>799.30000000004657</v>
      </c>
      <c r="H30" s="42">
        <v>512246.04</v>
      </c>
      <c r="I30" s="84">
        <f t="shared" si="7"/>
        <v>218.32000000000698</v>
      </c>
      <c r="J30" s="42">
        <v>3405454.8</v>
      </c>
      <c r="K30" s="82">
        <f t="shared" si="1"/>
        <v>1850.3999999999069</v>
      </c>
      <c r="L30" s="83">
        <v>16378.772999999999</v>
      </c>
      <c r="M30" s="84">
        <f t="shared" si="2"/>
        <v>-9.320000000001528</v>
      </c>
      <c r="N30" s="42">
        <v>1289021.4099999999</v>
      </c>
      <c r="O30" s="84">
        <f t="shared" si="5"/>
        <v>160.51000000000931</v>
      </c>
      <c r="P30" s="42">
        <v>71.41</v>
      </c>
      <c r="Q30" s="82">
        <f t="shared" si="6"/>
        <v>0.87299999999999045</v>
      </c>
    </row>
    <row r="31" spans="1:17" ht="24.95" customHeight="1" x14ac:dyDescent="0.25">
      <c r="A31" s="81">
        <v>46198</v>
      </c>
      <c r="B31" s="82">
        <v>3937672</v>
      </c>
      <c r="C31" s="84">
        <f t="shared" si="10"/>
        <v>1514.2000000001863</v>
      </c>
      <c r="D31" s="42">
        <v>2595630.6</v>
      </c>
      <c r="E31" s="84">
        <f t="shared" si="9"/>
        <v>1305.1899999999441</v>
      </c>
      <c r="F31" s="42">
        <v>1589622.6</v>
      </c>
      <c r="G31" s="84">
        <f t="shared" si="8"/>
        <v>810</v>
      </c>
      <c r="H31" s="42">
        <v>512496</v>
      </c>
      <c r="I31" s="42">
        <f t="shared" si="7"/>
        <v>249.96000000002095</v>
      </c>
      <c r="J31" s="42">
        <v>3407308.4</v>
      </c>
      <c r="K31" s="82">
        <f t="shared" si="1"/>
        <v>1853.6000000000931</v>
      </c>
      <c r="L31" s="83">
        <v>16327.976000000001</v>
      </c>
      <c r="M31" s="84">
        <f t="shared" si="2"/>
        <v>-50.796999999998661</v>
      </c>
      <c r="N31" s="42">
        <v>1289293.6000000001</v>
      </c>
      <c r="O31" s="84">
        <f t="shared" si="5"/>
        <v>272.19000000017695</v>
      </c>
      <c r="P31" s="42">
        <v>73.207999999999998</v>
      </c>
      <c r="Q31" s="82">
        <f t="shared" si="6"/>
        <v>1.7980000000000018</v>
      </c>
    </row>
    <row r="32" spans="1:17" ht="24.95" customHeight="1" x14ac:dyDescent="0.25">
      <c r="A32" s="81">
        <v>46199</v>
      </c>
      <c r="B32" s="82">
        <v>3939086</v>
      </c>
      <c r="C32" s="84">
        <f t="shared" si="10"/>
        <v>1414</v>
      </c>
      <c r="D32" s="42">
        <v>2596562.2000000002</v>
      </c>
      <c r="E32" s="84">
        <f t="shared" si="9"/>
        <v>931.60000000009313</v>
      </c>
      <c r="F32" s="42">
        <v>1590193.5</v>
      </c>
      <c r="G32" s="84">
        <f t="shared" si="8"/>
        <v>570.89999999990687</v>
      </c>
      <c r="H32" s="42">
        <v>512708.52</v>
      </c>
      <c r="I32" s="84">
        <f t="shared" si="7"/>
        <v>212.52000000001863</v>
      </c>
      <c r="J32" s="42">
        <v>3409012.4</v>
      </c>
      <c r="K32" s="82">
        <f t="shared" si="1"/>
        <v>1704</v>
      </c>
      <c r="L32" s="83">
        <v>16326.847</v>
      </c>
      <c r="M32" s="84">
        <f t="shared" si="2"/>
        <v>-1.1290000000008149</v>
      </c>
      <c r="N32" s="42">
        <v>1289494.3</v>
      </c>
      <c r="O32" s="84">
        <f t="shared" si="5"/>
        <v>200.69999999995343</v>
      </c>
      <c r="P32" s="42">
        <v>74.388000000000005</v>
      </c>
      <c r="Q32" s="82">
        <f t="shared" si="6"/>
        <v>1.1800000000000068</v>
      </c>
    </row>
    <row r="33" spans="1:17" ht="24.95" customHeight="1" x14ac:dyDescent="0.25">
      <c r="A33" s="81">
        <v>46200</v>
      </c>
      <c r="B33" s="82">
        <v>3940291.6</v>
      </c>
      <c r="C33" s="84">
        <f t="shared" si="10"/>
        <v>1205.6000000000931</v>
      </c>
      <c r="D33" s="42">
        <v>2597402.6</v>
      </c>
      <c r="E33" s="84">
        <f t="shared" si="9"/>
        <v>840.39999999990687</v>
      </c>
      <c r="F33" s="42">
        <v>1590551.3</v>
      </c>
      <c r="G33" s="84">
        <f t="shared" si="8"/>
        <v>357.80000000004657</v>
      </c>
      <c r="H33" s="42">
        <v>512841.04</v>
      </c>
      <c r="I33" s="84">
        <f t="shared" si="7"/>
        <v>132.51999999996042</v>
      </c>
      <c r="J33" s="42">
        <v>3410700.4</v>
      </c>
      <c r="K33" s="82">
        <f t="shared" si="1"/>
        <v>1688</v>
      </c>
      <c r="L33" s="83">
        <v>16326.772999999999</v>
      </c>
      <c r="M33" s="84">
        <f t="shared" si="2"/>
        <v>-7.4000000000523869E-2</v>
      </c>
      <c r="N33" s="42">
        <v>1289726.6000000001</v>
      </c>
      <c r="O33" s="84">
        <f t="shared" si="5"/>
        <v>232.30000000004657</v>
      </c>
      <c r="P33" s="42">
        <v>75.783000000000001</v>
      </c>
      <c r="Q33" s="82">
        <f t="shared" si="6"/>
        <v>1.394999999999996</v>
      </c>
    </row>
    <row r="34" spans="1:17" ht="24.95" customHeight="1" x14ac:dyDescent="0.25">
      <c r="A34" s="81">
        <v>46201</v>
      </c>
      <c r="B34" s="82">
        <v>3941492.25</v>
      </c>
      <c r="C34" s="84">
        <f t="shared" si="10"/>
        <v>1200.6499999999069</v>
      </c>
      <c r="D34" s="42">
        <v>2598232.15</v>
      </c>
      <c r="E34" s="84">
        <f t="shared" si="9"/>
        <v>829.54999999981374</v>
      </c>
      <c r="F34" s="42">
        <v>1590976.3</v>
      </c>
      <c r="G34" s="84">
        <f t="shared" si="8"/>
        <v>425</v>
      </c>
      <c r="H34" s="42">
        <v>512981.44</v>
      </c>
      <c r="I34" s="84">
        <f t="shared" si="7"/>
        <v>140.40000000002328</v>
      </c>
      <c r="J34" s="42">
        <v>3412384</v>
      </c>
      <c r="K34" s="82">
        <f t="shared" si="1"/>
        <v>1683.6000000000931</v>
      </c>
      <c r="L34" s="83">
        <v>16326.28</v>
      </c>
      <c r="M34" s="84">
        <f t="shared" si="2"/>
        <v>-0.49299999999857391</v>
      </c>
      <c r="N34" s="42">
        <v>1289962.1399999999</v>
      </c>
      <c r="O34" s="84">
        <f t="shared" si="5"/>
        <v>235.53999999980442</v>
      </c>
      <c r="P34" s="42">
        <v>77.23</v>
      </c>
      <c r="Q34" s="82">
        <f t="shared" si="6"/>
        <v>1.4470000000000027</v>
      </c>
    </row>
    <row r="35" spans="1:17" ht="24.95" customHeight="1" x14ac:dyDescent="0.25">
      <c r="A35" s="81">
        <v>46202</v>
      </c>
      <c r="B35" s="82">
        <v>3943224.4</v>
      </c>
      <c r="C35" s="84">
        <f t="shared" ref="C35:C36" si="11">B35-B34</f>
        <v>1732.1499999999069</v>
      </c>
      <c r="D35" s="42">
        <v>2599434.6</v>
      </c>
      <c r="E35" s="84">
        <f t="shared" ref="E35:E36" si="12">D35-D34</f>
        <v>1202.4500000001863</v>
      </c>
      <c r="F35" s="42">
        <v>1591868.9</v>
      </c>
      <c r="G35" s="84">
        <f t="shared" ref="G35:G36" si="13">F35-F34</f>
        <v>892.5999999998603</v>
      </c>
      <c r="H35" s="42">
        <v>513211.88</v>
      </c>
      <c r="I35" s="84">
        <f t="shared" ref="I35:I36" si="14">H35-H34</f>
        <v>230.44000000000233</v>
      </c>
      <c r="J35" s="42">
        <v>3414029.2</v>
      </c>
      <c r="K35" s="82">
        <f t="shared" ref="K35:K36" si="15">J35-J34</f>
        <v>1645.2000000001863</v>
      </c>
      <c r="L35" s="83">
        <v>16258.163</v>
      </c>
      <c r="M35" s="84">
        <f t="shared" ref="M35:M36" si="16">L35-L34</f>
        <v>-68.117000000000189</v>
      </c>
      <c r="N35" s="42">
        <v>1290304.6000000001</v>
      </c>
      <c r="O35" s="84">
        <f t="shared" ref="O35:O36" si="17">N35-N34</f>
        <v>342.46000000019558</v>
      </c>
      <c r="P35" s="42">
        <v>78.239999999999995</v>
      </c>
      <c r="Q35" s="82">
        <f t="shared" ref="Q35:Q36" si="18">P35-P34</f>
        <v>1.0099999999999909</v>
      </c>
    </row>
    <row r="36" spans="1:17" ht="24.95" customHeight="1" x14ac:dyDescent="0.25">
      <c r="A36" s="81">
        <v>46203</v>
      </c>
      <c r="B36" s="82">
        <v>3944739.6</v>
      </c>
      <c r="C36" s="84">
        <f t="shared" si="11"/>
        <v>1515.2000000001863</v>
      </c>
      <c r="D36" s="42">
        <v>2600661.7999999998</v>
      </c>
      <c r="E36" s="84">
        <f t="shared" si="12"/>
        <v>1227.1999999997206</v>
      </c>
      <c r="F36" s="42">
        <v>1592777.9</v>
      </c>
      <c r="G36" s="84">
        <f t="shared" si="13"/>
        <v>909</v>
      </c>
      <c r="H36" s="42">
        <v>513558.12</v>
      </c>
      <c r="I36" s="84">
        <f t="shared" si="14"/>
        <v>346.23999999999069</v>
      </c>
      <c r="J36" s="42">
        <v>3415864.2</v>
      </c>
      <c r="K36" s="82">
        <f t="shared" si="15"/>
        <v>1835</v>
      </c>
      <c r="L36" s="83">
        <v>16158.718999999999</v>
      </c>
      <c r="M36" s="84">
        <f t="shared" si="16"/>
        <v>-99.444000000001324</v>
      </c>
      <c r="N36" s="42">
        <v>1290512.5</v>
      </c>
      <c r="O36" s="84">
        <f t="shared" si="17"/>
        <v>207.89999999990687</v>
      </c>
      <c r="P36" s="42">
        <v>79.373999999999995</v>
      </c>
      <c r="Q36" s="82">
        <f t="shared" si="18"/>
        <v>1.1340000000000003</v>
      </c>
    </row>
    <row r="37" spans="1:17" ht="57" customHeight="1" x14ac:dyDescent="0.25">
      <c r="A37" s="40" t="s">
        <v>29</v>
      </c>
      <c r="B37" s="82"/>
      <c r="C37" s="82">
        <f>SUM(C7:C36)</f>
        <v>46556.800000000279</v>
      </c>
      <c r="D37" s="82"/>
      <c r="E37" s="82">
        <f>SUM(E7:E36)</f>
        <v>32422.599999999627</v>
      </c>
      <c r="F37" s="82"/>
      <c r="G37" s="82">
        <f>SUM(G7:G36)</f>
        <v>20862.799999999814</v>
      </c>
      <c r="H37" s="82"/>
      <c r="I37" s="82">
        <f>SUM(I7:I36)</f>
        <v>5836.8800000000047</v>
      </c>
      <c r="J37" s="82"/>
      <c r="K37" s="82">
        <f>SUM(K7:K36)</f>
        <v>52802.200000000186</v>
      </c>
      <c r="L37" s="82"/>
      <c r="M37" s="82">
        <f>SUM(M7:M36)</f>
        <v>-1673.7189999999991</v>
      </c>
      <c r="N37" s="82"/>
      <c r="O37" s="82">
        <f>SUM(O7:O36)</f>
        <v>7395.6000000000931</v>
      </c>
      <c r="P37" s="82"/>
      <c r="Q37" s="82">
        <f>SUM(Q7:Q36)</f>
        <v>41.343999999999994</v>
      </c>
    </row>
    <row r="38" spans="1:17" ht="100.15" customHeight="1" x14ac:dyDescent="0.25">
      <c r="A38" s="40" t="s">
        <v>114</v>
      </c>
      <c r="B38" s="238">
        <f>C37</f>
        <v>46556.800000000279</v>
      </c>
      <c r="C38" s="239"/>
      <c r="D38" s="239"/>
      <c r="E38" s="240"/>
      <c r="F38" s="238">
        <f>G37</f>
        <v>20862.799999999814</v>
      </c>
      <c r="G38" s="239"/>
      <c r="H38" s="239"/>
      <c r="I38" s="240"/>
      <c r="J38" s="42"/>
      <c r="K38" s="42"/>
      <c r="L38" s="42"/>
      <c r="M38" s="42"/>
      <c r="N38" s="42"/>
      <c r="O38" s="42"/>
      <c r="P38" s="42"/>
      <c r="Q38" s="42"/>
    </row>
    <row r="39" spans="1:17" ht="122.45" customHeight="1" x14ac:dyDescent="0.25">
      <c r="A39" s="40" t="s">
        <v>115</v>
      </c>
      <c r="B39" s="238">
        <f>E37/B38</f>
        <v>0.69640954704789493</v>
      </c>
      <c r="C39" s="239"/>
      <c r="D39" s="239"/>
      <c r="E39" s="240"/>
      <c r="F39" s="238">
        <f>(G37-I37)/G37</f>
        <v>0.7202254730908576</v>
      </c>
      <c r="G39" s="239"/>
      <c r="H39" s="239"/>
      <c r="I39" s="240"/>
      <c r="J39" s="42"/>
      <c r="K39" s="42"/>
      <c r="L39" s="42"/>
      <c r="M39" s="42"/>
      <c r="N39" s="42"/>
      <c r="O39" s="42"/>
      <c r="P39" s="42"/>
      <c r="Q39" s="42"/>
    </row>
    <row r="40" spans="1:17" ht="24.95" customHeight="1" x14ac:dyDescent="0.25">
      <c r="B40" s="76">
        <f>Medium!I35</f>
        <v>46866</v>
      </c>
      <c r="C40" s="76">
        <f>B40*C41/B41</f>
        <v>32637.92983194664</v>
      </c>
      <c r="F40" s="76">
        <f>Medium!K35</f>
        <v>21876</v>
      </c>
      <c r="G40" s="76">
        <f>F40*G41/F41</f>
        <v>6120.3475506643999</v>
      </c>
    </row>
    <row r="41" spans="1:17" ht="24.95" customHeight="1" x14ac:dyDescent="0.25">
      <c r="B41" s="76">
        <f>B38</f>
        <v>46556.800000000279</v>
      </c>
      <c r="C41" s="76">
        <f>E37</f>
        <v>32422.599999999627</v>
      </c>
      <c r="F41" s="76">
        <f>G37</f>
        <v>20862.799999999814</v>
      </c>
      <c r="G41" s="76">
        <f>I37</f>
        <v>5836.8800000000047</v>
      </c>
    </row>
  </sheetData>
  <mergeCells count="16">
    <mergeCell ref="P4:Q5"/>
    <mergeCell ref="N1:Q3"/>
    <mergeCell ref="A1:A3"/>
    <mergeCell ref="D4:E5"/>
    <mergeCell ref="H4:I5"/>
    <mergeCell ref="N4:O5"/>
    <mergeCell ref="A4:A5"/>
    <mergeCell ref="B38:E38"/>
    <mergeCell ref="B39:E39"/>
    <mergeCell ref="C1:M3"/>
    <mergeCell ref="F38:I38"/>
    <mergeCell ref="L4:M5"/>
    <mergeCell ref="J4:K5"/>
    <mergeCell ref="F4:G5"/>
    <mergeCell ref="B4:C5"/>
    <mergeCell ref="F39:I39"/>
  </mergeCells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48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L41"/>
  <sheetViews>
    <sheetView topLeftCell="A21" zoomScale="55" zoomScaleNormal="55" workbookViewId="0">
      <selection activeCell="G37" sqref="G37:J41"/>
    </sheetView>
  </sheetViews>
  <sheetFormatPr defaultColWidth="9" defaultRowHeight="24.95" customHeight="1" x14ac:dyDescent="0.25"/>
  <cols>
    <col min="1" max="1" width="21.5703125" style="76" customWidth="1"/>
    <col min="2" max="4" width="19.42578125" style="76" customWidth="1"/>
    <col min="5" max="5" width="20.140625" style="76" customWidth="1"/>
    <col min="6" max="11" width="19.42578125" style="76" customWidth="1"/>
    <col min="12" max="12" width="7.28515625" style="76" customWidth="1"/>
    <col min="13" max="13" width="6" style="76" customWidth="1"/>
    <col min="14" max="16384" width="9" style="76"/>
  </cols>
  <sheetData>
    <row r="1" spans="1:12" ht="65.25" customHeight="1" x14ac:dyDescent="0.25">
      <c r="A1" s="88"/>
      <c r="B1" s="89"/>
      <c r="C1" s="89"/>
      <c r="D1" s="89"/>
      <c r="E1" s="89"/>
      <c r="F1" s="89"/>
      <c r="G1" s="89"/>
      <c r="H1" s="89"/>
      <c r="I1" s="89"/>
      <c r="J1" s="89"/>
      <c r="K1" s="90"/>
    </row>
    <row r="2" spans="1:12" ht="65.25" customHeight="1" x14ac:dyDescent="0.25">
      <c r="A2" s="88"/>
      <c r="B2" s="89"/>
      <c r="C2" s="89"/>
      <c r="D2" s="89"/>
      <c r="E2" s="89"/>
      <c r="F2" s="89"/>
      <c r="G2" s="89"/>
      <c r="H2" s="89"/>
      <c r="I2" s="89"/>
      <c r="J2" s="89"/>
      <c r="K2" s="90"/>
    </row>
    <row r="3" spans="1:12" ht="57" customHeight="1" x14ac:dyDescent="0.25">
      <c r="A3" s="91" t="s">
        <v>179</v>
      </c>
      <c r="B3" s="283" t="s">
        <v>70</v>
      </c>
      <c r="C3" s="284"/>
      <c r="D3" s="285" t="s">
        <v>68</v>
      </c>
      <c r="E3" s="286"/>
      <c r="F3" s="287" t="s">
        <v>67</v>
      </c>
      <c r="G3" s="288"/>
      <c r="H3" s="281" t="s">
        <v>63</v>
      </c>
      <c r="I3" s="282"/>
      <c r="J3" s="279" t="s">
        <v>1</v>
      </c>
      <c r="K3" s="280"/>
    </row>
    <row r="4" spans="1:12" ht="30.75" customHeight="1" x14ac:dyDescent="0.25">
      <c r="A4" s="92" t="s">
        <v>66</v>
      </c>
      <c r="B4" s="93" t="s">
        <v>65</v>
      </c>
      <c r="C4" s="93" t="s">
        <v>64</v>
      </c>
      <c r="D4" s="93" t="s">
        <v>65</v>
      </c>
      <c r="E4" s="93" t="s">
        <v>64</v>
      </c>
      <c r="F4" s="93" t="s">
        <v>65</v>
      </c>
      <c r="G4" s="93" t="s">
        <v>64</v>
      </c>
      <c r="H4" s="93" t="s">
        <v>65</v>
      </c>
      <c r="I4" s="93" t="s">
        <v>64</v>
      </c>
      <c r="J4" s="93" t="s">
        <v>65</v>
      </c>
      <c r="K4" s="93" t="s">
        <v>64</v>
      </c>
    </row>
    <row r="5" spans="1:12" ht="30.75" hidden="1" customHeight="1" x14ac:dyDescent="0.25">
      <c r="A5" s="81">
        <v>46174</v>
      </c>
      <c r="B5" s="94">
        <v>5078278</v>
      </c>
      <c r="C5" s="94">
        <f>B5-[1]Medium!$B$35</f>
        <v>3998</v>
      </c>
      <c r="D5" s="95">
        <v>853563</v>
      </c>
      <c r="E5" s="94">
        <f>D5-[1]Medium!$D$35</f>
        <v>1542</v>
      </c>
      <c r="F5" s="95">
        <v>631922</v>
      </c>
      <c r="G5" s="94">
        <f>F5-[1]Medium!$F$35</f>
        <v>336</v>
      </c>
      <c r="H5" s="94">
        <v>2068920</v>
      </c>
      <c r="I5" s="94">
        <f>H5-[1]Medium!$H$35</f>
        <v>1278</v>
      </c>
      <c r="J5" s="95">
        <v>939958</v>
      </c>
      <c r="K5" s="94">
        <f>J5-[1]Medium!$J$35</f>
        <v>445</v>
      </c>
      <c r="L5" s="96"/>
    </row>
    <row r="6" spans="1:12" ht="30.75" hidden="1" customHeight="1" x14ac:dyDescent="0.25">
      <c r="A6" s="81">
        <v>46175</v>
      </c>
      <c r="B6" s="94">
        <v>5082844</v>
      </c>
      <c r="C6" s="94">
        <f>B6-B5</f>
        <v>4566</v>
      </c>
      <c r="D6" s="94">
        <v>855571</v>
      </c>
      <c r="E6" s="94">
        <f>D6-D5</f>
        <v>2008</v>
      </c>
      <c r="F6" s="94">
        <v>632210</v>
      </c>
      <c r="G6" s="94">
        <f>F6-F5</f>
        <v>288</v>
      </c>
      <c r="H6" s="94">
        <v>2070579</v>
      </c>
      <c r="I6" s="94">
        <f>H6-H5</f>
        <v>1659</v>
      </c>
      <c r="J6" s="94">
        <v>940648</v>
      </c>
      <c r="K6" s="94">
        <f>J6-J5</f>
        <v>690</v>
      </c>
    </row>
    <row r="7" spans="1:12" ht="30.75" hidden="1" customHeight="1" x14ac:dyDescent="0.25">
      <c r="A7" s="81">
        <v>46176</v>
      </c>
      <c r="B7" s="94">
        <v>5087508</v>
      </c>
      <c r="C7" s="94">
        <f t="shared" ref="C7:C32" si="0">B7-B6</f>
        <v>4664</v>
      </c>
      <c r="D7" s="94">
        <v>857545</v>
      </c>
      <c r="E7" s="94">
        <f t="shared" ref="E7:E32" si="1">D7-D6</f>
        <v>1974</v>
      </c>
      <c r="F7" s="94">
        <v>632503</v>
      </c>
      <c r="G7" s="94">
        <f t="shared" ref="G7:G32" si="2">F7-F6</f>
        <v>293</v>
      </c>
      <c r="H7" s="94">
        <v>2072286</v>
      </c>
      <c r="I7" s="94">
        <f t="shared" ref="I7:I32" si="3">H7-H6</f>
        <v>1707</v>
      </c>
      <c r="J7" s="94">
        <v>941392</v>
      </c>
      <c r="K7" s="94">
        <f t="shared" ref="K7:K32" si="4">J7-J6</f>
        <v>744</v>
      </c>
    </row>
    <row r="8" spans="1:12" ht="30.75" hidden="1" customHeight="1" x14ac:dyDescent="0.25">
      <c r="A8" s="81">
        <v>46177</v>
      </c>
      <c r="B8" s="94">
        <v>5092048</v>
      </c>
      <c r="C8" s="94">
        <f t="shared" si="0"/>
        <v>4540</v>
      </c>
      <c r="D8" s="94">
        <v>859509</v>
      </c>
      <c r="E8" s="94">
        <f t="shared" si="1"/>
        <v>1964</v>
      </c>
      <c r="F8" s="94">
        <v>632767</v>
      </c>
      <c r="G8" s="94">
        <f t="shared" si="2"/>
        <v>264</v>
      </c>
      <c r="H8" s="94">
        <v>2074041</v>
      </c>
      <c r="I8" s="94">
        <f t="shared" si="3"/>
        <v>1755</v>
      </c>
      <c r="J8" s="94">
        <v>942189</v>
      </c>
      <c r="K8" s="94">
        <f t="shared" si="4"/>
        <v>797</v>
      </c>
    </row>
    <row r="9" spans="1:12" ht="30.75" hidden="1" customHeight="1" x14ac:dyDescent="0.25">
      <c r="A9" s="81">
        <v>46178</v>
      </c>
      <c r="B9" s="94">
        <v>5097827</v>
      </c>
      <c r="C9" s="94">
        <f>B9-B8</f>
        <v>5779</v>
      </c>
      <c r="D9" s="94">
        <v>861444</v>
      </c>
      <c r="E9" s="94">
        <f t="shared" si="1"/>
        <v>1935</v>
      </c>
      <c r="F9" s="94">
        <v>633205</v>
      </c>
      <c r="G9" s="94">
        <f t="shared" si="2"/>
        <v>438</v>
      </c>
      <c r="H9" s="94">
        <v>2075968</v>
      </c>
      <c r="I9" s="94">
        <f t="shared" si="3"/>
        <v>1927</v>
      </c>
      <c r="J9" s="94">
        <v>942854</v>
      </c>
      <c r="K9" s="94">
        <f t="shared" si="4"/>
        <v>665</v>
      </c>
    </row>
    <row r="10" spans="1:12" ht="30.75" hidden="1" customHeight="1" x14ac:dyDescent="0.25">
      <c r="A10" s="81">
        <v>46179</v>
      </c>
      <c r="B10" s="94">
        <v>5100622</v>
      </c>
      <c r="C10" s="94">
        <f>B10-B9</f>
        <v>2795</v>
      </c>
      <c r="D10" s="94">
        <v>862724</v>
      </c>
      <c r="E10" s="94">
        <f t="shared" si="1"/>
        <v>1280</v>
      </c>
      <c r="F10" s="94">
        <v>633323</v>
      </c>
      <c r="G10" s="94">
        <f t="shared" si="2"/>
        <v>118</v>
      </c>
      <c r="H10" s="94">
        <v>2077189</v>
      </c>
      <c r="I10" s="94">
        <f t="shared" si="3"/>
        <v>1221</v>
      </c>
      <c r="J10" s="94">
        <v>943147</v>
      </c>
      <c r="K10" s="94">
        <f t="shared" si="4"/>
        <v>293</v>
      </c>
    </row>
    <row r="11" spans="1:12" ht="30.75" hidden="1" customHeight="1" x14ac:dyDescent="0.25">
      <c r="A11" s="81">
        <v>46180</v>
      </c>
      <c r="B11" s="94">
        <v>5104284</v>
      </c>
      <c r="C11" s="94">
        <f t="shared" si="0"/>
        <v>3662</v>
      </c>
      <c r="D11" s="94">
        <v>864255</v>
      </c>
      <c r="E11" s="94">
        <f t="shared" si="1"/>
        <v>1531</v>
      </c>
      <c r="F11" s="94">
        <v>633663</v>
      </c>
      <c r="G11" s="94">
        <f t="shared" si="2"/>
        <v>340</v>
      </c>
      <c r="H11" s="94">
        <v>2078382</v>
      </c>
      <c r="I11" s="94">
        <f t="shared" si="3"/>
        <v>1193</v>
      </c>
      <c r="J11" s="94">
        <v>943720</v>
      </c>
      <c r="K11" s="94">
        <f t="shared" si="4"/>
        <v>573</v>
      </c>
    </row>
    <row r="12" spans="1:12" ht="30.75" hidden="1" customHeight="1" x14ac:dyDescent="0.25">
      <c r="A12" s="81">
        <v>46181</v>
      </c>
      <c r="B12" s="94">
        <v>5108968</v>
      </c>
      <c r="C12" s="94">
        <f t="shared" si="0"/>
        <v>4684</v>
      </c>
      <c r="D12" s="94">
        <v>866241</v>
      </c>
      <c r="E12" s="94">
        <f t="shared" si="1"/>
        <v>1986</v>
      </c>
      <c r="F12" s="94">
        <v>633999</v>
      </c>
      <c r="G12" s="94">
        <f t="shared" si="2"/>
        <v>336</v>
      </c>
      <c r="H12" s="94">
        <v>2080122</v>
      </c>
      <c r="I12" s="94">
        <f t="shared" si="3"/>
        <v>1740</v>
      </c>
      <c r="J12" s="94">
        <v>944668</v>
      </c>
      <c r="K12" s="94">
        <f t="shared" si="4"/>
        <v>948</v>
      </c>
    </row>
    <row r="13" spans="1:12" ht="30.75" hidden="1" customHeight="1" x14ac:dyDescent="0.25">
      <c r="A13" s="81">
        <v>46182</v>
      </c>
      <c r="B13" s="94">
        <v>5113609</v>
      </c>
      <c r="C13" s="94">
        <f t="shared" si="0"/>
        <v>4641</v>
      </c>
      <c r="D13" s="94">
        <v>868068</v>
      </c>
      <c r="E13" s="94">
        <f t="shared" si="1"/>
        <v>1827</v>
      </c>
      <c r="F13" s="94">
        <v>634260</v>
      </c>
      <c r="G13" s="94">
        <f t="shared" si="2"/>
        <v>261</v>
      </c>
      <c r="H13" s="94">
        <v>2081809</v>
      </c>
      <c r="I13" s="94">
        <f t="shared" si="3"/>
        <v>1687</v>
      </c>
      <c r="J13" s="94">
        <v>945692</v>
      </c>
      <c r="K13" s="94">
        <f t="shared" si="4"/>
        <v>1024</v>
      </c>
    </row>
    <row r="14" spans="1:12" ht="26.25" hidden="1" x14ac:dyDescent="0.25">
      <c r="A14" s="81">
        <v>46183</v>
      </c>
      <c r="B14" s="94">
        <v>5118315</v>
      </c>
      <c r="C14" s="94">
        <f t="shared" si="0"/>
        <v>4706</v>
      </c>
      <c r="D14" s="94">
        <v>869994</v>
      </c>
      <c r="E14" s="94">
        <f t="shared" si="1"/>
        <v>1926</v>
      </c>
      <c r="F14" s="94">
        <v>634530</v>
      </c>
      <c r="G14" s="94">
        <f t="shared" si="2"/>
        <v>270</v>
      </c>
      <c r="H14" s="94">
        <v>2083553</v>
      </c>
      <c r="I14" s="94">
        <f t="shared" si="3"/>
        <v>1744</v>
      </c>
      <c r="J14" s="94">
        <v>946599</v>
      </c>
      <c r="K14" s="94">
        <f t="shared" si="4"/>
        <v>907</v>
      </c>
    </row>
    <row r="15" spans="1:12" ht="26.25" hidden="1" x14ac:dyDescent="0.25">
      <c r="A15" s="81">
        <v>46184</v>
      </c>
      <c r="B15" s="94">
        <v>5123006</v>
      </c>
      <c r="C15" s="94">
        <f t="shared" si="0"/>
        <v>4691</v>
      </c>
      <c r="D15" s="94">
        <v>872099</v>
      </c>
      <c r="E15" s="94">
        <f t="shared" si="1"/>
        <v>2105</v>
      </c>
      <c r="F15" s="94">
        <v>634887</v>
      </c>
      <c r="G15" s="94">
        <f t="shared" si="2"/>
        <v>357</v>
      </c>
      <c r="H15" s="94">
        <v>2085481</v>
      </c>
      <c r="I15" s="94">
        <f t="shared" si="3"/>
        <v>1928</v>
      </c>
      <c r="J15" s="94">
        <v>947567</v>
      </c>
      <c r="K15" s="94">
        <f t="shared" si="4"/>
        <v>968</v>
      </c>
    </row>
    <row r="16" spans="1:12" ht="26.25" hidden="1" x14ac:dyDescent="0.25">
      <c r="A16" s="81">
        <v>46185</v>
      </c>
      <c r="B16" s="94">
        <v>5127480</v>
      </c>
      <c r="C16" s="94">
        <f t="shared" si="0"/>
        <v>4474</v>
      </c>
      <c r="D16" s="94">
        <v>873988</v>
      </c>
      <c r="E16" s="94">
        <f>D16-D15</f>
        <v>1889</v>
      </c>
      <c r="F16" s="94">
        <v>635181</v>
      </c>
      <c r="G16" s="94">
        <f t="shared" si="2"/>
        <v>294</v>
      </c>
      <c r="H16" s="94">
        <v>2087115</v>
      </c>
      <c r="I16" s="94">
        <f t="shared" si="3"/>
        <v>1634</v>
      </c>
      <c r="J16" s="95">
        <v>948349</v>
      </c>
      <c r="K16" s="94">
        <f t="shared" si="4"/>
        <v>782</v>
      </c>
    </row>
    <row r="17" spans="1:11" ht="30.6" hidden="1" customHeight="1" x14ac:dyDescent="0.25">
      <c r="A17" s="81">
        <v>46186</v>
      </c>
      <c r="B17" s="94">
        <v>5131927</v>
      </c>
      <c r="C17" s="94">
        <f t="shared" si="0"/>
        <v>4447</v>
      </c>
      <c r="D17" s="94">
        <v>875644</v>
      </c>
      <c r="E17" s="94">
        <f>D17-D16</f>
        <v>1656</v>
      </c>
      <c r="F17" s="94">
        <v>635473</v>
      </c>
      <c r="G17" s="94">
        <f>F17-F16</f>
        <v>292</v>
      </c>
      <c r="H17" s="94">
        <v>2088411</v>
      </c>
      <c r="I17" s="94">
        <f>H17-H16</f>
        <v>1296</v>
      </c>
      <c r="J17" s="94">
        <v>949093</v>
      </c>
      <c r="K17" s="94">
        <f>J17-J16</f>
        <v>744</v>
      </c>
    </row>
    <row r="18" spans="1:11" ht="30.75" hidden="1" customHeight="1" x14ac:dyDescent="0.25">
      <c r="A18" s="81">
        <v>46187</v>
      </c>
      <c r="B18" s="94">
        <v>5136153</v>
      </c>
      <c r="C18" s="94">
        <f t="shared" si="0"/>
        <v>4226</v>
      </c>
      <c r="D18" s="94">
        <v>877405</v>
      </c>
      <c r="E18" s="94">
        <f t="shared" si="1"/>
        <v>1761</v>
      </c>
      <c r="F18" s="94">
        <v>635810</v>
      </c>
      <c r="G18" s="94">
        <f t="shared" si="2"/>
        <v>337</v>
      </c>
      <c r="H18" s="94">
        <v>2090045</v>
      </c>
      <c r="I18" s="94">
        <f t="shared" si="3"/>
        <v>1634</v>
      </c>
      <c r="J18" s="94">
        <v>949834</v>
      </c>
      <c r="K18" s="94">
        <f t="shared" si="4"/>
        <v>741</v>
      </c>
    </row>
    <row r="19" spans="1:11" ht="30.75" hidden="1" customHeight="1" x14ac:dyDescent="0.25">
      <c r="A19" s="81">
        <v>46188</v>
      </c>
      <c r="B19" s="94">
        <v>5140687</v>
      </c>
      <c r="C19" s="94">
        <f t="shared" si="0"/>
        <v>4534</v>
      </c>
      <c r="D19" s="94">
        <v>879303</v>
      </c>
      <c r="E19" s="94">
        <f t="shared" si="1"/>
        <v>1898</v>
      </c>
      <c r="F19" s="94">
        <v>636144</v>
      </c>
      <c r="G19" s="94">
        <f t="shared" si="2"/>
        <v>334</v>
      </c>
      <c r="H19" s="94">
        <v>2091769</v>
      </c>
      <c r="I19" s="94">
        <f t="shared" si="3"/>
        <v>1724</v>
      </c>
      <c r="J19" s="94">
        <v>950536</v>
      </c>
      <c r="K19" s="94">
        <f t="shared" si="4"/>
        <v>702</v>
      </c>
    </row>
    <row r="20" spans="1:11" ht="30.75" hidden="1" customHeight="1" x14ac:dyDescent="0.25">
      <c r="A20" s="81">
        <v>46189</v>
      </c>
      <c r="B20" s="94">
        <v>5145003</v>
      </c>
      <c r="C20" s="94">
        <f t="shared" si="0"/>
        <v>4316</v>
      </c>
      <c r="D20" s="94">
        <v>881434</v>
      </c>
      <c r="E20" s="94">
        <f t="shared" si="1"/>
        <v>2131</v>
      </c>
      <c r="F20" s="94">
        <v>636457</v>
      </c>
      <c r="G20" s="94">
        <f t="shared" si="2"/>
        <v>313</v>
      </c>
      <c r="H20" s="94">
        <v>2093715</v>
      </c>
      <c r="I20" s="94">
        <f t="shared" si="3"/>
        <v>1946</v>
      </c>
      <c r="J20" s="94">
        <v>951367</v>
      </c>
      <c r="K20" s="94">
        <f t="shared" si="4"/>
        <v>831</v>
      </c>
    </row>
    <row r="21" spans="1:11" ht="30.75" customHeight="1" x14ac:dyDescent="0.25">
      <c r="A21" s="81">
        <v>46190</v>
      </c>
      <c r="B21" s="94">
        <v>5149458</v>
      </c>
      <c r="C21" s="94">
        <f t="shared" si="0"/>
        <v>4455</v>
      </c>
      <c r="D21" s="94">
        <v>883306</v>
      </c>
      <c r="E21" s="94">
        <f t="shared" si="1"/>
        <v>1872</v>
      </c>
      <c r="F21" s="94">
        <v>636640</v>
      </c>
      <c r="G21" s="94">
        <f t="shared" si="2"/>
        <v>183</v>
      </c>
      <c r="H21" s="94">
        <v>2095408</v>
      </c>
      <c r="I21" s="94">
        <f t="shared" si="3"/>
        <v>1693</v>
      </c>
      <c r="J21" s="94">
        <v>952335</v>
      </c>
      <c r="K21" s="94">
        <f>J21-J20</f>
        <v>968</v>
      </c>
    </row>
    <row r="22" spans="1:11" ht="30.75" customHeight="1" x14ac:dyDescent="0.25">
      <c r="A22" s="81">
        <v>46191</v>
      </c>
      <c r="B22" s="94">
        <v>5153798</v>
      </c>
      <c r="C22" s="94">
        <f t="shared" si="0"/>
        <v>4340</v>
      </c>
      <c r="D22" s="94">
        <v>885127</v>
      </c>
      <c r="E22" s="94">
        <f t="shared" si="1"/>
        <v>1821</v>
      </c>
      <c r="F22" s="94">
        <v>636901</v>
      </c>
      <c r="G22" s="94">
        <f t="shared" si="2"/>
        <v>261</v>
      </c>
      <c r="H22" s="94">
        <v>2096931</v>
      </c>
      <c r="I22" s="94">
        <f t="shared" si="3"/>
        <v>1523</v>
      </c>
      <c r="J22" s="94">
        <v>953115</v>
      </c>
      <c r="K22" s="94">
        <f t="shared" si="4"/>
        <v>780</v>
      </c>
    </row>
    <row r="23" spans="1:11" ht="30.75" customHeight="1" x14ac:dyDescent="0.25">
      <c r="A23" s="81">
        <v>46192</v>
      </c>
      <c r="B23" s="94">
        <v>5157963</v>
      </c>
      <c r="C23" s="94">
        <f t="shared" si="0"/>
        <v>4165</v>
      </c>
      <c r="D23" s="94">
        <v>886856</v>
      </c>
      <c r="E23" s="94">
        <f t="shared" si="1"/>
        <v>1729</v>
      </c>
      <c r="F23" s="94">
        <v>637197</v>
      </c>
      <c r="G23" s="94">
        <f t="shared" si="2"/>
        <v>296</v>
      </c>
      <c r="H23" s="94">
        <v>2098280</v>
      </c>
      <c r="I23" s="94">
        <f t="shared" si="3"/>
        <v>1349</v>
      </c>
      <c r="J23" s="94">
        <v>953674</v>
      </c>
      <c r="K23" s="94">
        <f t="shared" si="4"/>
        <v>559</v>
      </c>
    </row>
    <row r="24" spans="1:11" ht="30.75" customHeight="1" x14ac:dyDescent="0.25">
      <c r="A24" s="81">
        <v>46193</v>
      </c>
      <c r="B24" s="94">
        <v>5161540</v>
      </c>
      <c r="C24" s="94">
        <f t="shared" si="0"/>
        <v>3577</v>
      </c>
      <c r="D24" s="94">
        <v>888446</v>
      </c>
      <c r="E24" s="94">
        <f t="shared" si="1"/>
        <v>1590</v>
      </c>
      <c r="F24" s="94">
        <v>637398</v>
      </c>
      <c r="G24" s="94">
        <f t="shared" si="2"/>
        <v>201</v>
      </c>
      <c r="H24" s="94">
        <v>2099500</v>
      </c>
      <c r="I24" s="94">
        <f t="shared" si="3"/>
        <v>1220</v>
      </c>
      <c r="J24" s="94">
        <v>954016</v>
      </c>
      <c r="K24" s="94">
        <f t="shared" si="4"/>
        <v>342</v>
      </c>
    </row>
    <row r="25" spans="1:11" ht="30.75" customHeight="1" x14ac:dyDescent="0.25">
      <c r="A25" s="81">
        <v>46194</v>
      </c>
      <c r="B25" s="94">
        <v>5165840</v>
      </c>
      <c r="C25" s="94">
        <f t="shared" si="0"/>
        <v>4300</v>
      </c>
      <c r="D25" s="94">
        <v>890340</v>
      </c>
      <c r="E25" s="94">
        <f t="shared" si="1"/>
        <v>1894</v>
      </c>
      <c r="F25" s="94">
        <v>637706</v>
      </c>
      <c r="G25" s="94">
        <f t="shared" si="2"/>
        <v>308</v>
      </c>
      <c r="H25" s="94">
        <v>2100965</v>
      </c>
      <c r="I25" s="94">
        <f t="shared" si="3"/>
        <v>1465</v>
      </c>
      <c r="J25" s="94">
        <v>954676</v>
      </c>
      <c r="K25" s="94">
        <f t="shared" si="4"/>
        <v>660</v>
      </c>
    </row>
    <row r="26" spans="1:11" ht="30.75" customHeight="1" x14ac:dyDescent="0.25">
      <c r="A26" s="81">
        <v>46195</v>
      </c>
      <c r="B26" s="94">
        <v>5170062</v>
      </c>
      <c r="C26" s="94">
        <f t="shared" si="0"/>
        <v>4222</v>
      </c>
      <c r="D26" s="94">
        <v>892280</v>
      </c>
      <c r="E26" s="94">
        <f t="shared" si="1"/>
        <v>1940</v>
      </c>
      <c r="F26" s="94">
        <v>638020</v>
      </c>
      <c r="G26" s="94">
        <f t="shared" si="2"/>
        <v>314</v>
      </c>
      <c r="H26" s="94">
        <v>2102663</v>
      </c>
      <c r="I26" s="94">
        <f t="shared" si="3"/>
        <v>1698</v>
      </c>
      <c r="J26" s="94">
        <v>955563</v>
      </c>
      <c r="K26" s="94">
        <f t="shared" si="4"/>
        <v>887</v>
      </c>
    </row>
    <row r="27" spans="1:11" ht="30.75" customHeight="1" x14ac:dyDescent="0.25">
      <c r="A27" s="81">
        <v>46196</v>
      </c>
      <c r="B27" s="94">
        <v>5174101</v>
      </c>
      <c r="C27" s="94">
        <f t="shared" si="0"/>
        <v>4039</v>
      </c>
      <c r="D27" s="94">
        <v>894049</v>
      </c>
      <c r="E27" s="94">
        <f t="shared" si="1"/>
        <v>1769</v>
      </c>
      <c r="F27" s="94">
        <v>638332</v>
      </c>
      <c r="G27" s="94">
        <f t="shared" si="2"/>
        <v>312</v>
      </c>
      <c r="H27" s="94">
        <v>2104115</v>
      </c>
      <c r="I27" s="94">
        <f t="shared" si="3"/>
        <v>1452</v>
      </c>
      <c r="J27" s="94">
        <v>956338</v>
      </c>
      <c r="K27" s="94">
        <f t="shared" si="4"/>
        <v>775</v>
      </c>
    </row>
    <row r="28" spans="1:11" ht="30.75" customHeight="1" x14ac:dyDescent="0.25">
      <c r="A28" s="81">
        <v>46197</v>
      </c>
      <c r="B28" s="94">
        <v>5178660</v>
      </c>
      <c r="C28" s="94">
        <f t="shared" si="0"/>
        <v>4559</v>
      </c>
      <c r="D28" s="94">
        <v>896165</v>
      </c>
      <c r="E28" s="94">
        <f t="shared" si="1"/>
        <v>2116</v>
      </c>
      <c r="F28" s="94">
        <v>638541</v>
      </c>
      <c r="G28" s="94">
        <f t="shared" si="2"/>
        <v>209</v>
      </c>
      <c r="H28" s="94">
        <v>2105865</v>
      </c>
      <c r="I28" s="94">
        <f t="shared" si="3"/>
        <v>1750</v>
      </c>
      <c r="J28" s="94">
        <v>957169</v>
      </c>
      <c r="K28" s="94">
        <f t="shared" si="4"/>
        <v>831</v>
      </c>
    </row>
    <row r="29" spans="1:11" ht="30.75" customHeight="1" x14ac:dyDescent="0.25">
      <c r="A29" s="81">
        <v>46198</v>
      </c>
      <c r="B29" s="94">
        <v>5183238</v>
      </c>
      <c r="C29" s="94">
        <f t="shared" si="0"/>
        <v>4578</v>
      </c>
      <c r="D29" s="94">
        <v>898166</v>
      </c>
      <c r="E29" s="94">
        <f t="shared" si="1"/>
        <v>2001</v>
      </c>
      <c r="F29" s="94">
        <v>638871</v>
      </c>
      <c r="G29" s="94">
        <f t="shared" si="2"/>
        <v>330</v>
      </c>
      <c r="H29" s="94">
        <v>2107396</v>
      </c>
      <c r="I29" s="94">
        <f t="shared" si="3"/>
        <v>1531</v>
      </c>
      <c r="J29" s="94">
        <v>958007</v>
      </c>
      <c r="K29" s="94">
        <f t="shared" si="4"/>
        <v>838</v>
      </c>
    </row>
    <row r="30" spans="1:11" ht="30.75" customHeight="1" x14ac:dyDescent="0.25">
      <c r="A30" s="81">
        <v>46199</v>
      </c>
      <c r="B30" s="94">
        <v>5187648</v>
      </c>
      <c r="C30" s="94">
        <f t="shared" si="0"/>
        <v>4410</v>
      </c>
      <c r="D30" s="94">
        <v>899996</v>
      </c>
      <c r="E30" s="94">
        <f t="shared" si="1"/>
        <v>1830</v>
      </c>
      <c r="F30" s="94">
        <v>639117</v>
      </c>
      <c r="G30" s="94">
        <f t="shared" si="2"/>
        <v>246</v>
      </c>
      <c r="H30" s="94">
        <v>2108823</v>
      </c>
      <c r="I30" s="94">
        <f t="shared" si="3"/>
        <v>1427</v>
      </c>
      <c r="J30" s="94">
        <v>958616</v>
      </c>
      <c r="K30" s="94">
        <f t="shared" si="4"/>
        <v>609</v>
      </c>
    </row>
    <row r="31" spans="1:11" ht="30.75" customHeight="1" x14ac:dyDescent="0.25">
      <c r="A31" s="81">
        <v>46200</v>
      </c>
      <c r="B31" s="94">
        <v>5191854</v>
      </c>
      <c r="C31" s="94">
        <f t="shared" si="0"/>
        <v>4206</v>
      </c>
      <c r="D31" s="94">
        <v>901628</v>
      </c>
      <c r="E31" s="94">
        <f t="shared" si="1"/>
        <v>1632</v>
      </c>
      <c r="F31" s="94">
        <v>639402</v>
      </c>
      <c r="G31" s="94">
        <f t="shared" si="2"/>
        <v>285</v>
      </c>
      <c r="H31" s="94">
        <v>2110048</v>
      </c>
      <c r="I31" s="94">
        <f t="shared" si="3"/>
        <v>1225</v>
      </c>
      <c r="J31" s="94">
        <v>959215</v>
      </c>
      <c r="K31" s="94">
        <f t="shared" si="4"/>
        <v>599</v>
      </c>
    </row>
    <row r="32" spans="1:11" ht="30.75" customHeight="1" x14ac:dyDescent="0.25">
      <c r="A32" s="81">
        <v>46201</v>
      </c>
      <c r="B32" s="94">
        <v>5196043</v>
      </c>
      <c r="C32" s="94">
        <f t="shared" si="0"/>
        <v>4189</v>
      </c>
      <c r="D32" s="94">
        <v>903285</v>
      </c>
      <c r="E32" s="94">
        <f t="shared" si="1"/>
        <v>1657</v>
      </c>
      <c r="F32" s="94">
        <v>639685</v>
      </c>
      <c r="G32" s="94">
        <f t="shared" si="2"/>
        <v>283</v>
      </c>
      <c r="H32" s="94">
        <v>2111275</v>
      </c>
      <c r="I32" s="94">
        <f t="shared" si="3"/>
        <v>1227</v>
      </c>
      <c r="J32" s="94">
        <v>959812</v>
      </c>
      <c r="K32" s="94">
        <f t="shared" si="4"/>
        <v>597</v>
      </c>
    </row>
    <row r="33" spans="1:11" ht="30.75" customHeight="1" x14ac:dyDescent="0.25">
      <c r="A33" s="81">
        <v>46202</v>
      </c>
      <c r="B33" s="94">
        <v>5200307</v>
      </c>
      <c r="C33" s="94">
        <f t="shared" ref="C33:C34" si="5">B33-B32</f>
        <v>4264</v>
      </c>
      <c r="D33" s="94">
        <v>905555</v>
      </c>
      <c r="E33" s="94">
        <f t="shared" ref="E33:E34" si="6">D33-D32</f>
        <v>2270</v>
      </c>
      <c r="F33" s="94">
        <v>640086</v>
      </c>
      <c r="G33" s="94">
        <f t="shared" ref="G33:G34" si="7">F33-F32</f>
        <v>401</v>
      </c>
      <c r="H33" s="94">
        <v>2113014</v>
      </c>
      <c r="I33" s="94">
        <f t="shared" ref="I33:I34" si="8">H33-H32</f>
        <v>1739</v>
      </c>
      <c r="J33" s="94">
        <v>960440</v>
      </c>
      <c r="K33" s="94">
        <f t="shared" ref="K33:K34" si="9">J33-J32</f>
        <v>628</v>
      </c>
    </row>
    <row r="34" spans="1:11" ht="30.75" customHeight="1" x14ac:dyDescent="0.25">
      <c r="A34" s="81">
        <v>46203</v>
      </c>
      <c r="B34" s="94">
        <v>5205146</v>
      </c>
      <c r="C34" s="94">
        <f t="shared" si="5"/>
        <v>4839</v>
      </c>
      <c r="D34" s="94">
        <v>907605</v>
      </c>
      <c r="E34" s="94">
        <f t="shared" si="6"/>
        <v>2050</v>
      </c>
      <c r="F34" s="94">
        <v>640343</v>
      </c>
      <c r="G34" s="94">
        <f t="shared" si="7"/>
        <v>257</v>
      </c>
      <c r="H34" s="94">
        <v>2114508</v>
      </c>
      <c r="I34" s="94">
        <f t="shared" si="8"/>
        <v>1494</v>
      </c>
      <c r="J34" s="94">
        <v>961389</v>
      </c>
      <c r="K34" s="94">
        <f t="shared" si="9"/>
        <v>949</v>
      </c>
    </row>
    <row r="35" spans="1:11" ht="50.25" customHeight="1" x14ac:dyDescent="0.25">
      <c r="A35" s="40" t="s">
        <v>29</v>
      </c>
      <c r="B35" s="94"/>
      <c r="C35" s="94">
        <f>SUM(C5:C34)</f>
        <v>130866</v>
      </c>
      <c r="D35" s="94"/>
      <c r="E35" s="94">
        <f>SUM(E5:E34)</f>
        <v>55584</v>
      </c>
      <c r="F35" s="94"/>
      <c r="G35" s="94">
        <f>SUM(G5:G34)</f>
        <v>8757</v>
      </c>
      <c r="H35" s="94"/>
      <c r="I35" s="94">
        <f>SUM(I5:I34)</f>
        <v>46866</v>
      </c>
      <c r="J35" s="94"/>
      <c r="K35" s="94">
        <f>SUM(K5:K34)</f>
        <v>21876</v>
      </c>
    </row>
    <row r="37" spans="1:11" ht="24.95" customHeight="1" x14ac:dyDescent="0.25">
      <c r="E37" s="278"/>
      <c r="F37" s="278"/>
      <c r="G37" s="277">
        <f>SUM(B35:K35)</f>
        <v>263949</v>
      </c>
      <c r="H37" s="277"/>
      <c r="I37" s="277"/>
      <c r="J37" s="277"/>
    </row>
    <row r="38" spans="1:11" ht="24.95" customHeight="1" x14ac:dyDescent="0.25">
      <c r="E38" s="278"/>
      <c r="F38" s="278"/>
      <c r="G38" s="277"/>
      <c r="H38" s="277"/>
      <c r="I38" s="277"/>
      <c r="J38" s="277"/>
    </row>
    <row r="39" spans="1:11" ht="24.95" customHeight="1" x14ac:dyDescent="0.25">
      <c r="E39" s="278"/>
      <c r="F39" s="278"/>
      <c r="G39" s="277"/>
      <c r="H39" s="277"/>
      <c r="I39" s="277"/>
      <c r="J39" s="277"/>
    </row>
    <row r="40" spans="1:11" ht="24.95" customHeight="1" x14ac:dyDescent="0.25">
      <c r="D40" s="97"/>
      <c r="E40" s="97"/>
      <c r="F40" s="98"/>
      <c r="G40" s="277"/>
      <c r="H40" s="277"/>
      <c r="I40" s="277"/>
      <c r="J40" s="277"/>
    </row>
    <row r="41" spans="1:11" ht="24.95" customHeight="1" x14ac:dyDescent="0.25">
      <c r="F41" s="98"/>
      <c r="G41" s="277"/>
      <c r="H41" s="277"/>
      <c r="I41" s="277"/>
      <c r="J41" s="277"/>
    </row>
  </sheetData>
  <mergeCells count="7">
    <mergeCell ref="G37:J41"/>
    <mergeCell ref="E37:F39"/>
    <mergeCell ref="J3:K3"/>
    <mergeCell ref="H3:I3"/>
    <mergeCell ref="B3:C3"/>
    <mergeCell ref="D3:E3"/>
    <mergeCell ref="F3:G3"/>
  </mergeCells>
  <pageMargins left="3.937007874015748E-2" right="3.937007874015748E-2" top="1.968503937007874E-2" bottom="1.968503937007874E-2" header="3.937007874015748E-2" footer="3.937007874015748E-2"/>
  <pageSetup paperSize="9" scale="4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Z42"/>
  <sheetViews>
    <sheetView tabSelected="1" topLeftCell="F35" zoomScale="40" zoomScaleNormal="40" workbookViewId="0">
      <selection activeCell="K46" sqref="K46"/>
    </sheetView>
  </sheetViews>
  <sheetFormatPr defaultColWidth="10" defaultRowHeight="15" x14ac:dyDescent="0.25"/>
  <cols>
    <col min="1" max="1" width="34" bestFit="1" customWidth="1"/>
    <col min="2" max="2" width="23.42578125" customWidth="1"/>
    <col min="3" max="3" width="24" customWidth="1"/>
    <col min="4" max="4" width="25.85546875" bestFit="1" customWidth="1"/>
    <col min="5" max="5" width="25.28515625" bestFit="1" customWidth="1"/>
    <col min="6" max="6" width="22.85546875" customWidth="1"/>
    <col min="7" max="25" width="23.140625" customWidth="1"/>
  </cols>
  <sheetData>
    <row r="1" spans="1:25" ht="183" customHeight="1" x14ac:dyDescent="0.25">
      <c r="A1" s="334">
        <v>2026</v>
      </c>
      <c r="B1" s="334"/>
      <c r="C1" s="334"/>
      <c r="D1" s="302"/>
      <c r="E1" s="302"/>
      <c r="F1" s="302"/>
      <c r="G1" s="302"/>
      <c r="H1" s="302"/>
      <c r="I1" s="302"/>
      <c r="J1" s="302"/>
      <c r="K1" s="302"/>
      <c r="L1" s="302"/>
      <c r="M1" s="302"/>
      <c r="N1" s="302"/>
      <c r="O1" s="302"/>
      <c r="P1" s="302"/>
      <c r="Q1" s="302"/>
      <c r="R1" s="302"/>
      <c r="S1" s="302"/>
      <c r="T1" s="302"/>
      <c r="U1" s="302"/>
      <c r="V1" s="302"/>
      <c r="W1" s="302"/>
      <c r="X1" s="302"/>
      <c r="Y1" s="302"/>
    </row>
    <row r="2" spans="1:25" ht="24" customHeight="1" x14ac:dyDescent="0.25">
      <c r="A2" s="334"/>
      <c r="B2" s="334"/>
      <c r="C2" s="334"/>
      <c r="D2" s="302"/>
      <c r="E2" s="302"/>
      <c r="F2" s="302"/>
      <c r="G2" s="302"/>
      <c r="H2" s="302"/>
      <c r="I2" s="302"/>
      <c r="J2" s="302"/>
      <c r="K2" s="302"/>
      <c r="L2" s="302"/>
      <c r="M2" s="302"/>
      <c r="N2" s="302"/>
      <c r="O2" s="302"/>
      <c r="P2" s="302"/>
      <c r="Q2" s="302"/>
      <c r="R2" s="302"/>
      <c r="S2" s="302"/>
      <c r="T2" s="302"/>
      <c r="U2" s="302"/>
      <c r="V2" s="302"/>
      <c r="W2" s="302"/>
      <c r="X2" s="302"/>
      <c r="Y2" s="302"/>
    </row>
    <row r="3" spans="1:25" ht="3" customHeight="1" x14ac:dyDescent="0.25">
      <c r="A3" s="335"/>
      <c r="B3" s="335"/>
      <c r="C3" s="335"/>
      <c r="D3" s="303"/>
      <c r="E3" s="303"/>
      <c r="F3" s="303"/>
      <c r="G3" s="303"/>
      <c r="H3" s="303"/>
      <c r="I3" s="303"/>
      <c r="J3" s="303"/>
      <c r="K3" s="303"/>
      <c r="L3" s="303"/>
      <c r="M3" s="303"/>
      <c r="N3" s="303"/>
      <c r="O3" s="303"/>
      <c r="P3" s="303"/>
      <c r="Q3" s="303"/>
      <c r="R3" s="303"/>
      <c r="S3" s="303"/>
      <c r="T3" s="303"/>
      <c r="U3" s="303"/>
      <c r="V3" s="303"/>
      <c r="W3" s="303"/>
      <c r="X3" s="303"/>
      <c r="Y3" s="303"/>
    </row>
    <row r="4" spans="1:25" ht="37.5" customHeight="1" x14ac:dyDescent="0.25">
      <c r="A4" s="336" t="s">
        <v>178</v>
      </c>
      <c r="B4" s="339" t="s">
        <v>118</v>
      </c>
      <c r="C4" s="340"/>
      <c r="D4" s="340"/>
      <c r="E4" s="340"/>
      <c r="F4" s="340"/>
      <c r="G4" s="340"/>
      <c r="H4" s="340"/>
      <c r="I4" s="340"/>
      <c r="J4" s="340"/>
      <c r="K4" s="340"/>
      <c r="L4" s="340"/>
      <c r="M4" s="340"/>
      <c r="N4" s="340"/>
      <c r="O4" s="340"/>
      <c r="P4" s="340"/>
      <c r="Q4" s="340"/>
      <c r="R4" s="340"/>
      <c r="S4" s="340"/>
      <c r="T4" s="340"/>
      <c r="U4" s="340"/>
      <c r="V4" s="340"/>
      <c r="W4" s="340"/>
      <c r="X4" s="340"/>
      <c r="Y4" s="341"/>
    </row>
    <row r="5" spans="1:25" ht="37.5" customHeight="1" x14ac:dyDescent="0.25">
      <c r="A5" s="337"/>
      <c r="B5" s="342"/>
      <c r="C5" s="343"/>
      <c r="D5" s="343"/>
      <c r="E5" s="343"/>
      <c r="F5" s="343"/>
      <c r="G5" s="343"/>
      <c r="H5" s="343"/>
      <c r="I5" s="343"/>
      <c r="J5" s="343"/>
      <c r="K5" s="343"/>
      <c r="L5" s="343"/>
      <c r="M5" s="343"/>
      <c r="N5" s="343"/>
      <c r="O5" s="343"/>
      <c r="P5" s="343"/>
      <c r="Q5" s="343"/>
      <c r="R5" s="343"/>
      <c r="S5" s="343"/>
      <c r="T5" s="343"/>
      <c r="U5" s="343"/>
      <c r="V5" s="343"/>
      <c r="W5" s="343"/>
      <c r="X5" s="343"/>
      <c r="Y5" s="344"/>
    </row>
    <row r="6" spans="1:25" ht="57" customHeight="1" x14ac:dyDescent="0.25">
      <c r="A6" s="338"/>
      <c r="B6" s="289" t="s">
        <v>86</v>
      </c>
      <c r="C6" s="290"/>
      <c r="D6" s="290"/>
      <c r="E6" s="290"/>
      <c r="F6" s="290"/>
      <c r="G6" s="290"/>
      <c r="H6" s="290"/>
      <c r="I6" s="291"/>
      <c r="J6" s="299" t="s">
        <v>85</v>
      </c>
      <c r="K6" s="300"/>
      <c r="L6" s="300"/>
      <c r="M6" s="300"/>
      <c r="N6" s="300"/>
      <c r="O6" s="300"/>
      <c r="P6" s="300"/>
      <c r="Q6" s="301"/>
      <c r="R6" s="292" t="s">
        <v>84</v>
      </c>
      <c r="S6" s="293"/>
      <c r="T6" s="293"/>
      <c r="U6" s="293"/>
      <c r="V6" s="293"/>
      <c r="W6" s="293"/>
      <c r="X6" s="293"/>
      <c r="Y6" s="294"/>
    </row>
    <row r="7" spans="1:25" ht="37.5" customHeight="1" x14ac:dyDescent="0.25">
      <c r="A7" s="78"/>
      <c r="B7" s="295" t="s">
        <v>83</v>
      </c>
      <c r="C7" s="296"/>
      <c r="D7" s="295" t="s">
        <v>82</v>
      </c>
      <c r="E7" s="296"/>
      <c r="F7" s="295" t="s">
        <v>81</v>
      </c>
      <c r="G7" s="296"/>
      <c r="H7" s="295" t="s">
        <v>80</v>
      </c>
      <c r="I7" s="296"/>
      <c r="J7" s="295" t="s">
        <v>79</v>
      </c>
      <c r="K7" s="296"/>
      <c r="L7" s="295" t="s">
        <v>78</v>
      </c>
      <c r="M7" s="296"/>
      <c r="N7" s="295" t="s">
        <v>77</v>
      </c>
      <c r="O7" s="296"/>
      <c r="P7" s="295" t="s">
        <v>76</v>
      </c>
      <c r="Q7" s="296"/>
      <c r="R7" s="297" t="s">
        <v>75</v>
      </c>
      <c r="S7" s="298"/>
      <c r="T7" s="297" t="s">
        <v>74</v>
      </c>
      <c r="U7" s="298"/>
      <c r="V7" s="297" t="s">
        <v>73</v>
      </c>
      <c r="W7" s="298"/>
      <c r="X7" s="295" t="s">
        <v>72</v>
      </c>
      <c r="Y7" s="296"/>
    </row>
    <row r="8" spans="1:25" ht="58.5" customHeight="1" x14ac:dyDescent="0.25">
      <c r="A8" s="78"/>
      <c r="B8" s="313" t="s">
        <v>171</v>
      </c>
      <c r="C8" s="314"/>
      <c r="D8" s="314"/>
      <c r="E8" s="315"/>
      <c r="F8" s="310" t="s">
        <v>170</v>
      </c>
      <c r="G8" s="311"/>
      <c r="H8" s="311"/>
      <c r="I8" s="312"/>
      <c r="J8" s="316" t="s">
        <v>172</v>
      </c>
      <c r="K8" s="317"/>
      <c r="L8" s="317"/>
      <c r="M8" s="318"/>
      <c r="N8" s="319" t="s">
        <v>173</v>
      </c>
      <c r="O8" s="320"/>
      <c r="P8" s="320"/>
      <c r="Q8" s="321"/>
      <c r="R8" s="304" t="s">
        <v>169</v>
      </c>
      <c r="S8" s="305"/>
      <c r="T8" s="305"/>
      <c r="U8" s="305"/>
      <c r="V8" s="305"/>
      <c r="W8" s="305"/>
      <c r="X8" s="305"/>
      <c r="Y8" s="306"/>
    </row>
    <row r="9" spans="1:25" ht="37.5" customHeight="1" x14ac:dyDescent="0.25">
      <c r="A9" s="92" t="s">
        <v>66</v>
      </c>
      <c r="B9" s="99" t="s">
        <v>65</v>
      </c>
      <c r="C9" s="99" t="s">
        <v>64</v>
      </c>
      <c r="D9" s="99" t="s">
        <v>65</v>
      </c>
      <c r="E9" s="99" t="s">
        <v>64</v>
      </c>
      <c r="F9" s="99" t="s">
        <v>65</v>
      </c>
      <c r="G9" s="99" t="s">
        <v>64</v>
      </c>
      <c r="H9" s="99" t="s">
        <v>65</v>
      </c>
      <c r="I9" s="99" t="s">
        <v>64</v>
      </c>
      <c r="J9" s="99" t="s">
        <v>65</v>
      </c>
      <c r="K9" s="99" t="s">
        <v>64</v>
      </c>
      <c r="L9" s="99" t="s">
        <v>65</v>
      </c>
      <c r="M9" s="99" t="s">
        <v>64</v>
      </c>
      <c r="N9" s="99" t="s">
        <v>65</v>
      </c>
      <c r="O9" s="99" t="s">
        <v>64</v>
      </c>
      <c r="P9" s="99" t="s">
        <v>65</v>
      </c>
      <c r="Q9" s="99" t="s">
        <v>64</v>
      </c>
      <c r="R9" s="99" t="s">
        <v>65</v>
      </c>
      <c r="S9" s="99" t="s">
        <v>64</v>
      </c>
      <c r="T9" s="99" t="s">
        <v>65</v>
      </c>
      <c r="U9" s="99" t="s">
        <v>64</v>
      </c>
      <c r="V9" s="99" t="s">
        <v>65</v>
      </c>
      <c r="W9" s="99" t="s">
        <v>64</v>
      </c>
      <c r="X9" s="99" t="s">
        <v>65</v>
      </c>
      <c r="Y9" s="99" t="s">
        <v>64</v>
      </c>
    </row>
    <row r="10" spans="1:25" s="100" customFormat="1" ht="69.75" hidden="1" customHeight="1" x14ac:dyDescent="0.25">
      <c r="A10" s="101">
        <v>46174</v>
      </c>
      <c r="B10" s="102">
        <v>615540.92000000004</v>
      </c>
      <c r="C10" s="102">
        <f>B10-'[1]Call Center'!$B$40</f>
        <v>310.1600000000326</v>
      </c>
      <c r="D10" s="102">
        <v>798469.92</v>
      </c>
      <c r="E10" s="102">
        <f>D10-'[1]Call Center'!$D$40</f>
        <v>335.44000000006054</v>
      </c>
      <c r="F10" s="102">
        <v>734804.08</v>
      </c>
      <c r="G10" s="102">
        <f>F10-'[1]Call Center'!$F$40</f>
        <v>401.03999999992084</v>
      </c>
      <c r="H10" s="102">
        <v>261018.92</v>
      </c>
      <c r="I10" s="102">
        <f>H10-'[1]Call Center'!$H$40</f>
        <v>161.22000000000116</v>
      </c>
      <c r="J10" s="102">
        <v>128001.86</v>
      </c>
      <c r="K10" s="102">
        <f>J10-'[1]Call Center'!$J$40</f>
        <v>63.889999999999418</v>
      </c>
      <c r="L10" s="102">
        <v>131283.16</v>
      </c>
      <c r="M10" s="102">
        <f>L10-'[1]Call Center'!$L$40</f>
        <v>128.3300000000163</v>
      </c>
      <c r="N10" s="102">
        <v>846676.24</v>
      </c>
      <c r="O10" s="102">
        <f>N10-'[1]Call Center'!$N$40</f>
        <v>374.55999999993946</v>
      </c>
      <c r="P10" s="102">
        <v>726114.8</v>
      </c>
      <c r="Q10" s="102">
        <f>P10-'[1]Call Center'!$P$40</f>
        <v>332.64000000001397</v>
      </c>
      <c r="R10" s="102">
        <v>617387.31999999995</v>
      </c>
      <c r="S10" s="102">
        <f>R10-'[1]Call Center'!$R$40</f>
        <v>303.88000000000466</v>
      </c>
      <c r="T10" s="102">
        <v>727601.44</v>
      </c>
      <c r="U10" s="102">
        <f>T10-'[1]Call Center'!$T$40</f>
        <v>472.39999999990687</v>
      </c>
      <c r="V10" s="102">
        <v>470664.36</v>
      </c>
      <c r="W10" s="102">
        <f>V10-'[1]Call Center'!$V$40</f>
        <v>271.67999999999302</v>
      </c>
      <c r="X10" s="102">
        <v>412257.76</v>
      </c>
      <c r="Y10" s="102">
        <f>X10-'[1]Call Center'!$X$40</f>
        <v>291.20000000001164</v>
      </c>
    </row>
    <row r="11" spans="1:25" ht="69.75" hidden="1" customHeight="1" x14ac:dyDescent="0.25">
      <c r="A11" s="101">
        <v>46175</v>
      </c>
      <c r="B11" s="102">
        <v>615776.04</v>
      </c>
      <c r="C11" s="102">
        <f>B11-B10</f>
        <v>235.11999999999534</v>
      </c>
      <c r="D11" s="102">
        <v>798786.96</v>
      </c>
      <c r="E11" s="102">
        <f>D11-D10</f>
        <v>317.03999999992084</v>
      </c>
      <c r="F11" s="102">
        <v>735190.4</v>
      </c>
      <c r="G11" s="102">
        <f>F11-F10</f>
        <v>386.32000000006519</v>
      </c>
      <c r="H11" s="102">
        <v>261176.34</v>
      </c>
      <c r="I11" s="102">
        <f>H11-H10</f>
        <v>157.4199999999837</v>
      </c>
      <c r="J11" s="102">
        <v>128112.51</v>
      </c>
      <c r="K11" s="102">
        <f t="shared" ref="K11:K28" si="0">J11-J10</f>
        <v>110.64999999999418</v>
      </c>
      <c r="L11" s="102">
        <v>131465.01</v>
      </c>
      <c r="M11" s="102">
        <f t="shared" ref="M11:M28" si="1">L11-L10</f>
        <v>181.85000000000582</v>
      </c>
      <c r="N11" s="102">
        <v>847009.84</v>
      </c>
      <c r="O11" s="102">
        <f>N11-N10</f>
        <v>333.59999999997672</v>
      </c>
      <c r="P11" s="102">
        <v>726398.32</v>
      </c>
      <c r="Q11" s="102">
        <f>P11-P10</f>
        <v>283.51999999990221</v>
      </c>
      <c r="R11" s="102">
        <v>617709.64</v>
      </c>
      <c r="S11" s="102">
        <f t="shared" ref="S11:S28" si="2">R11-R10</f>
        <v>322.32000000006519</v>
      </c>
      <c r="T11" s="102">
        <v>728056.08</v>
      </c>
      <c r="U11" s="102">
        <f t="shared" ref="U11:U31" si="3">T11-T10</f>
        <v>454.64000000001397</v>
      </c>
      <c r="V11" s="102">
        <v>470918.92</v>
      </c>
      <c r="W11" s="102">
        <f t="shared" ref="W11:W28" si="4">V11-V10</f>
        <v>254.55999999999767</v>
      </c>
      <c r="X11" s="102">
        <v>412546.64</v>
      </c>
      <c r="Y11" s="103">
        <f t="shared" ref="Y11:Y28" si="5">X11-X10</f>
        <v>288.88000000000466</v>
      </c>
    </row>
    <row r="12" spans="1:25" ht="69.75" hidden="1" customHeight="1" x14ac:dyDescent="0.25">
      <c r="A12" s="101">
        <v>46176</v>
      </c>
      <c r="B12" s="102">
        <v>616093.04</v>
      </c>
      <c r="C12" s="102">
        <f t="shared" ref="C12:C37" si="6">B12-B11</f>
        <v>317</v>
      </c>
      <c r="D12" s="102">
        <v>799152.03</v>
      </c>
      <c r="E12" s="102">
        <f t="shared" ref="E12:E37" si="7">D12-D11</f>
        <v>365.07000000006519</v>
      </c>
      <c r="F12" s="102">
        <v>735645.92</v>
      </c>
      <c r="G12" s="102">
        <f t="shared" ref="G12:Y37" si="8">F12-F11</f>
        <v>455.52000000001863</v>
      </c>
      <c r="H12" s="102">
        <v>261294.78</v>
      </c>
      <c r="I12" s="102">
        <f t="shared" ref="I12:I37" si="9">H12-H11</f>
        <v>118.44000000000233</v>
      </c>
      <c r="J12" s="102">
        <v>128256.83</v>
      </c>
      <c r="K12" s="102">
        <f t="shared" si="0"/>
        <v>144.32000000000698</v>
      </c>
      <c r="L12" s="102">
        <v>131711.87</v>
      </c>
      <c r="M12" s="102">
        <f t="shared" si="1"/>
        <v>246.85999999998603</v>
      </c>
      <c r="N12" s="102">
        <v>847423.12</v>
      </c>
      <c r="O12" s="102">
        <f t="shared" ref="O12:O37" si="10">N12-N11</f>
        <v>413.28000000002794</v>
      </c>
      <c r="P12" s="102">
        <v>726720.88</v>
      </c>
      <c r="Q12" s="102">
        <f t="shared" ref="Q12:Q37" si="11">P12-P11</f>
        <v>322.56000000005588</v>
      </c>
      <c r="R12" s="102">
        <v>618074.64</v>
      </c>
      <c r="S12" s="102">
        <f t="shared" si="2"/>
        <v>365</v>
      </c>
      <c r="T12" s="102">
        <v>728581.28</v>
      </c>
      <c r="U12" s="102">
        <f t="shared" si="3"/>
        <v>525.20000000006985</v>
      </c>
      <c r="V12" s="102">
        <v>471267.56</v>
      </c>
      <c r="W12" s="102">
        <f t="shared" si="4"/>
        <v>348.64000000001397</v>
      </c>
      <c r="X12" s="102">
        <v>412885.32</v>
      </c>
      <c r="Y12" s="103">
        <f t="shared" si="5"/>
        <v>338.67999999999302</v>
      </c>
    </row>
    <row r="13" spans="1:25" ht="69.75" hidden="1" customHeight="1" x14ac:dyDescent="0.25">
      <c r="A13" s="101">
        <v>46177</v>
      </c>
      <c r="B13" s="102">
        <v>616350.52</v>
      </c>
      <c r="C13" s="102">
        <f t="shared" si="6"/>
        <v>257.47999999998137</v>
      </c>
      <c r="D13" s="102">
        <v>799497.12</v>
      </c>
      <c r="E13" s="102">
        <f t="shared" si="7"/>
        <v>345.0899999999674</v>
      </c>
      <c r="F13" s="102">
        <v>736046</v>
      </c>
      <c r="G13" s="102">
        <f t="shared" si="8"/>
        <v>400.07999999995809</v>
      </c>
      <c r="H13" s="102">
        <v>261426.86</v>
      </c>
      <c r="I13" s="102">
        <f t="shared" si="9"/>
        <v>132.07999999998719</v>
      </c>
      <c r="J13" s="102">
        <v>128442.03</v>
      </c>
      <c r="K13" s="102">
        <f t="shared" si="0"/>
        <v>185.19999999999709</v>
      </c>
      <c r="L13" s="102">
        <v>131904.16</v>
      </c>
      <c r="M13" s="102">
        <f t="shared" si="1"/>
        <v>192.29000000000815</v>
      </c>
      <c r="N13" s="102">
        <v>847814.64</v>
      </c>
      <c r="O13" s="102">
        <f t="shared" si="10"/>
        <v>391.52000000001863</v>
      </c>
      <c r="P13" s="102">
        <v>727011.12</v>
      </c>
      <c r="Q13" s="102">
        <f t="shared" si="11"/>
        <v>290.23999999999069</v>
      </c>
      <c r="R13" s="102">
        <v>618471.80000000005</v>
      </c>
      <c r="S13" s="102">
        <f t="shared" si="2"/>
        <v>397.1600000000326</v>
      </c>
      <c r="T13" s="102">
        <v>729020.64</v>
      </c>
      <c r="U13" s="102">
        <f t="shared" si="3"/>
        <v>439.35999999998603</v>
      </c>
      <c r="V13" s="102">
        <v>471553.88</v>
      </c>
      <c r="W13" s="102">
        <f t="shared" si="4"/>
        <v>286.32000000000698</v>
      </c>
      <c r="X13" s="102">
        <v>413225.25</v>
      </c>
      <c r="Y13" s="103">
        <f t="shared" si="5"/>
        <v>339.92999999999302</v>
      </c>
    </row>
    <row r="14" spans="1:25" ht="69.75" hidden="1" customHeight="1" x14ac:dyDescent="0.25">
      <c r="A14" s="101">
        <v>46178</v>
      </c>
      <c r="B14" s="104">
        <v>616709.56000000006</v>
      </c>
      <c r="C14" s="102">
        <f t="shared" si="6"/>
        <v>359.04000000003725</v>
      </c>
      <c r="D14" s="102">
        <v>799957.52</v>
      </c>
      <c r="E14" s="102">
        <f t="shared" si="7"/>
        <v>460.40000000002328</v>
      </c>
      <c r="F14" s="102">
        <v>736597.12</v>
      </c>
      <c r="G14" s="102">
        <f t="shared" si="8"/>
        <v>551.11999999999534</v>
      </c>
      <c r="H14" s="102">
        <v>261605.2</v>
      </c>
      <c r="I14" s="102">
        <f t="shared" si="9"/>
        <v>178.34000000002561</v>
      </c>
      <c r="J14" s="102">
        <v>128585.13</v>
      </c>
      <c r="K14" s="102">
        <f t="shared" si="0"/>
        <v>143.10000000000582</v>
      </c>
      <c r="L14" s="102">
        <v>132128.26</v>
      </c>
      <c r="M14" s="102">
        <f t="shared" si="1"/>
        <v>224.10000000000582</v>
      </c>
      <c r="N14" s="102">
        <v>848304.48</v>
      </c>
      <c r="O14" s="102">
        <f t="shared" si="10"/>
        <v>489.8399999999674</v>
      </c>
      <c r="P14" s="102">
        <v>727459.52</v>
      </c>
      <c r="Q14" s="102">
        <f t="shared" si="11"/>
        <v>448.40000000002328</v>
      </c>
      <c r="R14" s="102">
        <v>618962.28</v>
      </c>
      <c r="S14" s="102">
        <f t="shared" si="2"/>
        <v>490.47999999998137</v>
      </c>
      <c r="T14" s="102">
        <v>729688.72</v>
      </c>
      <c r="U14" s="102">
        <f t="shared" si="3"/>
        <v>668.07999999995809</v>
      </c>
      <c r="V14" s="102">
        <v>471964.36</v>
      </c>
      <c r="W14" s="102">
        <f t="shared" si="4"/>
        <v>410.47999999998137</v>
      </c>
      <c r="X14" s="102">
        <v>413593.64</v>
      </c>
      <c r="Y14" s="103">
        <f t="shared" si="5"/>
        <v>368.39000000001397</v>
      </c>
    </row>
    <row r="15" spans="1:25" ht="69.75" hidden="1" customHeight="1" x14ac:dyDescent="0.25">
      <c r="A15" s="101">
        <v>46179</v>
      </c>
      <c r="B15" s="102">
        <v>616888.28</v>
      </c>
      <c r="C15" s="102">
        <f t="shared" si="6"/>
        <v>178.71999999997206</v>
      </c>
      <c r="D15" s="102">
        <v>800169.36</v>
      </c>
      <c r="E15" s="102">
        <f t="shared" si="7"/>
        <v>211.8399999999674</v>
      </c>
      <c r="F15" s="102">
        <v>736902.16</v>
      </c>
      <c r="G15" s="102">
        <f t="shared" si="8"/>
        <v>305.04000000003725</v>
      </c>
      <c r="H15" s="102">
        <v>261695.22</v>
      </c>
      <c r="I15" s="102">
        <f t="shared" si="9"/>
        <v>90.019999999989523</v>
      </c>
      <c r="J15" s="102">
        <v>128606.66</v>
      </c>
      <c r="K15" s="102">
        <f t="shared" si="0"/>
        <v>21.529999999998836</v>
      </c>
      <c r="L15" s="102">
        <v>132175.32999999999</v>
      </c>
      <c r="M15" s="102">
        <f t="shared" si="1"/>
        <v>47.069999999977881</v>
      </c>
      <c r="N15" s="102">
        <v>848533.84</v>
      </c>
      <c r="O15" s="102">
        <f t="shared" si="10"/>
        <v>229.35999999998603</v>
      </c>
      <c r="P15" s="102">
        <v>727658</v>
      </c>
      <c r="Q15" s="102">
        <f t="shared" si="11"/>
        <v>198.47999999998137</v>
      </c>
      <c r="R15" s="102">
        <v>619205.24</v>
      </c>
      <c r="S15" s="102">
        <f t="shared" si="2"/>
        <v>242.95999999996275</v>
      </c>
      <c r="T15" s="102">
        <v>729975.04</v>
      </c>
      <c r="U15" s="102">
        <f t="shared" si="3"/>
        <v>286.32000000006519</v>
      </c>
      <c r="V15" s="102">
        <v>472113.16</v>
      </c>
      <c r="W15" s="102">
        <f t="shared" si="4"/>
        <v>148.79999999998836</v>
      </c>
      <c r="X15" s="102">
        <v>413818.92</v>
      </c>
      <c r="Y15" s="103">
        <f t="shared" si="5"/>
        <v>225.27999999996973</v>
      </c>
    </row>
    <row r="16" spans="1:25" ht="69.75" hidden="1" customHeight="1" x14ac:dyDescent="0.25">
      <c r="A16" s="101">
        <v>46180</v>
      </c>
      <c r="B16" s="102">
        <v>617142.76</v>
      </c>
      <c r="C16" s="102">
        <f t="shared" si="6"/>
        <v>254.47999999998137</v>
      </c>
      <c r="D16" s="102">
        <v>800484.64</v>
      </c>
      <c r="E16" s="102">
        <f t="shared" si="7"/>
        <v>315.28000000002794</v>
      </c>
      <c r="F16" s="102">
        <v>737268.88</v>
      </c>
      <c r="G16" s="102">
        <f t="shared" si="8"/>
        <v>366.71999999997206</v>
      </c>
      <c r="H16" s="102">
        <v>261852.66</v>
      </c>
      <c r="I16" s="102">
        <f t="shared" si="9"/>
        <v>157.44000000000233</v>
      </c>
      <c r="J16" s="102">
        <v>128638.33</v>
      </c>
      <c r="K16" s="102">
        <f t="shared" si="0"/>
        <v>31.669999999998254</v>
      </c>
      <c r="L16" s="102">
        <v>132243.07</v>
      </c>
      <c r="M16" s="102">
        <f t="shared" si="1"/>
        <v>67.740000000019791</v>
      </c>
      <c r="N16" s="102">
        <v>848863.92</v>
      </c>
      <c r="O16" s="102">
        <f t="shared" si="10"/>
        <v>330.08000000007451</v>
      </c>
      <c r="P16" s="102">
        <v>727945.36</v>
      </c>
      <c r="Q16" s="102">
        <f t="shared" si="11"/>
        <v>287.35999999998603</v>
      </c>
      <c r="R16" s="102">
        <v>619499.04</v>
      </c>
      <c r="S16" s="102">
        <f t="shared" si="2"/>
        <v>293.80000000004657</v>
      </c>
      <c r="T16" s="102">
        <v>730383.6</v>
      </c>
      <c r="U16" s="102">
        <f t="shared" si="3"/>
        <v>408.55999999993946</v>
      </c>
      <c r="V16" s="102">
        <v>472353.56</v>
      </c>
      <c r="W16" s="102">
        <f t="shared" si="4"/>
        <v>240.40000000002328</v>
      </c>
      <c r="X16" s="102">
        <v>414063.8</v>
      </c>
      <c r="Y16" s="103">
        <f t="shared" si="5"/>
        <v>244.88000000000466</v>
      </c>
    </row>
    <row r="17" spans="1:26" ht="69.75" hidden="1" customHeight="1" x14ac:dyDescent="0.25">
      <c r="A17" s="101">
        <v>46181</v>
      </c>
      <c r="B17" s="102">
        <v>617421.56000000006</v>
      </c>
      <c r="C17" s="102">
        <f t="shared" si="6"/>
        <v>278.80000000004657</v>
      </c>
      <c r="D17" s="102">
        <v>800867.76</v>
      </c>
      <c r="E17" s="102">
        <f t="shared" si="7"/>
        <v>383.11999999999534</v>
      </c>
      <c r="F17" s="102">
        <v>737705.28</v>
      </c>
      <c r="G17" s="102">
        <f t="shared" si="8"/>
        <v>436.40000000002328</v>
      </c>
      <c r="H17" s="102">
        <v>262014.86</v>
      </c>
      <c r="I17" s="102">
        <f t="shared" si="9"/>
        <v>162.19999999998254</v>
      </c>
      <c r="J17" s="102">
        <v>128705.39</v>
      </c>
      <c r="K17" s="102">
        <f t="shared" si="0"/>
        <v>67.059999999997672</v>
      </c>
      <c r="L17" s="102">
        <v>132361.81</v>
      </c>
      <c r="M17" s="102">
        <f t="shared" si="1"/>
        <v>118.73999999999069</v>
      </c>
      <c r="N17" s="102">
        <v>849303.12</v>
      </c>
      <c r="O17" s="102">
        <f t="shared" si="10"/>
        <v>439.19999999995343</v>
      </c>
      <c r="P17" s="102">
        <v>728218.48</v>
      </c>
      <c r="Q17" s="102">
        <f t="shared" si="11"/>
        <v>273.11999999999534</v>
      </c>
      <c r="R17" s="102">
        <v>619839.64</v>
      </c>
      <c r="S17" s="102">
        <f t="shared" si="2"/>
        <v>340.59999999997672</v>
      </c>
      <c r="T17" s="102">
        <v>730951.92</v>
      </c>
      <c r="U17" s="102">
        <f t="shared" si="3"/>
        <v>568.32000000006519</v>
      </c>
      <c r="V17" s="102">
        <v>472726.36</v>
      </c>
      <c r="W17" s="102">
        <f t="shared" si="4"/>
        <v>372.79999999998836</v>
      </c>
      <c r="X17" s="102">
        <v>414329.16</v>
      </c>
      <c r="Y17" s="103">
        <f t="shared" si="5"/>
        <v>265.35999999998603</v>
      </c>
    </row>
    <row r="18" spans="1:26" ht="69.75" hidden="1" customHeight="1" x14ac:dyDescent="0.25">
      <c r="A18" s="101">
        <v>46182</v>
      </c>
      <c r="B18" s="102">
        <v>617707.31999999995</v>
      </c>
      <c r="C18" s="102">
        <f t="shared" si="6"/>
        <v>285.7599999998929</v>
      </c>
      <c r="D18" s="102">
        <v>801189.84</v>
      </c>
      <c r="E18" s="102">
        <f t="shared" si="7"/>
        <v>322.07999999995809</v>
      </c>
      <c r="F18" s="102">
        <v>738110</v>
      </c>
      <c r="G18" s="102">
        <f t="shared" si="8"/>
        <v>404.71999999997206</v>
      </c>
      <c r="H18" s="102">
        <v>262156.92</v>
      </c>
      <c r="I18" s="102">
        <f t="shared" si="9"/>
        <v>142.05999999999767</v>
      </c>
      <c r="J18" s="102">
        <v>128843.07</v>
      </c>
      <c r="K18" s="102">
        <f t="shared" si="0"/>
        <v>137.68000000000757</v>
      </c>
      <c r="L18" s="102">
        <v>132553.20000000001</v>
      </c>
      <c r="M18" s="102">
        <f t="shared" si="1"/>
        <v>191.39000000001397</v>
      </c>
      <c r="N18" s="102">
        <v>849698.42</v>
      </c>
      <c r="O18" s="102">
        <f t="shared" si="10"/>
        <v>395.30000000004657</v>
      </c>
      <c r="P18" s="102">
        <v>728515.76</v>
      </c>
      <c r="Q18" s="102">
        <f t="shared" si="11"/>
        <v>297.28000000002794</v>
      </c>
      <c r="R18" s="102">
        <v>620181.56000000006</v>
      </c>
      <c r="S18" s="102">
        <f t="shared" si="2"/>
        <v>341.92000000004191</v>
      </c>
      <c r="T18" s="102">
        <v>731435.26</v>
      </c>
      <c r="U18" s="102">
        <f t="shared" si="3"/>
        <v>483.3399999999674</v>
      </c>
      <c r="V18" s="102">
        <v>473003.72</v>
      </c>
      <c r="W18" s="102">
        <f t="shared" si="4"/>
        <v>277.35999999998603</v>
      </c>
      <c r="X18" s="102">
        <v>414628.92</v>
      </c>
      <c r="Y18" s="103">
        <f t="shared" si="5"/>
        <v>299.76000000000931</v>
      </c>
    </row>
    <row r="19" spans="1:26" ht="69.75" hidden="1" customHeight="1" x14ac:dyDescent="0.25">
      <c r="A19" s="101">
        <v>46183</v>
      </c>
      <c r="B19" s="102">
        <v>617996.25</v>
      </c>
      <c r="C19" s="102">
        <f t="shared" si="6"/>
        <v>288.93000000005122</v>
      </c>
      <c r="D19" s="102">
        <v>801492.25</v>
      </c>
      <c r="E19" s="102">
        <f t="shared" si="7"/>
        <v>302.4100000000326</v>
      </c>
      <c r="F19" s="102">
        <v>738510.24</v>
      </c>
      <c r="G19" s="102">
        <f t="shared" si="8"/>
        <v>400.23999999999069</v>
      </c>
      <c r="H19" s="102">
        <v>262310.15000000002</v>
      </c>
      <c r="I19" s="102">
        <f t="shared" si="9"/>
        <v>153.23000000003958</v>
      </c>
      <c r="J19" s="102">
        <v>128974.25</v>
      </c>
      <c r="K19" s="102">
        <f t="shared" si="0"/>
        <v>131.17999999999302</v>
      </c>
      <c r="L19" s="102">
        <v>132740.24</v>
      </c>
      <c r="M19" s="102">
        <f t="shared" si="1"/>
        <v>187.03999999997905</v>
      </c>
      <c r="N19" s="102">
        <v>850095.14</v>
      </c>
      <c r="O19" s="102">
        <f t="shared" si="10"/>
        <v>396.71999999997206</v>
      </c>
      <c r="P19" s="102">
        <v>728804.15</v>
      </c>
      <c r="Q19" s="102">
        <f t="shared" si="11"/>
        <v>288.39000000001397</v>
      </c>
      <c r="R19" s="102">
        <v>620523.25</v>
      </c>
      <c r="S19" s="102">
        <f t="shared" si="2"/>
        <v>341.68999999994412</v>
      </c>
      <c r="T19" s="102">
        <v>731894.25</v>
      </c>
      <c r="U19" s="102">
        <f t="shared" si="3"/>
        <v>458.98999999999069</v>
      </c>
      <c r="V19" s="102">
        <v>473301.15</v>
      </c>
      <c r="W19" s="102">
        <f t="shared" si="4"/>
        <v>297.43000000005122</v>
      </c>
      <c r="X19" s="102">
        <v>414925.25</v>
      </c>
      <c r="Y19" s="103">
        <f t="shared" si="5"/>
        <v>296.3300000000163</v>
      </c>
    </row>
    <row r="20" spans="1:26" ht="69.75" hidden="1" customHeight="1" x14ac:dyDescent="0.25">
      <c r="A20" s="101">
        <v>46184</v>
      </c>
      <c r="B20" s="102">
        <v>618277.43999999994</v>
      </c>
      <c r="C20" s="102">
        <f t="shared" si="6"/>
        <v>281.18999999994412</v>
      </c>
      <c r="D20" s="102">
        <v>801790.84</v>
      </c>
      <c r="E20" s="102">
        <f t="shared" si="7"/>
        <v>298.5899999999674</v>
      </c>
      <c r="F20" s="102">
        <v>738889.12</v>
      </c>
      <c r="G20" s="102">
        <f t="shared" si="8"/>
        <v>378.88000000000466</v>
      </c>
      <c r="H20" s="102">
        <v>262396.46000000002</v>
      </c>
      <c r="I20" s="102">
        <f t="shared" si="9"/>
        <v>86.309999999997672</v>
      </c>
      <c r="J20" s="102">
        <v>129106.41</v>
      </c>
      <c r="K20" s="102">
        <f t="shared" si="0"/>
        <v>132.16000000000349</v>
      </c>
      <c r="L20" s="102">
        <v>132915.49</v>
      </c>
      <c r="M20" s="102">
        <f t="shared" si="1"/>
        <v>175.25</v>
      </c>
      <c r="N20" s="102">
        <v>850447.04</v>
      </c>
      <c r="O20" s="102">
        <f t="shared" si="10"/>
        <v>351.90000000002328</v>
      </c>
      <c r="P20" s="102">
        <v>729105.04</v>
      </c>
      <c r="Q20" s="102">
        <f t="shared" si="11"/>
        <v>300.89000000001397</v>
      </c>
      <c r="R20" s="102">
        <v>620877.84</v>
      </c>
      <c r="S20" s="102">
        <f t="shared" si="2"/>
        <v>354.5899999999674</v>
      </c>
      <c r="T20" s="102">
        <v>732343.44</v>
      </c>
      <c r="U20" s="102">
        <f t="shared" si="3"/>
        <v>449.18999999994412</v>
      </c>
      <c r="V20" s="102">
        <v>473564.44</v>
      </c>
      <c r="W20" s="102">
        <f t="shared" si="4"/>
        <v>263.28999999997905</v>
      </c>
      <c r="X20" s="102">
        <v>415199.88</v>
      </c>
      <c r="Y20" s="103">
        <f t="shared" si="5"/>
        <v>274.63000000000466</v>
      </c>
    </row>
    <row r="21" spans="1:26" ht="69.599999999999994" hidden="1" customHeight="1" x14ac:dyDescent="0.25">
      <c r="A21" s="101">
        <v>46185</v>
      </c>
      <c r="B21" s="102">
        <v>618645.43999999994</v>
      </c>
      <c r="C21" s="102">
        <f t="shared" si="6"/>
        <v>368</v>
      </c>
      <c r="D21" s="102">
        <v>802243.52</v>
      </c>
      <c r="E21" s="102">
        <f t="shared" si="7"/>
        <v>452.68000000005122</v>
      </c>
      <c r="F21" s="102">
        <v>739309.52</v>
      </c>
      <c r="G21" s="102">
        <f t="shared" si="8"/>
        <v>420.40000000002328</v>
      </c>
      <c r="H21" s="102">
        <v>262463.44</v>
      </c>
      <c r="I21" s="102">
        <f t="shared" si="9"/>
        <v>66.979999999981374</v>
      </c>
      <c r="J21" s="102">
        <v>129267.89</v>
      </c>
      <c r="K21" s="102">
        <f t="shared" si="0"/>
        <v>161.47999999999593</v>
      </c>
      <c r="L21" s="102">
        <v>133130.03</v>
      </c>
      <c r="M21" s="102">
        <f t="shared" si="1"/>
        <v>214.54000000000815</v>
      </c>
      <c r="N21" s="102">
        <v>850977.24</v>
      </c>
      <c r="O21" s="102">
        <f t="shared" si="10"/>
        <v>530.19999999995343</v>
      </c>
      <c r="P21" s="102">
        <v>729383.92</v>
      </c>
      <c r="Q21" s="102">
        <f t="shared" si="11"/>
        <v>278.88000000000466</v>
      </c>
      <c r="R21" s="102">
        <v>621250.28</v>
      </c>
      <c r="S21" s="102">
        <f t="shared" si="2"/>
        <v>372.44000000006054</v>
      </c>
      <c r="T21" s="102">
        <v>733014.24</v>
      </c>
      <c r="U21" s="102">
        <f t="shared" si="3"/>
        <v>670.80000000004657</v>
      </c>
      <c r="V21" s="102">
        <v>474006.84</v>
      </c>
      <c r="W21" s="102">
        <f t="shared" si="4"/>
        <v>442.40000000002328</v>
      </c>
      <c r="X21" s="102">
        <v>415631.8</v>
      </c>
      <c r="Y21" s="103">
        <f t="shared" si="5"/>
        <v>431.9199999999837</v>
      </c>
    </row>
    <row r="22" spans="1:26" ht="69.75" hidden="1" customHeight="1" x14ac:dyDescent="0.25">
      <c r="A22" s="101">
        <v>46186</v>
      </c>
      <c r="B22" s="102">
        <v>618897.84</v>
      </c>
      <c r="C22" s="102">
        <f t="shared" si="6"/>
        <v>252.40000000002328</v>
      </c>
      <c r="D22" s="102">
        <v>802600.64</v>
      </c>
      <c r="E22" s="102">
        <f t="shared" si="7"/>
        <v>357.11999999999534</v>
      </c>
      <c r="F22" s="102">
        <v>739771.44</v>
      </c>
      <c r="G22" s="102">
        <f t="shared" si="8"/>
        <v>461.91999999992549</v>
      </c>
      <c r="H22" s="102">
        <v>262609.38</v>
      </c>
      <c r="I22" s="102">
        <f t="shared" si="9"/>
        <v>145.94000000000233</v>
      </c>
      <c r="J22" s="102">
        <v>129305.29</v>
      </c>
      <c r="K22" s="102">
        <f t="shared" si="0"/>
        <v>37.399999999994179</v>
      </c>
      <c r="L22" s="102">
        <v>133205.07</v>
      </c>
      <c r="M22" s="102">
        <f t="shared" si="1"/>
        <v>75.040000000008149</v>
      </c>
      <c r="N22" s="102">
        <v>851397.84</v>
      </c>
      <c r="O22" s="102">
        <f t="shared" si="10"/>
        <v>420.59999999997672</v>
      </c>
      <c r="P22" s="102">
        <v>729677.12</v>
      </c>
      <c r="Q22" s="102">
        <f t="shared" si="11"/>
        <v>293.19999999995343</v>
      </c>
      <c r="R22" s="102">
        <v>621632.28</v>
      </c>
      <c r="S22" s="102">
        <f t="shared" si="2"/>
        <v>382</v>
      </c>
      <c r="T22" s="102">
        <v>733485.12</v>
      </c>
      <c r="U22" s="102">
        <f t="shared" si="3"/>
        <v>470.88000000000466</v>
      </c>
      <c r="V22" s="102">
        <v>474293.56</v>
      </c>
      <c r="W22" s="102">
        <f t="shared" si="4"/>
        <v>286.71999999997206</v>
      </c>
      <c r="X22" s="102">
        <v>415917.8</v>
      </c>
      <c r="Y22" s="103">
        <f t="shared" si="5"/>
        <v>286</v>
      </c>
      <c r="Z22" t="s">
        <v>71</v>
      </c>
    </row>
    <row r="23" spans="1:26" ht="69.75" hidden="1" customHeight="1" x14ac:dyDescent="0.25">
      <c r="A23" s="101">
        <v>46187</v>
      </c>
      <c r="B23" s="102">
        <v>619157.96</v>
      </c>
      <c r="C23" s="102">
        <f t="shared" si="6"/>
        <v>260.11999999999534</v>
      </c>
      <c r="D23" s="102">
        <v>803004.72</v>
      </c>
      <c r="E23" s="102">
        <f t="shared" si="7"/>
        <v>404.07999999995809</v>
      </c>
      <c r="F23" s="102">
        <v>740198.64</v>
      </c>
      <c r="G23" s="102">
        <f t="shared" si="8"/>
        <v>427.20000000006985</v>
      </c>
      <c r="H23" s="102">
        <v>262777.98</v>
      </c>
      <c r="I23" s="102">
        <f t="shared" si="9"/>
        <v>168.59999999997672</v>
      </c>
      <c r="J23" s="102">
        <v>129367.96</v>
      </c>
      <c r="K23" s="102">
        <f t="shared" si="0"/>
        <v>62.670000000012806</v>
      </c>
      <c r="L23" s="102">
        <v>133299.60999999999</v>
      </c>
      <c r="M23" s="102">
        <f t="shared" si="1"/>
        <v>94.539999999979045</v>
      </c>
      <c r="N23" s="102">
        <v>851827.44</v>
      </c>
      <c r="O23" s="102">
        <f t="shared" si="10"/>
        <v>429.59999999997672</v>
      </c>
      <c r="P23" s="102">
        <v>729957.52</v>
      </c>
      <c r="Q23" s="102">
        <f t="shared" si="11"/>
        <v>280.40000000002328</v>
      </c>
      <c r="R23" s="102">
        <v>621993.52</v>
      </c>
      <c r="S23" s="102">
        <f t="shared" si="2"/>
        <v>361.23999999999069</v>
      </c>
      <c r="T23" s="102">
        <v>733911.92</v>
      </c>
      <c r="U23" s="102">
        <f t="shared" si="3"/>
        <v>426.80000000004657</v>
      </c>
      <c r="V23" s="102">
        <v>474605.16</v>
      </c>
      <c r="W23" s="102">
        <f t="shared" si="4"/>
        <v>311.59999999997672</v>
      </c>
      <c r="X23" s="102">
        <v>416230.56</v>
      </c>
      <c r="Y23" s="103">
        <f t="shared" si="5"/>
        <v>312.76000000000931</v>
      </c>
    </row>
    <row r="24" spans="1:26" ht="69.75" hidden="1" customHeight="1" x14ac:dyDescent="0.25">
      <c r="A24" s="101">
        <v>46188</v>
      </c>
      <c r="B24" s="102">
        <v>619442.04</v>
      </c>
      <c r="C24" s="102">
        <f t="shared" si="6"/>
        <v>284.08000000007451</v>
      </c>
      <c r="D24" s="102">
        <v>803368.08</v>
      </c>
      <c r="E24" s="102">
        <f t="shared" si="7"/>
        <v>363.35999999998603</v>
      </c>
      <c r="F24" s="102">
        <v>740653.36</v>
      </c>
      <c r="G24" s="102">
        <f t="shared" si="8"/>
        <v>454.71999999997206</v>
      </c>
      <c r="H24" s="102">
        <v>262913.78000000003</v>
      </c>
      <c r="I24" s="102">
        <f t="shared" si="9"/>
        <v>135.80000000004657</v>
      </c>
      <c r="J24" s="102">
        <v>129470.06</v>
      </c>
      <c r="K24" s="102">
        <f t="shared" si="0"/>
        <v>102.09999999999127</v>
      </c>
      <c r="L24" s="102">
        <v>133441.53</v>
      </c>
      <c r="M24" s="102">
        <f t="shared" si="1"/>
        <v>141.92000000001281</v>
      </c>
      <c r="N24" s="102">
        <v>852269.52</v>
      </c>
      <c r="O24" s="102">
        <f t="shared" si="10"/>
        <v>442.08000000007451</v>
      </c>
      <c r="P24" s="102">
        <v>730230.96</v>
      </c>
      <c r="Q24" s="102">
        <f t="shared" si="11"/>
        <v>273.43999999994412</v>
      </c>
      <c r="R24" s="102">
        <v>622324.28</v>
      </c>
      <c r="S24" s="102">
        <f t="shared" si="2"/>
        <v>330.76000000000931</v>
      </c>
      <c r="T24" s="102">
        <v>734409.36</v>
      </c>
      <c r="U24" s="102">
        <f t="shared" si="3"/>
        <v>497.43999999994412</v>
      </c>
      <c r="V24" s="102">
        <v>474896.04</v>
      </c>
      <c r="W24" s="102">
        <f t="shared" si="4"/>
        <v>290.88000000000466</v>
      </c>
      <c r="X24" s="102">
        <v>416575.32</v>
      </c>
      <c r="Y24" s="103">
        <f t="shared" si="5"/>
        <v>344.76000000000931</v>
      </c>
    </row>
    <row r="25" spans="1:26" ht="69.75" hidden="1" customHeight="1" x14ac:dyDescent="0.25">
      <c r="A25" s="101">
        <v>46189</v>
      </c>
      <c r="B25" s="102">
        <v>619712.80000000005</v>
      </c>
      <c r="C25" s="102">
        <f t="shared" si="6"/>
        <v>270.76000000000931</v>
      </c>
      <c r="D25" s="102">
        <v>803700.64</v>
      </c>
      <c r="E25" s="102">
        <f t="shared" si="7"/>
        <v>332.56000000005588</v>
      </c>
      <c r="F25" s="102">
        <v>741035.12</v>
      </c>
      <c r="G25" s="102">
        <f t="shared" si="8"/>
        <v>381.76000000000931</v>
      </c>
      <c r="H25" s="102">
        <v>263034.52</v>
      </c>
      <c r="I25" s="102">
        <f>H25-H24</f>
        <v>120.73999999999069</v>
      </c>
      <c r="J25" s="102">
        <v>129589.63</v>
      </c>
      <c r="K25" s="102">
        <f t="shared" si="0"/>
        <v>119.57000000000698</v>
      </c>
      <c r="L25" s="102">
        <v>133622.13</v>
      </c>
      <c r="M25" s="102">
        <f t="shared" si="1"/>
        <v>180.60000000000582</v>
      </c>
      <c r="N25" s="102">
        <v>852694.08</v>
      </c>
      <c r="O25" s="102">
        <f t="shared" si="10"/>
        <v>424.55999999993946</v>
      </c>
      <c r="P25" s="102">
        <v>730484</v>
      </c>
      <c r="Q25" s="102">
        <f t="shared" si="11"/>
        <v>253.04000000003725</v>
      </c>
      <c r="R25" s="102">
        <v>622636.96</v>
      </c>
      <c r="S25" s="102">
        <f t="shared" si="2"/>
        <v>312.67999999993481</v>
      </c>
      <c r="T25" s="102">
        <v>734883.00399999996</v>
      </c>
      <c r="U25" s="102">
        <f t="shared" si="3"/>
        <v>473.64399999997113</v>
      </c>
      <c r="V25" s="102">
        <v>475194.24</v>
      </c>
      <c r="W25" s="102">
        <f t="shared" si="4"/>
        <v>298.20000000001164</v>
      </c>
      <c r="X25" s="102">
        <v>416834.52</v>
      </c>
      <c r="Y25" s="103">
        <f t="shared" si="5"/>
        <v>259.20000000001164</v>
      </c>
    </row>
    <row r="26" spans="1:26" ht="69.75" customHeight="1" x14ac:dyDescent="0.25">
      <c r="A26" s="101">
        <v>46190</v>
      </c>
      <c r="B26" s="102">
        <v>619990.76</v>
      </c>
      <c r="C26" s="102">
        <f t="shared" si="6"/>
        <v>277.95999999996275</v>
      </c>
      <c r="D26" s="102">
        <v>804044.23</v>
      </c>
      <c r="E26" s="102">
        <f t="shared" si="7"/>
        <v>343.5899999999674</v>
      </c>
      <c r="F26" s="102">
        <v>741450.1</v>
      </c>
      <c r="G26" s="102">
        <f t="shared" si="8"/>
        <v>414.97999999998137</v>
      </c>
      <c r="H26" s="102">
        <v>263182.40000000002</v>
      </c>
      <c r="I26" s="102">
        <f t="shared" si="9"/>
        <v>147.88000000000466</v>
      </c>
      <c r="J26" s="102">
        <v>129727.59</v>
      </c>
      <c r="K26" s="102">
        <f t="shared" si="0"/>
        <v>137.95999999999185</v>
      </c>
      <c r="L26" s="102">
        <v>133809.29</v>
      </c>
      <c r="M26" s="102">
        <f t="shared" si="1"/>
        <v>187.16000000000349</v>
      </c>
      <c r="N26" s="102">
        <v>853053.28</v>
      </c>
      <c r="O26" s="102">
        <f t="shared" si="10"/>
        <v>359.20000000006985</v>
      </c>
      <c r="P26" s="102">
        <v>730804.56</v>
      </c>
      <c r="Q26" s="102">
        <f t="shared" si="11"/>
        <v>320.56000000005588</v>
      </c>
      <c r="R26" s="102">
        <v>623009.43999999994</v>
      </c>
      <c r="S26" s="102">
        <f t="shared" si="2"/>
        <v>372.47999999998137</v>
      </c>
      <c r="T26" s="102">
        <v>735364.32</v>
      </c>
      <c r="U26" s="102">
        <f t="shared" si="3"/>
        <v>481.31599999999162</v>
      </c>
      <c r="V26" s="102">
        <v>475488.52</v>
      </c>
      <c r="W26" s="102">
        <f t="shared" si="4"/>
        <v>294.28000000002794</v>
      </c>
      <c r="X26" s="102">
        <v>417120.12</v>
      </c>
      <c r="Y26" s="103">
        <f t="shared" si="5"/>
        <v>285.59999999997672</v>
      </c>
    </row>
    <row r="27" spans="1:26" ht="69.75" customHeight="1" x14ac:dyDescent="0.25">
      <c r="A27" s="101">
        <v>46191</v>
      </c>
      <c r="B27" s="102">
        <v>620265.64</v>
      </c>
      <c r="C27" s="102">
        <f t="shared" si="6"/>
        <v>274.88000000000466</v>
      </c>
      <c r="D27" s="102">
        <v>804403.28</v>
      </c>
      <c r="E27" s="102">
        <f t="shared" si="7"/>
        <v>359.05000000004657</v>
      </c>
      <c r="F27" s="102">
        <v>741889.04</v>
      </c>
      <c r="G27" s="102">
        <f t="shared" si="8"/>
        <v>438.94000000006054</v>
      </c>
      <c r="H27" s="102">
        <v>263333.42</v>
      </c>
      <c r="I27" s="102">
        <f t="shared" si="9"/>
        <v>151.01999999996042</v>
      </c>
      <c r="J27" s="102">
        <v>129824.3</v>
      </c>
      <c r="K27" s="102">
        <f t="shared" si="0"/>
        <v>96.710000000006403</v>
      </c>
      <c r="L27" s="102">
        <v>133957.13</v>
      </c>
      <c r="M27" s="102">
        <f t="shared" si="1"/>
        <v>147.83999999999651</v>
      </c>
      <c r="N27" s="102">
        <v>853459.44</v>
      </c>
      <c r="O27" s="102">
        <f t="shared" si="10"/>
        <v>406.15999999991618</v>
      </c>
      <c r="P27" s="102">
        <v>731062.72</v>
      </c>
      <c r="Q27" s="102">
        <f t="shared" si="11"/>
        <v>258.15999999991618</v>
      </c>
      <c r="R27" s="102">
        <v>623338.12</v>
      </c>
      <c r="S27" s="102">
        <f t="shared" si="2"/>
        <v>328.68000000005122</v>
      </c>
      <c r="T27" s="102">
        <v>735836.72</v>
      </c>
      <c r="U27" s="102">
        <f t="shared" si="3"/>
        <v>472.40000000002328</v>
      </c>
      <c r="V27" s="102">
        <v>475781.4</v>
      </c>
      <c r="W27" s="102">
        <f t="shared" si="4"/>
        <v>292.88000000000466</v>
      </c>
      <c r="X27" s="102">
        <v>417438.28</v>
      </c>
      <c r="Y27" s="103">
        <f t="shared" si="5"/>
        <v>318.1600000000326</v>
      </c>
    </row>
    <row r="28" spans="1:26" ht="69.75" customHeight="1" x14ac:dyDescent="0.25">
      <c r="A28" s="101">
        <v>46192</v>
      </c>
      <c r="B28" s="102">
        <v>620552.43999999994</v>
      </c>
      <c r="C28" s="102">
        <f t="shared" si="6"/>
        <v>286.79999999993015</v>
      </c>
      <c r="D28" s="102">
        <v>804795.44</v>
      </c>
      <c r="E28" s="102">
        <f t="shared" si="7"/>
        <v>392.15999999991618</v>
      </c>
      <c r="F28" s="102">
        <v>742300.64</v>
      </c>
      <c r="G28" s="102">
        <f t="shared" si="8"/>
        <v>411.59999999997672</v>
      </c>
      <c r="H28" s="102">
        <v>263477.65999999997</v>
      </c>
      <c r="I28" s="102">
        <f t="shared" si="9"/>
        <v>144.23999999999069</v>
      </c>
      <c r="J28" s="102">
        <v>129861.67</v>
      </c>
      <c r="K28" s="102">
        <f t="shared" si="0"/>
        <v>37.369999999995343</v>
      </c>
      <c r="L28" s="102">
        <v>134030.10999999999</v>
      </c>
      <c r="M28" s="102">
        <f t="shared" si="1"/>
        <v>72.979999999981374</v>
      </c>
      <c r="N28" s="102">
        <v>853821.58</v>
      </c>
      <c r="O28" s="102">
        <f t="shared" si="10"/>
        <v>362.14000000001397</v>
      </c>
      <c r="P28" s="102">
        <v>731285.41</v>
      </c>
      <c r="Q28" s="102">
        <f t="shared" si="11"/>
        <v>222.69000000006054</v>
      </c>
      <c r="R28" s="102">
        <v>623698.04</v>
      </c>
      <c r="S28" s="102">
        <f t="shared" si="2"/>
        <v>359.92000000004191</v>
      </c>
      <c r="T28" s="102">
        <v>736309.04</v>
      </c>
      <c r="U28" s="102">
        <f t="shared" si="3"/>
        <v>472.32000000006519</v>
      </c>
      <c r="V28" s="102">
        <v>476085.04</v>
      </c>
      <c r="W28" s="102">
        <f t="shared" si="4"/>
        <v>303.63999999995576</v>
      </c>
      <c r="X28" s="102">
        <v>417708.28</v>
      </c>
      <c r="Y28" s="103">
        <f t="shared" si="5"/>
        <v>270</v>
      </c>
    </row>
    <row r="29" spans="1:26" ht="69.75" customHeight="1" x14ac:dyDescent="0.25">
      <c r="A29" s="101">
        <v>46193</v>
      </c>
      <c r="B29" s="102">
        <v>620776.80000000005</v>
      </c>
      <c r="C29" s="102">
        <f t="shared" si="6"/>
        <v>224.36000000010245</v>
      </c>
      <c r="D29" s="102">
        <v>805100.88</v>
      </c>
      <c r="E29" s="102">
        <f t="shared" si="7"/>
        <v>305.44000000006054</v>
      </c>
      <c r="F29" s="102">
        <v>742726.96</v>
      </c>
      <c r="G29" s="102">
        <f t="shared" si="8"/>
        <v>426.31999999994878</v>
      </c>
      <c r="H29" s="102">
        <v>263599.98</v>
      </c>
      <c r="I29" s="102">
        <f t="shared" si="8"/>
        <v>122.32000000000698</v>
      </c>
      <c r="J29" s="102">
        <v>129898.73</v>
      </c>
      <c r="K29" s="102">
        <f t="shared" si="8"/>
        <v>37.059999999997672</v>
      </c>
      <c r="L29" s="102">
        <v>134100.73000000001</v>
      </c>
      <c r="M29" s="102">
        <f t="shared" si="8"/>
        <v>70.620000000024447</v>
      </c>
      <c r="N29" s="102">
        <v>854203.44</v>
      </c>
      <c r="O29" s="102">
        <f t="shared" si="8"/>
        <v>381.85999999998603</v>
      </c>
      <c r="P29" s="102">
        <v>731487.25</v>
      </c>
      <c r="Q29" s="102">
        <f t="shared" si="8"/>
        <v>201.8399999999674</v>
      </c>
      <c r="R29" s="102">
        <v>624009.56000000006</v>
      </c>
      <c r="S29" s="102">
        <f t="shared" si="8"/>
        <v>311.52000000001863</v>
      </c>
      <c r="T29" s="102">
        <v>736739.04</v>
      </c>
      <c r="U29" s="102">
        <f t="shared" si="3"/>
        <v>430</v>
      </c>
      <c r="V29" s="102">
        <v>476363.56</v>
      </c>
      <c r="W29" s="102">
        <f t="shared" si="8"/>
        <v>278.52000000001863</v>
      </c>
      <c r="X29" s="102">
        <v>417973.12</v>
      </c>
      <c r="Y29" s="102">
        <f t="shared" si="8"/>
        <v>264.8399999999674</v>
      </c>
    </row>
    <row r="30" spans="1:26" ht="69.75" customHeight="1" x14ac:dyDescent="0.25">
      <c r="A30" s="101">
        <v>46194</v>
      </c>
      <c r="B30" s="102">
        <v>621059.96</v>
      </c>
      <c r="C30" s="102">
        <f t="shared" si="6"/>
        <v>283.15999999991618</v>
      </c>
      <c r="D30" s="102">
        <v>805400.88</v>
      </c>
      <c r="E30" s="102">
        <f t="shared" si="7"/>
        <v>300</v>
      </c>
      <c r="F30" s="102">
        <v>743120.72</v>
      </c>
      <c r="G30" s="102">
        <f t="shared" si="8"/>
        <v>393.76000000000931</v>
      </c>
      <c r="H30" s="102">
        <v>263761.86</v>
      </c>
      <c r="I30" s="102">
        <f t="shared" si="9"/>
        <v>161.88000000000466</v>
      </c>
      <c r="J30" s="102">
        <v>129934.76</v>
      </c>
      <c r="K30" s="102">
        <f t="shared" ref="K30:K37" si="12">J30-J29</f>
        <v>36.029999999998836</v>
      </c>
      <c r="L30" s="102">
        <v>134169.89000000001</v>
      </c>
      <c r="M30" s="102">
        <f>L30-L29</f>
        <v>69.160000000003492</v>
      </c>
      <c r="N30" s="102">
        <v>854546.08</v>
      </c>
      <c r="O30" s="102">
        <f t="shared" si="10"/>
        <v>342.64000000001397</v>
      </c>
      <c r="P30" s="102">
        <v>731927.76</v>
      </c>
      <c r="Q30" s="102">
        <f t="shared" si="11"/>
        <v>440.51000000000931</v>
      </c>
      <c r="R30" s="102">
        <v>624344.28</v>
      </c>
      <c r="S30" s="102">
        <f t="shared" ref="S30:S37" si="13">R30-R29</f>
        <v>334.71999999997206</v>
      </c>
      <c r="T30" s="102">
        <v>737189.44</v>
      </c>
      <c r="U30" s="102">
        <f t="shared" si="3"/>
        <v>450.39999999990687</v>
      </c>
      <c r="V30" s="102">
        <v>476626.04</v>
      </c>
      <c r="W30" s="102">
        <f t="shared" ref="W30:W37" si="14">V30-V29</f>
        <v>262.47999999998137</v>
      </c>
      <c r="X30" s="102">
        <v>418239.32</v>
      </c>
      <c r="Y30" s="103">
        <f t="shared" ref="Y30:Y37" si="15">X30-X29</f>
        <v>266.20000000001164</v>
      </c>
    </row>
    <row r="31" spans="1:26" ht="69.75" customHeight="1" x14ac:dyDescent="0.25">
      <c r="A31" s="101">
        <v>46195</v>
      </c>
      <c r="B31" s="102">
        <v>621350.80000000005</v>
      </c>
      <c r="C31" s="102">
        <f t="shared" si="6"/>
        <v>290.84000000008382</v>
      </c>
      <c r="D31" s="102">
        <v>805757.04</v>
      </c>
      <c r="E31" s="102">
        <f t="shared" si="7"/>
        <v>356.1600000000326</v>
      </c>
      <c r="F31" s="102">
        <v>743543.44</v>
      </c>
      <c r="G31" s="102">
        <f t="shared" si="8"/>
        <v>422.71999999997206</v>
      </c>
      <c r="H31" s="102">
        <v>263905.78000000003</v>
      </c>
      <c r="I31" s="102">
        <f t="shared" si="9"/>
        <v>143.92000000004191</v>
      </c>
      <c r="J31" s="102">
        <v>130014.09</v>
      </c>
      <c r="K31" s="102">
        <f t="shared" si="12"/>
        <v>79.330000000001746</v>
      </c>
      <c r="L31" s="102">
        <v>134285.57</v>
      </c>
      <c r="M31" s="102">
        <f t="shared" ref="M31:M37" si="16">L31-L30</f>
        <v>115.67999999999302</v>
      </c>
      <c r="N31" s="102">
        <v>854948.08</v>
      </c>
      <c r="O31" s="102">
        <f t="shared" si="10"/>
        <v>402</v>
      </c>
      <c r="P31" s="102">
        <v>732196.08</v>
      </c>
      <c r="Q31" s="102">
        <f t="shared" si="11"/>
        <v>268.31999999994878</v>
      </c>
      <c r="R31" s="102">
        <v>624688.52</v>
      </c>
      <c r="S31" s="102">
        <f t="shared" si="13"/>
        <v>344.23999999999069</v>
      </c>
      <c r="T31" s="102">
        <v>737671.67</v>
      </c>
      <c r="U31" s="102">
        <f t="shared" si="3"/>
        <v>482.23000000009779</v>
      </c>
      <c r="V31" s="102">
        <v>476899.88</v>
      </c>
      <c r="W31" s="102">
        <f t="shared" si="14"/>
        <v>273.84000000002561</v>
      </c>
      <c r="X31" s="102">
        <v>418550.04</v>
      </c>
      <c r="Y31" s="103">
        <f t="shared" si="15"/>
        <v>310.71999999997206</v>
      </c>
    </row>
    <row r="32" spans="1:26" ht="69.75" customHeight="1" x14ac:dyDescent="0.25">
      <c r="A32" s="101">
        <v>46196</v>
      </c>
      <c r="B32" s="102">
        <v>621651.31999999995</v>
      </c>
      <c r="C32" s="102">
        <f t="shared" si="6"/>
        <v>300.51999999990221</v>
      </c>
      <c r="D32" s="102">
        <v>806087.44</v>
      </c>
      <c r="E32" s="102">
        <f t="shared" si="7"/>
        <v>330.39999999990687</v>
      </c>
      <c r="F32" s="102">
        <v>743912.88</v>
      </c>
      <c r="G32" s="102">
        <f t="shared" si="8"/>
        <v>369.44000000006054</v>
      </c>
      <c r="H32" s="102">
        <v>264027.58</v>
      </c>
      <c r="I32" s="102">
        <f t="shared" si="9"/>
        <v>121.79999999998836</v>
      </c>
      <c r="J32" s="102">
        <v>130154.73</v>
      </c>
      <c r="K32" s="102">
        <f t="shared" si="12"/>
        <v>140.63999999999942</v>
      </c>
      <c r="L32" s="102">
        <v>134456.03</v>
      </c>
      <c r="M32" s="102">
        <f t="shared" si="16"/>
        <v>170.45999999999185</v>
      </c>
      <c r="N32" s="102">
        <v>855348.48</v>
      </c>
      <c r="O32" s="102">
        <f t="shared" si="10"/>
        <v>400.40000000002328</v>
      </c>
      <c r="P32" s="102">
        <v>732458.32</v>
      </c>
      <c r="Q32" s="102">
        <f t="shared" si="11"/>
        <v>262.23999999999069</v>
      </c>
      <c r="R32" s="102">
        <v>625001.16</v>
      </c>
      <c r="S32" s="102">
        <f t="shared" si="13"/>
        <v>312.64000000001397</v>
      </c>
      <c r="T32" s="102">
        <v>738127.6</v>
      </c>
      <c r="U32" s="102">
        <f t="shared" ref="U32:U37" si="17">T32-T31</f>
        <v>455.92999999993481</v>
      </c>
      <c r="V32" s="102">
        <v>477115.64</v>
      </c>
      <c r="W32" s="102">
        <f t="shared" si="14"/>
        <v>215.76000000000931</v>
      </c>
      <c r="X32" s="102">
        <v>418794.35</v>
      </c>
      <c r="Y32" s="103">
        <f t="shared" si="15"/>
        <v>244.30999999999767</v>
      </c>
    </row>
    <row r="33" spans="1:25" ht="69.75" customHeight="1" x14ac:dyDescent="0.25">
      <c r="A33" s="101">
        <v>46197</v>
      </c>
      <c r="B33" s="102">
        <v>621939.07999999996</v>
      </c>
      <c r="C33" s="102">
        <f t="shared" si="6"/>
        <v>287.76000000000931</v>
      </c>
      <c r="D33" s="102">
        <v>806402.82</v>
      </c>
      <c r="E33" s="102">
        <f t="shared" si="7"/>
        <v>315.38000000000466</v>
      </c>
      <c r="F33" s="102">
        <v>744349.92</v>
      </c>
      <c r="G33" s="102">
        <f t="shared" si="8"/>
        <v>437.04000000003725</v>
      </c>
      <c r="H33" s="102">
        <v>264105.06</v>
      </c>
      <c r="I33" s="102">
        <f t="shared" si="9"/>
        <v>77.479999999981374</v>
      </c>
      <c r="J33" s="102">
        <v>130277.89</v>
      </c>
      <c r="K33" s="102">
        <f t="shared" si="12"/>
        <v>123.16000000000349</v>
      </c>
      <c r="L33" s="102">
        <v>134625.35999999999</v>
      </c>
      <c r="M33" s="102">
        <f t="shared" si="16"/>
        <v>169.32999999998719</v>
      </c>
      <c r="N33" s="102">
        <v>855741.04</v>
      </c>
      <c r="O33" s="102">
        <f t="shared" si="10"/>
        <v>392.56000000005588</v>
      </c>
      <c r="P33" s="102">
        <v>732751.28</v>
      </c>
      <c r="Q33" s="102">
        <f t="shared" si="11"/>
        <v>292.96000000007916</v>
      </c>
      <c r="R33" s="102">
        <v>625315.56000000006</v>
      </c>
      <c r="S33" s="102">
        <f t="shared" si="13"/>
        <v>314.40000000002328</v>
      </c>
      <c r="T33" s="102">
        <v>738592.64</v>
      </c>
      <c r="U33" s="102">
        <f t="shared" si="17"/>
        <v>465.04000000003725</v>
      </c>
      <c r="V33" s="102">
        <v>477440.4</v>
      </c>
      <c r="W33" s="102">
        <f t="shared" si="14"/>
        <v>324.76000000000931</v>
      </c>
      <c r="X33" s="102">
        <v>419051</v>
      </c>
      <c r="Y33" s="103">
        <f t="shared" si="15"/>
        <v>256.65000000002328</v>
      </c>
    </row>
    <row r="34" spans="1:25" ht="69.75" customHeight="1" x14ac:dyDescent="0.25">
      <c r="A34" s="101">
        <v>46198</v>
      </c>
      <c r="B34" s="102">
        <v>622266.64</v>
      </c>
      <c r="C34" s="102">
        <f t="shared" si="6"/>
        <v>327.56000000005588</v>
      </c>
      <c r="D34" s="102">
        <v>806763.28</v>
      </c>
      <c r="E34" s="102">
        <f t="shared" si="7"/>
        <v>360.46000000007916</v>
      </c>
      <c r="F34" s="102">
        <v>744822.48</v>
      </c>
      <c r="G34" s="102">
        <f t="shared" si="8"/>
        <v>472.55999999993946</v>
      </c>
      <c r="H34" s="102">
        <v>264236.82</v>
      </c>
      <c r="I34" s="102">
        <f t="shared" si="9"/>
        <v>131.76000000000931</v>
      </c>
      <c r="J34" s="102">
        <v>130441.59</v>
      </c>
      <c r="K34" s="102">
        <f t="shared" si="12"/>
        <v>163.69999999999709</v>
      </c>
      <c r="L34" s="102">
        <v>134830.10999999999</v>
      </c>
      <c r="M34" s="102">
        <f t="shared" si="16"/>
        <v>204.75</v>
      </c>
      <c r="N34" s="102">
        <v>856138.08</v>
      </c>
      <c r="O34" s="102">
        <f t="shared" si="10"/>
        <v>397.03999999992084</v>
      </c>
      <c r="P34" s="102">
        <v>733050.72</v>
      </c>
      <c r="Q34" s="102">
        <f t="shared" si="11"/>
        <v>299.43999999994412</v>
      </c>
      <c r="R34" s="102">
        <v>625635.72</v>
      </c>
      <c r="S34" s="102">
        <f t="shared" si="13"/>
        <v>320.15999999991618</v>
      </c>
      <c r="T34" s="102">
        <v>739050.72</v>
      </c>
      <c r="U34" s="102">
        <f t="shared" si="17"/>
        <v>458.07999999995809</v>
      </c>
      <c r="V34" s="102">
        <v>477722.24</v>
      </c>
      <c r="W34" s="102">
        <f t="shared" si="14"/>
        <v>281.8399999999674</v>
      </c>
      <c r="X34" s="102">
        <v>419349.96</v>
      </c>
      <c r="Y34" s="103">
        <f t="shared" si="15"/>
        <v>298.96000000002095</v>
      </c>
    </row>
    <row r="35" spans="1:25" ht="69.75" customHeight="1" x14ac:dyDescent="0.25">
      <c r="A35" s="101">
        <v>46199</v>
      </c>
      <c r="B35" s="102">
        <v>622573.48</v>
      </c>
      <c r="C35" s="102">
        <f t="shared" si="6"/>
        <v>306.8399999999674</v>
      </c>
      <c r="D35" s="102">
        <v>807091.12</v>
      </c>
      <c r="E35" s="102">
        <f t="shared" si="7"/>
        <v>327.8399999999674</v>
      </c>
      <c r="F35" s="102">
        <v>745277.84</v>
      </c>
      <c r="G35" s="102">
        <f t="shared" si="8"/>
        <v>455.35999999998603</v>
      </c>
      <c r="H35" s="102">
        <v>264338.42</v>
      </c>
      <c r="I35" s="102">
        <f t="shared" si="9"/>
        <v>101.59999999997672</v>
      </c>
      <c r="J35" s="102">
        <v>130572.6</v>
      </c>
      <c r="K35" s="102">
        <f t="shared" si="12"/>
        <v>131.01000000000931</v>
      </c>
      <c r="L35" s="102">
        <v>134983.25</v>
      </c>
      <c r="M35" s="102">
        <f t="shared" si="16"/>
        <v>153.14000000001397</v>
      </c>
      <c r="N35" s="102">
        <v>856575.91</v>
      </c>
      <c r="O35" s="102">
        <f t="shared" si="10"/>
        <v>437.83000000007451</v>
      </c>
      <c r="P35" s="102">
        <v>733319.52</v>
      </c>
      <c r="Q35" s="102">
        <f t="shared" si="11"/>
        <v>268.80000000004657</v>
      </c>
      <c r="R35" s="102">
        <v>625982.92000000004</v>
      </c>
      <c r="S35" s="102">
        <f t="shared" si="13"/>
        <v>347.20000000006985</v>
      </c>
      <c r="T35" s="102">
        <v>739489.52</v>
      </c>
      <c r="U35" s="102">
        <f t="shared" si="17"/>
        <v>438.80000000004657</v>
      </c>
      <c r="V35" s="102">
        <v>477983.24</v>
      </c>
      <c r="W35" s="102">
        <f t="shared" si="14"/>
        <v>261</v>
      </c>
      <c r="X35" s="102">
        <v>419714.2</v>
      </c>
      <c r="Y35" s="103">
        <f t="shared" si="15"/>
        <v>364.23999999999069</v>
      </c>
    </row>
    <row r="36" spans="1:25" ht="69.75" customHeight="1" x14ac:dyDescent="0.25">
      <c r="A36" s="101">
        <v>46200</v>
      </c>
      <c r="B36" s="102">
        <v>622857.31999999995</v>
      </c>
      <c r="C36" s="102">
        <f t="shared" si="6"/>
        <v>283.8399999999674</v>
      </c>
      <c r="D36" s="102">
        <v>807451.12</v>
      </c>
      <c r="E36" s="102">
        <f t="shared" si="7"/>
        <v>360</v>
      </c>
      <c r="F36" s="102">
        <v>745725.92</v>
      </c>
      <c r="G36" s="102">
        <f t="shared" si="8"/>
        <v>448.08000000007451</v>
      </c>
      <c r="H36" s="102">
        <v>264493.21999999997</v>
      </c>
      <c r="I36" s="102">
        <f t="shared" si="9"/>
        <v>154.79999999998836</v>
      </c>
      <c r="J36" s="102">
        <v>130608.1</v>
      </c>
      <c r="K36" s="102">
        <f t="shared" si="12"/>
        <v>35.5</v>
      </c>
      <c r="L36" s="102">
        <v>135053.89000000001</v>
      </c>
      <c r="M36" s="102">
        <f t="shared" si="16"/>
        <v>70.64000000001397</v>
      </c>
      <c r="N36" s="102">
        <v>856955.44</v>
      </c>
      <c r="O36" s="102">
        <f t="shared" si="10"/>
        <v>379.52999999991152</v>
      </c>
      <c r="P36" s="102">
        <v>733646</v>
      </c>
      <c r="Q36" s="102">
        <f t="shared" si="11"/>
        <v>326.47999999998137</v>
      </c>
      <c r="R36" s="102">
        <v>626334.52</v>
      </c>
      <c r="S36" s="102">
        <f t="shared" si="13"/>
        <v>351.59999999997672</v>
      </c>
      <c r="T36" s="102">
        <v>739932.24</v>
      </c>
      <c r="U36" s="102">
        <f t="shared" si="17"/>
        <v>442.71999999997206</v>
      </c>
      <c r="V36" s="102">
        <v>478305</v>
      </c>
      <c r="W36" s="102">
        <f t="shared" si="14"/>
        <v>321.76000000000931</v>
      </c>
      <c r="X36" s="102">
        <v>419991.72</v>
      </c>
      <c r="Y36" s="103">
        <f t="shared" si="15"/>
        <v>277.51999999996042</v>
      </c>
    </row>
    <row r="37" spans="1:25" ht="69.75" customHeight="1" x14ac:dyDescent="0.25">
      <c r="A37" s="101">
        <v>46201</v>
      </c>
      <c r="B37" s="102">
        <v>623146.12</v>
      </c>
      <c r="C37" s="102">
        <f t="shared" si="6"/>
        <v>288.80000000004657</v>
      </c>
      <c r="D37" s="102">
        <v>807755.04</v>
      </c>
      <c r="E37" s="102">
        <f t="shared" si="7"/>
        <v>303.92000000004191</v>
      </c>
      <c r="F37" s="102">
        <v>746156.01</v>
      </c>
      <c r="G37" s="102">
        <f t="shared" si="8"/>
        <v>430.0899999999674</v>
      </c>
      <c r="H37" s="102">
        <v>264624.46000000002</v>
      </c>
      <c r="I37" s="102">
        <f t="shared" si="9"/>
        <v>131.24000000004889</v>
      </c>
      <c r="J37" s="102">
        <v>130658.45</v>
      </c>
      <c r="K37" s="102">
        <f t="shared" si="12"/>
        <v>50.349999999991269</v>
      </c>
      <c r="L37" s="102">
        <v>135146.81</v>
      </c>
      <c r="M37" s="102">
        <f t="shared" si="16"/>
        <v>92.919999999983702</v>
      </c>
      <c r="N37" s="102">
        <v>857330.88</v>
      </c>
      <c r="O37" s="102">
        <f t="shared" si="10"/>
        <v>375.44000000006054</v>
      </c>
      <c r="P37" s="102">
        <v>733950.72</v>
      </c>
      <c r="Q37" s="102">
        <f t="shared" si="11"/>
        <v>304.71999999997206</v>
      </c>
      <c r="R37" s="102">
        <v>626623.48</v>
      </c>
      <c r="S37" s="102">
        <f t="shared" si="13"/>
        <v>288.95999999996275</v>
      </c>
      <c r="T37" s="102">
        <v>740341.04</v>
      </c>
      <c r="U37" s="102">
        <f t="shared" si="17"/>
        <v>408.80000000004657</v>
      </c>
      <c r="V37" s="102">
        <v>478586.24</v>
      </c>
      <c r="W37" s="102">
        <f t="shared" si="14"/>
        <v>281.23999999999069</v>
      </c>
      <c r="X37" s="102">
        <v>420214.28</v>
      </c>
      <c r="Y37" s="103">
        <f t="shared" si="15"/>
        <v>222.56000000005588</v>
      </c>
    </row>
    <row r="38" spans="1:25" ht="69.75" customHeight="1" x14ac:dyDescent="0.25">
      <c r="A38" s="101">
        <v>46202</v>
      </c>
      <c r="B38" s="102">
        <v>623450.92000000004</v>
      </c>
      <c r="C38" s="102">
        <f t="shared" ref="C38:C39" si="18">B38-B37</f>
        <v>304.80000000004657</v>
      </c>
      <c r="D38" s="102">
        <v>808135.12</v>
      </c>
      <c r="E38" s="102">
        <f t="shared" ref="E38:E39" si="19">D38-D37</f>
        <v>380.07999999995809</v>
      </c>
      <c r="F38" s="102">
        <v>746637.92</v>
      </c>
      <c r="G38" s="102">
        <f t="shared" ref="G38:G39" si="20">F38-F37</f>
        <v>481.9100000000326</v>
      </c>
      <c r="H38" s="102">
        <v>264735.62</v>
      </c>
      <c r="I38" s="102">
        <f t="shared" ref="I38:I39" si="21">H38-H37</f>
        <v>111.15999999997439</v>
      </c>
      <c r="J38" s="102">
        <v>130745.49</v>
      </c>
      <c r="K38" s="102">
        <f t="shared" ref="K38:K39" si="22">J38-J37</f>
        <v>87.040000000008149</v>
      </c>
      <c r="L38" s="102">
        <v>135290.23000000001</v>
      </c>
      <c r="M38" s="102">
        <f t="shared" ref="M38:M39" si="23">L38-L37</f>
        <v>143.42000000001281</v>
      </c>
      <c r="N38" s="102">
        <v>857695.76</v>
      </c>
      <c r="O38" s="102">
        <f t="shared" ref="O38:O39" si="24">N38-N37</f>
        <v>364.88000000000466</v>
      </c>
      <c r="P38" s="102">
        <v>734281.04</v>
      </c>
      <c r="Q38" s="102">
        <f t="shared" ref="Q38:Q39" si="25">P38-P37</f>
        <v>330.32000000006519</v>
      </c>
      <c r="R38" s="102">
        <v>626969.64</v>
      </c>
      <c r="S38" s="102">
        <f t="shared" ref="S38:S39" si="26">R38-R37</f>
        <v>346.1600000000326</v>
      </c>
      <c r="T38" s="102">
        <v>740862.48</v>
      </c>
      <c r="U38" s="102">
        <f t="shared" ref="U38:U39" si="27">T38-T37</f>
        <v>521.43999999994412</v>
      </c>
      <c r="V38" s="102">
        <v>478913.4</v>
      </c>
      <c r="W38" s="102">
        <f t="shared" ref="W38:W39" si="28">V38-V37</f>
        <v>327.1600000000326</v>
      </c>
      <c r="X38" s="102">
        <v>420498.52</v>
      </c>
      <c r="Y38" s="103">
        <f t="shared" ref="Y38:Y39" si="29">X38-X37</f>
        <v>284.23999999999069</v>
      </c>
    </row>
    <row r="39" spans="1:25" ht="69.75" customHeight="1" x14ac:dyDescent="0.25">
      <c r="A39" s="101">
        <v>46203</v>
      </c>
      <c r="B39" s="102">
        <v>623773.48</v>
      </c>
      <c r="C39" s="102">
        <f t="shared" si="18"/>
        <v>322.55999999993946</v>
      </c>
      <c r="D39" s="102">
        <v>808496.56</v>
      </c>
      <c r="E39" s="102">
        <f t="shared" si="19"/>
        <v>361.44000000006054</v>
      </c>
      <c r="F39" s="102">
        <v>747139.6</v>
      </c>
      <c r="G39" s="102">
        <f t="shared" si="20"/>
        <v>501.67999999993481</v>
      </c>
      <c r="H39" s="102">
        <v>264870.86</v>
      </c>
      <c r="I39" s="102">
        <f t="shared" si="21"/>
        <v>135.23999999999069</v>
      </c>
      <c r="J39" s="102">
        <v>130901.6</v>
      </c>
      <c r="K39" s="102">
        <f t="shared" si="22"/>
        <v>156.11000000000058</v>
      </c>
      <c r="L39" s="102">
        <v>135521.91</v>
      </c>
      <c r="M39" s="102">
        <f t="shared" si="23"/>
        <v>231.67999999999302</v>
      </c>
      <c r="N39" s="102">
        <v>858104.08</v>
      </c>
      <c r="O39" s="102">
        <f t="shared" si="24"/>
        <v>408.31999999994878</v>
      </c>
      <c r="P39" s="102">
        <v>734596.08</v>
      </c>
      <c r="Q39" s="102">
        <f t="shared" si="25"/>
        <v>315.03999999992084</v>
      </c>
      <c r="R39" s="102">
        <v>627339.04</v>
      </c>
      <c r="S39" s="102">
        <f t="shared" si="26"/>
        <v>369.40000000002328</v>
      </c>
      <c r="T39" s="102">
        <v>741411.52</v>
      </c>
      <c r="U39" s="102">
        <f t="shared" si="27"/>
        <v>549.04000000003725</v>
      </c>
      <c r="V39" s="102">
        <v>479238.52</v>
      </c>
      <c r="W39" s="102">
        <f t="shared" si="28"/>
        <v>325.11999999999534</v>
      </c>
      <c r="X39" s="102">
        <v>420826.84</v>
      </c>
      <c r="Y39" s="103">
        <f t="shared" si="29"/>
        <v>328.32000000000698</v>
      </c>
    </row>
    <row r="40" spans="1:25" s="105" customFormat="1" ht="101.25" customHeight="1" x14ac:dyDescent="0.55000000000000004">
      <c r="A40" s="106" t="s">
        <v>29</v>
      </c>
      <c r="B40" s="102"/>
      <c r="C40" s="102">
        <f>SUM(C10:C39)</f>
        <v>8542.7199999999721</v>
      </c>
      <c r="D40" s="102"/>
      <c r="E40" s="102">
        <f>SUM(E10:E39)</f>
        <v>10362.080000000075</v>
      </c>
      <c r="F40" s="102"/>
      <c r="G40" s="102">
        <f>SUM(G10:G39)</f>
        <v>12736.559999999939</v>
      </c>
      <c r="H40" s="102"/>
      <c r="I40" s="102">
        <f>SUM(I10:I39)</f>
        <v>4013.1599999999744</v>
      </c>
      <c r="J40" s="102"/>
      <c r="K40" s="102">
        <f>SUM(K10:K39)</f>
        <v>2963.6300000000047</v>
      </c>
      <c r="L40" s="102"/>
      <c r="M40" s="102">
        <f>SUM(M10:M39)</f>
        <v>4367.0800000000163</v>
      </c>
      <c r="N40" s="102"/>
      <c r="O40" s="102">
        <f>SUM(O10:O39)</f>
        <v>11802.399999999907</v>
      </c>
      <c r="P40" s="102"/>
      <c r="Q40" s="102">
        <f>SUM(Q10:Q39)</f>
        <v>8813.9199999999255</v>
      </c>
      <c r="R40" s="102"/>
      <c r="S40" s="102">
        <f>SUM(S10:S39)</f>
        <v>10255.600000000093</v>
      </c>
      <c r="T40" s="102"/>
      <c r="U40" s="102">
        <f>SUM(U10:U39)</f>
        <v>14282.479999999981</v>
      </c>
      <c r="V40" s="102"/>
      <c r="W40" s="102">
        <f>SUM(W10:W39)</f>
        <v>8845.8400000000256</v>
      </c>
      <c r="X40" s="102"/>
      <c r="Y40" s="102">
        <f>SUM(Y10:Y39)</f>
        <v>8860.2800000000279</v>
      </c>
    </row>
    <row r="41" spans="1:25" s="150" customFormat="1" ht="75" customHeight="1" x14ac:dyDescent="0.25">
      <c r="A41" s="144"/>
      <c r="B41" s="144"/>
      <c r="C41" s="145">
        <f>SUM(C10:C39)</f>
        <v>8542.7199999999721</v>
      </c>
      <c r="D41" s="144"/>
      <c r="E41" s="145">
        <f>SUM(E10:E39)</f>
        <v>10362.080000000075</v>
      </c>
      <c r="F41" s="144"/>
      <c r="G41" s="146">
        <f>SUM(G10:G39)</f>
        <v>12736.559999999939</v>
      </c>
      <c r="H41" s="144"/>
      <c r="I41" s="146">
        <f>SUM(I10:I39)</f>
        <v>4013.1599999999744</v>
      </c>
      <c r="J41" s="144"/>
      <c r="K41" s="147">
        <f>SUM(K10:K39)</f>
        <v>2963.6300000000047</v>
      </c>
      <c r="L41" s="144"/>
      <c r="M41" s="147">
        <f>SUM(M10:M39)</f>
        <v>4367.0800000000163</v>
      </c>
      <c r="N41" s="144"/>
      <c r="O41" s="148">
        <f>SUM(O10:O39)</f>
        <v>11802.399999999907</v>
      </c>
      <c r="P41" s="144"/>
      <c r="Q41" s="148">
        <f>SUM(Q10:Q39)</f>
        <v>8813.9199999999255</v>
      </c>
      <c r="R41" s="144"/>
      <c r="S41" s="149">
        <f>SUM(S10:S39)</f>
        <v>10255.600000000093</v>
      </c>
      <c r="T41" s="144"/>
      <c r="U41" s="149">
        <f>SUM(U10:U39)</f>
        <v>14282.479999999981</v>
      </c>
      <c r="V41" s="144"/>
      <c r="W41" s="149">
        <f>SUM(W1:W39)</f>
        <v>8845.8400000000256</v>
      </c>
      <c r="X41" s="144"/>
      <c r="Y41" s="149">
        <f>SUM(Y10:Y39)</f>
        <v>8860.2800000000279</v>
      </c>
    </row>
    <row r="42" spans="1:25" s="150" customFormat="1" ht="99.75" customHeight="1" x14ac:dyDescent="0.25">
      <c r="C42" s="331">
        <f>SUM(C41+E41)</f>
        <v>18904.800000000047</v>
      </c>
      <c r="D42" s="332"/>
      <c r="E42" s="333"/>
      <c r="G42" s="328">
        <f>SUM(G41+I41)</f>
        <v>16749.719999999914</v>
      </c>
      <c r="H42" s="329"/>
      <c r="I42" s="330"/>
      <c r="K42" s="325">
        <f>SUM(M41+K41)</f>
        <v>7330.710000000021</v>
      </c>
      <c r="L42" s="326"/>
      <c r="M42" s="327"/>
      <c r="O42" s="322">
        <f>SUM(O41+Q41)</f>
        <v>20616.319999999832</v>
      </c>
      <c r="P42" s="323"/>
      <c r="Q42" s="324"/>
      <c r="S42" s="307">
        <f>SUM(S41+U41+W41+Y41)</f>
        <v>42244.200000000128</v>
      </c>
      <c r="T42" s="308"/>
      <c r="U42" s="308"/>
      <c r="V42" s="308"/>
      <c r="W42" s="308"/>
      <c r="X42" s="308"/>
      <c r="Y42" s="309"/>
    </row>
  </sheetData>
  <mergeCells count="29">
    <mergeCell ref="D1:Y3"/>
    <mergeCell ref="V7:W7"/>
    <mergeCell ref="R8:Y8"/>
    <mergeCell ref="S42:Y42"/>
    <mergeCell ref="F8:I8"/>
    <mergeCell ref="B8:E8"/>
    <mergeCell ref="J8:M8"/>
    <mergeCell ref="N8:Q8"/>
    <mergeCell ref="O42:Q42"/>
    <mergeCell ref="K42:M42"/>
    <mergeCell ref="G42:I42"/>
    <mergeCell ref="C42:E42"/>
    <mergeCell ref="A1:C3"/>
    <mergeCell ref="R7:S7"/>
    <mergeCell ref="A4:A6"/>
    <mergeCell ref="B4:Y5"/>
    <mergeCell ref="B6:I6"/>
    <mergeCell ref="R6:Y6"/>
    <mergeCell ref="J7:K7"/>
    <mergeCell ref="H7:I7"/>
    <mergeCell ref="D7:E7"/>
    <mergeCell ref="L7:M7"/>
    <mergeCell ref="N7:O7"/>
    <mergeCell ref="T7:U7"/>
    <mergeCell ref="X7:Y7"/>
    <mergeCell ref="J6:Q6"/>
    <mergeCell ref="B7:C7"/>
    <mergeCell ref="F7:G7"/>
    <mergeCell ref="P7:Q7"/>
  </mergeCells>
  <printOptions horizontalCentered="1" verticalCentered="1"/>
  <pageMargins left="0" right="0" top="0" bottom="0" header="0" footer="0"/>
  <pageSetup paperSize="9" scale="21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34"/>
  <sheetViews>
    <sheetView topLeftCell="E1" zoomScale="70" zoomScaleNormal="70" workbookViewId="0">
      <selection activeCell="T33" sqref="T33"/>
    </sheetView>
  </sheetViews>
  <sheetFormatPr defaultColWidth="10" defaultRowHeight="15" x14ac:dyDescent="0.25"/>
  <cols>
    <col min="1" max="1" width="13.42578125" customWidth="1"/>
    <col min="2" max="9" width="14.42578125" customWidth="1"/>
    <col min="10" max="11" width="21" customWidth="1"/>
    <col min="12" max="12" width="16" customWidth="1"/>
    <col min="13" max="14" width="14.42578125" customWidth="1"/>
    <col min="15" max="16" width="14.28515625" customWidth="1"/>
    <col min="17" max="17" width="14.42578125" customWidth="1"/>
    <col min="18" max="18" width="18.85546875" customWidth="1"/>
    <col min="19" max="19" width="17.28515625" customWidth="1"/>
    <col min="20" max="20" width="26" customWidth="1"/>
  </cols>
  <sheetData>
    <row r="1" spans="1:20" ht="71.25" customHeight="1" x14ac:dyDescent="0.25">
      <c r="A1" s="107" t="s">
        <v>178</v>
      </c>
      <c r="B1" s="345" t="s">
        <v>121</v>
      </c>
      <c r="C1" s="345"/>
      <c r="D1" s="345" t="s">
        <v>120</v>
      </c>
      <c r="E1" s="345"/>
      <c r="F1" s="345" t="s">
        <v>119</v>
      </c>
      <c r="G1" s="345"/>
      <c r="H1" s="345" t="s">
        <v>122</v>
      </c>
      <c r="I1" s="345"/>
      <c r="J1" s="350" t="s">
        <v>127</v>
      </c>
      <c r="K1" s="351"/>
      <c r="L1" s="352"/>
      <c r="M1" s="345" t="s">
        <v>123</v>
      </c>
      <c r="N1" s="345"/>
      <c r="O1" s="348" t="s">
        <v>124</v>
      </c>
      <c r="P1" s="349"/>
      <c r="Q1" s="347" t="s">
        <v>125</v>
      </c>
      <c r="R1" s="347"/>
      <c r="S1" s="346" t="s">
        <v>126</v>
      </c>
      <c r="T1" s="346"/>
    </row>
    <row r="2" spans="1:20" ht="34.5" customHeight="1" x14ac:dyDescent="0.25">
      <c r="A2" s="108" t="s">
        <v>66</v>
      </c>
      <c r="B2" s="109" t="s">
        <v>65</v>
      </c>
      <c r="C2" s="109" t="s">
        <v>64</v>
      </c>
      <c r="D2" s="109" t="s">
        <v>65</v>
      </c>
      <c r="E2" s="109" t="s">
        <v>64</v>
      </c>
      <c r="F2" s="109" t="s">
        <v>65</v>
      </c>
      <c r="G2" s="109" t="s">
        <v>64</v>
      </c>
      <c r="H2" s="109" t="s">
        <v>65</v>
      </c>
      <c r="I2" s="109" t="s">
        <v>64</v>
      </c>
      <c r="J2" s="109" t="s">
        <v>122</v>
      </c>
      <c r="K2" s="109" t="s">
        <v>125</v>
      </c>
      <c r="L2" s="110" t="s">
        <v>128</v>
      </c>
      <c r="M2" s="109" t="s">
        <v>65</v>
      </c>
      <c r="N2" s="109" t="s">
        <v>64</v>
      </c>
      <c r="O2" s="109" t="s">
        <v>65</v>
      </c>
      <c r="P2" s="109" t="s">
        <v>64</v>
      </c>
      <c r="Q2" s="109" t="s">
        <v>65</v>
      </c>
      <c r="R2" s="109" t="s">
        <v>64</v>
      </c>
      <c r="S2" s="109" t="s">
        <v>65</v>
      </c>
      <c r="T2" s="109" t="s">
        <v>64</v>
      </c>
    </row>
    <row r="3" spans="1:20" ht="18" hidden="1" customHeight="1" x14ac:dyDescent="0.25">
      <c r="A3" s="111">
        <v>46174</v>
      </c>
      <c r="B3" s="112">
        <v>152059.16</v>
      </c>
      <c r="C3" s="112">
        <f>B3-[1]shops!$B$33</f>
        <v>55.330000000016298</v>
      </c>
      <c r="D3" s="112">
        <v>166.07</v>
      </c>
      <c r="E3" s="112">
        <f>D3-[1]shops!$D$33</f>
        <v>1.1589999999999918</v>
      </c>
      <c r="F3" s="112">
        <v>204985.25</v>
      </c>
      <c r="G3" s="112">
        <f>F3-[1]shops!$F$33</f>
        <v>34.529999999998836</v>
      </c>
      <c r="H3" s="112">
        <f t="shared" ref="H3:H15" si="0">F3+D3+B3</f>
        <v>357210.48</v>
      </c>
      <c r="I3" s="112">
        <f>SUM(C3+E3+G3)</f>
        <v>91.019000000015126</v>
      </c>
      <c r="J3" s="112">
        <f>'Solar cell'!AC7</f>
        <v>292.2</v>
      </c>
      <c r="K3" s="112">
        <f>'Solar cell'!AD7</f>
        <v>21.1</v>
      </c>
      <c r="L3" s="39">
        <f>SUM(J3+K3)</f>
        <v>313.3</v>
      </c>
      <c r="M3" s="113">
        <f>Medium!D5</f>
        <v>853563</v>
      </c>
      <c r="N3" s="112">
        <f>Medium!E5</f>
        <v>1542</v>
      </c>
      <c r="O3" s="112">
        <f t="shared" ref="O3:O32" si="1">H3/M3</f>
        <v>0.41849339767539123</v>
      </c>
      <c r="P3" s="112">
        <f>O3</f>
        <v>0.41849339767539123</v>
      </c>
      <c r="Q3" s="112">
        <v>72644.407999999996</v>
      </c>
      <c r="R3" s="112">
        <f>Q3-[1]shops!$Q$33</f>
        <v>200.81599999999162</v>
      </c>
      <c r="S3" s="112">
        <v>691058.54</v>
      </c>
      <c r="T3" s="112">
        <f>S3-[1]shops!$S$33</f>
        <v>1179.5800000000745</v>
      </c>
    </row>
    <row r="4" spans="1:20" ht="21" hidden="1" x14ac:dyDescent="0.25">
      <c r="A4" s="111">
        <v>46175</v>
      </c>
      <c r="B4" s="112">
        <v>152110.76</v>
      </c>
      <c r="C4" s="112">
        <f t="shared" ref="C4:C15" si="2">B4-B3</f>
        <v>51.600000000005821</v>
      </c>
      <c r="D4" s="112">
        <v>166.85499999999999</v>
      </c>
      <c r="E4" s="112">
        <f t="shared" ref="E4:E15" si="3">D4-D3</f>
        <v>0.78499999999999659</v>
      </c>
      <c r="F4" s="112">
        <v>205071.22</v>
      </c>
      <c r="G4" s="112">
        <f t="shared" ref="G4:G15" si="4">F4-F3</f>
        <v>85.970000000001164</v>
      </c>
      <c r="H4" s="112">
        <f t="shared" si="0"/>
        <v>357348.83500000002</v>
      </c>
      <c r="I4" s="112">
        <f t="shared" ref="I4:I15" si="5">H4-H3</f>
        <v>138.35500000003958</v>
      </c>
      <c r="J4" s="112">
        <f>'Solar cell'!AC8</f>
        <v>289.41999999999996</v>
      </c>
      <c r="K4" s="112">
        <f>'Solar cell'!AD8</f>
        <v>22.54</v>
      </c>
      <c r="L4" s="39">
        <f t="shared" ref="L4:L32" si="6">SUM(J4+K4)</f>
        <v>311.95999999999998</v>
      </c>
      <c r="M4" s="113">
        <f>Medium!D6</f>
        <v>855571</v>
      </c>
      <c r="N4" s="112">
        <f t="shared" ref="N4:N32" si="7">M4-M3</f>
        <v>2008</v>
      </c>
      <c r="O4" s="112">
        <f t="shared" si="1"/>
        <v>0.41767291668371181</v>
      </c>
      <c r="P4" s="112">
        <f t="shared" ref="P4:P32" si="8">O4</f>
        <v>0.41767291668371181</v>
      </c>
      <c r="Q4" s="112">
        <v>72891.016000000003</v>
      </c>
      <c r="R4" s="112">
        <f t="shared" ref="R4:T15" si="9">Q4-Q3</f>
        <v>246.60800000000745</v>
      </c>
      <c r="S4" s="112">
        <v>693204.08</v>
      </c>
      <c r="T4" s="112">
        <f t="shared" si="9"/>
        <v>2145.5399999999208</v>
      </c>
    </row>
    <row r="5" spans="1:20" ht="21" hidden="1" x14ac:dyDescent="0.25">
      <c r="A5" s="111">
        <v>46176</v>
      </c>
      <c r="B5" s="112">
        <v>152164.85999999999</v>
      </c>
      <c r="C5" s="112">
        <f t="shared" si="2"/>
        <v>54.099999999976717</v>
      </c>
      <c r="D5" s="112">
        <v>167.74299999999999</v>
      </c>
      <c r="E5" s="112">
        <f t="shared" si="3"/>
        <v>0.88800000000000523</v>
      </c>
      <c r="F5" s="112">
        <v>205138.46</v>
      </c>
      <c r="G5" s="112">
        <f t="shared" si="4"/>
        <v>67.239999999990687</v>
      </c>
      <c r="H5" s="112">
        <f t="shared" si="0"/>
        <v>357471.06299999997</v>
      </c>
      <c r="I5" s="112">
        <f t="shared" si="5"/>
        <v>122.22799999994459</v>
      </c>
      <c r="J5" s="112">
        <f>'Solar cell'!AC9</f>
        <v>292.17</v>
      </c>
      <c r="K5" s="112">
        <f>'Solar cell'!AD9</f>
        <v>21.16</v>
      </c>
      <c r="L5" s="39">
        <f t="shared" si="6"/>
        <v>313.33000000000004</v>
      </c>
      <c r="M5" s="113">
        <f>Medium!D7</f>
        <v>857545</v>
      </c>
      <c r="N5" s="112">
        <f t="shared" si="7"/>
        <v>1974</v>
      </c>
      <c r="O5" s="112">
        <f t="shared" si="1"/>
        <v>0.41685399949856855</v>
      </c>
      <c r="P5" s="112">
        <f t="shared" si="8"/>
        <v>0.41685399949856855</v>
      </c>
      <c r="Q5" s="112">
        <v>73130.512000000002</v>
      </c>
      <c r="R5" s="112">
        <f t="shared" si="9"/>
        <v>239.49599999999919</v>
      </c>
      <c r="S5" s="112">
        <v>695000.48</v>
      </c>
      <c r="T5" s="112">
        <f t="shared" si="9"/>
        <v>1796.4000000000233</v>
      </c>
    </row>
    <row r="6" spans="1:20" ht="21" hidden="1" x14ac:dyDescent="0.25">
      <c r="A6" s="111">
        <v>46177</v>
      </c>
      <c r="B6" s="112">
        <v>152216.20000000001</v>
      </c>
      <c r="C6" s="112">
        <f t="shared" si="2"/>
        <v>51.340000000025611</v>
      </c>
      <c r="D6" s="112">
        <v>168.58</v>
      </c>
      <c r="E6" s="112">
        <f t="shared" si="3"/>
        <v>0.83700000000001751</v>
      </c>
      <c r="F6" s="112">
        <v>205207.26</v>
      </c>
      <c r="G6" s="112">
        <f t="shared" si="4"/>
        <v>68.800000000017462</v>
      </c>
      <c r="H6" s="112">
        <f t="shared" si="0"/>
        <v>357592.04000000004</v>
      </c>
      <c r="I6" s="112">
        <f t="shared" si="5"/>
        <v>120.97700000007171</v>
      </c>
      <c r="J6" s="112">
        <f>'Solar cell'!AC10</f>
        <v>293.38</v>
      </c>
      <c r="K6" s="112">
        <f>'Solar cell'!AD10</f>
        <v>20.78</v>
      </c>
      <c r="L6" s="39">
        <f t="shared" si="6"/>
        <v>314.15999999999997</v>
      </c>
      <c r="M6" s="113">
        <f>Medium!D8</f>
        <v>859509</v>
      </c>
      <c r="N6" s="112">
        <f t="shared" si="7"/>
        <v>1964</v>
      </c>
      <c r="O6" s="112">
        <f t="shared" si="1"/>
        <v>0.41604222876083907</v>
      </c>
      <c r="P6" s="112">
        <f t="shared" si="8"/>
        <v>0.41604222876083907</v>
      </c>
      <c r="Q6" s="112">
        <v>73366.063999999998</v>
      </c>
      <c r="R6" s="112">
        <f t="shared" si="9"/>
        <v>235.55199999999604</v>
      </c>
      <c r="S6" s="112">
        <v>696760.14</v>
      </c>
      <c r="T6" s="112">
        <f t="shared" si="9"/>
        <v>1759.6600000000326</v>
      </c>
    </row>
    <row r="7" spans="1:20" ht="21" hidden="1" x14ac:dyDescent="0.25">
      <c r="A7" s="111">
        <v>46178</v>
      </c>
      <c r="B7" s="112">
        <v>152285.10999999999</v>
      </c>
      <c r="C7" s="112">
        <f t="shared" si="2"/>
        <v>68.909999999974389</v>
      </c>
      <c r="D7" s="112">
        <v>169.94200000000001</v>
      </c>
      <c r="E7" s="112">
        <f t="shared" si="3"/>
        <v>1.3619999999999948</v>
      </c>
      <c r="F7" s="112">
        <v>205294.02</v>
      </c>
      <c r="G7" s="112">
        <f t="shared" si="4"/>
        <v>86.759999999980209</v>
      </c>
      <c r="H7" s="112">
        <f t="shared" si="0"/>
        <v>357749.07199999999</v>
      </c>
      <c r="I7" s="112">
        <f t="shared" si="5"/>
        <v>157.03199999994831</v>
      </c>
      <c r="J7" s="112">
        <f>'Solar cell'!AC11</f>
        <v>295.02</v>
      </c>
      <c r="K7" s="112">
        <f>'Solar cell'!AD11</f>
        <v>21.44</v>
      </c>
      <c r="L7" s="39">
        <f t="shared" si="6"/>
        <v>316.45999999999998</v>
      </c>
      <c r="M7" s="113">
        <f>Medium!D9</f>
        <v>861444</v>
      </c>
      <c r="N7" s="112">
        <f t="shared" si="7"/>
        <v>1935</v>
      </c>
      <c r="O7" s="112">
        <f t="shared" si="1"/>
        <v>0.41528999215271101</v>
      </c>
      <c r="P7" s="112">
        <f t="shared" si="8"/>
        <v>0.41528999215271101</v>
      </c>
      <c r="Q7" s="112">
        <v>73642.183999999994</v>
      </c>
      <c r="R7" s="112">
        <f t="shared" si="9"/>
        <v>276.11999999999534</v>
      </c>
      <c r="S7" s="112">
        <v>698948.64</v>
      </c>
      <c r="T7" s="112">
        <f t="shared" si="9"/>
        <v>2188.5</v>
      </c>
    </row>
    <row r="8" spans="1:20" ht="21" hidden="1" x14ac:dyDescent="0.25">
      <c r="A8" s="111">
        <v>46179</v>
      </c>
      <c r="B8" s="112">
        <v>152328.01</v>
      </c>
      <c r="C8" s="112">
        <f t="shared" si="2"/>
        <v>42.900000000023283</v>
      </c>
      <c r="D8" s="112">
        <v>170.32300000000001</v>
      </c>
      <c r="E8" s="112">
        <f t="shared" si="3"/>
        <v>0.38100000000000023</v>
      </c>
      <c r="F8" s="112">
        <v>205337.46</v>
      </c>
      <c r="G8" s="112">
        <f t="shared" si="4"/>
        <v>43.440000000002328</v>
      </c>
      <c r="H8" s="112">
        <f t="shared" si="0"/>
        <v>357835.79300000001</v>
      </c>
      <c r="I8" s="112">
        <f t="shared" si="5"/>
        <v>86.721000000019558</v>
      </c>
      <c r="J8" s="112">
        <f>'Solar cell'!AC12</f>
        <v>292.13</v>
      </c>
      <c r="K8" s="112">
        <f>'Solar cell'!AD12</f>
        <v>21.36</v>
      </c>
      <c r="L8" s="39">
        <f t="shared" si="6"/>
        <v>313.49</v>
      </c>
      <c r="M8" s="113">
        <f>Medium!D10</f>
        <v>862724</v>
      </c>
      <c r="N8" s="112">
        <f t="shared" si="7"/>
        <v>1280</v>
      </c>
      <c r="O8" s="112">
        <f t="shared" si="1"/>
        <v>0.41477435773202093</v>
      </c>
      <c r="P8" s="112">
        <f t="shared" si="8"/>
        <v>0.41477435773202093</v>
      </c>
      <c r="Q8" s="112">
        <v>73785.312000000005</v>
      </c>
      <c r="R8" s="112">
        <f t="shared" si="9"/>
        <v>143.12800000001153</v>
      </c>
      <c r="S8" s="112">
        <v>699886.96</v>
      </c>
      <c r="T8" s="112">
        <f t="shared" si="9"/>
        <v>938.31999999994878</v>
      </c>
    </row>
    <row r="9" spans="1:20" ht="21" hidden="1" x14ac:dyDescent="0.25">
      <c r="A9" s="111">
        <v>46180</v>
      </c>
      <c r="B9" s="112">
        <v>152379.26</v>
      </c>
      <c r="C9" s="112">
        <f t="shared" si="2"/>
        <v>51.25</v>
      </c>
      <c r="D9" s="112">
        <v>170.85400000000001</v>
      </c>
      <c r="E9" s="112">
        <f t="shared" si="3"/>
        <v>0.53100000000000591</v>
      </c>
      <c r="F9" s="112">
        <v>205404.62</v>
      </c>
      <c r="G9" s="112">
        <f t="shared" si="4"/>
        <v>67.160000000003492</v>
      </c>
      <c r="H9" s="112">
        <f t="shared" si="0"/>
        <v>357954.734</v>
      </c>
      <c r="I9" s="112">
        <f t="shared" si="5"/>
        <v>118.94099999999162</v>
      </c>
      <c r="J9" s="112">
        <f>'Solar cell'!AC13</f>
        <v>295.33</v>
      </c>
      <c r="K9" s="112">
        <f>'Solar cell'!AD13</f>
        <v>20.98</v>
      </c>
      <c r="L9" s="39">
        <f t="shared" si="6"/>
        <v>316.31</v>
      </c>
      <c r="M9" s="113">
        <f>Medium!D11</f>
        <v>864255</v>
      </c>
      <c r="N9" s="112">
        <f t="shared" si="7"/>
        <v>1531</v>
      </c>
      <c r="O9" s="112">
        <f t="shared" si="1"/>
        <v>0.41417722084338532</v>
      </c>
      <c r="P9" s="112">
        <f t="shared" si="8"/>
        <v>0.41417722084338532</v>
      </c>
      <c r="Q9" s="112">
        <v>73976.14</v>
      </c>
      <c r="R9" s="112">
        <f t="shared" si="9"/>
        <v>190.82799999999406</v>
      </c>
      <c r="S9" s="112">
        <v>701319.25</v>
      </c>
      <c r="T9" s="112">
        <f t="shared" si="9"/>
        <v>1432.2900000000373</v>
      </c>
    </row>
    <row r="10" spans="1:20" ht="21" hidden="1" x14ac:dyDescent="0.25">
      <c r="A10" s="111">
        <v>46181</v>
      </c>
      <c r="B10" s="112">
        <v>152435.99</v>
      </c>
      <c r="C10" s="112">
        <f t="shared" si="2"/>
        <v>56.729999999981374</v>
      </c>
      <c r="D10" s="112">
        <v>172.01300000000001</v>
      </c>
      <c r="E10" s="112">
        <f t="shared" si="3"/>
        <v>1.1589999999999918</v>
      </c>
      <c r="F10" s="112">
        <v>205467.02</v>
      </c>
      <c r="G10" s="112">
        <f t="shared" si="4"/>
        <v>62.399999999994179</v>
      </c>
      <c r="H10" s="112">
        <f t="shared" si="0"/>
        <v>358075.02299999999</v>
      </c>
      <c r="I10" s="112">
        <f t="shared" si="5"/>
        <v>120.28899999998976</v>
      </c>
      <c r="J10" s="112">
        <f>'Solar cell'!AC14</f>
        <v>294.26</v>
      </c>
      <c r="K10" s="112">
        <f>'Solar cell'!AD14</f>
        <v>21.47</v>
      </c>
      <c r="L10" s="39">
        <f t="shared" si="6"/>
        <v>315.73</v>
      </c>
      <c r="M10" s="113">
        <f>Medium!D12</f>
        <v>866241</v>
      </c>
      <c r="N10" s="112">
        <f t="shared" si="7"/>
        <v>1986</v>
      </c>
      <c r="O10" s="112">
        <f t="shared" si="1"/>
        <v>0.41336651463045504</v>
      </c>
      <c r="P10" s="112">
        <f t="shared" si="8"/>
        <v>0.41336651463045504</v>
      </c>
      <c r="Q10" s="112">
        <v>74233.176000000007</v>
      </c>
      <c r="R10" s="112">
        <f t="shared" si="9"/>
        <v>257.03600000000733</v>
      </c>
      <c r="S10" s="112">
        <v>703239.6</v>
      </c>
      <c r="T10" s="112">
        <f t="shared" si="9"/>
        <v>1920.3499999999767</v>
      </c>
    </row>
    <row r="11" spans="1:20" ht="21" hidden="1" x14ac:dyDescent="0.25">
      <c r="A11" s="111">
        <v>46182</v>
      </c>
      <c r="B11" s="112">
        <v>152490.26</v>
      </c>
      <c r="C11" s="112">
        <f t="shared" si="2"/>
        <v>54.270000000018626</v>
      </c>
      <c r="D11" s="112">
        <v>172.959</v>
      </c>
      <c r="E11" s="112">
        <f t="shared" si="3"/>
        <v>0.94599999999999795</v>
      </c>
      <c r="F11" s="112">
        <v>205543.42</v>
      </c>
      <c r="G11" s="112">
        <f t="shared" si="4"/>
        <v>76.400000000023283</v>
      </c>
      <c r="H11" s="112">
        <f t="shared" si="0"/>
        <v>358206.63900000002</v>
      </c>
      <c r="I11" s="112">
        <f t="shared" si="5"/>
        <v>131.61600000003818</v>
      </c>
      <c r="J11" s="112">
        <f>'Solar cell'!AC15</f>
        <v>295.43</v>
      </c>
      <c r="K11" s="112">
        <f>'Solar cell'!AD15</f>
        <v>21.27</v>
      </c>
      <c r="L11" s="39">
        <f t="shared" si="6"/>
        <v>316.7</v>
      </c>
      <c r="M11" s="113">
        <f>Medium!D13</f>
        <v>868068</v>
      </c>
      <c r="N11" s="112">
        <f t="shared" si="7"/>
        <v>1827</v>
      </c>
      <c r="O11" s="112">
        <f t="shared" si="1"/>
        <v>0.41264813240437387</v>
      </c>
      <c r="P11" s="112">
        <f t="shared" si="8"/>
        <v>0.41264813240437387</v>
      </c>
      <c r="Q11" s="112">
        <v>74459.911999999997</v>
      </c>
      <c r="R11" s="112">
        <f t="shared" si="9"/>
        <v>226.73599999998987</v>
      </c>
      <c r="S11" s="112">
        <v>704934.16</v>
      </c>
      <c r="T11" s="112">
        <f t="shared" si="9"/>
        <v>1694.5600000000559</v>
      </c>
    </row>
    <row r="12" spans="1:20" ht="21" hidden="1" x14ac:dyDescent="0.25">
      <c r="A12" s="111">
        <v>46183</v>
      </c>
      <c r="B12" s="112">
        <v>152542.14000000001</v>
      </c>
      <c r="C12" s="112">
        <f t="shared" si="2"/>
        <v>51.880000000004657</v>
      </c>
      <c r="D12" s="112">
        <v>173.76400000000001</v>
      </c>
      <c r="E12" s="112">
        <f t="shared" si="3"/>
        <v>0.80500000000000682</v>
      </c>
      <c r="F12" s="112">
        <v>205612.24</v>
      </c>
      <c r="G12" s="112">
        <f t="shared" si="4"/>
        <v>68.819999999977881</v>
      </c>
      <c r="H12" s="112">
        <f t="shared" si="0"/>
        <v>358328.14399999997</v>
      </c>
      <c r="I12" s="112">
        <f t="shared" si="5"/>
        <v>121.50499999994645</v>
      </c>
      <c r="J12" s="112">
        <f>'Solar cell'!AC16</f>
        <v>293.23</v>
      </c>
      <c r="K12" s="112">
        <f>'Solar cell'!AD16</f>
        <v>21.24</v>
      </c>
      <c r="L12" s="39">
        <f t="shared" si="6"/>
        <v>314.47000000000003</v>
      </c>
      <c r="M12" s="113">
        <f>Medium!D14</f>
        <v>869994</v>
      </c>
      <c r="N12" s="112">
        <f t="shared" si="7"/>
        <v>1926</v>
      </c>
      <c r="O12" s="112">
        <f t="shared" si="1"/>
        <v>0.41187427039726709</v>
      </c>
      <c r="P12" s="112">
        <f t="shared" si="8"/>
        <v>0.41187427039726709</v>
      </c>
      <c r="Q12" s="112">
        <v>74702.149999999994</v>
      </c>
      <c r="R12" s="112">
        <f t="shared" si="9"/>
        <v>242.23799999999756</v>
      </c>
      <c r="S12" s="112">
        <v>706602.15</v>
      </c>
      <c r="T12" s="112">
        <f t="shared" si="9"/>
        <v>1667.9899999999907</v>
      </c>
    </row>
    <row r="13" spans="1:20" ht="21" hidden="1" x14ac:dyDescent="0.25">
      <c r="A13" s="111">
        <v>46184</v>
      </c>
      <c r="B13" s="112">
        <v>152612.46</v>
      </c>
      <c r="C13" s="112">
        <f t="shared" si="2"/>
        <v>70.319999999977881</v>
      </c>
      <c r="D13" s="112">
        <v>174.423</v>
      </c>
      <c r="E13" s="112">
        <f t="shared" si="3"/>
        <v>0.65899999999999181</v>
      </c>
      <c r="F13" s="112">
        <v>205676.25</v>
      </c>
      <c r="G13" s="112">
        <f t="shared" si="4"/>
        <v>64.010000000009313</v>
      </c>
      <c r="H13" s="112">
        <f t="shared" si="0"/>
        <v>358463.13300000003</v>
      </c>
      <c r="I13" s="112">
        <f t="shared" si="5"/>
        <v>134.9890000000596</v>
      </c>
      <c r="J13" s="112">
        <f>'Solar cell'!AC17</f>
        <v>292.74</v>
      </c>
      <c r="K13" s="112">
        <f>'Solar cell'!AD17</f>
        <v>20.78</v>
      </c>
      <c r="L13" s="39">
        <f t="shared" si="6"/>
        <v>313.52</v>
      </c>
      <c r="M13" s="113">
        <f>Medium!D15</f>
        <v>872099</v>
      </c>
      <c r="N13" s="112">
        <f t="shared" si="7"/>
        <v>2105</v>
      </c>
      <c r="O13" s="112">
        <f t="shared" si="1"/>
        <v>0.41103490888075783</v>
      </c>
      <c r="P13" s="112">
        <f t="shared" si="8"/>
        <v>0.41103490888075783</v>
      </c>
      <c r="Q13" s="112">
        <v>74950.535999999993</v>
      </c>
      <c r="R13" s="112">
        <f t="shared" si="9"/>
        <v>248.3859999999986</v>
      </c>
      <c r="S13" s="112">
        <v>708584.24</v>
      </c>
      <c r="T13" s="112">
        <f t="shared" si="9"/>
        <v>1982.0899999999674</v>
      </c>
    </row>
    <row r="14" spans="1:20" ht="21" hidden="1" x14ac:dyDescent="0.25">
      <c r="A14" s="111">
        <v>46185</v>
      </c>
      <c r="B14" s="112">
        <v>152661.73000000001</v>
      </c>
      <c r="C14" s="112">
        <f t="shared" si="2"/>
        <v>49.270000000018626</v>
      </c>
      <c r="D14" s="112">
        <v>175.602</v>
      </c>
      <c r="E14" s="112">
        <f t="shared" si="3"/>
        <v>1.179000000000002</v>
      </c>
      <c r="F14" s="112">
        <v>205749.94</v>
      </c>
      <c r="G14" s="112">
        <f t="shared" si="4"/>
        <v>73.690000000002328</v>
      </c>
      <c r="H14" s="112">
        <f t="shared" si="0"/>
        <v>358587.272</v>
      </c>
      <c r="I14" s="112">
        <f t="shared" si="5"/>
        <v>124.13899999996647</v>
      </c>
      <c r="J14" s="112">
        <f>'Solar cell'!AC18</f>
        <v>292.74</v>
      </c>
      <c r="K14" s="112">
        <f>'Solar cell'!AD18</f>
        <v>21.47</v>
      </c>
      <c r="L14" s="39">
        <f t="shared" si="6"/>
        <v>314.21000000000004</v>
      </c>
      <c r="M14" s="113">
        <f>Medium!D16</f>
        <v>873988</v>
      </c>
      <c r="N14" s="112">
        <f t="shared" si="7"/>
        <v>1889</v>
      </c>
      <c r="O14" s="112">
        <f t="shared" si="1"/>
        <v>0.41028855316091295</v>
      </c>
      <c r="P14" s="112">
        <f t="shared" si="8"/>
        <v>0.41028855316091295</v>
      </c>
      <c r="Q14" s="112">
        <v>75205.25</v>
      </c>
      <c r="R14" s="112">
        <f t="shared" si="9"/>
        <v>254.71400000000722</v>
      </c>
      <c r="S14" s="112">
        <v>710361.84</v>
      </c>
      <c r="T14" s="112">
        <f t="shared" si="9"/>
        <v>1777.5999999999767</v>
      </c>
    </row>
    <row r="15" spans="1:20" ht="21" hidden="1" x14ac:dyDescent="0.25">
      <c r="A15" s="111">
        <v>46186</v>
      </c>
      <c r="B15" s="112">
        <v>152719.20000000001</v>
      </c>
      <c r="C15" s="112">
        <f t="shared" si="2"/>
        <v>57.470000000001164</v>
      </c>
      <c r="D15" s="112">
        <v>176.84800000000001</v>
      </c>
      <c r="E15" s="112">
        <f t="shared" si="3"/>
        <v>1.2460000000000093</v>
      </c>
      <c r="F15" s="112">
        <v>205831.78</v>
      </c>
      <c r="G15" s="112">
        <f t="shared" si="4"/>
        <v>81.839999999996508</v>
      </c>
      <c r="H15" s="112">
        <f t="shared" si="0"/>
        <v>358727.82799999998</v>
      </c>
      <c r="I15" s="112">
        <f t="shared" si="5"/>
        <v>140.5559999999823</v>
      </c>
      <c r="J15" s="112">
        <f>'Solar cell'!AC19</f>
        <v>296.90999999999997</v>
      </c>
      <c r="K15" s="112">
        <f>'Solar cell'!AD19</f>
        <v>22.12</v>
      </c>
      <c r="L15" s="39">
        <f t="shared" si="6"/>
        <v>319.02999999999997</v>
      </c>
      <c r="M15" s="113">
        <f>Medium!D17</f>
        <v>875644</v>
      </c>
      <c r="N15" s="112">
        <f t="shared" si="7"/>
        <v>1656</v>
      </c>
      <c r="O15" s="112">
        <f t="shared" si="1"/>
        <v>0.40967314113954983</v>
      </c>
      <c r="P15" s="112">
        <f t="shared" si="8"/>
        <v>0.40967314113954983</v>
      </c>
      <c r="Q15" s="112">
        <v>75411.432000000001</v>
      </c>
      <c r="R15" s="112">
        <f t="shared" si="9"/>
        <v>206.1820000000007</v>
      </c>
      <c r="S15" s="112">
        <v>712039.6</v>
      </c>
      <c r="T15" s="112">
        <f t="shared" si="9"/>
        <v>1677.7600000000093</v>
      </c>
    </row>
    <row r="16" spans="1:20" ht="21" hidden="1" x14ac:dyDescent="0.25">
      <c r="A16" s="111">
        <v>46187</v>
      </c>
      <c r="B16" s="112">
        <v>152776.91</v>
      </c>
      <c r="C16" s="112">
        <f t="shared" ref="C16:C32" si="10">B16-B15</f>
        <v>57.709999999991851</v>
      </c>
      <c r="D16" s="112">
        <v>177.79400000000001</v>
      </c>
      <c r="E16" s="112">
        <f t="shared" ref="E16:E32" si="11">D16-D15</f>
        <v>0.94599999999999795</v>
      </c>
      <c r="F16" s="112">
        <v>205892.94</v>
      </c>
      <c r="G16" s="112">
        <f t="shared" ref="G16:G30" si="12">F16-F15</f>
        <v>61.160000000003492</v>
      </c>
      <c r="H16" s="112">
        <f t="shared" ref="H16:H30" si="13">F16+D16+B16</f>
        <v>358847.64399999997</v>
      </c>
      <c r="I16" s="112">
        <f t="shared" ref="I16:I32" si="14">H16-H15</f>
        <v>119.81599999999162</v>
      </c>
      <c r="J16" s="112">
        <f>'Solar cell'!AC20</f>
        <v>295.29999999999995</v>
      </c>
      <c r="K16" s="112">
        <f>'Solar cell'!AD20</f>
        <v>21.18</v>
      </c>
      <c r="L16" s="39">
        <f t="shared" si="6"/>
        <v>316.47999999999996</v>
      </c>
      <c r="M16" s="113">
        <f>Medium!D18</f>
        <v>877405</v>
      </c>
      <c r="N16" s="112">
        <f t="shared" si="7"/>
        <v>1761</v>
      </c>
      <c r="O16" s="112">
        <f t="shared" si="1"/>
        <v>0.40898746189046103</v>
      </c>
      <c r="P16" s="112">
        <f t="shared" si="8"/>
        <v>0.40898746189046103</v>
      </c>
      <c r="Q16" s="112">
        <v>75627.928</v>
      </c>
      <c r="R16" s="112">
        <f t="shared" ref="R16:R32" si="15">Q16-Q15</f>
        <v>216.49599999999919</v>
      </c>
      <c r="S16" s="112">
        <v>713644.08</v>
      </c>
      <c r="T16" s="112">
        <f t="shared" ref="T16:T32" si="16">S16-S15</f>
        <v>1604.4799999999814</v>
      </c>
    </row>
    <row r="17" spans="1:20" ht="21" hidden="1" x14ac:dyDescent="0.25">
      <c r="A17" s="111">
        <v>46188</v>
      </c>
      <c r="B17" s="112">
        <v>152834.26</v>
      </c>
      <c r="C17" s="112">
        <f t="shared" si="10"/>
        <v>57.350000000005821</v>
      </c>
      <c r="D17" s="112">
        <v>178.702</v>
      </c>
      <c r="E17" s="112">
        <f t="shared" si="11"/>
        <v>0.90799999999998704</v>
      </c>
      <c r="F17" s="112">
        <v>205963.9</v>
      </c>
      <c r="G17" s="112">
        <f t="shared" si="12"/>
        <v>70.959999999991851</v>
      </c>
      <c r="H17" s="112">
        <f t="shared" si="13"/>
        <v>358976.86199999996</v>
      </c>
      <c r="I17" s="112">
        <f t="shared" si="14"/>
        <v>129.21799999999348</v>
      </c>
      <c r="J17" s="112">
        <f>'Solar cell'!AC21</f>
        <v>295.91999999999996</v>
      </c>
      <c r="K17" s="112">
        <f>'Solar cell'!AD21</f>
        <v>20.89</v>
      </c>
      <c r="L17" s="39">
        <f t="shared" si="6"/>
        <v>316.80999999999995</v>
      </c>
      <c r="M17" s="113">
        <f>Medium!D19</f>
        <v>879303</v>
      </c>
      <c r="N17" s="112">
        <f t="shared" si="7"/>
        <v>1898</v>
      </c>
      <c r="O17" s="112">
        <f t="shared" si="1"/>
        <v>0.4082516061016509</v>
      </c>
      <c r="P17" s="112">
        <f t="shared" si="8"/>
        <v>0.4082516061016509</v>
      </c>
      <c r="Q17" s="112">
        <v>75852.259999999995</v>
      </c>
      <c r="R17" s="112">
        <f t="shared" si="15"/>
        <v>224.33199999999488</v>
      </c>
      <c r="S17" s="112">
        <v>715318.24</v>
      </c>
      <c r="T17" s="112">
        <f t="shared" si="16"/>
        <v>1674.1600000000326</v>
      </c>
    </row>
    <row r="18" spans="1:20" ht="21" hidden="1" x14ac:dyDescent="0.25">
      <c r="A18" s="111">
        <v>46189</v>
      </c>
      <c r="B18" s="112">
        <v>152885.95000000001</v>
      </c>
      <c r="C18" s="112">
        <f t="shared" si="10"/>
        <v>51.690000000002328</v>
      </c>
      <c r="D18" s="112">
        <v>179.50200000000001</v>
      </c>
      <c r="E18" s="112">
        <f t="shared" si="11"/>
        <v>0.80000000000001137</v>
      </c>
      <c r="F18" s="112">
        <v>206012.45</v>
      </c>
      <c r="G18" s="112">
        <f t="shared" si="12"/>
        <v>48.550000000017462</v>
      </c>
      <c r="H18" s="112">
        <f t="shared" si="13"/>
        <v>359077.902</v>
      </c>
      <c r="I18" s="112">
        <f t="shared" si="14"/>
        <v>101.04000000003725</v>
      </c>
      <c r="J18" s="112">
        <f>'Solar cell'!AC22</f>
        <v>296.40999999999997</v>
      </c>
      <c r="K18" s="112">
        <f>'Solar cell'!AD22</f>
        <v>21.39</v>
      </c>
      <c r="L18" s="39">
        <f t="shared" si="6"/>
        <v>317.79999999999995</v>
      </c>
      <c r="M18" s="113">
        <f>Medium!D20</f>
        <v>881434</v>
      </c>
      <c r="N18" s="112">
        <f t="shared" si="7"/>
        <v>2131</v>
      </c>
      <c r="O18" s="112">
        <f t="shared" si="1"/>
        <v>0.40737922748611921</v>
      </c>
      <c r="P18" s="112">
        <f t="shared" si="8"/>
        <v>0.40737922748611921</v>
      </c>
      <c r="Q18" s="112">
        <v>76121.512000000002</v>
      </c>
      <c r="R18" s="112">
        <f t="shared" si="15"/>
        <v>269.25200000000768</v>
      </c>
      <c r="S18" s="112">
        <v>717184.32</v>
      </c>
      <c r="T18" s="112">
        <f t="shared" si="16"/>
        <v>1866.0799999999581</v>
      </c>
    </row>
    <row r="19" spans="1:20" ht="21" x14ac:dyDescent="0.25">
      <c r="A19" s="111">
        <v>46190</v>
      </c>
      <c r="B19" s="112">
        <v>152942.39000000001</v>
      </c>
      <c r="C19" s="112">
        <f t="shared" si="10"/>
        <v>56.440000000002328</v>
      </c>
      <c r="D19" s="112">
        <v>180.441</v>
      </c>
      <c r="E19" s="112">
        <f t="shared" si="11"/>
        <v>0.93899999999999295</v>
      </c>
      <c r="F19" s="112">
        <v>206099.9</v>
      </c>
      <c r="G19" s="112">
        <f t="shared" si="12"/>
        <v>87.449999999982538</v>
      </c>
      <c r="H19" s="112">
        <f t="shared" si="13"/>
        <v>359222.73100000003</v>
      </c>
      <c r="I19" s="112">
        <f t="shared" si="14"/>
        <v>144.82900000002701</v>
      </c>
      <c r="J19" s="112">
        <f>'Solar cell'!AC23</f>
        <v>292.40999999999997</v>
      </c>
      <c r="K19" s="112">
        <f>'Solar cell'!AD23</f>
        <v>20.27</v>
      </c>
      <c r="L19" s="39">
        <f t="shared" si="6"/>
        <v>312.67999999999995</v>
      </c>
      <c r="M19" s="113">
        <f>Medium!D21</f>
        <v>883306</v>
      </c>
      <c r="N19" s="112">
        <f t="shared" si="7"/>
        <v>1872</v>
      </c>
      <c r="O19" s="112">
        <f t="shared" si="1"/>
        <v>0.40667982669652425</v>
      </c>
      <c r="P19" s="112">
        <f t="shared" si="8"/>
        <v>0.40667982669652425</v>
      </c>
      <c r="Q19" s="112">
        <v>76344.216</v>
      </c>
      <c r="R19" s="112">
        <f t="shared" si="15"/>
        <v>222.7039999999979</v>
      </c>
      <c r="S19" s="112">
        <v>718997.12</v>
      </c>
      <c r="T19" s="112">
        <f t="shared" si="16"/>
        <v>1812.8000000000466</v>
      </c>
    </row>
    <row r="20" spans="1:20" ht="21" x14ac:dyDescent="0.25">
      <c r="A20" s="111">
        <v>46191</v>
      </c>
      <c r="B20" s="112">
        <v>152997.24</v>
      </c>
      <c r="C20" s="112">
        <f t="shared" si="10"/>
        <v>54.849999999976717</v>
      </c>
      <c r="D20" s="112">
        <v>181.23</v>
      </c>
      <c r="E20" s="112">
        <f t="shared" si="11"/>
        <v>0.78899999999998727</v>
      </c>
      <c r="F20" s="112">
        <v>206167.08</v>
      </c>
      <c r="G20" s="112">
        <f t="shared" si="12"/>
        <v>67.179999999993015</v>
      </c>
      <c r="H20" s="112">
        <f t="shared" si="13"/>
        <v>359345.55</v>
      </c>
      <c r="I20" s="112">
        <f t="shared" si="14"/>
        <v>122.81899999995949</v>
      </c>
      <c r="J20" s="112">
        <f>'Solar cell'!AC24</f>
        <v>293.75</v>
      </c>
      <c r="K20" s="112">
        <f>'Solar cell'!AD24</f>
        <v>21.47</v>
      </c>
      <c r="L20" s="39">
        <f t="shared" si="6"/>
        <v>315.22000000000003</v>
      </c>
      <c r="M20" s="113">
        <f>Medium!D22</f>
        <v>885127</v>
      </c>
      <c r="N20" s="112">
        <f t="shared" si="7"/>
        <v>1821</v>
      </c>
      <c r="O20" s="112">
        <f t="shared" si="1"/>
        <v>0.4059819099406074</v>
      </c>
      <c r="P20" s="112">
        <f t="shared" si="8"/>
        <v>0.4059819099406074</v>
      </c>
      <c r="Q20" s="112">
        <v>76572.864000000001</v>
      </c>
      <c r="R20" s="112">
        <f t="shared" si="15"/>
        <v>228.64800000000105</v>
      </c>
      <c r="S20" s="112">
        <v>720685.68</v>
      </c>
      <c r="T20" s="112">
        <f t="shared" si="16"/>
        <v>1688.5600000000559</v>
      </c>
    </row>
    <row r="21" spans="1:20" ht="21" x14ac:dyDescent="0.25">
      <c r="A21" s="111">
        <v>46192</v>
      </c>
      <c r="B21" s="112">
        <v>153051.53</v>
      </c>
      <c r="C21" s="112">
        <f t="shared" si="10"/>
        <v>54.290000000008149</v>
      </c>
      <c r="D21" s="112">
        <v>182.398</v>
      </c>
      <c r="E21" s="112">
        <f t="shared" si="11"/>
        <v>1.1680000000000064</v>
      </c>
      <c r="F21" s="112">
        <v>206214.58</v>
      </c>
      <c r="G21" s="112">
        <f t="shared" si="12"/>
        <v>47.5</v>
      </c>
      <c r="H21" s="112">
        <f t="shared" si="13"/>
        <v>359448.50799999997</v>
      </c>
      <c r="I21" s="112">
        <f t="shared" si="14"/>
        <v>102.95799999998417</v>
      </c>
      <c r="J21" s="112">
        <f>'Solar cell'!AC25</f>
        <v>304.14999999999998</v>
      </c>
      <c r="K21" s="112">
        <f>'Solar cell'!AD25</f>
        <v>22.14</v>
      </c>
      <c r="L21" s="39">
        <f t="shared" si="6"/>
        <v>326.28999999999996</v>
      </c>
      <c r="M21" s="113">
        <f>Medium!D23</f>
        <v>886856</v>
      </c>
      <c r="N21" s="112">
        <f t="shared" si="7"/>
        <v>1729</v>
      </c>
      <c r="O21" s="112">
        <f t="shared" si="1"/>
        <v>0.40530650748261271</v>
      </c>
      <c r="P21" s="112">
        <f t="shared" si="8"/>
        <v>0.40530650748261271</v>
      </c>
      <c r="Q21" s="112">
        <v>76799.679999999993</v>
      </c>
      <c r="R21" s="112">
        <f t="shared" si="15"/>
        <v>226.81599999999162</v>
      </c>
      <c r="S21" s="112">
        <v>722391.44</v>
      </c>
      <c r="T21" s="112">
        <f t="shared" si="16"/>
        <v>1705.7599999998929</v>
      </c>
    </row>
    <row r="22" spans="1:20" ht="21" x14ac:dyDescent="0.25">
      <c r="A22" s="111">
        <v>46193</v>
      </c>
      <c r="B22" s="112">
        <v>153098.25</v>
      </c>
      <c r="C22" s="112">
        <f t="shared" si="10"/>
        <v>46.720000000001164</v>
      </c>
      <c r="D22" s="112">
        <v>183.45400000000001</v>
      </c>
      <c r="E22" s="112">
        <f t="shared" si="11"/>
        <v>1.0560000000000116</v>
      </c>
      <c r="F22" s="112">
        <v>206268.74</v>
      </c>
      <c r="G22" s="112">
        <f t="shared" si="12"/>
        <v>54.160000000003492</v>
      </c>
      <c r="H22" s="112">
        <f t="shared" si="13"/>
        <v>359550.44400000002</v>
      </c>
      <c r="I22" s="112">
        <f t="shared" si="14"/>
        <v>101.93600000004517</v>
      </c>
      <c r="J22" s="112">
        <f>'Solar cell'!AC26</f>
        <v>297.79999999999995</v>
      </c>
      <c r="K22" s="112">
        <f>'Solar cell'!AD26</f>
        <v>21.47</v>
      </c>
      <c r="L22" s="39">
        <f t="shared" si="6"/>
        <v>319.27</v>
      </c>
      <c r="M22" s="113">
        <f>Medium!D24</f>
        <v>888446</v>
      </c>
      <c r="N22" s="112">
        <f t="shared" si="7"/>
        <v>1590</v>
      </c>
      <c r="O22" s="112">
        <f t="shared" si="1"/>
        <v>0.40469588922680727</v>
      </c>
      <c r="P22" s="112">
        <f t="shared" si="8"/>
        <v>0.40469588922680727</v>
      </c>
      <c r="Q22" s="112">
        <v>76997.063999999998</v>
      </c>
      <c r="R22" s="112">
        <f t="shared" si="15"/>
        <v>197.38400000000547</v>
      </c>
      <c r="S22" s="112">
        <v>723425.14</v>
      </c>
      <c r="T22" s="112">
        <f t="shared" si="16"/>
        <v>1033.7000000000698</v>
      </c>
    </row>
    <row r="23" spans="1:20" ht="21" x14ac:dyDescent="0.25">
      <c r="A23" s="111">
        <v>46194</v>
      </c>
      <c r="B23" s="112">
        <v>153152.14000000001</v>
      </c>
      <c r="C23" s="112">
        <f t="shared" si="10"/>
        <v>53.89000000001397</v>
      </c>
      <c r="D23" s="112">
        <v>184.47399999999999</v>
      </c>
      <c r="E23" s="112">
        <f t="shared" si="11"/>
        <v>1.0199999999999818</v>
      </c>
      <c r="F23" s="112">
        <v>206376.62</v>
      </c>
      <c r="G23" s="112">
        <f t="shared" si="12"/>
        <v>107.88000000000466</v>
      </c>
      <c r="H23" s="112">
        <f t="shared" si="13"/>
        <v>359713.234</v>
      </c>
      <c r="I23" s="112">
        <f t="shared" si="14"/>
        <v>162.78999999997905</v>
      </c>
      <c r="J23" s="112">
        <f>'Solar cell'!AC27</f>
        <v>292.59000000000003</v>
      </c>
      <c r="K23" s="112">
        <f>'Solar cell'!AD27</f>
        <v>20.350000000000001</v>
      </c>
      <c r="L23" s="39">
        <f t="shared" si="6"/>
        <v>312.94000000000005</v>
      </c>
      <c r="M23" s="113">
        <f>Medium!D25</f>
        <v>890340</v>
      </c>
      <c r="N23" s="112">
        <f t="shared" si="7"/>
        <v>1894</v>
      </c>
      <c r="O23" s="112">
        <f t="shared" si="1"/>
        <v>0.40401782914392254</v>
      </c>
      <c r="P23" s="112">
        <f t="shared" si="8"/>
        <v>0.40401782914392254</v>
      </c>
      <c r="Q23" s="112">
        <v>77239.88</v>
      </c>
      <c r="R23" s="112">
        <f t="shared" si="15"/>
        <v>242.81600000000617</v>
      </c>
      <c r="S23" s="112">
        <v>725675.44</v>
      </c>
      <c r="T23" s="112">
        <f t="shared" si="16"/>
        <v>2250.2999999999302</v>
      </c>
    </row>
    <row r="24" spans="1:20" ht="21" x14ac:dyDescent="0.25">
      <c r="A24" s="111">
        <v>46195</v>
      </c>
      <c r="B24" s="112">
        <v>153220.51</v>
      </c>
      <c r="C24" s="112">
        <f t="shared" si="10"/>
        <v>68.369999999995343</v>
      </c>
      <c r="D24" s="112">
        <v>185.089</v>
      </c>
      <c r="E24" s="112">
        <f t="shared" si="11"/>
        <v>0.61500000000000909</v>
      </c>
      <c r="F24" s="112">
        <v>206437.16</v>
      </c>
      <c r="G24" s="112">
        <f t="shared" si="12"/>
        <v>60.540000000008149</v>
      </c>
      <c r="H24" s="112">
        <f t="shared" si="13"/>
        <v>359842.75900000002</v>
      </c>
      <c r="I24" s="112">
        <f t="shared" si="14"/>
        <v>129.52500000002328</v>
      </c>
      <c r="J24" s="112">
        <f>'Solar cell'!AC28</f>
        <v>291.18</v>
      </c>
      <c r="K24" s="112">
        <f>'Solar cell'!AD28</f>
        <v>21.87</v>
      </c>
      <c r="L24" s="39">
        <f t="shared" si="6"/>
        <v>313.05</v>
      </c>
      <c r="M24" s="113">
        <f>Medium!D26</f>
        <v>892280</v>
      </c>
      <c r="N24" s="112">
        <f t="shared" si="7"/>
        <v>1940</v>
      </c>
      <c r="O24" s="112">
        <f t="shared" si="1"/>
        <v>0.40328457322813471</v>
      </c>
      <c r="P24" s="112">
        <f t="shared" si="8"/>
        <v>0.40328457322813471</v>
      </c>
      <c r="Q24" s="112">
        <v>77477.551999999996</v>
      </c>
      <c r="R24" s="112">
        <f t="shared" si="15"/>
        <v>237.67199999999139</v>
      </c>
      <c r="S24" s="112">
        <v>727436.64</v>
      </c>
      <c r="T24" s="112">
        <f t="shared" si="16"/>
        <v>1761.2000000000698</v>
      </c>
    </row>
    <row r="25" spans="1:20" ht="21" x14ac:dyDescent="0.25">
      <c r="A25" s="111">
        <v>46196</v>
      </c>
      <c r="B25" s="112">
        <v>153272.76</v>
      </c>
      <c r="C25" s="112">
        <f t="shared" si="10"/>
        <v>52.25</v>
      </c>
      <c r="D25" s="112">
        <v>185.96299999999999</v>
      </c>
      <c r="E25" s="112">
        <f t="shared" si="11"/>
        <v>0.87399999999999523</v>
      </c>
      <c r="F25" s="112">
        <v>206501.22</v>
      </c>
      <c r="G25" s="112">
        <f t="shared" si="12"/>
        <v>64.059999999997672</v>
      </c>
      <c r="H25" s="112">
        <f t="shared" si="13"/>
        <v>359959.94299999997</v>
      </c>
      <c r="I25" s="112">
        <f t="shared" si="14"/>
        <v>117.18399999995017</v>
      </c>
      <c r="J25" s="112">
        <f>'Solar cell'!AC29</f>
        <v>293.15999999999997</v>
      </c>
      <c r="K25" s="112">
        <f>'Solar cell'!AD29</f>
        <v>20.41</v>
      </c>
      <c r="L25" s="39">
        <f t="shared" si="6"/>
        <v>313.57</v>
      </c>
      <c r="M25" s="113">
        <f>Medium!D27</f>
        <v>894049</v>
      </c>
      <c r="N25" s="112">
        <f t="shared" si="7"/>
        <v>1769</v>
      </c>
      <c r="O25" s="112">
        <f t="shared" si="1"/>
        <v>0.4026176898581621</v>
      </c>
      <c r="P25" s="112">
        <f t="shared" si="8"/>
        <v>0.4026176898581621</v>
      </c>
      <c r="Q25" s="112">
        <v>77695.664000000004</v>
      </c>
      <c r="R25" s="112">
        <f t="shared" si="15"/>
        <v>218.11200000000827</v>
      </c>
      <c r="S25" s="112">
        <v>729080.08</v>
      </c>
      <c r="T25" s="112">
        <f t="shared" si="16"/>
        <v>1643.4399999999441</v>
      </c>
    </row>
    <row r="26" spans="1:20" ht="21" x14ac:dyDescent="0.25">
      <c r="A26" s="111">
        <v>46197</v>
      </c>
      <c r="B26" s="112">
        <v>153324.23000000001</v>
      </c>
      <c r="C26" s="112">
        <f t="shared" si="10"/>
        <v>51.470000000001164</v>
      </c>
      <c r="D26" s="112">
        <v>186.86799999999999</v>
      </c>
      <c r="E26" s="112">
        <f t="shared" si="11"/>
        <v>0.90500000000000114</v>
      </c>
      <c r="F26" s="112">
        <v>206573.86</v>
      </c>
      <c r="G26" s="112">
        <f t="shared" si="12"/>
        <v>72.639999999984866</v>
      </c>
      <c r="H26" s="112">
        <f t="shared" si="13"/>
        <v>360084.95799999998</v>
      </c>
      <c r="I26" s="112">
        <f t="shared" si="14"/>
        <v>125.01500000001397</v>
      </c>
      <c r="J26" s="112">
        <f>'Solar cell'!AC30</f>
        <v>290.55</v>
      </c>
      <c r="K26" s="112">
        <f>'Solar cell'!AD30</f>
        <v>21.28</v>
      </c>
      <c r="L26" s="39">
        <f t="shared" si="6"/>
        <v>311.83000000000004</v>
      </c>
      <c r="M26" s="113">
        <f>Medium!D28</f>
        <v>896165</v>
      </c>
      <c r="N26" s="112">
        <f t="shared" si="7"/>
        <v>2116</v>
      </c>
      <c r="O26" s="112">
        <f t="shared" si="1"/>
        <v>0.40180654009027356</v>
      </c>
      <c r="P26" s="112">
        <f t="shared" si="8"/>
        <v>0.40180654009027356</v>
      </c>
      <c r="Q26" s="112">
        <v>77961.08</v>
      </c>
      <c r="R26" s="112">
        <f t="shared" si="15"/>
        <v>265.41599999999744</v>
      </c>
      <c r="S26" s="112">
        <v>730524.14</v>
      </c>
      <c r="T26" s="112">
        <f t="shared" si="16"/>
        <v>1444.0600000000559</v>
      </c>
    </row>
    <row r="27" spans="1:20" ht="21" x14ac:dyDescent="0.25">
      <c r="A27" s="111">
        <v>46198</v>
      </c>
      <c r="B27" s="112">
        <v>153383.23000000001</v>
      </c>
      <c r="C27" s="112">
        <f t="shared" si="10"/>
        <v>59</v>
      </c>
      <c r="D27" s="112">
        <v>187.79499999999999</v>
      </c>
      <c r="E27" s="112">
        <f t="shared" si="11"/>
        <v>0.9269999999999925</v>
      </c>
      <c r="F27" s="112">
        <v>206641.28</v>
      </c>
      <c r="G27" s="112">
        <f t="shared" si="12"/>
        <v>67.420000000012806</v>
      </c>
      <c r="H27" s="112">
        <f t="shared" si="13"/>
        <v>360212.30500000005</v>
      </c>
      <c r="I27" s="112">
        <f t="shared" si="14"/>
        <v>127.34700000006706</v>
      </c>
      <c r="J27" s="112">
        <f>'Solar cell'!AC31</f>
        <v>292.51</v>
      </c>
      <c r="K27" s="112">
        <f>'Solar cell'!AD31</f>
        <v>22.47</v>
      </c>
      <c r="L27" s="39">
        <f t="shared" si="6"/>
        <v>314.98</v>
      </c>
      <c r="M27" s="113">
        <f>Medium!D29</f>
        <v>898166</v>
      </c>
      <c r="N27" s="112">
        <f t="shared" si="7"/>
        <v>2001</v>
      </c>
      <c r="O27" s="112">
        <f t="shared" si="1"/>
        <v>0.40105315164457356</v>
      </c>
      <c r="P27" s="112">
        <f t="shared" si="8"/>
        <v>0.40105315164457356</v>
      </c>
      <c r="Q27" s="112">
        <v>78202.168000000005</v>
      </c>
      <c r="R27" s="112">
        <f t="shared" si="15"/>
        <v>241.08800000000338</v>
      </c>
      <c r="S27" s="112">
        <v>732875.28</v>
      </c>
      <c r="T27" s="112">
        <f t="shared" si="16"/>
        <v>2351.140000000014</v>
      </c>
    </row>
    <row r="28" spans="1:20" ht="21" x14ac:dyDescent="0.25">
      <c r="A28" s="111">
        <v>46199</v>
      </c>
      <c r="B28" s="112">
        <v>153441.39000000001</v>
      </c>
      <c r="C28" s="112">
        <f t="shared" si="10"/>
        <v>58.160000000003492</v>
      </c>
      <c r="D28" s="112">
        <v>188.69300000000001</v>
      </c>
      <c r="E28" s="112">
        <f t="shared" si="11"/>
        <v>0.89800000000002456</v>
      </c>
      <c r="F28" s="112">
        <v>206702.38</v>
      </c>
      <c r="G28" s="112">
        <f t="shared" si="12"/>
        <v>61.100000000005821</v>
      </c>
      <c r="H28" s="112">
        <f t="shared" si="13"/>
        <v>360332.46299999999</v>
      </c>
      <c r="I28" s="112">
        <f t="shared" si="14"/>
        <v>120.1579999999376</v>
      </c>
      <c r="J28" s="112">
        <f>'Solar cell'!AC32</f>
        <v>294.17</v>
      </c>
      <c r="K28" s="112">
        <f>'Solar cell'!AD32</f>
        <v>21.89</v>
      </c>
      <c r="L28" s="39">
        <f t="shared" si="6"/>
        <v>316.06</v>
      </c>
      <c r="M28" s="113">
        <f>Medium!D30</f>
        <v>899996</v>
      </c>
      <c r="N28" s="112">
        <f t="shared" si="7"/>
        <v>1830</v>
      </c>
      <c r="O28" s="112">
        <f t="shared" si="1"/>
        <v>0.40037118276081224</v>
      </c>
      <c r="P28" s="112">
        <f t="shared" si="8"/>
        <v>0.40037118276081224</v>
      </c>
      <c r="Q28" s="112">
        <v>78426.983999999997</v>
      </c>
      <c r="R28" s="112">
        <f t="shared" si="15"/>
        <v>224.81599999999162</v>
      </c>
      <c r="S28" s="112">
        <v>734527.52</v>
      </c>
      <c r="T28" s="112">
        <f t="shared" si="16"/>
        <v>1652.2399999999907</v>
      </c>
    </row>
    <row r="29" spans="1:20" ht="18.75" customHeight="1" x14ac:dyDescent="0.25">
      <c r="A29" s="111">
        <v>46200</v>
      </c>
      <c r="B29" s="112">
        <v>153499.76</v>
      </c>
      <c r="C29" s="112">
        <f t="shared" si="10"/>
        <v>58.369999999995343</v>
      </c>
      <c r="D29" s="112">
        <v>189.696</v>
      </c>
      <c r="E29" s="112">
        <f t="shared" si="11"/>
        <v>1.0029999999999859</v>
      </c>
      <c r="F29" s="112">
        <v>206771.54</v>
      </c>
      <c r="G29" s="112">
        <f t="shared" si="12"/>
        <v>69.160000000003492</v>
      </c>
      <c r="H29" s="112">
        <f t="shared" si="13"/>
        <v>360460.99600000004</v>
      </c>
      <c r="I29" s="112">
        <f t="shared" si="14"/>
        <v>128.53300000005402</v>
      </c>
      <c r="J29" s="112">
        <f>'Solar cell'!AC33</f>
        <v>294.26</v>
      </c>
      <c r="K29" s="112">
        <f>'Solar cell'!AD33</f>
        <v>22.17</v>
      </c>
      <c r="L29" s="39">
        <f t="shared" si="6"/>
        <v>316.43</v>
      </c>
      <c r="M29" s="113">
        <f>Medium!D31</f>
        <v>901628</v>
      </c>
      <c r="N29" s="112">
        <f t="shared" si="7"/>
        <v>1632</v>
      </c>
      <c r="O29" s="112">
        <f t="shared" si="1"/>
        <v>0.39978904381851499</v>
      </c>
      <c r="P29" s="112">
        <f t="shared" si="8"/>
        <v>0.39978904381851499</v>
      </c>
      <c r="Q29" s="112">
        <v>78633.432000000001</v>
      </c>
      <c r="R29" s="112">
        <f t="shared" si="15"/>
        <v>206.44800000000396</v>
      </c>
      <c r="S29" s="112">
        <v>736078</v>
      </c>
      <c r="T29" s="112">
        <f t="shared" si="16"/>
        <v>1550.4799999999814</v>
      </c>
    </row>
    <row r="30" spans="1:20" ht="18.75" customHeight="1" x14ac:dyDescent="0.25">
      <c r="A30" s="111">
        <v>46201</v>
      </c>
      <c r="B30" s="112">
        <v>153551.20000000001</v>
      </c>
      <c r="C30" s="112">
        <f t="shared" si="10"/>
        <v>51.440000000002328</v>
      </c>
      <c r="D30" s="112">
        <v>190.43</v>
      </c>
      <c r="E30" s="112">
        <f t="shared" si="11"/>
        <v>0.73400000000000887</v>
      </c>
      <c r="F30" s="112">
        <v>206833.25</v>
      </c>
      <c r="G30" s="112">
        <f t="shared" si="12"/>
        <v>61.709999999991851</v>
      </c>
      <c r="H30" s="112">
        <f t="shared" si="13"/>
        <v>360574.88</v>
      </c>
      <c r="I30" s="112">
        <f t="shared" si="14"/>
        <v>113.88399999996182</v>
      </c>
      <c r="J30" s="112">
        <f>'Solar cell'!AC34</f>
        <v>289.36</v>
      </c>
      <c r="K30" s="112">
        <f>'Solar cell'!AD34</f>
        <v>21.47</v>
      </c>
      <c r="L30" s="39">
        <f t="shared" si="6"/>
        <v>310.83000000000004</v>
      </c>
      <c r="M30" s="113">
        <f>Medium!D32</f>
        <v>903285</v>
      </c>
      <c r="N30" s="112">
        <f t="shared" si="7"/>
        <v>1657</v>
      </c>
      <c r="O30" s="112">
        <f t="shared" si="1"/>
        <v>0.39918174219653818</v>
      </c>
      <c r="P30" s="112">
        <f t="shared" si="8"/>
        <v>0.39918174219653818</v>
      </c>
      <c r="Q30" s="112">
        <v>78845.149999999994</v>
      </c>
      <c r="R30" s="112">
        <f t="shared" si="15"/>
        <v>211.71799999999348</v>
      </c>
      <c r="S30" s="112">
        <v>737586.2</v>
      </c>
      <c r="T30" s="112">
        <f t="shared" si="16"/>
        <v>1508.1999999999534</v>
      </c>
    </row>
    <row r="31" spans="1:20" ht="21" x14ac:dyDescent="0.25">
      <c r="A31" s="111">
        <v>46202</v>
      </c>
      <c r="B31" s="112">
        <v>153607.53</v>
      </c>
      <c r="C31" s="112">
        <f t="shared" si="10"/>
        <v>56.329999999987194</v>
      </c>
      <c r="D31" s="112">
        <v>191.63300000000001</v>
      </c>
      <c r="E31" s="112">
        <f t="shared" si="11"/>
        <v>1.203000000000003</v>
      </c>
      <c r="F31" s="112">
        <v>206918.02</v>
      </c>
      <c r="G31" s="112">
        <f t="shared" ref="G31:G32" si="17">F31-F30</f>
        <v>84.769999999989523</v>
      </c>
      <c r="H31" s="112">
        <f t="shared" ref="H31:H32" si="18">F31+D31+B31</f>
        <v>360717.18299999996</v>
      </c>
      <c r="I31" s="112">
        <f t="shared" si="14"/>
        <v>142.30299999995623</v>
      </c>
      <c r="J31" s="112">
        <f>'Solar cell'!AC35</f>
        <v>295.13</v>
      </c>
      <c r="K31" s="112">
        <f>'Solar cell'!AD35</f>
        <v>21.24</v>
      </c>
      <c r="L31" s="39">
        <f t="shared" si="6"/>
        <v>316.37</v>
      </c>
      <c r="M31" s="113">
        <f>Medium!D33</f>
        <v>905555</v>
      </c>
      <c r="N31" s="112">
        <f t="shared" si="7"/>
        <v>2270</v>
      </c>
      <c r="O31" s="112">
        <f t="shared" si="1"/>
        <v>0.39833823787621953</v>
      </c>
      <c r="P31" s="112">
        <f t="shared" si="8"/>
        <v>0.39833823787621953</v>
      </c>
      <c r="Q31" s="112">
        <v>79118.944000000003</v>
      </c>
      <c r="R31" s="112">
        <f t="shared" si="15"/>
        <v>273.79400000000896</v>
      </c>
      <c r="S31" s="112">
        <v>739709.04</v>
      </c>
      <c r="T31" s="112">
        <f t="shared" si="16"/>
        <v>2122.8400000000838</v>
      </c>
    </row>
    <row r="32" spans="1:20" ht="21" x14ac:dyDescent="0.25">
      <c r="A32" s="111">
        <v>46203</v>
      </c>
      <c r="B32" s="112">
        <v>153670.32999999999</v>
      </c>
      <c r="C32" s="112">
        <f t="shared" si="10"/>
        <v>62.799999999988358</v>
      </c>
      <c r="D32" s="112">
        <v>192.20699999999999</v>
      </c>
      <c r="E32" s="112">
        <f t="shared" si="11"/>
        <v>0.57399999999998386</v>
      </c>
      <c r="F32" s="112">
        <v>206980.74</v>
      </c>
      <c r="G32" s="112">
        <f t="shared" si="17"/>
        <v>62.720000000001164</v>
      </c>
      <c r="H32" s="112">
        <f t="shared" si="18"/>
        <v>360843.277</v>
      </c>
      <c r="I32" s="112">
        <f t="shared" si="14"/>
        <v>126.09400000004098</v>
      </c>
      <c r="J32" s="112">
        <f>'Solar cell'!AC36</f>
        <v>302.35999999999996</v>
      </c>
      <c r="K32" s="112">
        <f>'Solar cell'!AD36</f>
        <v>20.78</v>
      </c>
      <c r="L32" s="39">
        <f t="shared" si="6"/>
        <v>323.14</v>
      </c>
      <c r="M32" s="113">
        <f>Medium!D34</f>
        <v>907605</v>
      </c>
      <c r="N32" s="112">
        <f t="shared" si="7"/>
        <v>2050</v>
      </c>
      <c r="O32" s="112">
        <f t="shared" si="1"/>
        <v>0.39757744503390791</v>
      </c>
      <c r="P32" s="112">
        <f t="shared" si="8"/>
        <v>0.39757744503390791</v>
      </c>
      <c r="Q32" s="112">
        <v>79359.368000000002</v>
      </c>
      <c r="R32" s="112">
        <f t="shared" si="15"/>
        <v>240.42399999999907</v>
      </c>
      <c r="S32" s="112">
        <v>741623.14</v>
      </c>
      <c r="T32" s="112">
        <f t="shared" si="16"/>
        <v>1914.0999999999767</v>
      </c>
    </row>
    <row r="33" spans="1:20" ht="47.25" customHeight="1" x14ac:dyDescent="0.25">
      <c r="A33" s="111"/>
      <c r="B33" s="114"/>
      <c r="C33" s="114"/>
      <c r="D33" s="114"/>
      <c r="E33" s="114"/>
      <c r="F33" s="114"/>
      <c r="G33" s="114"/>
      <c r="H33" s="114"/>
      <c r="I33" s="115">
        <f>SUM(I3:I32)</f>
        <v>3723.8160000000357</v>
      </c>
      <c r="J33" s="116"/>
      <c r="K33" s="116"/>
      <c r="L33" s="115">
        <f>SUM(L3:L32)</f>
        <v>9466.42</v>
      </c>
      <c r="M33" s="115"/>
      <c r="N33" s="115">
        <f>SUM(N3:N32)</f>
        <v>55584</v>
      </c>
      <c r="O33" s="115"/>
      <c r="P33" s="115"/>
      <c r="Q33" s="115"/>
      <c r="R33" s="115">
        <f>SUM(R3:R32)</f>
        <v>6915.775999999998</v>
      </c>
      <c r="S33" s="115"/>
      <c r="T33" s="115">
        <f>SUM(T3:T32)</f>
        <v>51744.180000000051</v>
      </c>
    </row>
    <row r="34" spans="1:20" ht="47.25" customHeight="1" x14ac:dyDescent="0.25">
      <c r="A34" s="114"/>
      <c r="B34" s="114"/>
      <c r="C34" s="114"/>
      <c r="D34" s="114"/>
      <c r="E34" s="114"/>
      <c r="F34" s="114"/>
      <c r="G34" s="114"/>
      <c r="H34" s="114"/>
      <c r="I34" s="142"/>
      <c r="J34" s="141"/>
      <c r="K34" s="141"/>
      <c r="L34" s="142"/>
      <c r="M34" s="142"/>
      <c r="N34" s="142"/>
      <c r="O34" s="142"/>
      <c r="P34" s="142"/>
      <c r="Q34" s="142"/>
      <c r="R34" s="142"/>
      <c r="S34" s="142"/>
      <c r="T34" s="142"/>
    </row>
  </sheetData>
  <mergeCells count="9">
    <mergeCell ref="B1:C1"/>
    <mergeCell ref="D1:E1"/>
    <mergeCell ref="F1:G1"/>
    <mergeCell ref="H1:I1"/>
    <mergeCell ref="S1:T1"/>
    <mergeCell ref="Q1:R1"/>
    <mergeCell ref="M1:N1"/>
    <mergeCell ref="O1:P1"/>
    <mergeCell ref="J1:L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36"/>
  <sheetViews>
    <sheetView topLeftCell="A24" workbookViewId="0">
      <selection activeCell="D32" sqref="D32"/>
    </sheetView>
  </sheetViews>
  <sheetFormatPr defaultColWidth="10" defaultRowHeight="15" x14ac:dyDescent="0.25"/>
  <cols>
    <col min="1" max="1" width="19.42578125" style="76" customWidth="1"/>
    <col min="2" max="2" width="13.85546875" style="76" customWidth="1"/>
    <col min="3" max="3" width="13.140625" style="76" customWidth="1"/>
    <col min="4" max="4" width="14" style="76" customWidth="1"/>
    <col min="5" max="6" width="13.28515625" style="76" customWidth="1"/>
    <col min="7" max="7" width="12.28515625" style="76" customWidth="1"/>
    <col min="8" max="8" width="12.5703125" style="76" customWidth="1"/>
    <col min="9" max="9" width="11.85546875" style="76" customWidth="1"/>
    <col min="10" max="10" width="12.7109375" style="76" customWidth="1"/>
    <col min="11" max="11" width="12.42578125" style="76" customWidth="1"/>
    <col min="12" max="12" width="10.85546875" style="76" customWidth="1"/>
  </cols>
  <sheetData>
    <row r="1" spans="1:12" ht="31.5" customHeight="1" x14ac:dyDescent="0.25">
      <c r="A1" s="205">
        <v>2026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</row>
    <row r="2" spans="1:12" ht="31.5" customHeight="1" x14ac:dyDescent="0.25">
      <c r="A2" s="205"/>
      <c r="B2" s="263"/>
      <c r="C2" s="263"/>
      <c r="D2" s="263"/>
      <c r="E2" s="263"/>
      <c r="F2" s="263"/>
      <c r="G2" s="263"/>
      <c r="H2" s="263"/>
      <c r="I2" s="263"/>
      <c r="J2" s="263"/>
      <c r="K2" s="263"/>
      <c r="L2" s="263"/>
    </row>
    <row r="3" spans="1:12" ht="31.5" customHeight="1" x14ac:dyDescent="0.25">
      <c r="A3" s="206"/>
      <c r="B3" s="264"/>
      <c r="C3" s="264"/>
      <c r="D3" s="264"/>
      <c r="E3" s="264"/>
      <c r="F3" s="264"/>
      <c r="G3" s="264"/>
      <c r="H3" s="264"/>
      <c r="I3" s="264"/>
      <c r="J3" s="264"/>
      <c r="K3" s="264"/>
      <c r="L3" s="264"/>
    </row>
    <row r="4" spans="1:12" ht="24" customHeight="1" x14ac:dyDescent="0.25">
      <c r="A4" s="355" t="s">
        <v>178</v>
      </c>
      <c r="B4" s="353" t="s">
        <v>63</v>
      </c>
      <c r="C4" s="164" t="s">
        <v>62</v>
      </c>
      <c r="D4" s="212" t="s">
        <v>60</v>
      </c>
      <c r="E4" s="191" t="s">
        <v>68</v>
      </c>
      <c r="F4" s="361" t="s">
        <v>109</v>
      </c>
      <c r="G4" s="366" t="s">
        <v>110</v>
      </c>
      <c r="H4" s="360" t="s">
        <v>58</v>
      </c>
      <c r="I4" s="364" t="s">
        <v>111</v>
      </c>
      <c r="J4" s="368" t="s">
        <v>112</v>
      </c>
      <c r="K4" s="362" t="s">
        <v>113</v>
      </c>
      <c r="L4" s="358" t="s">
        <v>93</v>
      </c>
    </row>
    <row r="5" spans="1:12" ht="30.75" customHeight="1" x14ac:dyDescent="0.25">
      <c r="A5" s="356"/>
      <c r="B5" s="354"/>
      <c r="C5" s="165"/>
      <c r="D5" s="213"/>
      <c r="E5" s="192"/>
      <c r="F5" s="361"/>
      <c r="G5" s="367"/>
      <c r="H5" s="360"/>
      <c r="I5" s="365"/>
      <c r="J5" s="369"/>
      <c r="K5" s="363"/>
      <c r="L5" s="359"/>
    </row>
    <row r="6" spans="1:12" ht="21.75" customHeight="1" x14ac:dyDescent="0.25">
      <c r="A6" s="357"/>
      <c r="B6" s="79" t="s">
        <v>65</v>
      </c>
      <c r="C6" s="79" t="s">
        <v>65</v>
      </c>
      <c r="D6" s="79" t="s">
        <v>65</v>
      </c>
      <c r="E6" s="79" t="s">
        <v>65</v>
      </c>
      <c r="F6" s="79" t="s">
        <v>65</v>
      </c>
      <c r="G6" s="79" t="s">
        <v>65</v>
      </c>
      <c r="H6" s="79" t="s">
        <v>65</v>
      </c>
      <c r="I6" s="79" t="s">
        <v>65</v>
      </c>
      <c r="J6" s="79" t="s">
        <v>65</v>
      </c>
      <c r="K6" s="79" t="s">
        <v>65</v>
      </c>
      <c r="L6" s="79" t="s">
        <v>65</v>
      </c>
    </row>
    <row r="7" spans="1:12" ht="23.25" x14ac:dyDescent="0.25">
      <c r="A7" s="117">
        <v>45809</v>
      </c>
      <c r="B7" s="118">
        <v>4.8</v>
      </c>
      <c r="C7" s="118">
        <v>5.8</v>
      </c>
      <c r="D7" s="118">
        <v>5.8</v>
      </c>
      <c r="E7" s="118">
        <v>6.2</v>
      </c>
      <c r="F7" s="118">
        <v>5.2</v>
      </c>
      <c r="G7" s="118">
        <v>6.5</v>
      </c>
      <c r="H7" s="118">
        <v>6.2</v>
      </c>
      <c r="I7" s="118">
        <v>6.2</v>
      </c>
      <c r="J7" s="118">
        <v>6.2</v>
      </c>
      <c r="K7" s="118">
        <v>6.2</v>
      </c>
    </row>
    <row r="8" spans="1:12" ht="23.25" x14ac:dyDescent="0.25">
      <c r="A8" s="117">
        <v>45810</v>
      </c>
      <c r="B8" s="118">
        <v>4.8</v>
      </c>
      <c r="C8" s="118">
        <v>5.8</v>
      </c>
      <c r="D8" s="118">
        <v>5.8</v>
      </c>
      <c r="E8" s="118">
        <v>6.2</v>
      </c>
      <c r="F8" s="118">
        <v>5.2</v>
      </c>
      <c r="G8" s="118">
        <v>6.5</v>
      </c>
      <c r="H8" s="118">
        <v>6.2</v>
      </c>
      <c r="I8" s="118">
        <v>6.2</v>
      </c>
      <c r="J8" s="118">
        <v>6.2</v>
      </c>
      <c r="K8" s="118">
        <v>6.2</v>
      </c>
    </row>
    <row r="9" spans="1:12" ht="23.25" x14ac:dyDescent="0.25">
      <c r="A9" s="117">
        <v>45811</v>
      </c>
      <c r="B9" s="118">
        <v>4.8</v>
      </c>
      <c r="C9" s="118">
        <v>5.8</v>
      </c>
      <c r="D9" s="118">
        <v>5.8</v>
      </c>
      <c r="E9" s="118">
        <v>6.2</v>
      </c>
      <c r="F9" s="118">
        <v>5.2</v>
      </c>
      <c r="G9" s="118">
        <v>6.5</v>
      </c>
      <c r="H9" s="118">
        <v>6.2</v>
      </c>
      <c r="I9" s="118">
        <v>6.2</v>
      </c>
      <c r="J9" s="118">
        <v>6.2</v>
      </c>
      <c r="K9" s="118">
        <v>6.2</v>
      </c>
    </row>
    <row r="10" spans="1:12" ht="23.25" x14ac:dyDescent="0.25">
      <c r="A10" s="117">
        <v>45812</v>
      </c>
      <c r="B10" s="118">
        <v>4.8</v>
      </c>
      <c r="C10" s="118">
        <v>5.8</v>
      </c>
      <c r="D10" s="118">
        <v>5.8</v>
      </c>
      <c r="E10" s="118">
        <v>6.2</v>
      </c>
      <c r="F10" s="118">
        <v>5.2</v>
      </c>
      <c r="G10" s="118">
        <v>6.5</v>
      </c>
      <c r="H10" s="118">
        <v>6.2</v>
      </c>
      <c r="I10" s="118">
        <v>6.2</v>
      </c>
      <c r="J10" s="118">
        <v>6.2</v>
      </c>
      <c r="K10" s="118">
        <v>6.2</v>
      </c>
    </row>
    <row r="11" spans="1:12" ht="23.25" x14ac:dyDescent="0.25">
      <c r="A11" s="117">
        <v>45813</v>
      </c>
      <c r="B11" s="118">
        <v>4.8</v>
      </c>
      <c r="C11" s="118">
        <v>5.8</v>
      </c>
      <c r="D11" s="118">
        <v>5.8</v>
      </c>
      <c r="E11" s="118">
        <v>6.2</v>
      </c>
      <c r="F11" s="118">
        <v>5.2</v>
      </c>
      <c r="G11" s="118">
        <v>6.5</v>
      </c>
      <c r="H11" s="118">
        <v>6.2</v>
      </c>
      <c r="I11" s="118">
        <v>6.2</v>
      </c>
      <c r="J11" s="118">
        <v>6.2</v>
      </c>
      <c r="K11" s="118">
        <v>6.2</v>
      </c>
    </row>
    <row r="12" spans="1:12" ht="23.25" x14ac:dyDescent="0.25">
      <c r="A12" s="117">
        <v>45814</v>
      </c>
      <c r="B12" s="118">
        <v>4.8</v>
      </c>
      <c r="C12" s="118">
        <v>5.8</v>
      </c>
      <c r="D12" s="118">
        <v>5.8</v>
      </c>
      <c r="E12" s="118">
        <v>6.2</v>
      </c>
      <c r="F12" s="118">
        <v>5.2</v>
      </c>
      <c r="G12" s="118">
        <v>6.5</v>
      </c>
      <c r="H12" s="118">
        <v>6.2</v>
      </c>
      <c r="I12" s="118">
        <v>6.2</v>
      </c>
      <c r="J12" s="118">
        <v>6.2</v>
      </c>
      <c r="K12" s="118">
        <v>6.2</v>
      </c>
    </row>
    <row r="13" spans="1:12" ht="23.25" x14ac:dyDescent="0.25">
      <c r="A13" s="117">
        <v>45815</v>
      </c>
      <c r="B13" s="118">
        <v>4.8</v>
      </c>
      <c r="C13" s="118">
        <v>5.8</v>
      </c>
      <c r="D13" s="118">
        <v>5.8</v>
      </c>
      <c r="E13" s="118">
        <v>6.2</v>
      </c>
      <c r="F13" s="118">
        <v>5.2</v>
      </c>
      <c r="G13" s="118">
        <v>6.5</v>
      </c>
      <c r="H13" s="118">
        <v>6.2</v>
      </c>
      <c r="I13" s="118">
        <v>6.2</v>
      </c>
      <c r="J13" s="118">
        <v>6.2</v>
      </c>
      <c r="K13" s="118">
        <v>6.2</v>
      </c>
    </row>
    <row r="14" spans="1:12" ht="23.25" x14ac:dyDescent="0.25">
      <c r="A14" s="117">
        <v>45816</v>
      </c>
      <c r="B14" s="118">
        <v>4.8</v>
      </c>
      <c r="C14" s="118">
        <v>5.8</v>
      </c>
      <c r="D14" s="118">
        <v>5.8</v>
      </c>
      <c r="E14" s="118">
        <v>6.2</v>
      </c>
      <c r="F14" s="118">
        <v>5.2</v>
      </c>
      <c r="G14" s="118">
        <v>6.5</v>
      </c>
      <c r="H14" s="118">
        <v>6.2</v>
      </c>
      <c r="I14" s="118">
        <v>6.2</v>
      </c>
      <c r="J14" s="118">
        <v>6.2</v>
      </c>
      <c r="K14" s="118">
        <v>6.2</v>
      </c>
    </row>
    <row r="15" spans="1:12" ht="23.25" x14ac:dyDescent="0.25">
      <c r="A15" s="117">
        <v>45817</v>
      </c>
      <c r="B15" s="118">
        <v>4.8</v>
      </c>
      <c r="C15" s="118">
        <v>5.8</v>
      </c>
      <c r="D15" s="118">
        <v>5.8</v>
      </c>
      <c r="E15" s="118">
        <v>6.2</v>
      </c>
      <c r="F15" s="118">
        <v>5.2</v>
      </c>
      <c r="G15" s="118">
        <v>6.5</v>
      </c>
      <c r="H15" s="118">
        <v>6.2</v>
      </c>
      <c r="I15" s="118">
        <v>6.2</v>
      </c>
      <c r="J15" s="118">
        <v>6.2</v>
      </c>
      <c r="K15" s="118">
        <v>6.2</v>
      </c>
    </row>
    <row r="16" spans="1:12" ht="23.25" x14ac:dyDescent="0.25">
      <c r="A16" s="117">
        <v>45818</v>
      </c>
      <c r="B16" s="118">
        <v>4.8</v>
      </c>
      <c r="C16" s="118">
        <v>5.8</v>
      </c>
      <c r="D16" s="118">
        <v>5.8</v>
      </c>
      <c r="E16" s="118">
        <v>6.2</v>
      </c>
      <c r="F16" s="118">
        <v>5.2</v>
      </c>
      <c r="G16" s="118">
        <v>6.5</v>
      </c>
      <c r="H16" s="118">
        <v>6.2</v>
      </c>
      <c r="I16" s="118">
        <v>6.2</v>
      </c>
      <c r="J16" s="118">
        <v>6.2</v>
      </c>
      <c r="K16" s="118">
        <v>6.2</v>
      </c>
    </row>
    <row r="17" spans="1:11" ht="23.25" x14ac:dyDescent="0.25">
      <c r="A17" s="117">
        <v>45819</v>
      </c>
      <c r="B17" s="118">
        <v>4.8</v>
      </c>
      <c r="C17" s="118">
        <v>5.8</v>
      </c>
      <c r="D17" s="118">
        <v>5.8</v>
      </c>
      <c r="E17" s="118">
        <v>6.2</v>
      </c>
      <c r="F17" s="118">
        <v>5.2</v>
      </c>
      <c r="G17" s="118">
        <v>6.5</v>
      </c>
      <c r="H17" s="118">
        <v>6.2</v>
      </c>
      <c r="I17" s="118">
        <v>6.2</v>
      </c>
      <c r="J17" s="118">
        <v>6.2</v>
      </c>
      <c r="K17" s="118">
        <v>6.2</v>
      </c>
    </row>
    <row r="18" spans="1:11" ht="23.25" x14ac:dyDescent="0.25">
      <c r="A18" s="117">
        <v>45820</v>
      </c>
      <c r="B18" s="118">
        <v>4.8</v>
      </c>
      <c r="C18" s="118">
        <v>5.8</v>
      </c>
      <c r="D18" s="118">
        <v>5.8</v>
      </c>
      <c r="E18" s="118">
        <v>6.2</v>
      </c>
      <c r="F18" s="118">
        <v>5.2</v>
      </c>
      <c r="G18" s="118">
        <v>6.5</v>
      </c>
      <c r="H18" s="118">
        <v>6.2</v>
      </c>
      <c r="I18" s="118">
        <v>6.2</v>
      </c>
      <c r="J18" s="118">
        <v>6.2</v>
      </c>
      <c r="K18" s="118">
        <v>6.2</v>
      </c>
    </row>
    <row r="19" spans="1:11" ht="23.25" x14ac:dyDescent="0.25">
      <c r="A19" s="117">
        <v>45821</v>
      </c>
      <c r="B19" s="118">
        <v>4.8</v>
      </c>
      <c r="C19" s="118">
        <v>5.8</v>
      </c>
      <c r="D19" s="118">
        <v>5.8</v>
      </c>
      <c r="E19" s="118">
        <v>6.2</v>
      </c>
      <c r="F19" s="118">
        <v>5.2</v>
      </c>
      <c r="G19" s="118">
        <v>6.5</v>
      </c>
      <c r="H19" s="118">
        <v>6.2</v>
      </c>
      <c r="I19" s="118">
        <v>6.2</v>
      </c>
      <c r="J19" s="118">
        <v>6.2</v>
      </c>
      <c r="K19" s="118">
        <v>6.2</v>
      </c>
    </row>
    <row r="20" spans="1:11" ht="23.25" x14ac:dyDescent="0.25">
      <c r="A20" s="117">
        <v>45822</v>
      </c>
      <c r="B20" s="118">
        <v>4.8</v>
      </c>
      <c r="C20" s="118">
        <v>5.8</v>
      </c>
      <c r="D20" s="118">
        <v>5.8</v>
      </c>
      <c r="E20" s="118">
        <v>6.2</v>
      </c>
      <c r="F20" s="118">
        <v>5.2</v>
      </c>
      <c r="G20" s="118">
        <v>6.5</v>
      </c>
      <c r="H20" s="118">
        <v>6.2</v>
      </c>
      <c r="I20" s="118">
        <v>6.2</v>
      </c>
      <c r="J20" s="118">
        <v>6.2</v>
      </c>
      <c r="K20" s="118">
        <v>6.2</v>
      </c>
    </row>
    <row r="21" spans="1:11" ht="23.25" x14ac:dyDescent="0.25">
      <c r="A21" s="117">
        <v>45823</v>
      </c>
      <c r="B21" s="118">
        <v>4.8</v>
      </c>
      <c r="C21" s="118">
        <v>5.8</v>
      </c>
      <c r="D21" s="118">
        <v>5.8</v>
      </c>
      <c r="E21" s="118">
        <v>6.2</v>
      </c>
      <c r="F21" s="118">
        <v>5.2</v>
      </c>
      <c r="G21" s="118">
        <v>6.5</v>
      </c>
      <c r="H21" s="118">
        <v>6.2</v>
      </c>
      <c r="I21" s="118">
        <v>6.2</v>
      </c>
      <c r="J21" s="118">
        <v>6.2</v>
      </c>
      <c r="K21" s="118">
        <v>6.2</v>
      </c>
    </row>
    <row r="22" spans="1:11" ht="23.25" x14ac:dyDescent="0.25">
      <c r="A22" s="117">
        <v>45824</v>
      </c>
      <c r="B22" s="118">
        <v>4.8</v>
      </c>
      <c r="C22" s="118">
        <v>5.8</v>
      </c>
      <c r="D22" s="118">
        <v>5.8</v>
      </c>
      <c r="E22" s="118">
        <v>6.2</v>
      </c>
      <c r="F22" s="118">
        <v>5.2</v>
      </c>
      <c r="G22" s="118">
        <v>6.5</v>
      </c>
      <c r="H22" s="118">
        <v>6.2</v>
      </c>
      <c r="I22" s="118">
        <v>6.2</v>
      </c>
      <c r="J22" s="118">
        <v>6.2</v>
      </c>
      <c r="K22" s="118">
        <v>6.2</v>
      </c>
    </row>
    <row r="23" spans="1:11" ht="23.25" x14ac:dyDescent="0.25">
      <c r="A23" s="117">
        <v>45825</v>
      </c>
      <c r="B23" s="118">
        <v>4.8</v>
      </c>
      <c r="C23" s="118">
        <v>5.8</v>
      </c>
      <c r="D23" s="118">
        <v>5.8</v>
      </c>
      <c r="E23" s="118">
        <v>6.2</v>
      </c>
      <c r="F23" s="118">
        <v>5.2</v>
      </c>
      <c r="G23" s="118">
        <v>6.5</v>
      </c>
      <c r="H23" s="118">
        <v>6.2</v>
      </c>
      <c r="I23" s="118">
        <v>6.2</v>
      </c>
      <c r="J23" s="118">
        <v>6.2</v>
      </c>
      <c r="K23" s="118">
        <v>6.2</v>
      </c>
    </row>
    <row r="24" spans="1:11" ht="23.25" x14ac:dyDescent="0.25">
      <c r="A24" s="117">
        <v>45826</v>
      </c>
      <c r="B24" s="118">
        <v>4.8</v>
      </c>
      <c r="C24" s="118">
        <v>5.8</v>
      </c>
      <c r="D24" s="118">
        <v>5.8</v>
      </c>
      <c r="E24" s="118">
        <v>6.2</v>
      </c>
      <c r="F24" s="118">
        <v>5.2</v>
      </c>
      <c r="G24" s="118">
        <v>6.5</v>
      </c>
      <c r="H24" s="118">
        <v>6.2</v>
      </c>
      <c r="I24" s="118">
        <v>6.2</v>
      </c>
      <c r="J24" s="118">
        <v>6.2</v>
      </c>
      <c r="K24" s="118">
        <v>6.2</v>
      </c>
    </row>
    <row r="25" spans="1:11" ht="23.25" x14ac:dyDescent="0.25">
      <c r="A25" s="117">
        <v>45827</v>
      </c>
      <c r="B25" s="118">
        <v>4.8</v>
      </c>
      <c r="C25" s="118">
        <v>5.8</v>
      </c>
      <c r="D25" s="118">
        <v>5.8</v>
      </c>
      <c r="E25" s="118">
        <v>6.2</v>
      </c>
      <c r="F25" s="118">
        <v>5.2</v>
      </c>
      <c r="G25" s="118">
        <v>6.5</v>
      </c>
      <c r="H25" s="118">
        <v>6.2</v>
      </c>
      <c r="I25" s="118">
        <v>6.2</v>
      </c>
      <c r="J25" s="118">
        <v>6.2</v>
      </c>
      <c r="K25" s="118">
        <v>6.2</v>
      </c>
    </row>
    <row r="26" spans="1:11" ht="23.25" x14ac:dyDescent="0.25">
      <c r="A26" s="117">
        <v>45828</v>
      </c>
      <c r="B26" s="118">
        <v>4.8</v>
      </c>
      <c r="C26" s="118">
        <v>5.8</v>
      </c>
      <c r="D26" s="118">
        <v>5.8</v>
      </c>
      <c r="E26" s="118">
        <v>6.2</v>
      </c>
      <c r="F26" s="118">
        <v>5.2</v>
      </c>
      <c r="G26" s="118">
        <v>6.5</v>
      </c>
      <c r="H26" s="118">
        <v>6.2</v>
      </c>
      <c r="I26" s="118">
        <v>6.2</v>
      </c>
      <c r="J26" s="118">
        <v>6.2</v>
      </c>
      <c r="K26" s="118">
        <v>6.2</v>
      </c>
    </row>
    <row r="27" spans="1:11" ht="23.25" x14ac:dyDescent="0.25">
      <c r="A27" s="117">
        <v>45829</v>
      </c>
      <c r="B27" s="118">
        <v>4.8</v>
      </c>
      <c r="C27" s="118">
        <v>5.8</v>
      </c>
      <c r="D27" s="118">
        <v>5.8</v>
      </c>
      <c r="E27" s="118">
        <v>6.2</v>
      </c>
      <c r="F27" s="118">
        <v>5.2</v>
      </c>
      <c r="G27" s="118">
        <v>6.5</v>
      </c>
      <c r="H27" s="118">
        <v>6.2</v>
      </c>
      <c r="I27" s="118">
        <v>6.2</v>
      </c>
      <c r="J27" s="118">
        <v>6.2</v>
      </c>
      <c r="K27" s="118">
        <v>6.2</v>
      </c>
    </row>
    <row r="28" spans="1:11" ht="23.25" x14ac:dyDescent="0.25">
      <c r="A28" s="117">
        <v>45830</v>
      </c>
      <c r="B28" s="118">
        <v>4.8</v>
      </c>
      <c r="C28" s="118">
        <v>5.8</v>
      </c>
      <c r="D28" s="118">
        <v>5.8</v>
      </c>
      <c r="E28" s="118">
        <v>6.2</v>
      </c>
      <c r="F28" s="118">
        <v>5.2</v>
      </c>
      <c r="G28" s="118">
        <v>6.5</v>
      </c>
      <c r="H28" s="118">
        <v>6.2</v>
      </c>
      <c r="I28" s="118">
        <v>6.2</v>
      </c>
      <c r="J28" s="118">
        <v>6.2</v>
      </c>
      <c r="K28" s="118">
        <v>6.2</v>
      </c>
    </row>
    <row r="29" spans="1:11" ht="23.25" x14ac:dyDescent="0.25">
      <c r="A29" s="117">
        <v>45831</v>
      </c>
      <c r="B29" s="118">
        <v>4.8</v>
      </c>
      <c r="C29" s="118">
        <v>5.8</v>
      </c>
      <c r="D29" s="118">
        <v>5.8</v>
      </c>
      <c r="E29" s="118">
        <v>6.2</v>
      </c>
      <c r="F29" s="118">
        <v>5.2</v>
      </c>
      <c r="G29" s="118">
        <v>6.5</v>
      </c>
      <c r="H29" s="118">
        <v>6.2</v>
      </c>
      <c r="I29" s="118">
        <v>6.2</v>
      </c>
      <c r="J29" s="118">
        <v>6.2</v>
      </c>
      <c r="K29" s="118">
        <v>6.2</v>
      </c>
    </row>
    <row r="30" spans="1:11" ht="23.25" x14ac:dyDescent="0.25">
      <c r="A30" s="117">
        <v>45832</v>
      </c>
      <c r="B30" s="118">
        <v>4.8</v>
      </c>
      <c r="C30" s="118">
        <v>5.8</v>
      </c>
      <c r="D30" s="118">
        <v>5.8</v>
      </c>
      <c r="E30" s="118">
        <v>6.2</v>
      </c>
      <c r="F30" s="118">
        <v>5.2</v>
      </c>
      <c r="G30" s="118">
        <v>6.5</v>
      </c>
      <c r="H30" s="118">
        <v>6.2</v>
      </c>
      <c r="I30" s="118">
        <v>6.2</v>
      </c>
      <c r="J30" s="118">
        <v>6.2</v>
      </c>
      <c r="K30" s="118">
        <v>6.2</v>
      </c>
    </row>
    <row r="31" spans="1:11" ht="23.25" x14ac:dyDescent="0.25">
      <c r="A31" s="117">
        <v>45833</v>
      </c>
      <c r="B31" s="118">
        <v>4.8</v>
      </c>
      <c r="C31" s="118">
        <v>5.8</v>
      </c>
      <c r="D31" s="118">
        <v>5.8</v>
      </c>
      <c r="E31" s="118">
        <v>6.2</v>
      </c>
      <c r="F31" s="118">
        <v>5.2</v>
      </c>
      <c r="G31" s="118">
        <v>6.5</v>
      </c>
      <c r="H31" s="118">
        <v>6.2</v>
      </c>
      <c r="I31" s="118">
        <v>6.2</v>
      </c>
      <c r="J31" s="118">
        <v>6.2</v>
      </c>
      <c r="K31" s="118">
        <v>6.2</v>
      </c>
    </row>
    <row r="32" spans="1:11" ht="23.25" x14ac:dyDescent="0.25">
      <c r="A32" s="117">
        <v>45834</v>
      </c>
      <c r="B32" s="118">
        <v>4.8</v>
      </c>
      <c r="C32" s="118">
        <v>5.8</v>
      </c>
      <c r="D32" s="118">
        <v>5.8</v>
      </c>
      <c r="E32" s="118">
        <v>6.2</v>
      </c>
      <c r="F32" s="118">
        <v>5.2</v>
      </c>
      <c r="G32" s="118">
        <v>6.5</v>
      </c>
      <c r="H32" s="118">
        <v>6.2</v>
      </c>
      <c r="I32" s="118">
        <v>6.2</v>
      </c>
      <c r="J32" s="118">
        <v>6.2</v>
      </c>
      <c r="K32" s="118">
        <v>6.2</v>
      </c>
    </row>
    <row r="33" spans="1:11" ht="23.25" x14ac:dyDescent="0.25">
      <c r="A33" s="117">
        <v>45835</v>
      </c>
      <c r="B33" s="118">
        <v>4.8</v>
      </c>
      <c r="C33" s="118">
        <v>5.8</v>
      </c>
      <c r="D33" s="118">
        <v>5.8</v>
      </c>
      <c r="E33" s="118">
        <v>6.2</v>
      </c>
      <c r="F33" s="118">
        <v>5.2</v>
      </c>
      <c r="G33" s="118">
        <v>6.5</v>
      </c>
      <c r="H33" s="118">
        <v>6.2</v>
      </c>
      <c r="I33" s="118">
        <v>6.2</v>
      </c>
      <c r="J33" s="118">
        <v>6.2</v>
      </c>
      <c r="K33" s="118">
        <v>6.2</v>
      </c>
    </row>
    <row r="34" spans="1:11" ht="23.25" x14ac:dyDescent="0.25">
      <c r="A34" s="117">
        <v>45836</v>
      </c>
      <c r="B34" s="118">
        <v>4.8</v>
      </c>
      <c r="C34" s="118">
        <v>5.8</v>
      </c>
      <c r="D34" s="118">
        <v>5.8</v>
      </c>
      <c r="E34" s="118">
        <v>6.2</v>
      </c>
      <c r="F34" s="118">
        <v>5.2</v>
      </c>
      <c r="G34" s="118">
        <v>6.5</v>
      </c>
      <c r="H34" s="118">
        <v>6.2</v>
      </c>
      <c r="I34" s="118">
        <v>6.2</v>
      </c>
      <c r="J34" s="118">
        <v>6.2</v>
      </c>
      <c r="K34" s="118">
        <v>6.2</v>
      </c>
    </row>
    <row r="35" spans="1:11" ht="23.25" x14ac:dyDescent="0.25">
      <c r="A35" s="117">
        <v>45837</v>
      </c>
      <c r="B35" s="118">
        <v>4.8</v>
      </c>
      <c r="C35" s="118">
        <v>5.8</v>
      </c>
      <c r="D35" s="118">
        <v>5.8</v>
      </c>
      <c r="E35" s="118">
        <v>6.2</v>
      </c>
      <c r="F35" s="118">
        <v>5.2</v>
      </c>
      <c r="G35" s="118">
        <v>6.5</v>
      </c>
      <c r="H35" s="118">
        <v>6.2</v>
      </c>
      <c r="I35" s="118">
        <v>6.2</v>
      </c>
      <c r="J35" s="118">
        <v>6.2</v>
      </c>
      <c r="K35" s="118">
        <v>6.2</v>
      </c>
    </row>
    <row r="36" spans="1:11" ht="23.25" x14ac:dyDescent="0.25">
      <c r="A36" s="117">
        <v>45838</v>
      </c>
      <c r="B36" s="118">
        <v>4.8</v>
      </c>
      <c r="C36" s="118">
        <v>5.8</v>
      </c>
      <c r="D36" s="118">
        <v>5.8</v>
      </c>
      <c r="E36" s="118">
        <v>6.2</v>
      </c>
      <c r="F36" s="118">
        <v>5.2</v>
      </c>
      <c r="G36" s="118">
        <v>6.5</v>
      </c>
      <c r="H36" s="118">
        <v>6.2</v>
      </c>
      <c r="I36" s="118">
        <v>6.2</v>
      </c>
      <c r="J36" s="118">
        <v>6.2</v>
      </c>
      <c r="K36" s="118">
        <v>6.2</v>
      </c>
    </row>
  </sheetData>
  <mergeCells count="14">
    <mergeCell ref="L4:L5"/>
    <mergeCell ref="E4:E5"/>
    <mergeCell ref="H4:H5"/>
    <mergeCell ref="F4:F5"/>
    <mergeCell ref="B1:L3"/>
    <mergeCell ref="K4:K5"/>
    <mergeCell ref="I4:I5"/>
    <mergeCell ref="G4:G5"/>
    <mergeCell ref="J4:J5"/>
    <mergeCell ref="A1:A3"/>
    <mergeCell ref="B4:B5"/>
    <mergeCell ref="C4:C5"/>
    <mergeCell ref="A4:A6"/>
    <mergeCell ref="D4:D5"/>
  </mergeCells>
  <pageMargins left="0.7" right="0.7" top="0.75" bottom="0.75" header="0.3" footer="0.3"/>
  <pageSetup paperSize="9" scale="57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T36"/>
  <sheetViews>
    <sheetView topLeftCell="A16" zoomScale="55" zoomScaleNormal="55" workbookViewId="0">
      <selection activeCell="F22" sqref="F22:I22"/>
    </sheetView>
  </sheetViews>
  <sheetFormatPr defaultColWidth="10" defaultRowHeight="15" x14ac:dyDescent="0.25"/>
  <cols>
    <col min="1" max="3" width="10.42578125" customWidth="1"/>
    <col min="4" max="4" width="37.42578125" customWidth="1"/>
    <col min="5" max="5" width="25.140625" customWidth="1"/>
    <col min="6" max="6" width="13.140625" customWidth="1"/>
    <col min="7" max="7" width="10.5703125" customWidth="1"/>
    <col min="8" max="8" width="13.85546875" customWidth="1"/>
    <col min="9" max="9" width="31.85546875" customWidth="1"/>
    <col min="10" max="10" width="23.5703125" customWidth="1"/>
    <col min="11" max="11" width="20" customWidth="1"/>
    <col min="12" max="13" width="10.5703125" customWidth="1"/>
    <col min="14" max="14" width="11" customWidth="1"/>
    <col min="15" max="16" width="8.42578125" customWidth="1"/>
    <col min="17" max="17" width="15.5703125" customWidth="1"/>
    <col min="18" max="19" width="8.42578125" customWidth="1"/>
    <col min="20" max="20" width="14" customWidth="1"/>
  </cols>
  <sheetData>
    <row r="1" spans="1:20" ht="157.5" customHeight="1" x14ac:dyDescent="0.25">
      <c r="A1" s="400" t="s">
        <v>92</v>
      </c>
      <c r="B1" s="401"/>
      <c r="C1" s="401"/>
      <c r="D1" s="401"/>
      <c r="E1" s="401"/>
      <c r="F1" s="401"/>
      <c r="G1" s="401"/>
      <c r="H1" s="401"/>
      <c r="I1" s="401"/>
      <c r="J1" s="401"/>
      <c r="K1" s="401"/>
      <c r="L1" s="401"/>
      <c r="M1" s="401"/>
      <c r="N1" s="401"/>
      <c r="O1" s="401"/>
      <c r="P1" s="401"/>
      <c r="Q1" s="401"/>
      <c r="R1" s="401"/>
      <c r="S1" s="401"/>
      <c r="T1" s="401"/>
    </row>
    <row r="2" spans="1:20" ht="66.75" customHeight="1" x14ac:dyDescent="0.25">
      <c r="A2" s="390" t="s">
        <v>91</v>
      </c>
      <c r="B2" s="390"/>
      <c r="C2" s="390"/>
      <c r="D2" s="390"/>
      <c r="E2" s="119" t="s">
        <v>90</v>
      </c>
      <c r="F2" s="349" t="s">
        <v>89</v>
      </c>
      <c r="G2" s="349"/>
      <c r="H2" s="349"/>
      <c r="I2" s="349"/>
      <c r="J2" s="120" t="s">
        <v>88</v>
      </c>
      <c r="K2" s="121" t="s">
        <v>108</v>
      </c>
      <c r="L2" s="387" t="s">
        <v>87</v>
      </c>
      <c r="M2" s="388"/>
      <c r="N2" s="389"/>
      <c r="O2" s="384" t="s">
        <v>0</v>
      </c>
      <c r="P2" s="385"/>
      <c r="Q2" s="386"/>
      <c r="R2" s="402" t="s">
        <v>93</v>
      </c>
      <c r="S2" s="403"/>
      <c r="T2" s="404"/>
    </row>
    <row r="3" spans="1:20" s="122" customFormat="1" ht="29.25" customHeight="1" x14ac:dyDescent="0.5">
      <c r="A3" s="371">
        <v>236500</v>
      </c>
      <c r="B3" s="372"/>
      <c r="C3" s="372"/>
      <c r="D3" s="373"/>
      <c r="E3" s="123">
        <f>A3-236201</f>
        <v>299</v>
      </c>
      <c r="F3" s="370">
        <v>113590</v>
      </c>
      <c r="G3" s="370"/>
      <c r="H3" s="370"/>
      <c r="I3" s="370"/>
      <c r="J3" s="123">
        <f>F3-113590</f>
        <v>0</v>
      </c>
      <c r="K3" s="123">
        <v>6</v>
      </c>
      <c r="L3" s="377" t="s">
        <v>168</v>
      </c>
      <c r="M3" s="377"/>
      <c r="N3" s="377"/>
      <c r="O3" s="374">
        <v>46174</v>
      </c>
      <c r="P3" s="375"/>
      <c r="Q3" s="376"/>
      <c r="R3" s="397" t="s">
        <v>94</v>
      </c>
      <c r="S3" s="398"/>
      <c r="T3" s="399"/>
    </row>
    <row r="4" spans="1:20" s="122" customFormat="1" ht="28.9" customHeight="1" x14ac:dyDescent="0.5">
      <c r="A4" s="371">
        <v>236710</v>
      </c>
      <c r="B4" s="372"/>
      <c r="C4" s="372"/>
      <c r="D4" s="373"/>
      <c r="E4" s="123">
        <f>A4-A3</f>
        <v>210</v>
      </c>
      <c r="F4" s="370">
        <v>113590</v>
      </c>
      <c r="G4" s="370"/>
      <c r="H4" s="370"/>
      <c r="I4" s="370"/>
      <c r="J4" s="123">
        <f>F4-F3</f>
        <v>0</v>
      </c>
      <c r="K4" s="123">
        <v>6</v>
      </c>
      <c r="L4" s="377" t="s">
        <v>181</v>
      </c>
      <c r="M4" s="377"/>
      <c r="N4" s="377"/>
      <c r="O4" s="374">
        <v>46175</v>
      </c>
      <c r="P4" s="375"/>
      <c r="Q4" s="376"/>
      <c r="R4" s="391">
        <v>135847</v>
      </c>
      <c r="S4" s="392"/>
      <c r="T4" s="393"/>
    </row>
    <row r="5" spans="1:20" s="122" customFormat="1" ht="29.25" customHeight="1" x14ac:dyDescent="0.5">
      <c r="A5" s="371">
        <v>236875</v>
      </c>
      <c r="B5" s="372"/>
      <c r="C5" s="372"/>
      <c r="D5" s="373"/>
      <c r="E5" s="123">
        <f t="shared" ref="E5:E29" si="0">A5-A4</f>
        <v>165</v>
      </c>
      <c r="F5" s="370">
        <v>113590</v>
      </c>
      <c r="G5" s="370"/>
      <c r="H5" s="370"/>
      <c r="I5" s="370"/>
      <c r="J5" s="123">
        <f t="shared" ref="J5:J32" si="1">F5-F4</f>
        <v>0</v>
      </c>
      <c r="K5" s="123">
        <v>6</v>
      </c>
      <c r="L5" s="377" t="s">
        <v>181</v>
      </c>
      <c r="M5" s="377"/>
      <c r="N5" s="377"/>
      <c r="O5" s="374">
        <v>46176</v>
      </c>
      <c r="P5" s="375"/>
      <c r="Q5" s="376"/>
      <c r="R5" s="394"/>
      <c r="S5" s="395"/>
      <c r="T5" s="396"/>
    </row>
    <row r="6" spans="1:20" ht="29.25" customHeight="1" x14ac:dyDescent="0.5">
      <c r="A6" s="370">
        <v>237122</v>
      </c>
      <c r="B6" s="370"/>
      <c r="C6" s="370"/>
      <c r="D6" s="370"/>
      <c r="E6" s="123">
        <f>A6-A5</f>
        <v>247</v>
      </c>
      <c r="F6" s="371">
        <v>113590</v>
      </c>
      <c r="G6" s="372"/>
      <c r="H6" s="372"/>
      <c r="I6" s="373"/>
      <c r="J6" s="123">
        <f t="shared" si="1"/>
        <v>0</v>
      </c>
      <c r="K6" s="123">
        <v>6</v>
      </c>
      <c r="L6" s="377" t="s">
        <v>181</v>
      </c>
      <c r="M6" s="377"/>
      <c r="N6" s="377"/>
      <c r="O6" s="374">
        <v>46177</v>
      </c>
      <c r="P6" s="375"/>
      <c r="Q6" s="376"/>
      <c r="R6" s="394"/>
      <c r="S6" s="395"/>
      <c r="T6" s="396"/>
    </row>
    <row r="7" spans="1:20" s="122" customFormat="1" ht="28.9" customHeight="1" x14ac:dyDescent="0.5">
      <c r="A7" s="370">
        <v>237252</v>
      </c>
      <c r="B7" s="370"/>
      <c r="C7" s="370"/>
      <c r="D7" s="370"/>
      <c r="E7" s="123">
        <f>A7-A6</f>
        <v>130</v>
      </c>
      <c r="F7" s="371">
        <v>113590</v>
      </c>
      <c r="G7" s="372"/>
      <c r="H7" s="372"/>
      <c r="I7" s="373"/>
      <c r="J7" s="123">
        <f t="shared" si="1"/>
        <v>0</v>
      </c>
      <c r="K7" s="123">
        <v>6</v>
      </c>
      <c r="L7" s="377" t="s">
        <v>181</v>
      </c>
      <c r="M7" s="377"/>
      <c r="N7" s="377"/>
      <c r="O7" s="374">
        <v>46178</v>
      </c>
      <c r="P7" s="375"/>
      <c r="Q7" s="376"/>
      <c r="R7" s="394"/>
      <c r="S7" s="395"/>
      <c r="T7" s="396"/>
    </row>
    <row r="8" spans="1:20" ht="26.45" customHeight="1" x14ac:dyDescent="0.5">
      <c r="A8" s="370">
        <v>237474</v>
      </c>
      <c r="B8" s="370"/>
      <c r="C8" s="370"/>
      <c r="D8" s="370"/>
      <c r="E8" s="123">
        <f>A8-A7</f>
        <v>222</v>
      </c>
      <c r="F8" s="371">
        <v>113590</v>
      </c>
      <c r="G8" s="372"/>
      <c r="H8" s="372"/>
      <c r="I8" s="373"/>
      <c r="J8" s="123">
        <f t="shared" si="1"/>
        <v>0</v>
      </c>
      <c r="K8" s="123">
        <v>6</v>
      </c>
      <c r="L8" s="377" t="s">
        <v>168</v>
      </c>
      <c r="M8" s="377"/>
      <c r="N8" s="377"/>
      <c r="O8" s="374">
        <v>46179</v>
      </c>
      <c r="P8" s="375"/>
      <c r="Q8" s="376"/>
      <c r="R8" s="394"/>
      <c r="S8" s="395"/>
      <c r="T8" s="396"/>
    </row>
    <row r="9" spans="1:20" ht="29.25" customHeight="1" x14ac:dyDescent="0.5">
      <c r="A9" s="370">
        <v>237710</v>
      </c>
      <c r="B9" s="370"/>
      <c r="C9" s="370"/>
      <c r="D9" s="370"/>
      <c r="E9" s="123">
        <f t="shared" si="0"/>
        <v>236</v>
      </c>
      <c r="F9" s="370">
        <v>113590</v>
      </c>
      <c r="G9" s="370"/>
      <c r="H9" s="370"/>
      <c r="I9" s="370"/>
      <c r="J9" s="123">
        <f t="shared" si="1"/>
        <v>0</v>
      </c>
      <c r="K9" s="123">
        <v>6</v>
      </c>
      <c r="L9" s="377" t="s">
        <v>168</v>
      </c>
      <c r="M9" s="377"/>
      <c r="N9" s="377"/>
      <c r="O9" s="374">
        <v>46180</v>
      </c>
      <c r="P9" s="375"/>
      <c r="Q9" s="376"/>
      <c r="R9" s="394"/>
      <c r="S9" s="395"/>
      <c r="T9" s="396"/>
    </row>
    <row r="10" spans="1:20" ht="29.25" customHeight="1" x14ac:dyDescent="0.5">
      <c r="A10" s="370">
        <v>237915</v>
      </c>
      <c r="B10" s="370"/>
      <c r="C10" s="370"/>
      <c r="D10" s="370"/>
      <c r="E10" s="123">
        <f t="shared" si="0"/>
        <v>205</v>
      </c>
      <c r="F10" s="370">
        <v>113590</v>
      </c>
      <c r="G10" s="370"/>
      <c r="H10" s="370"/>
      <c r="I10" s="370"/>
      <c r="J10" s="123">
        <f t="shared" si="1"/>
        <v>0</v>
      </c>
      <c r="K10" s="123">
        <v>6</v>
      </c>
      <c r="L10" s="377" t="s">
        <v>181</v>
      </c>
      <c r="M10" s="377"/>
      <c r="N10" s="377"/>
      <c r="O10" s="374">
        <v>46181</v>
      </c>
      <c r="P10" s="375"/>
      <c r="Q10" s="376"/>
      <c r="R10" s="394"/>
      <c r="S10" s="395"/>
      <c r="T10" s="396"/>
    </row>
    <row r="11" spans="1:20" ht="29.25" customHeight="1" x14ac:dyDescent="0.5">
      <c r="A11" s="370">
        <v>238068</v>
      </c>
      <c r="B11" s="370"/>
      <c r="C11" s="370"/>
      <c r="D11" s="370"/>
      <c r="E11" s="123">
        <f t="shared" si="0"/>
        <v>153</v>
      </c>
      <c r="F11" s="370">
        <v>113590</v>
      </c>
      <c r="G11" s="370"/>
      <c r="H11" s="370"/>
      <c r="I11" s="370"/>
      <c r="J11" s="123">
        <f t="shared" si="1"/>
        <v>0</v>
      </c>
      <c r="K11" s="123">
        <v>6</v>
      </c>
      <c r="L11" s="377" t="s">
        <v>181</v>
      </c>
      <c r="M11" s="377"/>
      <c r="N11" s="377"/>
      <c r="O11" s="374">
        <v>46182</v>
      </c>
      <c r="P11" s="375"/>
      <c r="Q11" s="376"/>
      <c r="R11" s="394"/>
      <c r="S11" s="395"/>
      <c r="T11" s="396"/>
    </row>
    <row r="12" spans="1:20" ht="29.25" customHeight="1" x14ac:dyDescent="0.5">
      <c r="A12" s="370">
        <v>238391</v>
      </c>
      <c r="B12" s="370"/>
      <c r="C12" s="370"/>
      <c r="D12" s="370"/>
      <c r="E12" s="123">
        <f t="shared" si="0"/>
        <v>323</v>
      </c>
      <c r="F12" s="370">
        <v>113590</v>
      </c>
      <c r="G12" s="370"/>
      <c r="H12" s="370"/>
      <c r="I12" s="370"/>
      <c r="J12" s="123">
        <f t="shared" si="1"/>
        <v>0</v>
      </c>
      <c r="K12" s="123">
        <v>6</v>
      </c>
      <c r="L12" s="377" t="s">
        <v>181</v>
      </c>
      <c r="M12" s="377"/>
      <c r="N12" s="377"/>
      <c r="O12" s="374">
        <v>46183</v>
      </c>
      <c r="P12" s="375"/>
      <c r="Q12" s="376"/>
      <c r="R12" s="394"/>
      <c r="S12" s="395"/>
      <c r="T12" s="396"/>
    </row>
    <row r="13" spans="1:20" ht="29.25" customHeight="1" x14ac:dyDescent="0.5">
      <c r="A13" s="370">
        <v>238597</v>
      </c>
      <c r="B13" s="370"/>
      <c r="C13" s="370"/>
      <c r="D13" s="370"/>
      <c r="E13" s="123">
        <f t="shared" si="0"/>
        <v>206</v>
      </c>
      <c r="F13" s="370">
        <v>113590</v>
      </c>
      <c r="G13" s="370"/>
      <c r="H13" s="370"/>
      <c r="I13" s="370"/>
      <c r="J13" s="123">
        <f t="shared" si="1"/>
        <v>0</v>
      </c>
      <c r="K13" s="123">
        <v>6</v>
      </c>
      <c r="L13" s="377" t="s">
        <v>181</v>
      </c>
      <c r="M13" s="377"/>
      <c r="N13" s="377"/>
      <c r="O13" s="374">
        <v>46184</v>
      </c>
      <c r="P13" s="375"/>
      <c r="Q13" s="376"/>
      <c r="R13" s="394"/>
      <c r="S13" s="395"/>
      <c r="T13" s="396"/>
    </row>
    <row r="14" spans="1:20" ht="29.25" customHeight="1" x14ac:dyDescent="0.5">
      <c r="A14" s="370">
        <v>238704</v>
      </c>
      <c r="B14" s="370"/>
      <c r="C14" s="370"/>
      <c r="D14" s="370"/>
      <c r="E14" s="123">
        <f t="shared" si="0"/>
        <v>107</v>
      </c>
      <c r="F14" s="370">
        <v>113590</v>
      </c>
      <c r="G14" s="370"/>
      <c r="H14" s="370"/>
      <c r="I14" s="370"/>
      <c r="J14" s="123">
        <f t="shared" si="1"/>
        <v>0</v>
      </c>
      <c r="K14" s="123">
        <v>6</v>
      </c>
      <c r="L14" s="377" t="s">
        <v>181</v>
      </c>
      <c r="M14" s="377"/>
      <c r="N14" s="377"/>
      <c r="O14" s="374">
        <v>46185</v>
      </c>
      <c r="P14" s="375"/>
      <c r="Q14" s="376"/>
      <c r="R14" s="394"/>
      <c r="S14" s="395"/>
      <c r="T14" s="396"/>
    </row>
    <row r="15" spans="1:20" ht="29.25" customHeight="1" x14ac:dyDescent="0.5">
      <c r="A15" s="370">
        <v>238857</v>
      </c>
      <c r="B15" s="370"/>
      <c r="C15" s="370"/>
      <c r="D15" s="370"/>
      <c r="E15" s="123">
        <f t="shared" si="0"/>
        <v>153</v>
      </c>
      <c r="F15" s="370">
        <v>113590</v>
      </c>
      <c r="G15" s="370"/>
      <c r="H15" s="370"/>
      <c r="I15" s="370"/>
      <c r="J15" s="123">
        <f t="shared" si="1"/>
        <v>0</v>
      </c>
      <c r="K15" s="123">
        <v>6</v>
      </c>
      <c r="L15" s="377" t="s">
        <v>168</v>
      </c>
      <c r="M15" s="377"/>
      <c r="N15" s="377"/>
      <c r="O15" s="374">
        <v>46186</v>
      </c>
      <c r="P15" s="375"/>
      <c r="Q15" s="376"/>
      <c r="R15" s="394"/>
      <c r="S15" s="395"/>
      <c r="T15" s="396"/>
    </row>
    <row r="16" spans="1:20" ht="29.25" customHeight="1" x14ac:dyDescent="0.5">
      <c r="A16" s="370">
        <v>239021</v>
      </c>
      <c r="B16" s="370"/>
      <c r="C16" s="370"/>
      <c r="D16" s="370"/>
      <c r="E16" s="123">
        <f t="shared" si="0"/>
        <v>164</v>
      </c>
      <c r="F16" s="370">
        <v>113590</v>
      </c>
      <c r="G16" s="370"/>
      <c r="H16" s="370"/>
      <c r="I16" s="370"/>
      <c r="J16" s="123">
        <f t="shared" si="1"/>
        <v>0</v>
      </c>
      <c r="K16" s="123">
        <v>6</v>
      </c>
      <c r="L16" s="377" t="s">
        <v>168</v>
      </c>
      <c r="M16" s="377"/>
      <c r="N16" s="377"/>
      <c r="O16" s="374">
        <v>46187</v>
      </c>
      <c r="P16" s="375"/>
      <c r="Q16" s="376"/>
      <c r="R16" s="397"/>
      <c r="S16" s="398"/>
      <c r="T16" s="399"/>
    </row>
    <row r="17" spans="1:20" ht="29.25" customHeight="1" x14ac:dyDescent="0.5">
      <c r="A17" s="371">
        <v>239150</v>
      </c>
      <c r="B17" s="372"/>
      <c r="C17" s="372"/>
      <c r="D17" s="373"/>
      <c r="E17" s="123">
        <f t="shared" si="0"/>
        <v>129</v>
      </c>
      <c r="F17" s="370">
        <v>113590</v>
      </c>
      <c r="G17" s="370"/>
      <c r="H17" s="370"/>
      <c r="I17" s="370"/>
      <c r="J17" s="123">
        <f t="shared" si="1"/>
        <v>0</v>
      </c>
      <c r="K17" s="123">
        <v>6</v>
      </c>
      <c r="L17" s="377" t="s">
        <v>168</v>
      </c>
      <c r="M17" s="377"/>
      <c r="N17" s="377"/>
      <c r="O17" s="374">
        <v>46188</v>
      </c>
      <c r="P17" s="375"/>
      <c r="Q17" s="376"/>
      <c r="R17" s="397" t="s">
        <v>95</v>
      </c>
      <c r="S17" s="398"/>
      <c r="T17" s="399"/>
    </row>
    <row r="18" spans="1:20" ht="29.25" customHeight="1" x14ac:dyDescent="0.5">
      <c r="A18" s="371">
        <v>239343</v>
      </c>
      <c r="B18" s="372"/>
      <c r="C18" s="372"/>
      <c r="D18" s="373"/>
      <c r="E18" s="123">
        <f t="shared" si="0"/>
        <v>193</v>
      </c>
      <c r="F18" s="370">
        <v>113590</v>
      </c>
      <c r="G18" s="370"/>
      <c r="H18" s="370"/>
      <c r="I18" s="370"/>
      <c r="J18" s="123">
        <f t="shared" si="1"/>
        <v>0</v>
      </c>
      <c r="K18" s="123">
        <v>6</v>
      </c>
      <c r="L18" s="377" t="s">
        <v>181</v>
      </c>
      <c r="M18" s="377"/>
      <c r="N18" s="377"/>
      <c r="O18" s="374">
        <v>46189</v>
      </c>
      <c r="P18" s="375"/>
      <c r="Q18" s="376"/>
      <c r="R18" s="391">
        <v>136717</v>
      </c>
      <c r="S18" s="392"/>
      <c r="T18" s="393"/>
    </row>
    <row r="19" spans="1:20" ht="29.25" customHeight="1" x14ac:dyDescent="0.5">
      <c r="A19" s="370">
        <v>239595</v>
      </c>
      <c r="B19" s="370"/>
      <c r="C19" s="370"/>
      <c r="D19" s="370"/>
      <c r="E19" s="123">
        <f>A19-A18</f>
        <v>252</v>
      </c>
      <c r="F19" s="370">
        <v>113590</v>
      </c>
      <c r="G19" s="370"/>
      <c r="H19" s="370"/>
      <c r="I19" s="370"/>
      <c r="J19" s="123">
        <f t="shared" si="1"/>
        <v>0</v>
      </c>
      <c r="K19" s="123">
        <v>6</v>
      </c>
      <c r="L19" s="377" t="s">
        <v>181</v>
      </c>
      <c r="M19" s="377"/>
      <c r="N19" s="377"/>
      <c r="O19" s="374">
        <v>46190</v>
      </c>
      <c r="P19" s="375"/>
      <c r="Q19" s="376"/>
      <c r="R19" s="394"/>
      <c r="S19" s="395"/>
      <c r="T19" s="396"/>
    </row>
    <row r="20" spans="1:20" ht="29.25" customHeight="1" x14ac:dyDescent="0.5">
      <c r="A20" s="370">
        <v>239824</v>
      </c>
      <c r="B20" s="370"/>
      <c r="C20" s="370"/>
      <c r="D20" s="370"/>
      <c r="E20" s="123">
        <f t="shared" si="0"/>
        <v>229</v>
      </c>
      <c r="F20" s="370">
        <v>113590</v>
      </c>
      <c r="G20" s="370"/>
      <c r="H20" s="370"/>
      <c r="I20" s="370"/>
      <c r="J20" s="123">
        <f t="shared" si="1"/>
        <v>0</v>
      </c>
      <c r="K20" s="123">
        <v>6</v>
      </c>
      <c r="L20" s="377" t="s">
        <v>181</v>
      </c>
      <c r="M20" s="377"/>
      <c r="N20" s="377"/>
      <c r="O20" s="374">
        <v>46191</v>
      </c>
      <c r="P20" s="375"/>
      <c r="Q20" s="376"/>
      <c r="R20" s="394"/>
      <c r="S20" s="395"/>
      <c r="T20" s="396"/>
    </row>
    <row r="21" spans="1:20" ht="29.25" customHeight="1" x14ac:dyDescent="0.5">
      <c r="A21" s="370">
        <v>240011</v>
      </c>
      <c r="B21" s="370"/>
      <c r="C21" s="370"/>
      <c r="D21" s="370"/>
      <c r="E21" s="123">
        <f t="shared" si="0"/>
        <v>187</v>
      </c>
      <c r="F21" s="370">
        <v>113590</v>
      </c>
      <c r="G21" s="370"/>
      <c r="H21" s="370"/>
      <c r="I21" s="370"/>
      <c r="J21" s="123">
        <f t="shared" si="1"/>
        <v>0</v>
      </c>
      <c r="K21" s="123">
        <v>6</v>
      </c>
      <c r="L21" s="377" t="s">
        <v>181</v>
      </c>
      <c r="M21" s="377"/>
      <c r="N21" s="377"/>
      <c r="O21" s="374">
        <v>46192</v>
      </c>
      <c r="P21" s="375"/>
      <c r="Q21" s="376"/>
      <c r="R21" s="394"/>
      <c r="S21" s="395"/>
      <c r="T21" s="396"/>
    </row>
    <row r="22" spans="1:20" ht="28.9" customHeight="1" x14ac:dyDescent="0.5">
      <c r="A22" s="370">
        <v>240134</v>
      </c>
      <c r="B22" s="370"/>
      <c r="C22" s="370"/>
      <c r="D22" s="370"/>
      <c r="E22" s="123">
        <f t="shared" si="0"/>
        <v>123</v>
      </c>
      <c r="F22" s="370">
        <v>113590</v>
      </c>
      <c r="G22" s="370"/>
      <c r="H22" s="370"/>
      <c r="I22" s="370"/>
      <c r="J22" s="123">
        <f t="shared" si="1"/>
        <v>0</v>
      </c>
      <c r="K22" s="123">
        <v>6</v>
      </c>
      <c r="L22" s="377" t="s">
        <v>168</v>
      </c>
      <c r="M22" s="377"/>
      <c r="N22" s="377"/>
      <c r="O22" s="374">
        <v>46193</v>
      </c>
      <c r="P22" s="375"/>
      <c r="Q22" s="376"/>
      <c r="R22" s="394"/>
      <c r="S22" s="395"/>
      <c r="T22" s="396"/>
    </row>
    <row r="23" spans="1:20" ht="29.25" customHeight="1" x14ac:dyDescent="0.5">
      <c r="A23" s="370">
        <v>240313</v>
      </c>
      <c r="B23" s="370"/>
      <c r="C23" s="370"/>
      <c r="D23" s="370"/>
      <c r="E23" s="123">
        <f t="shared" si="0"/>
        <v>179</v>
      </c>
      <c r="F23" s="370">
        <v>113590</v>
      </c>
      <c r="G23" s="370"/>
      <c r="H23" s="370"/>
      <c r="I23" s="370"/>
      <c r="J23" s="123">
        <f t="shared" si="1"/>
        <v>0</v>
      </c>
      <c r="K23" s="123">
        <v>6</v>
      </c>
      <c r="L23" s="377" t="s">
        <v>168</v>
      </c>
      <c r="M23" s="377"/>
      <c r="N23" s="377"/>
      <c r="O23" s="374">
        <v>46194</v>
      </c>
      <c r="P23" s="375"/>
      <c r="Q23" s="376"/>
      <c r="R23" s="394"/>
      <c r="S23" s="395"/>
      <c r="T23" s="396"/>
    </row>
    <row r="24" spans="1:20" ht="29.25" customHeight="1" x14ac:dyDescent="0.5">
      <c r="A24" s="370">
        <v>240570</v>
      </c>
      <c r="B24" s="370"/>
      <c r="C24" s="370"/>
      <c r="D24" s="370"/>
      <c r="E24" s="123">
        <f t="shared" si="0"/>
        <v>257</v>
      </c>
      <c r="F24" s="370">
        <v>113590</v>
      </c>
      <c r="G24" s="370"/>
      <c r="H24" s="370"/>
      <c r="I24" s="370"/>
      <c r="J24" s="123">
        <f t="shared" si="1"/>
        <v>0</v>
      </c>
      <c r="K24" s="123">
        <v>6</v>
      </c>
      <c r="L24" s="377" t="s">
        <v>168</v>
      </c>
      <c r="M24" s="377"/>
      <c r="N24" s="377"/>
      <c r="O24" s="374">
        <v>46195</v>
      </c>
      <c r="P24" s="375"/>
      <c r="Q24" s="376"/>
      <c r="R24" s="394"/>
      <c r="S24" s="395"/>
      <c r="T24" s="396"/>
    </row>
    <row r="25" spans="1:20" ht="28.9" customHeight="1" x14ac:dyDescent="0.5">
      <c r="A25" s="370">
        <v>240742</v>
      </c>
      <c r="B25" s="370"/>
      <c r="C25" s="370"/>
      <c r="D25" s="370"/>
      <c r="E25" s="123">
        <f t="shared" si="0"/>
        <v>172</v>
      </c>
      <c r="F25" s="370">
        <v>113590</v>
      </c>
      <c r="G25" s="370"/>
      <c r="H25" s="370"/>
      <c r="I25" s="370"/>
      <c r="J25" s="123">
        <f t="shared" si="1"/>
        <v>0</v>
      </c>
      <c r="K25" s="123">
        <v>6</v>
      </c>
      <c r="L25" s="377" t="s">
        <v>181</v>
      </c>
      <c r="M25" s="377"/>
      <c r="N25" s="377"/>
      <c r="O25" s="374">
        <v>46196</v>
      </c>
      <c r="P25" s="375"/>
      <c r="Q25" s="376"/>
      <c r="R25" s="394"/>
      <c r="S25" s="395"/>
      <c r="T25" s="396"/>
    </row>
    <row r="26" spans="1:20" ht="29.25" customHeight="1" x14ac:dyDescent="0.5">
      <c r="A26" s="370">
        <v>241051</v>
      </c>
      <c r="B26" s="370"/>
      <c r="C26" s="370"/>
      <c r="D26" s="370"/>
      <c r="E26" s="123">
        <f t="shared" si="0"/>
        <v>309</v>
      </c>
      <c r="F26" s="370">
        <v>113590</v>
      </c>
      <c r="G26" s="370"/>
      <c r="H26" s="370"/>
      <c r="I26" s="370"/>
      <c r="J26" s="123">
        <f t="shared" si="1"/>
        <v>0</v>
      </c>
      <c r="K26" s="123">
        <v>6</v>
      </c>
      <c r="L26" s="377" t="s">
        <v>181</v>
      </c>
      <c r="M26" s="377"/>
      <c r="N26" s="377"/>
      <c r="O26" s="374">
        <v>46197</v>
      </c>
      <c r="P26" s="375"/>
      <c r="Q26" s="376"/>
      <c r="R26" s="394"/>
      <c r="S26" s="395"/>
      <c r="T26" s="396"/>
    </row>
    <row r="27" spans="1:20" ht="29.25" customHeight="1" x14ac:dyDescent="0.5">
      <c r="A27" s="370">
        <v>241297</v>
      </c>
      <c r="B27" s="370"/>
      <c r="C27" s="370"/>
      <c r="D27" s="370"/>
      <c r="E27" s="123">
        <f t="shared" si="0"/>
        <v>246</v>
      </c>
      <c r="F27" s="370">
        <v>113590</v>
      </c>
      <c r="G27" s="370"/>
      <c r="H27" s="370"/>
      <c r="I27" s="370"/>
      <c r="J27" s="123">
        <f t="shared" si="1"/>
        <v>0</v>
      </c>
      <c r="K27" s="123">
        <v>6</v>
      </c>
      <c r="L27" s="377" t="s">
        <v>181</v>
      </c>
      <c r="M27" s="377"/>
      <c r="N27" s="377"/>
      <c r="O27" s="374">
        <v>46198</v>
      </c>
      <c r="P27" s="375"/>
      <c r="Q27" s="376"/>
      <c r="R27" s="394"/>
      <c r="S27" s="395"/>
      <c r="T27" s="396"/>
    </row>
    <row r="28" spans="1:20" ht="29.25" customHeight="1" x14ac:dyDescent="0.5">
      <c r="A28" s="371">
        <v>241401</v>
      </c>
      <c r="B28" s="372"/>
      <c r="C28" s="372"/>
      <c r="D28" s="373"/>
      <c r="E28" s="123">
        <f t="shared" si="0"/>
        <v>104</v>
      </c>
      <c r="F28" s="370">
        <v>113590</v>
      </c>
      <c r="G28" s="370"/>
      <c r="H28" s="370"/>
      <c r="I28" s="370"/>
      <c r="J28" s="123">
        <f t="shared" si="1"/>
        <v>0</v>
      </c>
      <c r="K28" s="123">
        <v>6</v>
      </c>
      <c r="L28" s="377" t="s">
        <v>181</v>
      </c>
      <c r="M28" s="377"/>
      <c r="N28" s="377"/>
      <c r="O28" s="374">
        <v>46199</v>
      </c>
      <c r="P28" s="375"/>
      <c r="Q28" s="376"/>
      <c r="R28" s="394"/>
      <c r="S28" s="395"/>
      <c r="T28" s="396"/>
    </row>
    <row r="29" spans="1:20" ht="29.25" customHeight="1" x14ac:dyDescent="0.5">
      <c r="A29" s="371">
        <v>241537</v>
      </c>
      <c r="B29" s="372"/>
      <c r="C29" s="372"/>
      <c r="D29" s="373"/>
      <c r="E29" s="123">
        <f t="shared" si="0"/>
        <v>136</v>
      </c>
      <c r="F29" s="370">
        <v>113590</v>
      </c>
      <c r="G29" s="370"/>
      <c r="H29" s="370"/>
      <c r="I29" s="370"/>
      <c r="J29" s="123">
        <f t="shared" si="1"/>
        <v>0</v>
      </c>
      <c r="K29" s="123">
        <v>6</v>
      </c>
      <c r="L29" s="377" t="s">
        <v>168</v>
      </c>
      <c r="M29" s="377"/>
      <c r="N29" s="377"/>
      <c r="O29" s="374">
        <v>46200</v>
      </c>
      <c r="P29" s="375"/>
      <c r="Q29" s="376"/>
      <c r="R29" s="394"/>
      <c r="S29" s="395"/>
      <c r="T29" s="396"/>
    </row>
    <row r="30" spans="1:20" ht="29.25" customHeight="1" x14ac:dyDescent="0.5">
      <c r="A30" s="370">
        <v>241854</v>
      </c>
      <c r="B30" s="370"/>
      <c r="C30" s="370"/>
      <c r="D30" s="370"/>
      <c r="E30" s="123">
        <f>A30-A29</f>
        <v>317</v>
      </c>
      <c r="F30" s="370">
        <v>113590</v>
      </c>
      <c r="G30" s="370"/>
      <c r="H30" s="370"/>
      <c r="I30" s="370"/>
      <c r="J30" s="123">
        <f t="shared" si="1"/>
        <v>0</v>
      </c>
      <c r="K30" s="123">
        <v>6</v>
      </c>
      <c r="L30" s="377" t="s">
        <v>168</v>
      </c>
      <c r="M30" s="377"/>
      <c r="N30" s="377"/>
      <c r="O30" s="374">
        <v>46201</v>
      </c>
      <c r="P30" s="375"/>
      <c r="Q30" s="376"/>
      <c r="R30" s="394"/>
      <c r="S30" s="395"/>
      <c r="T30" s="396"/>
    </row>
    <row r="31" spans="1:20" ht="29.25" customHeight="1" x14ac:dyDescent="0.5">
      <c r="A31" s="371">
        <v>242082</v>
      </c>
      <c r="B31" s="372"/>
      <c r="C31" s="372"/>
      <c r="D31" s="373"/>
      <c r="E31" s="123">
        <f t="shared" ref="E31:E32" si="2">A31-A30</f>
        <v>228</v>
      </c>
      <c r="F31" s="370">
        <v>113590</v>
      </c>
      <c r="G31" s="370"/>
      <c r="H31" s="370"/>
      <c r="I31" s="370"/>
      <c r="J31" s="123">
        <f t="shared" si="1"/>
        <v>0</v>
      </c>
      <c r="K31" s="123">
        <v>6</v>
      </c>
      <c r="L31" s="377" t="s">
        <v>168</v>
      </c>
      <c r="M31" s="377"/>
      <c r="N31" s="377"/>
      <c r="O31" s="374">
        <v>46202</v>
      </c>
      <c r="P31" s="375"/>
      <c r="Q31" s="376"/>
      <c r="R31" s="394"/>
      <c r="S31" s="395"/>
      <c r="T31" s="396"/>
    </row>
    <row r="32" spans="1:20" ht="29.25" customHeight="1" x14ac:dyDescent="0.5">
      <c r="A32" s="371">
        <v>242382</v>
      </c>
      <c r="B32" s="372"/>
      <c r="C32" s="372"/>
      <c r="D32" s="373"/>
      <c r="E32" s="123">
        <f t="shared" si="2"/>
        <v>300</v>
      </c>
      <c r="F32" s="370">
        <v>113590</v>
      </c>
      <c r="G32" s="370"/>
      <c r="H32" s="370"/>
      <c r="I32" s="370"/>
      <c r="J32" s="123">
        <f t="shared" si="1"/>
        <v>0</v>
      </c>
      <c r="K32" s="123">
        <v>6</v>
      </c>
      <c r="L32" s="377" t="s">
        <v>181</v>
      </c>
      <c r="M32" s="377"/>
      <c r="N32" s="377"/>
      <c r="O32" s="374">
        <v>46203</v>
      </c>
      <c r="P32" s="375"/>
      <c r="Q32" s="376"/>
      <c r="R32" s="394"/>
      <c r="S32" s="395"/>
      <c r="T32" s="396"/>
    </row>
    <row r="33" spans="1:20" ht="29.25" customHeight="1" x14ac:dyDescent="0.5">
      <c r="A33" s="378" t="s">
        <v>177</v>
      </c>
      <c r="B33" s="379"/>
      <c r="C33" s="379"/>
      <c r="D33" s="380"/>
      <c r="E33" s="123">
        <f>SUM(E3:E32)</f>
        <v>6181</v>
      </c>
      <c r="F33" s="381" t="s">
        <v>176</v>
      </c>
      <c r="G33" s="382"/>
      <c r="H33" s="382"/>
      <c r="I33" s="383"/>
      <c r="J33" s="123">
        <f>SUM(J3:J32)</f>
        <v>0</v>
      </c>
      <c r="K33" s="123"/>
      <c r="L33" s="405">
        <f>R18-R4</f>
        <v>870</v>
      </c>
      <c r="M33" s="406"/>
      <c r="N33" s="407"/>
      <c r="O33" s="408" t="s">
        <v>107</v>
      </c>
      <c r="P33" s="409"/>
      <c r="Q33" s="410"/>
      <c r="R33" s="397"/>
      <c r="S33" s="398"/>
      <c r="T33" s="399"/>
    </row>
    <row r="34" spans="1:20" ht="29.25" customHeight="1" x14ac:dyDescent="0.25"/>
    <row r="35" spans="1:20" ht="29.25" customHeight="1" x14ac:dyDescent="0.25"/>
    <row r="36" spans="1:20" ht="50.25" customHeight="1" x14ac:dyDescent="0.25"/>
  </sheetData>
  <mergeCells count="134">
    <mergeCell ref="A2:D2"/>
    <mergeCell ref="F2:I2"/>
    <mergeCell ref="F16:I16"/>
    <mergeCell ref="R18:T33"/>
    <mergeCell ref="A1:T1"/>
    <mergeCell ref="R17:T17"/>
    <mergeCell ref="R4:T16"/>
    <mergeCell ref="R2:T2"/>
    <mergeCell ref="A25:D25"/>
    <mergeCell ref="A28:D28"/>
    <mergeCell ref="A27:D27"/>
    <mergeCell ref="A26:D26"/>
    <mergeCell ref="A29:D29"/>
    <mergeCell ref="A30:D30"/>
    <mergeCell ref="O29:Q29"/>
    <mergeCell ref="O4:Q4"/>
    <mergeCell ref="L33:N33"/>
    <mergeCell ref="O21:Q21"/>
    <mergeCell ref="O3:Q3"/>
    <mergeCell ref="O24:Q24"/>
    <mergeCell ref="R3:T3"/>
    <mergeCell ref="O33:Q33"/>
    <mergeCell ref="A6:D6"/>
    <mergeCell ref="O30:Q30"/>
    <mergeCell ref="O2:Q2"/>
    <mergeCell ref="O15:Q15"/>
    <mergeCell ref="L17:N17"/>
    <mergeCell ref="L13:N13"/>
    <mergeCell ref="L18:N18"/>
    <mergeCell ref="L16:N16"/>
    <mergeCell ref="L12:N12"/>
    <mergeCell ref="L5:N5"/>
    <mergeCell ref="L3:N3"/>
    <mergeCell ref="O8:Q8"/>
    <mergeCell ref="L14:N14"/>
    <mergeCell ref="L2:N2"/>
    <mergeCell ref="L4:N4"/>
    <mergeCell ref="O6:Q6"/>
    <mergeCell ref="O16:Q16"/>
    <mergeCell ref="O5:Q5"/>
    <mergeCell ref="O9:Q9"/>
    <mergeCell ref="O7:Q7"/>
    <mergeCell ref="L6:N6"/>
    <mergeCell ref="L8:N8"/>
    <mergeCell ref="O10:Q10"/>
    <mergeCell ref="O12:Q12"/>
    <mergeCell ref="O13:Q13"/>
    <mergeCell ref="O11:Q11"/>
    <mergeCell ref="F4:I4"/>
    <mergeCell ref="A3:D3"/>
    <mergeCell ref="A5:D5"/>
    <mergeCell ref="F7:I7"/>
    <mergeCell ref="F5:I5"/>
    <mergeCell ref="F3:I3"/>
    <mergeCell ref="A9:D9"/>
    <mergeCell ref="F11:I11"/>
    <mergeCell ref="F6:I6"/>
    <mergeCell ref="A4:D4"/>
    <mergeCell ref="F8:I8"/>
    <mergeCell ref="F10:I10"/>
    <mergeCell ref="A7:D7"/>
    <mergeCell ref="A11:D11"/>
    <mergeCell ref="A10:D10"/>
    <mergeCell ref="A8:D8"/>
    <mergeCell ref="F9:I9"/>
    <mergeCell ref="A33:D33"/>
    <mergeCell ref="A24:D24"/>
    <mergeCell ref="F33:I33"/>
    <mergeCell ref="A15:D15"/>
    <mergeCell ref="F21:I21"/>
    <mergeCell ref="A12:D12"/>
    <mergeCell ref="F24:I24"/>
    <mergeCell ref="F23:I23"/>
    <mergeCell ref="F25:I25"/>
    <mergeCell ref="F22:I22"/>
    <mergeCell ref="F27:I27"/>
    <mergeCell ref="F26:I26"/>
    <mergeCell ref="F20:I20"/>
    <mergeCell ref="F17:I17"/>
    <mergeCell ref="F12:I12"/>
    <mergeCell ref="F13:I13"/>
    <mergeCell ref="F15:I15"/>
    <mergeCell ref="A13:D13"/>
    <mergeCell ref="A16:D16"/>
    <mergeCell ref="A17:D17"/>
    <mergeCell ref="A22:D22"/>
    <mergeCell ref="A23:D23"/>
    <mergeCell ref="A21:D21"/>
    <mergeCell ref="A19:D19"/>
    <mergeCell ref="L7:N7"/>
    <mergeCell ref="O26:Q26"/>
    <mergeCell ref="O27:Q27"/>
    <mergeCell ref="L26:N26"/>
    <mergeCell ref="O17:Q17"/>
    <mergeCell ref="L25:N25"/>
    <mergeCell ref="L21:N21"/>
    <mergeCell ref="L20:N20"/>
    <mergeCell ref="L22:N22"/>
    <mergeCell ref="L27:N27"/>
    <mergeCell ref="L24:N24"/>
    <mergeCell ref="L15:N15"/>
    <mergeCell ref="L19:N19"/>
    <mergeCell ref="L11:N11"/>
    <mergeCell ref="O20:Q20"/>
    <mergeCell ref="L23:N23"/>
    <mergeCell ref="L9:N9"/>
    <mergeCell ref="L10:N10"/>
    <mergeCell ref="O19:Q19"/>
    <mergeCell ref="O22:Q22"/>
    <mergeCell ref="O23:Q23"/>
    <mergeCell ref="O14:Q14"/>
    <mergeCell ref="O18:Q18"/>
    <mergeCell ref="A14:D14"/>
    <mergeCell ref="F14:I14"/>
    <mergeCell ref="A18:D18"/>
    <mergeCell ref="A20:D20"/>
    <mergeCell ref="F18:I18"/>
    <mergeCell ref="F19:I19"/>
    <mergeCell ref="O31:Q31"/>
    <mergeCell ref="O32:Q32"/>
    <mergeCell ref="O25:Q25"/>
    <mergeCell ref="A31:D31"/>
    <mergeCell ref="A32:D32"/>
    <mergeCell ref="F31:I31"/>
    <mergeCell ref="F32:I32"/>
    <mergeCell ref="L28:N28"/>
    <mergeCell ref="F30:I30"/>
    <mergeCell ref="F28:I28"/>
    <mergeCell ref="F29:I29"/>
    <mergeCell ref="L29:N29"/>
    <mergeCell ref="L30:N30"/>
    <mergeCell ref="L31:N31"/>
    <mergeCell ref="L32:N32"/>
    <mergeCell ref="O28:Q28"/>
  </mergeCells>
  <printOptions horizontalCentered="1" verticalCentered="1"/>
  <pageMargins left="0" right="0" top="0" bottom="0" header="0" footer="0"/>
  <pageSetup paperSize="9" scale="3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8"/>
  <sheetViews>
    <sheetView topLeftCell="B1" zoomScale="85" zoomScaleNormal="85" workbookViewId="0">
      <selection activeCell="M15" sqref="M15"/>
    </sheetView>
  </sheetViews>
  <sheetFormatPr defaultColWidth="10" defaultRowHeight="15" x14ac:dyDescent="0.25"/>
  <cols>
    <col min="1" max="1" width="19.42578125" customWidth="1"/>
    <col min="2" max="2" width="27.5703125" customWidth="1"/>
    <col min="3" max="5" width="19.42578125" customWidth="1"/>
    <col min="6" max="10" width="19.42578125" hidden="1" customWidth="1"/>
    <col min="11" max="16" width="19.42578125" customWidth="1"/>
  </cols>
  <sheetData>
    <row r="1" spans="1:17" ht="30.75" customHeight="1" x14ac:dyDescent="0.25">
      <c r="A1" s="413" t="s">
        <v>129</v>
      </c>
      <c r="B1" s="413"/>
      <c r="C1" s="413"/>
      <c r="D1" s="413"/>
      <c r="E1" s="413"/>
      <c r="F1" s="413"/>
      <c r="G1" s="413"/>
      <c r="H1" s="413"/>
    </row>
    <row r="2" spans="1:17" ht="42" customHeight="1" x14ac:dyDescent="0.25">
      <c r="A2" s="414"/>
      <c r="B2" s="414"/>
      <c r="C2" s="414"/>
      <c r="D2" s="414"/>
      <c r="E2" s="414"/>
      <c r="F2" s="414"/>
      <c r="G2" s="414"/>
      <c r="H2" s="414"/>
    </row>
    <row r="3" spans="1:17" ht="15" customHeight="1" x14ac:dyDescent="0.25">
      <c r="A3" s="415"/>
      <c r="B3" s="415" t="s">
        <v>130</v>
      </c>
      <c r="C3" s="411">
        <v>45664</v>
      </c>
      <c r="D3" s="411" t="s">
        <v>131</v>
      </c>
      <c r="E3" s="411" t="s">
        <v>132</v>
      </c>
      <c r="F3" s="411" t="s">
        <v>133</v>
      </c>
      <c r="G3" s="411" t="s">
        <v>134</v>
      </c>
      <c r="H3" s="411" t="s">
        <v>139</v>
      </c>
      <c r="I3" s="411" t="s">
        <v>140</v>
      </c>
      <c r="J3" s="411" t="s">
        <v>161</v>
      </c>
      <c r="K3" s="411" t="s">
        <v>162</v>
      </c>
      <c r="L3" s="411" t="s">
        <v>163</v>
      </c>
      <c r="M3" s="411" t="s">
        <v>167</v>
      </c>
      <c r="N3" s="411" t="s">
        <v>174</v>
      </c>
      <c r="O3" s="411" t="s">
        <v>175</v>
      </c>
      <c r="P3" s="411" t="s">
        <v>183</v>
      </c>
    </row>
    <row r="4" spans="1:17" ht="15" customHeight="1" x14ac:dyDescent="0.25">
      <c r="A4" s="412"/>
      <c r="B4" s="412"/>
      <c r="C4" s="412"/>
      <c r="D4" s="412"/>
      <c r="E4" s="412"/>
      <c r="F4" s="412"/>
      <c r="G4" s="412"/>
      <c r="H4" s="412"/>
      <c r="I4" s="412"/>
      <c r="J4" s="412"/>
      <c r="K4" s="412"/>
      <c r="L4" s="412"/>
      <c r="M4" s="412"/>
      <c r="N4" s="412"/>
      <c r="O4" s="412"/>
      <c r="P4" s="412"/>
    </row>
    <row r="5" spans="1:17" ht="21" x14ac:dyDescent="0.25">
      <c r="A5" s="124">
        <v>1</v>
      </c>
      <c r="B5" s="125" t="s">
        <v>135</v>
      </c>
      <c r="C5" s="125">
        <v>0</v>
      </c>
      <c r="D5" s="126">
        <f>(E5/51)*31</f>
        <v>25.806588235294118</v>
      </c>
      <c r="E5" s="125">
        <v>42.456000000000003</v>
      </c>
      <c r="F5" s="125">
        <v>735.06100000000004</v>
      </c>
      <c r="G5" s="125">
        <v>2652.6869999999999</v>
      </c>
      <c r="H5" s="125">
        <v>4601.5150000000003</v>
      </c>
      <c r="I5" s="125">
        <v>6301.3760000000002</v>
      </c>
      <c r="J5" s="137">
        <v>7795.78</v>
      </c>
      <c r="K5" s="137">
        <v>9327.0789999999997</v>
      </c>
      <c r="L5" s="137">
        <v>10863.737999999999</v>
      </c>
      <c r="M5" s="137">
        <v>12117.34</v>
      </c>
      <c r="N5" s="137">
        <v>13631.404</v>
      </c>
      <c r="O5" s="137">
        <v>15290.548000000001</v>
      </c>
      <c r="P5" s="137">
        <v>17098.655999999999</v>
      </c>
      <c r="Q5">
        <f>P5-O5</f>
        <v>1808.1079999999984</v>
      </c>
    </row>
    <row r="6" spans="1:17" ht="21" x14ac:dyDescent="0.25">
      <c r="A6" s="124">
        <v>2</v>
      </c>
      <c r="B6" s="125" t="s">
        <v>136</v>
      </c>
      <c r="C6" s="125">
        <v>0</v>
      </c>
      <c r="D6" s="125">
        <f t="shared" ref="D6:D8" si="0">(E6/51)*31</f>
        <v>0</v>
      </c>
      <c r="E6" s="125"/>
      <c r="F6" s="125">
        <v>69.387</v>
      </c>
      <c r="G6" s="125">
        <v>1115.5509999999999</v>
      </c>
      <c r="H6" s="125">
        <v>2330.7080000000001</v>
      </c>
      <c r="I6" s="125">
        <v>3280.6170000000002</v>
      </c>
      <c r="J6" s="137">
        <v>4239.1120000000001</v>
      </c>
      <c r="K6" s="137">
        <v>4461.4260000000004</v>
      </c>
      <c r="L6" s="137">
        <v>4461.4260000000004</v>
      </c>
      <c r="M6" s="137">
        <v>4461.4279999999999</v>
      </c>
      <c r="N6" s="137">
        <v>4461.4279999999999</v>
      </c>
      <c r="O6" s="137">
        <v>4461.4279999999999</v>
      </c>
      <c r="P6" s="137">
        <v>4461.4279999999999</v>
      </c>
      <c r="Q6">
        <f t="shared" ref="Q6:Q8" si="1">P6-O6</f>
        <v>0</v>
      </c>
    </row>
    <row r="7" spans="1:17" ht="21" x14ac:dyDescent="0.25">
      <c r="A7" s="124">
        <v>3</v>
      </c>
      <c r="B7" s="125" t="s">
        <v>137</v>
      </c>
      <c r="C7" s="125">
        <v>0</v>
      </c>
      <c r="D7" s="125">
        <f t="shared" si="0"/>
        <v>0</v>
      </c>
      <c r="E7" s="125"/>
      <c r="F7" s="125">
        <v>0</v>
      </c>
      <c r="G7" s="125">
        <v>0</v>
      </c>
      <c r="H7" s="125">
        <v>288.12400000000002</v>
      </c>
      <c r="I7" s="125">
        <v>800.11</v>
      </c>
      <c r="J7" s="137">
        <v>1193.9000000000001</v>
      </c>
      <c r="K7" s="137">
        <v>1585.2660000000001</v>
      </c>
      <c r="L7" s="137">
        <v>2041.59</v>
      </c>
      <c r="M7" s="137">
        <v>2185.694</v>
      </c>
      <c r="N7" s="137">
        <v>2392.0160000000001</v>
      </c>
      <c r="O7" s="137">
        <v>2741.3020000000001</v>
      </c>
      <c r="P7" s="137">
        <v>2925.1149999999998</v>
      </c>
      <c r="Q7">
        <f t="shared" si="1"/>
        <v>183.81299999999965</v>
      </c>
    </row>
    <row r="8" spans="1:17" ht="21" x14ac:dyDescent="0.25">
      <c r="A8" s="124">
        <v>4</v>
      </c>
      <c r="B8" s="125" t="s">
        <v>138</v>
      </c>
      <c r="C8" s="125">
        <v>0</v>
      </c>
      <c r="D8" s="126">
        <f t="shared" si="0"/>
        <v>2215.1627450980391</v>
      </c>
      <c r="E8" s="125">
        <v>3644.3</v>
      </c>
      <c r="F8" s="125">
        <v>4346.3999999999996</v>
      </c>
      <c r="G8" s="125">
        <v>6247.8</v>
      </c>
      <c r="H8" s="125">
        <v>8321.7999999999993</v>
      </c>
      <c r="I8" s="125">
        <v>10177.700000000001</v>
      </c>
      <c r="J8" s="137">
        <v>12361.2</v>
      </c>
      <c r="K8" s="137">
        <v>14647.6</v>
      </c>
      <c r="L8" s="137">
        <v>16548.599999999999</v>
      </c>
      <c r="M8" s="137">
        <v>18639.3</v>
      </c>
      <c r="N8" s="137">
        <v>21130.2</v>
      </c>
      <c r="O8" s="137">
        <v>23125.3</v>
      </c>
      <c r="P8" s="137">
        <v>25165.1</v>
      </c>
      <c r="Q8">
        <f t="shared" si="1"/>
        <v>2039.7999999999993</v>
      </c>
    </row>
  </sheetData>
  <mergeCells count="17">
    <mergeCell ref="K3:K4"/>
    <mergeCell ref="J3:J4"/>
    <mergeCell ref="I3:I4"/>
    <mergeCell ref="B3:B4"/>
    <mergeCell ref="E3:E4"/>
    <mergeCell ref="C3:C4"/>
    <mergeCell ref="A1:H2"/>
    <mergeCell ref="A3:A4"/>
    <mergeCell ref="H3:H4"/>
    <mergeCell ref="F3:F4"/>
    <mergeCell ref="D3:D4"/>
    <mergeCell ref="G3:G4"/>
    <mergeCell ref="P3:P4"/>
    <mergeCell ref="O3:O4"/>
    <mergeCell ref="N3:N4"/>
    <mergeCell ref="M3:M4"/>
    <mergeCell ref="L3:L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AFEFA-730E-478E-B7C9-0A8DBECE5947}">
  <dimension ref="A2:I16"/>
  <sheetViews>
    <sheetView workbookViewId="0">
      <selection activeCell="E14" sqref="E14"/>
    </sheetView>
  </sheetViews>
  <sheetFormatPr defaultRowHeight="15" x14ac:dyDescent="0.25"/>
  <cols>
    <col min="1" max="1" width="21" style="127" bestFit="1" customWidth="1"/>
    <col min="2" max="2" width="10.85546875" style="127" customWidth="1"/>
    <col min="3" max="4" width="9.140625" style="127"/>
    <col min="5" max="5" width="8.7109375" style="127" customWidth="1"/>
    <col min="6" max="7" width="9.140625" style="127"/>
    <col min="8" max="8" width="9.7109375" style="127" customWidth="1"/>
    <col min="9" max="16384" width="9.140625" style="127"/>
  </cols>
  <sheetData>
    <row r="2" spans="1:9" ht="75" x14ac:dyDescent="0.25">
      <c r="B2" s="128" t="s">
        <v>141</v>
      </c>
      <c r="C2" s="129" t="s">
        <v>142</v>
      </c>
      <c r="D2" s="129" t="s">
        <v>143</v>
      </c>
      <c r="E2" s="129" t="s">
        <v>144</v>
      </c>
      <c r="F2" s="129" t="s">
        <v>145</v>
      </c>
      <c r="G2" s="129" t="s">
        <v>142</v>
      </c>
      <c r="H2" s="129" t="s">
        <v>146</v>
      </c>
      <c r="I2" s="129" t="s">
        <v>147</v>
      </c>
    </row>
    <row r="3" spans="1:9" x14ac:dyDescent="0.25">
      <c r="B3" s="416" t="s">
        <v>148</v>
      </c>
      <c r="C3" s="130" t="s">
        <v>96</v>
      </c>
      <c r="D3" s="416">
        <f>Medium!$I$35</f>
        <v>46866</v>
      </c>
      <c r="E3" s="130">
        <f>D3-E4-E5-E6-E7</f>
        <v>12219.787000000373</v>
      </c>
      <c r="F3" s="421"/>
      <c r="G3" s="130" t="s">
        <v>96</v>
      </c>
      <c r="H3" s="416">
        <v>10723.89</v>
      </c>
      <c r="I3" s="130">
        <f>H3-I4</f>
        <v>8574.869999999999</v>
      </c>
    </row>
    <row r="4" spans="1:9" x14ac:dyDescent="0.25">
      <c r="B4" s="419"/>
      <c r="C4" s="130" t="s">
        <v>149</v>
      </c>
      <c r="D4" s="419"/>
      <c r="E4" s="130">
        <f>'Low '!E37</f>
        <v>32422.599999999627</v>
      </c>
      <c r="F4" s="422"/>
      <c r="G4" s="130" t="s">
        <v>149</v>
      </c>
      <c r="H4" s="419"/>
      <c r="I4" s="130">
        <v>2149.02</v>
      </c>
    </row>
    <row r="5" spans="1:9" x14ac:dyDescent="0.25">
      <c r="B5" s="419"/>
      <c r="C5" s="130" t="s">
        <v>150</v>
      </c>
      <c r="D5" s="419"/>
      <c r="E5" s="130">
        <f>koshks!$Q$8</f>
        <v>2039.7999999999993</v>
      </c>
      <c r="F5" s="422"/>
      <c r="G5" s="130"/>
      <c r="H5" s="419"/>
      <c r="I5" s="130"/>
    </row>
    <row r="6" spans="1:9" ht="15.75" thickBot="1" x14ac:dyDescent="0.3">
      <c r="B6" s="419"/>
      <c r="C6" s="130" t="s">
        <v>151</v>
      </c>
      <c r="D6" s="419"/>
      <c r="E6" s="130">
        <f>koshks!$Q$6</f>
        <v>0</v>
      </c>
      <c r="F6" s="422"/>
      <c r="G6" s="130"/>
      <c r="H6" s="419"/>
      <c r="I6" s="130"/>
    </row>
    <row r="7" spans="1:9" x14ac:dyDescent="0.25">
      <c r="A7" s="131" t="s">
        <v>152</v>
      </c>
      <c r="B7" s="420"/>
      <c r="C7" s="130" t="s">
        <v>153</v>
      </c>
      <c r="D7" s="417"/>
      <c r="E7" s="130">
        <f>koshks!$Q$7</f>
        <v>183.81299999999965</v>
      </c>
      <c r="F7" s="423"/>
      <c r="G7" s="130"/>
      <c r="H7" s="417"/>
      <c r="I7" s="130"/>
    </row>
    <row r="8" spans="1:9" ht="15.75" thickBot="1" x14ac:dyDescent="0.3">
      <c r="A8" s="132">
        <f>shops!$T$33</f>
        <v>51744.180000000051</v>
      </c>
      <c r="B8" s="424" t="s">
        <v>154</v>
      </c>
      <c r="C8" s="130" t="s">
        <v>125</v>
      </c>
      <c r="D8" s="416">
        <f>Medium!$E$35</f>
        <v>55584</v>
      </c>
      <c r="E8" s="133">
        <f>A8-I8</f>
        <v>51124.830000000053</v>
      </c>
      <c r="F8" s="421"/>
      <c r="G8" s="130" t="s">
        <v>125</v>
      </c>
      <c r="H8" s="418">
        <f>I8+I11</f>
        <v>9445.32</v>
      </c>
      <c r="I8" s="130">
        <v>619.35</v>
      </c>
    </row>
    <row r="9" spans="1:9" x14ac:dyDescent="0.25">
      <c r="B9" s="419"/>
      <c r="C9" s="130" t="s">
        <v>155</v>
      </c>
      <c r="D9" s="419"/>
      <c r="E9" s="133">
        <v>6596.08</v>
      </c>
      <c r="F9" s="422"/>
      <c r="G9" s="130"/>
      <c r="H9" s="418"/>
      <c r="I9" s="130"/>
    </row>
    <row r="10" spans="1:9" x14ac:dyDescent="0.25">
      <c r="B10" s="419"/>
      <c r="C10" s="130" t="s">
        <v>156</v>
      </c>
      <c r="D10" s="419"/>
      <c r="E10" s="133">
        <f>koshks!$Q$5</f>
        <v>1808.1079999999984</v>
      </c>
      <c r="F10" s="422"/>
      <c r="G10" s="130"/>
      <c r="H10" s="418"/>
      <c r="I10" s="130"/>
    </row>
    <row r="11" spans="1:9" x14ac:dyDescent="0.25">
      <c r="B11" s="417"/>
      <c r="C11" s="130" t="s">
        <v>157</v>
      </c>
      <c r="D11" s="417"/>
      <c r="E11" s="130">
        <f>D8-E8-E10-E9</f>
        <v>-3945.018000000051</v>
      </c>
      <c r="F11" s="423"/>
      <c r="G11" s="130" t="s">
        <v>157</v>
      </c>
      <c r="H11" s="418"/>
      <c r="I11" s="130">
        <v>8825.9699999999993</v>
      </c>
    </row>
    <row r="12" spans="1:9" x14ac:dyDescent="0.25">
      <c r="B12" s="416" t="s">
        <v>158</v>
      </c>
      <c r="C12" s="130" t="s">
        <v>158</v>
      </c>
      <c r="D12" s="416">
        <f>Medium!$K$35</f>
        <v>21876</v>
      </c>
      <c r="E12" s="130">
        <f>D12-E13</f>
        <v>16039.119999999995</v>
      </c>
      <c r="F12" s="421"/>
      <c r="G12" s="130" t="s">
        <v>158</v>
      </c>
      <c r="H12" s="418">
        <f>I12+I13</f>
        <v>4239.12</v>
      </c>
      <c r="I12" s="130">
        <v>2120.23</v>
      </c>
    </row>
    <row r="13" spans="1:9" x14ac:dyDescent="0.25">
      <c r="B13" s="417"/>
      <c r="C13" s="130" t="s">
        <v>159</v>
      </c>
      <c r="D13" s="417"/>
      <c r="E13" s="130">
        <f>'Low '!I37</f>
        <v>5836.8800000000047</v>
      </c>
      <c r="F13" s="423"/>
      <c r="G13" s="130" t="s">
        <v>159</v>
      </c>
      <c r="H13" s="418"/>
      <c r="I13" s="130">
        <v>2118.89</v>
      </c>
    </row>
    <row r="14" spans="1:9" x14ac:dyDescent="0.25">
      <c r="B14" s="134" t="s">
        <v>97</v>
      </c>
      <c r="C14" s="130" t="s">
        <v>97</v>
      </c>
      <c r="D14" s="135">
        <f>Medium!$C$35</f>
        <v>130866</v>
      </c>
      <c r="E14" s="130">
        <f>D14</f>
        <v>130866</v>
      </c>
      <c r="F14" s="136"/>
      <c r="G14" s="130" t="s">
        <v>97</v>
      </c>
      <c r="H14" s="135">
        <f>I14</f>
        <v>10270.16</v>
      </c>
      <c r="I14" s="130">
        <v>10270.16</v>
      </c>
    </row>
    <row r="15" spans="1:9" x14ac:dyDescent="0.25">
      <c r="B15" s="418" t="s">
        <v>99</v>
      </c>
      <c r="C15" s="130" t="s">
        <v>99</v>
      </c>
      <c r="D15" s="418">
        <f>Medium!$G$35</f>
        <v>8757</v>
      </c>
      <c r="E15" s="143">
        <f>'Low '!O37</f>
        <v>7395.6000000000931</v>
      </c>
      <c r="F15" s="421"/>
      <c r="G15" s="130" t="s">
        <v>99</v>
      </c>
      <c r="H15" s="416">
        <v>1804.11</v>
      </c>
      <c r="I15" s="130"/>
    </row>
    <row r="16" spans="1:9" x14ac:dyDescent="0.25">
      <c r="B16" s="418"/>
      <c r="C16" s="130" t="s">
        <v>166</v>
      </c>
      <c r="D16" s="418"/>
      <c r="E16" s="130">
        <f>D15-E15</f>
        <v>1361.3999999999069</v>
      </c>
      <c r="F16" s="423"/>
      <c r="G16" s="130" t="s">
        <v>166</v>
      </c>
      <c r="H16" s="417"/>
      <c r="I16" s="130"/>
    </row>
  </sheetData>
  <mergeCells count="16">
    <mergeCell ref="H15:H16"/>
    <mergeCell ref="H12:H13"/>
    <mergeCell ref="B3:B7"/>
    <mergeCell ref="D3:D7"/>
    <mergeCell ref="F3:F7"/>
    <mergeCell ref="H3:H7"/>
    <mergeCell ref="B8:B11"/>
    <mergeCell ref="D8:D11"/>
    <mergeCell ref="F8:F11"/>
    <mergeCell ref="H8:H11"/>
    <mergeCell ref="D15:D16"/>
    <mergeCell ref="B15:B16"/>
    <mergeCell ref="F15:F16"/>
    <mergeCell ref="B12:B13"/>
    <mergeCell ref="D12:D13"/>
    <mergeCell ref="F12:F1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4</vt:i4>
      </vt:variant>
    </vt:vector>
  </HeadingPairs>
  <TitlesOfParts>
    <vt:vector size="15" baseType="lpstr">
      <vt:lpstr>TT (PM +CM)</vt:lpstr>
      <vt:lpstr>Solar cell</vt:lpstr>
      <vt:lpstr>Generators Status</vt:lpstr>
      <vt:lpstr>Low </vt:lpstr>
      <vt:lpstr>Medium</vt:lpstr>
      <vt:lpstr>Call Center</vt:lpstr>
      <vt:lpstr>shops</vt:lpstr>
      <vt:lpstr>fire</vt:lpstr>
      <vt:lpstr>D W</vt:lpstr>
      <vt:lpstr>koshks</vt:lpstr>
      <vt:lpstr>Data For Elec</vt:lpstr>
      <vt:lpstr>'Call Center'!Print_Area</vt:lpstr>
      <vt:lpstr>'Generators Status'!Print_Area</vt:lpstr>
      <vt:lpstr>'Low '!Print_Area</vt:lpstr>
      <vt:lpstr>Medium!Print_Area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23129RAA4G</dc:creator>
  <cp:lastModifiedBy>Ahmed Abdelnasser</cp:lastModifiedBy>
  <dcterms:created xsi:type="dcterms:W3CDTF">2015-06-05T16:17:20Z</dcterms:created>
  <dcterms:modified xsi:type="dcterms:W3CDTF">2026-06-30T12:55:43Z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352bf89d4e7a4a3487d635e24277f3a0</vt:lpwstr>
  </property>
</Properties>
</file>