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ownloads\16 Data Analytics\Projects\"/>
    </mc:Choice>
  </mc:AlternateContent>
  <xr:revisionPtr revIDLastSave="0" documentId="13_ncr:1_{6AAA184E-9CC3-4379-AF92-CBA2D15D70EE}" xr6:coauthVersionLast="47" xr6:coauthVersionMax="47" xr10:uidLastSave="{00000000-0000-0000-0000-000000000000}"/>
  <bookViews>
    <workbookView xWindow="-120" yWindow="-120" windowWidth="29040" windowHeight="15720" xr2:uid="{E3B5EDCA-51EE-2848-946A-783A905B89B9}"/>
  </bookViews>
  <sheets>
    <sheet name="cover_page" sheetId="22" r:id="rId1"/>
    <sheet name="IFERROR" sheetId="14" r:id="rId2"/>
    <sheet name="LEFT MID RIGHT" sheetId="18" r:id="rId3"/>
    <sheet name="CONCATENATE" sheetId="5" r:id="rId4"/>
    <sheet name="SEQUENCE" sheetId="17" r:id="rId5"/>
    <sheet name="EDATE" sheetId="20" r:id="rId6"/>
    <sheet name="LARGE" sheetId="19" r:id="rId7"/>
    <sheet name="SUMIFS" sheetId="15" r:id="rId8"/>
    <sheet name="FILTER" sheetId="13" r:id="rId9"/>
    <sheet name="XLOOKUP" sheetId="16" r:id="rId10"/>
    <sheet name="INDEXMATCH" sheetId="9" r:id="rId11"/>
  </sheets>
  <externalReferences>
    <externalReference r:id="rId12"/>
  </externalReferences>
  <definedNames>
    <definedName name="age">#REF!</definedName>
    <definedName name="count">#REF!</definedName>
    <definedName name="wor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6" l="1"/>
  <c r="D15" i="9"/>
  <c r="E5" i="20"/>
  <c r="F5" i="20" s="1"/>
  <c r="G5" i="20" s="1"/>
  <c r="H5" i="20" s="1"/>
  <c r="I5" i="20" s="1"/>
  <c r="J5" i="20" s="1"/>
  <c r="K5" i="20" s="1"/>
  <c r="E6" i="13" a="1"/>
  <c r="E6" i="13" s="1"/>
  <c r="J7" i="15"/>
  <c r="F4" i="19" a="1"/>
  <c r="F4" i="19" s="1"/>
  <c r="E4" i="20"/>
  <c r="F4" i="20" s="1"/>
  <c r="G4" i="20" s="1"/>
  <c r="H4" i="20" s="1"/>
  <c r="I4" i="20" s="1"/>
  <c r="J4" i="20" s="1"/>
  <c r="K4" i="20" s="1"/>
  <c r="D4" i="17" a="1"/>
  <c r="D4" i="17" s="1"/>
  <c r="C4" i="17" a="1"/>
  <c r="C4" i="17" s="1"/>
  <c r="B4" i="17" a="1"/>
  <c r="B4" i="17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4" i="18"/>
  <c r="F8" i="14"/>
  <c r="F14" i="14" s="1"/>
  <c r="B5" i="18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I5" i="16" s="1"/>
  <c r="E12" i="16"/>
  <c r="E11" i="16"/>
  <c r="E10" i="16"/>
  <c r="E9" i="16"/>
  <c r="E8" i="16"/>
  <c r="E7" i="16"/>
  <c r="E6" i="16"/>
  <c r="E5" i="16"/>
  <c r="B5" i="16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E4" i="16"/>
  <c r="E15" i="15"/>
  <c r="E14" i="15"/>
  <c r="E13" i="15"/>
  <c r="E12" i="15"/>
  <c r="E11" i="15"/>
  <c r="E10" i="15"/>
  <c r="E9" i="15"/>
  <c r="E8" i="15"/>
  <c r="E7" i="15"/>
  <c r="E6" i="15"/>
  <c r="E5" i="15"/>
  <c r="E4" i="15"/>
  <c r="J4" i="15" s="1"/>
  <c r="G15" i="15"/>
  <c r="G14" i="15"/>
  <c r="G13" i="15"/>
  <c r="G12" i="15"/>
  <c r="G11" i="15"/>
  <c r="G10" i="15"/>
  <c r="G9" i="15"/>
  <c r="G8" i="15"/>
  <c r="G7" i="15"/>
  <c r="G6" i="15"/>
  <c r="G5" i="15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G4" i="15"/>
  <c r="F16" i="14" l="1"/>
  <c r="H8" i="14"/>
  <c r="G8" i="14"/>
  <c r="E8" i="14"/>
  <c r="J8" i="14"/>
  <c r="I8" i="14"/>
  <c r="D8" i="14"/>
  <c r="C8" i="14"/>
  <c r="G14" i="14" l="1"/>
  <c r="G16" i="14" s="1"/>
  <c r="D14" i="14"/>
  <c r="D16" i="14" s="1"/>
  <c r="J14" i="14"/>
  <c r="J16" i="14" s="1"/>
  <c r="H14" i="14"/>
  <c r="H16" i="14" s="1"/>
  <c r="C14" i="14"/>
  <c r="C16" i="14" s="1"/>
  <c r="I14" i="14"/>
  <c r="I16" i="14" s="1"/>
  <c r="E14" i="14"/>
  <c r="E16" i="14" s="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<sst xmlns="http://schemas.openxmlformats.org/spreadsheetml/2006/main" count="297" uniqueCount="202">
  <si>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</si>
  <si>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</si>
  <si>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</si>
  <si>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</si>
  <si>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</si>
  <si>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</si>
  <si>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</si>
  <si>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</si>
  <si>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</si>
  <si>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</si>
  <si>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</si>
  <si>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</si>
  <si>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</si>
  <si>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</si>
  <si>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</si>
  <si>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</si>
  <si>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</si>
  <si>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</si>
  <si>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</si>
  <si>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</si>
  <si>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</si>
  <si>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</si>
  <si>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</si>
  <si>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</si>
  <si>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</si>
  <si>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</si>
  <si>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</si>
  <si>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</si>
  <si>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</si>
  <si>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</si>
  <si>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</si>
  <si>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</si>
  <si>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</si>
  <si>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</si>
  <si>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</si>
  <si>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</si>
  <si>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</si>
  <si>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</si>
  <si>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</si>
  <si>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</si>
  <si>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</si>
  <si>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</si>
  <si>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</si>
  <si>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</si>
  <si>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</si>
  <si>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</si>
  <si>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</si>
  <si>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</si>
  <si>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</si>
  <si>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</si>
  <si>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</si>
  <si>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</si>
  <si>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</si>
  <si>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</si>
  <si>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</si>
  <si>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</si>
  <si>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</si>
  <si>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</si>
  <si>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</si>
  <si>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</si>
  <si>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</si>
  <si>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</si>
  <si>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</si>
  <si>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</si>
  <si>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</si>
  <si>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</si>
  <si>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</si>
  <si>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</si>
  <si>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</si>
  <si>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</si>
  <si>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</si>
  <si>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</si>
  <si>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</si>
  <si>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</si>
  <si>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</si>
  <si>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</si>
  <si>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</si>
  <si>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</si>
  <si>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</si>
  <si>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</si>
  <si>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</si>
  <si>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</si>
  <si>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</si>
  <si>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</si>
  <si>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</si>
  <si>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</si>
  <si>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</si>
  <si>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</si>
  <si>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</si>
  <si>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</si>
  <si>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</si>
  <si>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</si>
  <si>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</si>
  <si>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</si>
  <si>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</si>
  <si>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</si>
  <si>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</si>
  <si>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</si>
  <si>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</si>
  <si>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</si>
  <si>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</si>
  <si>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</si>
  <si>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</si>
  <si>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</si>
  <si>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</si>
  <si>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</si>
  <si>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</si>
  <si>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</si>
  <si>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</si>
  <si>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</si>
  <si>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</si>
  <si>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</si>
  <si>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</si>
  <si>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</si>
  <si>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</si>
  <si>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</si>
  <si>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</si>
  <si>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</si>
  <si>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</si>
  <si>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</si>
  <si>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</si>
  <si>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</si>
  <si>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</si>
  <si>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</si>
  <si>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</si>
  <si>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</si>
  <si>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</si>
  <si>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</si>
  <si>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</si>
  <si>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</si>
  <si>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</si>
  <si>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</si>
  <si>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</si>
  <si>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</si>
  <si>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</si>
  <si>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</si>
  <si>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</si>
  <si>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</si>
  <si>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</si>
  <si>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</si>
  <si>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</si>
  <si>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</si>
  <si>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</si>
  <si>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</si>
  <si>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</si>
  <si>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</si>
  <si>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</si>
  <si>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</si>
  <si>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</si>
  <si>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</si>
  <si>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</si>
  <si>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</si>
  <si>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</si>
  <si>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</si>
  <si>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</si>
  <si>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</si>
  <si>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</si>
  <si>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</si>
  <si>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</si>
  <si>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</si>
  <si>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</si>
  <si>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</si>
  <si>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</si>
  <si>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</si>
  <si>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</si>
  <si>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</si>
  <si>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</si>
  <si>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</si>
  <si>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</si>
  <si>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</si>
  <si>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</si>
  <si>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</si>
  <si>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</si>
  <si>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</si>
  <si>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</si>
  <si>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</si>
  <si>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</si>
  <si>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</si>
  <si>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</si>
  <si>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</si>
  <si>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</si>
  <si>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</si>
  <si>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</si>
  <si>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</si>
  <si>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IFERROR</t>
  </si>
  <si>
    <t>LEFT MID RIGHT</t>
  </si>
  <si>
    <t>CONCATENATE (&amp;)</t>
  </si>
  <si>
    <t>Date (7 Days)</t>
  </si>
  <si>
    <t>SEQUENCE</t>
  </si>
  <si>
    <t>EDATE</t>
  </si>
  <si>
    <t xml:space="preserve">Sales </t>
  </si>
  <si>
    <t>Fe</t>
  </si>
  <si>
    <t>LARGE</t>
  </si>
  <si>
    <t>SUMIFS</t>
  </si>
  <si>
    <t>FILTER</t>
  </si>
  <si>
    <t>XLOOKUP</t>
  </si>
  <si>
    <t>XLOOKUP - Salesperson</t>
  </si>
  <si>
    <t>IndexMatch</t>
  </si>
  <si>
    <t xml:space="preserve">Data Analysis </t>
  </si>
  <si>
    <t>by: John Cañero</t>
  </si>
  <si>
    <t>https://johncanero.com/</t>
  </si>
  <si>
    <t xml:space="preserve">10 Essential Formulas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</si>
</sst>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[$$-409]#,##0"/>
    <numFmt numFmtId="167" formatCode="mmm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</font>
    <font>
      <b/>
      <sz val="20"/>
      <color theme="1"/>
      <name val="Arial"/>
      <family val="2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4" fontId="10" fillId="0" borderId="0" xfId="1" applyNumberFormat="1" applyFont="1" applyFill="1" applyBorder="1"/>
    <xf numFmtId="164" fontId="10" fillId="0" borderId="2" xfId="1" applyNumberFormat="1" applyFont="1" applyFill="1" applyBorder="1"/>
    <xf numFmtId="164" fontId="10" fillId="0" borderId="2" xfId="0" applyNumberFormat="1" applyFont="1" applyBorder="1"/>
    <xf numFmtId="165" fontId="0" fillId="0" borderId="0" xfId="1" applyNumberFormat="1" applyFont="1"/>
    <xf numFmtId="0" fontId="12" fillId="0" borderId="0" xfId="0" applyFont="1"/>
    <xf numFmtId="166" fontId="0" fillId="0" borderId="0" xfId="0" applyNumberFormat="1" applyAlignment="1">
      <alignment horizontal="center"/>
    </xf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7" fontId="0" fillId="0" borderId="0" xfId="0" applyNumberFormat="1"/>
    <xf numFmtId="0" fontId="8" fillId="3" borderId="0" xfId="0" applyFont="1" applyFill="1"/>
    <xf numFmtId="0" fontId="9" fillId="3" borderId="1" xfId="0" applyFont="1" applyFill="1" applyBorder="1"/>
    <xf numFmtId="17" fontId="8" fillId="3" borderId="1" xfId="0" applyNumberFormat="1" applyFont="1" applyFill="1" applyBorder="1"/>
    <xf numFmtId="0" fontId="8" fillId="3" borderId="4" xfId="0" applyFont="1" applyFill="1" applyBorder="1"/>
    <xf numFmtId="0" fontId="8" fillId="3" borderId="3" xfId="0" applyFont="1" applyFill="1" applyBorder="1"/>
    <xf numFmtId="0" fontId="8" fillId="3" borderId="5" xfId="0" applyFont="1" applyFill="1" applyBorder="1"/>
    <xf numFmtId="0" fontId="9" fillId="3" borderId="6" xfId="0" applyFont="1" applyFill="1" applyBorder="1"/>
    <xf numFmtId="17" fontId="8" fillId="3" borderId="7" xfId="0" applyNumberFormat="1" applyFont="1" applyFill="1" applyBorder="1"/>
    <xf numFmtId="0" fontId="10" fillId="0" borderId="8" xfId="0" applyFont="1" applyBorder="1"/>
    <xf numFmtId="0" fontId="10" fillId="0" borderId="0" xfId="0" applyFont="1" applyBorder="1"/>
    <xf numFmtId="0" fontId="0" fillId="0" borderId="0" xfId="0" applyBorder="1"/>
    <xf numFmtId="0" fontId="0" fillId="0" borderId="9" xfId="0" applyBorder="1"/>
    <xf numFmtId="0" fontId="10" fillId="0" borderId="8" xfId="0" applyFont="1" applyBorder="1" applyAlignment="1">
      <alignment horizontal="left" indent="1"/>
    </xf>
    <xf numFmtId="164" fontId="10" fillId="0" borderId="9" xfId="1" applyNumberFormat="1" applyFont="1" applyFill="1" applyBorder="1"/>
    <xf numFmtId="0" fontId="10" fillId="0" borderId="10" xfId="0" applyFont="1" applyBorder="1" applyAlignment="1">
      <alignment horizontal="left" indent="1"/>
    </xf>
    <xf numFmtId="164" fontId="10" fillId="0" borderId="11" xfId="1" applyNumberFormat="1" applyFont="1" applyFill="1" applyBorder="1"/>
    <xf numFmtId="0" fontId="11" fillId="0" borderId="8" xfId="0" applyFont="1" applyBorder="1"/>
    <xf numFmtId="164" fontId="11" fillId="0" borderId="0" xfId="0" applyNumberFormat="1" applyFont="1" applyBorder="1"/>
    <xf numFmtId="164" fontId="11" fillId="0" borderId="9" xfId="0" applyNumberFormat="1" applyFont="1" applyBorder="1"/>
    <xf numFmtId="0" fontId="10" fillId="0" borderId="9" xfId="0" applyFont="1" applyBorder="1"/>
    <xf numFmtId="0" fontId="10" fillId="0" borderId="10" xfId="0" applyFont="1" applyBorder="1"/>
    <xf numFmtId="164" fontId="10" fillId="0" borderId="11" xfId="0" applyNumberFormat="1" applyFont="1" applyBorder="1"/>
    <xf numFmtId="0" fontId="15" fillId="0" borderId="12" xfId="0" applyFont="1" applyFill="1" applyBorder="1" applyAlignment="1">
      <alignment horizontal="left"/>
    </xf>
    <xf numFmtId="10" fontId="15" fillId="0" borderId="13" xfId="0" applyNumberFormat="1" applyFont="1" applyFill="1" applyBorder="1" applyAlignment="1">
      <alignment horizontal="center"/>
    </xf>
    <xf numFmtId="10" fontId="15" fillId="0" borderId="14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7" fontId="3" fillId="4" borderId="4" xfId="0" applyNumberFormat="1" applyFont="1" applyFill="1" applyBorder="1" applyAlignment="1">
      <alignment horizontal="center"/>
    </xf>
    <xf numFmtId="17" fontId="3" fillId="4" borderId="3" xfId="0" applyNumberFormat="1" applyFont="1" applyFill="1" applyBorder="1" applyAlignment="1">
      <alignment horizontal="center"/>
    </xf>
    <xf numFmtId="17" fontId="3" fillId="4" borderId="5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Border="1"/>
    <xf numFmtId="14" fontId="0" fillId="0" borderId="9" xfId="0" applyNumberFormat="1" applyBorder="1"/>
    <xf numFmtId="0" fontId="0" fillId="0" borderId="6" xfId="0" applyBorder="1" applyAlignment="1">
      <alignment horizontal="center" vertical="center"/>
    </xf>
    <xf numFmtId="14" fontId="0" fillId="0" borderId="1" xfId="0" applyNumberFormat="1" applyBorder="1"/>
    <xf numFmtId="14" fontId="0" fillId="0" borderId="7" xfId="0" applyNumberFormat="1" applyBorder="1"/>
    <xf numFmtId="167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9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3" fillId="4" borderId="8" xfId="0" applyFont="1" applyFill="1" applyBorder="1"/>
    <xf numFmtId="0" fontId="0" fillId="0" borderId="8" xfId="0" applyBorder="1"/>
    <xf numFmtId="165" fontId="0" fillId="0" borderId="0" xfId="1" applyNumberFormat="1" applyFon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165" fontId="0" fillId="0" borderId="9" xfId="0" applyNumberFormat="1" applyBorder="1"/>
    <xf numFmtId="0" fontId="0" fillId="0" borderId="6" xfId="0" applyBorder="1"/>
    <xf numFmtId="165" fontId="0" fillId="0" borderId="1" xfId="1" applyNumberFormat="1" applyFont="1" applyBorder="1" applyAlignment="1">
      <alignment horizontal="center"/>
    </xf>
    <xf numFmtId="165" fontId="0" fillId="0" borderId="7" xfId="0" applyNumberFormat="1" applyBorder="1"/>
    <xf numFmtId="0" fontId="12" fillId="0" borderId="8" xfId="0" applyFont="1" applyBorder="1"/>
    <xf numFmtId="1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9" xfId="0" quotePrefix="1" applyBorder="1"/>
    <xf numFmtId="0" fontId="12" fillId="0" borderId="6" xfId="0" applyFont="1" applyBorder="1"/>
    <xf numFmtId="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7" xfId="0" applyBorder="1"/>
    <xf numFmtId="0" fontId="4" fillId="0" borderId="4" xfId="0" applyFont="1" applyBorder="1" applyAlignment="1">
      <alignment horizontal="right"/>
    </xf>
    <xf numFmtId="0" fontId="7" fillId="4" borderId="8" xfId="0" applyFont="1" applyFill="1" applyBorder="1" applyAlignment="1">
      <alignment horizontal="left"/>
    </xf>
    <xf numFmtId="17" fontId="3" fillId="4" borderId="0" xfId="0" applyNumberFormat="1" applyFont="1" applyFill="1" applyBorder="1" applyAlignment="1">
      <alignment horizontal="center"/>
    </xf>
    <xf numFmtId="17" fontId="3" fillId="4" borderId="9" xfId="0" applyNumberFormat="1" applyFont="1" applyFill="1" applyBorder="1" applyAlignment="1">
      <alignment horizontal="center"/>
    </xf>
    <xf numFmtId="164" fontId="0" fillId="0" borderId="0" xfId="0" applyNumberFormat="1" applyBorder="1"/>
    <xf numFmtId="165" fontId="0" fillId="0" borderId="9" xfId="1" applyNumberFormat="1" applyFont="1" applyBorder="1"/>
    <xf numFmtId="164" fontId="0" fillId="0" borderId="1" xfId="0" applyNumberFormat="1" applyBorder="1"/>
    <xf numFmtId="165" fontId="0" fillId="0" borderId="7" xfId="1" applyNumberFormat="1" applyFont="1" applyBorder="1"/>
    <xf numFmtId="164" fontId="3" fillId="4" borderId="18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5" fillId="4" borderId="8" xfId="0" applyFont="1" applyFill="1" applyBorder="1" applyAlignment="1">
      <alignment vertical="center"/>
    </xf>
    <xf numFmtId="167" fontId="5" fillId="4" borderId="0" xfId="0" applyNumberFormat="1" applyFont="1" applyFill="1" applyBorder="1" applyAlignment="1">
      <alignment horizontal="center" vertical="center"/>
    </xf>
    <xf numFmtId="167" fontId="5" fillId="4" borderId="9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0" borderId="7" xfId="0" applyNumberFormat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16" fillId="5" borderId="4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17" fillId="0" borderId="6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7" xfId="2" applyFont="1" applyBorder="1" applyAlignment="1">
      <alignment horizontal="right"/>
    </xf>
  </cellXfs>
  <cellStyles count="5">
    <cellStyle name="Comma" xfId="1" builtinId="3"/>
    <cellStyle name="Hyperlink" xfId="2" builtinId="8"/>
    <cellStyle name="Hyperlink 2 2" xfId="4" xr:uid="{9066C1AD-24F2-41F3-A019-53344CC53E82}"/>
    <cellStyle name="Normal" xfId="0" builtinId="0"/>
    <cellStyle name="Normal 2" xfId="3" xr:uid="{8F473356-FE86-44D6-9844-BEE7BDEF6D8E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7" formatCode="mmm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-* #,##0_-;\-* #,##0_-;_-* &quot;-&quot;??_-;_-@_-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22" formatCode="mmm\-yy"/>
      <fill>
        <patternFill patternType="solid">
          <fgColor rgb="FF000000"/>
          <bgColor theme="1"/>
        </patternFill>
      </fill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188204</xdr:colOff>
      <xdr:row>4</xdr:row>
      <xdr:rowOff>28350</xdr:rowOff>
    </xdr:from>
    <xdr:ext cx="623491" cy="623491"/>
    <xdr:pic>
      <xdr:nvPicPr>
        <xdr:cNvPr id="2" name="Picture 1">
          <a:extLst>
            <a:ext uri="{FF2B5EF4-FFF2-40B4-BE49-F238E27FC236}">
              <a16:creationId xmlns:a16="http://schemas.microsoft.com/office/drawing/2014/main" id="{E86502FB-9051-4656-A103-EEB53E00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008" y="831763"/>
          <a:ext cx="623491" cy="62349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stfood_chain_dataset_john_cane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_page"/>
      <sheetName val="fastfood_restaurant_clean"/>
      <sheetName val="fastfood_restaurant_analysis"/>
      <sheetName val="fastfood_restaurant_findings"/>
      <sheetName val="raw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04802B-1D6F-48BD-B16A-2D9547813169}" name="Table8" displayName="Table8" ref="B4:J16" totalsRowShown="0" headerRowDxfId="38" headerRowBorderDxfId="37" tableBorderDxfId="36">
  <autoFilter ref="B4:J16" xr:uid="{3A04802B-1D6F-48BD-B16A-2D9547813169}"/>
  <tableColumns count="9">
    <tableColumn id="1" xr3:uid="{037EEFA1-035D-4124-BD09-9E5434B2D0D2}" name="$ in actual figures"/>
    <tableColumn id="2" xr3:uid="{AD51AAE7-96CC-435E-9281-E05FDDD547F5}" name="Jan-22"/>
    <tableColumn id="3" xr3:uid="{D3CFE4BE-A0D4-4544-B1CA-A8FEAA8818CB}" name="Feb-22"/>
    <tableColumn id="4" xr3:uid="{51C73702-5593-47DE-8EDA-37F392EABB41}" name="Mar-22"/>
    <tableColumn id="5" xr3:uid="{FF9379FA-D3EF-40EF-AF7C-D5C46F2E77CC}" name="Apr-22"/>
    <tableColumn id="6" xr3:uid="{6872EE8E-60C1-48F4-BF44-3D4E510F3EBE}" name="May-22"/>
    <tableColumn id="7" xr3:uid="{4F84CA80-1D3A-4A4A-A7EA-86359C74A645}" name="Jun-22"/>
    <tableColumn id="8" xr3:uid="{A83C886F-DA6C-45DF-B4AA-F12A036F6B6D}" name="Jul-22"/>
    <tableColumn id="9" xr3:uid="{CDA09665-7076-4E9F-82A6-BB19CD8D7A3E}" name="Aug-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3:E20" totalsRowShown="0" headerRowDxfId="35">
  <autoFilter ref="B3:E20" xr:uid="{45A1D26E-74BC-104B-BAA5-DBECFB5FB46E}"/>
  <tableColumns count="4">
    <tableColumn id="1" xr3:uid="{B8A7864E-938F-3C4B-9927-80E96247A4A5}" name="ID" dataDxfId="34">
      <calculatedColumnFormula>B3+3</calculatedColumnFormula>
    </tableColumn>
    <tableColumn id="2" xr3:uid="{4310DC1C-FD71-9E4B-AC81-4D383AB9C03B}" name="Name"/>
    <tableColumn id="3" xr3:uid="{5D65B485-312E-F248-B457-4FE630ECCF94}" name="Location" dataDxfId="33"/>
    <tableColumn id="4" xr3:uid="{19C48944-5461-4446-A533-737E69C6C736}" name="Sales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3:H23" totalsRowShown="0" headerRowDxfId="31">
  <autoFilter ref="B3:H23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30">
      <calculatedColumnFormula>B3+3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26153F-3524-4057-97D6-316CA521C37D}" name="Table12" displayName="Table12" ref="B3:C13" totalsRowShown="0" headerRowDxfId="29">
  <autoFilter ref="B3:C13" xr:uid="{CA26153F-3524-4057-97D6-316CA521C37D}"/>
  <tableColumns count="2">
    <tableColumn id="1" xr3:uid="{019585DD-DF0C-4989-A948-64768968219F}" name="Brand"/>
    <tableColumn id="2" xr3:uid="{A9137424-7375-4905-BFD8-039D4434F9E1}" name="Deal Size" dataDxfId="28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3:G15" totalsRowShown="0" headerRowDxfId="27" dataDxfId="26">
  <autoFilter ref="B3:G15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315F13-3AE9-2148-B101-41B8B3A53E8C}" name="Company" dataDxfId="25"/>
    <tableColumn id="2" xr3:uid="{0623682E-519B-9B4D-A954-C6A24351F9AF}" name="ID Number" dataDxfId="24"/>
    <tableColumn id="3" xr3:uid="{3E9FD6E5-DC7E-F24C-AB0F-0ED5F851CF9E}" name="Date" dataDxfId="23"/>
    <tableColumn id="4" xr3:uid="{7D31E5F9-A50E-1041-8BE8-4AC80EEB0D10}" name="Month" dataDxfId="22" dataCellStyle="Comma">
      <calculatedColumnFormula>MONTH(D4)</calculatedColumnFormula>
    </tableColumn>
    <tableColumn id="5" xr3:uid="{DD7EC870-0F19-1E4E-A05C-512F20FFDDFC}" name="Sales" dataDxfId="21"/>
    <tableColumn id="6" xr3:uid="{6D84871E-AD74-8D43-B34D-7BE31E9A3009}" name="Commission" dataDxfId="20">
      <calculatedColumnFormula>F4*0.2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5:C15" totalsRowShown="0" headerRowDxfId="19">
  <autoFilter ref="B5:C15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18"/>
    <tableColumn id="2" xr3:uid="{3C79BB4D-C56D-8145-8214-70464FBEDE00}" name="Sales" dataDxfId="1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3:F25" totalsRowShown="0" headerRowDxfId="16" dataDxfId="15">
  <autoFilter ref="B3:F25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14"/>
    <tableColumn id="2" xr3:uid="{DA22937D-824B-204A-B6E5-3728D26AB665}" name="Date" dataDxfId="13"/>
    <tableColumn id="3" xr3:uid="{F91461BB-7E6E-684C-B559-90BBAA398CB2}" name="Sale Amount" dataDxfId="12"/>
    <tableColumn id="4" xr3:uid="{21F3D171-3F7E-6440-98FC-8ADE06D1E853}" name="Commission" dataDxfId="11">
      <calculatedColumnFormula>D4*0.2</calculatedColumnFormula>
    </tableColumn>
    <tableColumn id="5" xr3:uid="{049B751E-3FE7-FD42-BF4E-9A9FD2C94FCF}" name="Salesperson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3:J12" totalsRowShown="0" headerRowDxfId="10" dataDxfId="9">
  <autoFilter ref="B3:J12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8"/>
    <tableColumn id="2" xr3:uid="{76AACE74-E000-5B47-9B69-EBBD5BCD6FE1}" name="January" dataDxfId="7"/>
    <tableColumn id="3" xr3:uid="{E39B24D4-EC1F-0542-9A06-295E4AA25D8C}" name="February" dataDxfId="6"/>
    <tableColumn id="4" xr3:uid="{C197CEF3-AF30-A149-A7D9-0B8E09A2A0DA}" name="March" dataDxfId="5"/>
    <tableColumn id="5" xr3:uid="{6C1B47E5-54F4-4B45-90CD-A50D16FBE3D0}" name="April" dataDxfId="4"/>
    <tableColumn id="6" xr3:uid="{6F9CB832-8375-4547-A38A-292D7B88CFE2}" name="May" dataDxfId="3"/>
    <tableColumn id="7" xr3:uid="{E9D346CD-38C8-444B-9725-4B9A41B68645}" name="June" dataDxfId="2"/>
    <tableColumn id="8" xr3:uid="{6360978D-E938-0F47-A18A-288D63D114C4}" name="July" dataDxfId="1"/>
    <tableColumn id="9" xr3:uid="{C3142DC1-710C-174D-B11C-9BE469A142E8}" name="Augus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ohncane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9562-AF2E-4F38-AB83-2A52B288F203}">
  <dimension ref="B1:J12"/>
  <sheetViews>
    <sheetView tabSelected="1" zoomScale="115" zoomScaleNormal="115" workbookViewId="0">
      <selection activeCell="M8" sqref="M8"/>
    </sheetView>
  </sheetViews>
  <sheetFormatPr defaultRowHeight="15.75"/>
  <cols>
    <col min="1" max="1" width="3.75" customWidth="1"/>
    <col min="10" max="10" width="23.875" customWidth="1"/>
  </cols>
  <sheetData>
    <row r="1" spans="2:10" ht="16.5" thickBot="1"/>
    <row r="2" spans="2:10">
      <c r="B2" s="114" t="s">
        <v>201</v>
      </c>
      <c r="C2" s="115"/>
      <c r="D2" s="115"/>
      <c r="E2" s="115"/>
      <c r="F2" s="115"/>
      <c r="G2" s="115"/>
      <c r="H2" s="115"/>
      <c r="I2" s="115"/>
      <c r="J2" s="116"/>
    </row>
    <row r="3" spans="2:10">
      <c r="B3" s="117"/>
      <c r="C3" s="118"/>
      <c r="D3" s="118"/>
      <c r="E3" s="118"/>
      <c r="F3" s="118"/>
      <c r="G3" s="118"/>
      <c r="H3" s="118"/>
      <c r="I3" s="118"/>
      <c r="J3" s="119"/>
    </row>
    <row r="4" spans="2:10">
      <c r="B4" s="117"/>
      <c r="C4" s="118"/>
      <c r="D4" s="118"/>
      <c r="E4" s="118"/>
      <c r="F4" s="118"/>
      <c r="G4" s="118"/>
      <c r="H4" s="118"/>
      <c r="I4" s="118"/>
      <c r="J4" s="119"/>
    </row>
    <row r="5" spans="2:10">
      <c r="B5" s="117"/>
      <c r="C5" s="118"/>
      <c r="D5" s="118"/>
      <c r="E5" s="118"/>
      <c r="F5" s="118"/>
      <c r="G5" s="118"/>
      <c r="H5" s="118"/>
      <c r="I5" s="118"/>
      <c r="J5" s="119"/>
    </row>
    <row r="6" spans="2:10">
      <c r="B6" s="117"/>
      <c r="C6" s="118"/>
      <c r="D6" s="118"/>
      <c r="E6" s="118"/>
      <c r="F6" s="118"/>
      <c r="G6" s="118"/>
      <c r="H6" s="118"/>
      <c r="I6" s="118"/>
      <c r="J6" s="119"/>
    </row>
    <row r="7" spans="2:10">
      <c r="B7" s="117"/>
      <c r="C7" s="118"/>
      <c r="D7" s="118"/>
      <c r="E7" s="118"/>
      <c r="F7" s="118"/>
      <c r="G7" s="118"/>
      <c r="H7" s="118"/>
      <c r="I7" s="118"/>
      <c r="J7" s="119"/>
    </row>
    <row r="8" spans="2:10">
      <c r="B8" s="117"/>
      <c r="C8" s="118"/>
      <c r="D8" s="118"/>
      <c r="E8" s="118"/>
      <c r="F8" s="118"/>
      <c r="G8" s="118"/>
      <c r="H8" s="118"/>
      <c r="I8" s="118"/>
      <c r="J8" s="119"/>
    </row>
    <row r="9" spans="2:10">
      <c r="B9" s="117"/>
      <c r="C9" s="118"/>
      <c r="D9" s="118"/>
      <c r="E9" s="118"/>
      <c r="F9" s="118"/>
      <c r="G9" s="118"/>
      <c r="H9" s="118"/>
      <c r="I9" s="118"/>
      <c r="J9" s="119"/>
    </row>
    <row r="10" spans="2:10" ht="16.5" thickBot="1">
      <c r="B10" s="120"/>
      <c r="C10" s="121"/>
      <c r="D10" s="121"/>
      <c r="E10" s="121"/>
      <c r="F10" s="121"/>
      <c r="G10" s="121"/>
      <c r="H10" s="121"/>
      <c r="I10" s="121"/>
      <c r="J10" s="122"/>
    </row>
    <row r="11" spans="2:10">
      <c r="B11" s="123" t="s">
        <v>198</v>
      </c>
      <c r="C11" s="124"/>
      <c r="D11" s="124"/>
      <c r="E11" s="124"/>
      <c r="F11" s="124"/>
      <c r="G11" s="124"/>
      <c r="H11" s="124"/>
      <c r="I11" s="124"/>
      <c r="J11" s="125"/>
    </row>
    <row r="12" spans="2:10" ht="16.5" thickBot="1">
      <c r="B12" s="126" t="s">
        <v>199</v>
      </c>
      <c r="C12" s="127"/>
      <c r="D12" s="127"/>
      <c r="E12" s="127"/>
      <c r="F12" s="127"/>
      <c r="G12" s="127"/>
      <c r="H12" s="127"/>
      <c r="I12" s="127"/>
      <c r="J12" s="128" t="s">
        <v>200</v>
      </c>
    </row>
  </sheetData>
  <mergeCells count="3">
    <mergeCell ref="B2:J10"/>
    <mergeCell ref="B11:J11"/>
    <mergeCell ref="B12:I12"/>
  </mergeCells>
  <hyperlinks>
    <hyperlink ref="J12" r:id="rId1" xr:uid="{8347315B-8A53-48B2-B6B9-E7CF287400F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1:J16"/>
  <sheetViews>
    <sheetView zoomScale="160" workbookViewId="0">
      <selection activeCell="B20" sqref="B20"/>
    </sheetView>
  </sheetViews>
  <sheetFormatPr defaultColWidth="10.625" defaultRowHeight="15.75"/>
  <cols>
    <col min="1" max="1" width="4" customWidth="1"/>
    <col min="2" max="2" width="20.875" bestFit="1" customWidth="1"/>
    <col min="3" max="10" width="8.875" customWidth="1"/>
  </cols>
  <sheetData>
    <row r="1" spans="2:10" ht="16.5" thickBot="1"/>
    <row r="2" spans="2:10" ht="16.5" thickBot="1">
      <c r="B2" s="107" t="s">
        <v>184</v>
      </c>
      <c r="C2" s="108"/>
      <c r="D2" s="108"/>
      <c r="E2" s="108"/>
      <c r="F2" s="108"/>
      <c r="G2" s="108"/>
      <c r="H2" s="108"/>
      <c r="I2" s="108"/>
      <c r="J2" s="109"/>
    </row>
    <row r="3" spans="2:10">
      <c r="B3" s="16" t="s">
        <v>90</v>
      </c>
      <c r="C3" s="17"/>
      <c r="D3" s="17"/>
      <c r="E3" s="17"/>
      <c r="F3" s="17"/>
      <c r="G3" s="17"/>
      <c r="H3" s="17"/>
      <c r="I3" s="17"/>
      <c r="J3" s="18"/>
    </row>
    <row r="4" spans="2:10" ht="16.5" thickBot="1">
      <c r="B4" s="19" t="s">
        <v>91</v>
      </c>
      <c r="C4" s="15" t="s">
        <v>176</v>
      </c>
      <c r="D4" s="15" t="s">
        <v>177</v>
      </c>
      <c r="E4" s="15" t="s">
        <v>178</v>
      </c>
      <c r="F4" s="15" t="s">
        <v>179</v>
      </c>
      <c r="G4" s="15" t="s">
        <v>180</v>
      </c>
      <c r="H4" s="15" t="s">
        <v>181</v>
      </c>
      <c r="I4" s="15" t="s">
        <v>182</v>
      </c>
      <c r="J4" s="20" t="s">
        <v>183</v>
      </c>
    </row>
    <row r="5" spans="2:10">
      <c r="B5" s="21" t="s">
        <v>68</v>
      </c>
      <c r="C5" s="22"/>
      <c r="D5" s="22"/>
      <c r="E5" s="22"/>
      <c r="F5" s="22"/>
      <c r="G5" s="22"/>
      <c r="H5" s="23"/>
      <c r="I5" s="23"/>
      <c r="J5" s="24"/>
    </row>
    <row r="6" spans="2:10">
      <c r="B6" s="25" t="s">
        <v>92</v>
      </c>
      <c r="C6" s="3">
        <v>215660</v>
      </c>
      <c r="D6" s="3">
        <v>237226.00000000003</v>
      </c>
      <c r="E6" s="3">
        <v>260948.60000000006</v>
      </c>
      <c r="F6" s="3"/>
      <c r="G6" s="3"/>
      <c r="H6" s="3"/>
      <c r="I6" s="3"/>
      <c r="J6" s="26"/>
    </row>
    <row r="7" spans="2:10">
      <c r="B7" s="27" t="s">
        <v>93</v>
      </c>
      <c r="C7" s="4">
        <v>23722.6</v>
      </c>
      <c r="D7" s="4">
        <v>26094.860000000004</v>
      </c>
      <c r="E7" s="4">
        <v>28704.346000000009</v>
      </c>
      <c r="F7" s="4"/>
      <c r="G7" s="4"/>
      <c r="H7" s="4"/>
      <c r="I7" s="4"/>
      <c r="J7" s="28"/>
    </row>
    <row r="8" spans="2:10">
      <c r="B8" s="29" t="s">
        <v>94</v>
      </c>
      <c r="C8" s="30">
        <f>SUM(C6:C7)</f>
        <v>239382.6</v>
      </c>
      <c r="D8" s="30">
        <f t="shared" ref="D8:J8" si="0">SUM(D6:D7)</f>
        <v>263320.86000000004</v>
      </c>
      <c r="E8" s="30">
        <f t="shared" si="0"/>
        <v>289652.94600000005</v>
      </c>
      <c r="F8" s="30">
        <f t="shared" ref="F8:H8" si="1">SUM(F6:F7)</f>
        <v>0</v>
      </c>
      <c r="G8" s="30">
        <f t="shared" si="1"/>
        <v>0</v>
      </c>
      <c r="H8" s="30">
        <f t="shared" si="1"/>
        <v>0</v>
      </c>
      <c r="I8" s="30">
        <f t="shared" si="0"/>
        <v>0</v>
      </c>
      <c r="J8" s="31">
        <f t="shared" si="0"/>
        <v>0</v>
      </c>
    </row>
    <row r="9" spans="2:10">
      <c r="B9" s="21" t="s">
        <v>95</v>
      </c>
      <c r="C9" s="22"/>
      <c r="D9" s="22"/>
      <c r="E9" s="22"/>
      <c r="F9" s="22"/>
      <c r="G9" s="22"/>
      <c r="H9" s="22"/>
      <c r="I9" s="22"/>
      <c r="J9" s="32"/>
    </row>
    <row r="10" spans="2:10">
      <c r="B10" s="25" t="s">
        <v>96</v>
      </c>
      <c r="C10" s="3">
        <v>-69011.199999999997</v>
      </c>
      <c r="D10" s="3">
        <v>-88593</v>
      </c>
      <c r="E10" s="3">
        <v>-130474.30000000003</v>
      </c>
      <c r="F10" s="3"/>
      <c r="G10" s="3"/>
      <c r="H10" s="3"/>
      <c r="I10" s="3"/>
      <c r="J10" s="26"/>
    </row>
    <row r="11" spans="2:10">
      <c r="B11" s="25" t="s">
        <v>97</v>
      </c>
      <c r="C11" s="3">
        <v>-12939.6</v>
      </c>
      <c r="D11" s="3">
        <v>-14233.560000000001</v>
      </c>
      <c r="E11" s="3">
        <v>-15656.916000000003</v>
      </c>
      <c r="F11" s="3"/>
      <c r="G11" s="3"/>
      <c r="H11" s="3"/>
      <c r="I11" s="3"/>
      <c r="J11" s="26"/>
    </row>
    <row r="12" spans="2:10">
      <c r="B12" s="25" t="s">
        <v>98</v>
      </c>
      <c r="C12" s="3">
        <v>-4313.2</v>
      </c>
      <c r="D12" s="3">
        <v>-4744.5200000000004</v>
      </c>
      <c r="E12" s="3">
        <v>-5218.9720000000016</v>
      </c>
      <c r="F12" s="3"/>
      <c r="G12" s="3"/>
      <c r="H12" s="3"/>
      <c r="I12" s="3"/>
      <c r="J12" s="26"/>
    </row>
    <row r="13" spans="2:10">
      <c r="B13" s="33" t="s">
        <v>99</v>
      </c>
      <c r="C13" s="5">
        <v>-86264</v>
      </c>
      <c r="D13" s="5">
        <v>-107571.08</v>
      </c>
      <c r="E13" s="5">
        <v>-151350.18800000005</v>
      </c>
      <c r="F13" s="5"/>
      <c r="G13" s="5"/>
      <c r="H13" s="5"/>
      <c r="I13" s="5"/>
      <c r="J13" s="34"/>
    </row>
    <row r="14" spans="2:10">
      <c r="B14" s="29" t="s">
        <v>100</v>
      </c>
      <c r="C14" s="30">
        <f>C8+C13</f>
        <v>153118.6</v>
      </c>
      <c r="D14" s="30">
        <f>D8+D13</f>
        <v>155749.78000000003</v>
      </c>
      <c r="E14" s="30">
        <f>E8+E13</f>
        <v>138302.758</v>
      </c>
      <c r="F14" s="30">
        <f t="shared" ref="F14:H14" si="2">F8+F13</f>
        <v>0</v>
      </c>
      <c r="G14" s="30">
        <f t="shared" si="2"/>
        <v>0</v>
      </c>
      <c r="H14" s="30">
        <f t="shared" si="2"/>
        <v>0</v>
      </c>
      <c r="I14" s="30">
        <f t="shared" ref="I14:J14" si="3">I8+I13</f>
        <v>0</v>
      </c>
      <c r="J14" s="31">
        <f t="shared" si="3"/>
        <v>0</v>
      </c>
    </row>
    <row r="15" spans="2:10">
      <c r="B15" s="29"/>
      <c r="C15" s="30"/>
      <c r="D15" s="30"/>
      <c r="E15" s="30"/>
      <c r="F15" s="30"/>
      <c r="G15" s="30"/>
      <c r="H15" s="30"/>
      <c r="I15" s="30"/>
      <c r="J15" s="31"/>
    </row>
    <row r="16" spans="2:10" ht="16.5" thickBot="1">
      <c r="B16" s="35" t="s">
        <v>101</v>
      </c>
      <c r="C16" s="36">
        <f>IFERROR(C8/C14, "")</f>
        <v>1.5633802816901408</v>
      </c>
      <c r="D16" s="36">
        <f t="shared" ref="D16:J16" si="4">IFERROR(D8/D14, "")</f>
        <v>1.6906660157080158</v>
      </c>
      <c r="E16" s="36">
        <f t="shared" si="4"/>
        <v>2.0943396226415096</v>
      </c>
      <c r="F16" s="36" t="str">
        <f t="shared" si="4"/>
        <v/>
      </c>
      <c r="G16" s="36" t="str">
        <f t="shared" si="4"/>
        <v/>
      </c>
      <c r="H16" s="36" t="str">
        <f t="shared" si="4"/>
        <v/>
      </c>
      <c r="I16" s="36" t="str">
        <f t="shared" si="4"/>
        <v/>
      </c>
      <c r="J16" s="37" t="str">
        <f t="shared" si="4"/>
        <v/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1:G20"/>
  <sheetViews>
    <sheetView zoomScale="137" workbookViewId="0">
      <selection activeCell="H4" sqref="H4"/>
    </sheetView>
  </sheetViews>
  <sheetFormatPr defaultColWidth="10.625" defaultRowHeight="15.75"/>
  <cols>
    <col min="1" max="1" width="6" customWidth="1"/>
    <col min="2" max="2" width="5.125" bestFit="1" customWidth="1"/>
    <col min="5" max="5" width="8.625" customWidth="1"/>
    <col min="6" max="6" width="4.625" customWidth="1"/>
    <col min="7" max="7" width="8.375" customWidth="1"/>
  </cols>
  <sheetData>
    <row r="1" spans="2:7" ht="16.5" thickBot="1"/>
    <row r="2" spans="2:7">
      <c r="B2" s="110" t="s">
        <v>185</v>
      </c>
      <c r="C2" s="111"/>
      <c r="D2" s="111"/>
      <c r="E2" s="111"/>
      <c r="F2" s="111"/>
      <c r="G2" s="112"/>
    </row>
    <row r="3" spans="2:7">
      <c r="B3" s="38" t="s">
        <v>66</v>
      </c>
      <c r="C3" s="39" t="s">
        <v>76</v>
      </c>
      <c r="D3" s="39" t="s">
        <v>148</v>
      </c>
      <c r="E3" s="39" t="s">
        <v>77</v>
      </c>
      <c r="F3" s="39"/>
      <c r="G3" s="40" t="s">
        <v>147</v>
      </c>
    </row>
    <row r="4" spans="2:7">
      <c r="B4" s="41">
        <v>1295</v>
      </c>
      <c r="C4" s="23" t="s">
        <v>35</v>
      </c>
      <c r="D4" s="42" t="s">
        <v>149</v>
      </c>
      <c r="E4" s="43">
        <v>5436.33</v>
      </c>
      <c r="F4" s="43"/>
      <c r="G4" s="44" t="str">
        <f>LEFT(Table6[[#This Row],[Location]],2)</f>
        <v>AL</v>
      </c>
    </row>
    <row r="5" spans="2:7">
      <c r="B5" s="41">
        <f>B4+3</f>
        <v>1298</v>
      </c>
      <c r="C5" s="23" t="s">
        <v>37</v>
      </c>
      <c r="D5" s="42" t="s">
        <v>150</v>
      </c>
      <c r="E5" s="43">
        <v>6197.4161999999997</v>
      </c>
      <c r="F5" s="43"/>
      <c r="G5" s="44" t="str">
        <f>LEFT(Table6[[#This Row],[Location]],2)</f>
        <v>AK</v>
      </c>
    </row>
    <row r="6" spans="2:7">
      <c r="B6" s="41">
        <f t="shared" ref="B6:B20" si="0">B5+3</f>
        <v>1301</v>
      </c>
      <c r="C6" s="23" t="s">
        <v>39</v>
      </c>
      <c r="D6" s="42" t="s">
        <v>151</v>
      </c>
      <c r="E6" s="43">
        <v>7065.0544679999994</v>
      </c>
      <c r="F6" s="43"/>
      <c r="G6" s="44" t="str">
        <f>LEFT(Table6[[#This Row],[Location]],2)</f>
        <v>CA</v>
      </c>
    </row>
    <row r="7" spans="2:7">
      <c r="B7" s="41">
        <f t="shared" si="0"/>
        <v>1304</v>
      </c>
      <c r="C7" s="23" t="s">
        <v>41</v>
      </c>
      <c r="D7" s="42" t="s">
        <v>152</v>
      </c>
      <c r="E7" s="43">
        <v>8054.1620935199981</v>
      </c>
      <c r="F7" s="43"/>
      <c r="G7" s="44" t="str">
        <f>LEFT(Table6[[#This Row],[Location]],2)</f>
        <v>CT</v>
      </c>
    </row>
    <row r="8" spans="2:7">
      <c r="B8" s="41">
        <f t="shared" si="0"/>
        <v>1307</v>
      </c>
      <c r="C8" s="23" t="s">
        <v>43</v>
      </c>
      <c r="D8" s="42" t="s">
        <v>153</v>
      </c>
      <c r="E8" s="43">
        <v>9181.7447866127968</v>
      </c>
      <c r="F8" s="43"/>
      <c r="G8" s="44" t="str">
        <f>LEFT(Table6[[#This Row],[Location]],2)</f>
        <v>DE</v>
      </c>
    </row>
    <row r="9" spans="2:7">
      <c r="B9" s="41">
        <f t="shared" si="0"/>
        <v>1310</v>
      </c>
      <c r="C9" s="23" t="s">
        <v>45</v>
      </c>
      <c r="D9" s="42" t="s">
        <v>154</v>
      </c>
      <c r="E9" s="43">
        <v>10467.189056738587</v>
      </c>
      <c r="F9" s="43"/>
      <c r="G9" s="44" t="str">
        <f>LEFT(Table6[[#This Row],[Location]],2)</f>
        <v>FL</v>
      </c>
    </row>
    <row r="10" spans="2:7">
      <c r="B10" s="41">
        <f t="shared" si="0"/>
        <v>1313</v>
      </c>
      <c r="C10" s="23" t="s">
        <v>49</v>
      </c>
      <c r="D10" s="42" t="s">
        <v>155</v>
      </c>
      <c r="E10" s="43">
        <v>2446.3485000000001</v>
      </c>
      <c r="F10" s="43"/>
      <c r="G10" s="44" t="str">
        <f>LEFT(Table6[[#This Row],[Location]],2)</f>
        <v>GA</v>
      </c>
    </row>
    <row r="11" spans="2:7">
      <c r="B11" s="41">
        <f t="shared" si="0"/>
        <v>1316</v>
      </c>
      <c r="C11" s="23" t="s">
        <v>52</v>
      </c>
      <c r="D11" s="42" t="s">
        <v>156</v>
      </c>
      <c r="E11" s="43">
        <v>2690.9833500000004</v>
      </c>
      <c r="F11" s="43"/>
      <c r="G11" s="44" t="str">
        <f>LEFT(Table6[[#This Row],[Location]],2)</f>
        <v>HI</v>
      </c>
    </row>
    <row r="12" spans="2:7">
      <c r="B12" s="41">
        <f t="shared" si="0"/>
        <v>1319</v>
      </c>
      <c r="C12" s="23" t="s">
        <v>54</v>
      </c>
      <c r="D12" s="42" t="s">
        <v>157</v>
      </c>
      <c r="E12" s="43">
        <v>2960.0816850000001</v>
      </c>
      <c r="F12" s="43"/>
      <c r="G12" s="44" t="str">
        <f>LEFT(Table6[[#This Row],[Location]],2)</f>
        <v>ID</v>
      </c>
    </row>
    <row r="13" spans="2:7">
      <c r="B13" s="41">
        <f t="shared" si="0"/>
        <v>1322</v>
      </c>
      <c r="C13" s="23" t="s">
        <v>56</v>
      </c>
      <c r="D13" s="42" t="s">
        <v>158</v>
      </c>
      <c r="E13" s="43">
        <v>3256.0898535000001</v>
      </c>
      <c r="F13" s="43"/>
      <c r="G13" s="44" t="str">
        <f>LEFT(Table6[[#This Row],[Location]],2)</f>
        <v>IL</v>
      </c>
    </row>
    <row r="14" spans="2:7">
      <c r="B14" s="41">
        <f t="shared" si="0"/>
        <v>1325</v>
      </c>
      <c r="C14" s="23" t="s">
        <v>58</v>
      </c>
      <c r="D14" s="42" t="s">
        <v>159</v>
      </c>
      <c r="E14" s="43">
        <v>3581.6988388500008</v>
      </c>
      <c r="F14" s="43"/>
      <c r="G14" s="44" t="str">
        <f>LEFT(Table6[[#This Row],[Location]],2)</f>
        <v>IN</v>
      </c>
    </row>
    <row r="15" spans="2:7">
      <c r="B15" s="41">
        <f t="shared" si="0"/>
        <v>1328</v>
      </c>
      <c r="C15" s="23" t="s">
        <v>60</v>
      </c>
      <c r="D15" s="42" t="s">
        <v>160</v>
      </c>
      <c r="E15" s="43">
        <v>3939.8687227350015</v>
      </c>
      <c r="F15" s="43"/>
      <c r="G15" s="44" t="str">
        <f>LEFT(Table6[[#This Row],[Location]],2)</f>
        <v>KS</v>
      </c>
    </row>
    <row r="16" spans="2:7">
      <c r="B16" s="41">
        <f t="shared" si="0"/>
        <v>1331</v>
      </c>
      <c r="C16" s="23" t="s">
        <v>62</v>
      </c>
      <c r="D16" s="42" t="s">
        <v>161</v>
      </c>
      <c r="E16" s="43">
        <v>4333.855595008502</v>
      </c>
      <c r="F16" s="43"/>
      <c r="G16" s="44" t="str">
        <f>LEFT(Table6[[#This Row],[Location]],2)</f>
        <v>ME</v>
      </c>
    </row>
    <row r="17" spans="2:7">
      <c r="B17" s="41">
        <f t="shared" si="0"/>
        <v>1334</v>
      </c>
      <c r="C17" s="23" t="s">
        <v>17</v>
      </c>
      <c r="D17" s="42" t="s">
        <v>162</v>
      </c>
      <c r="E17" s="43">
        <v>4767.2411545093528</v>
      </c>
      <c r="F17" s="43"/>
      <c r="G17" s="44" t="str">
        <f>LEFT(Table6[[#This Row],[Location]],2)</f>
        <v>MI</v>
      </c>
    </row>
    <row r="18" spans="2:7">
      <c r="B18" s="41">
        <f t="shared" si="0"/>
        <v>1337</v>
      </c>
      <c r="C18" s="23" t="s">
        <v>21</v>
      </c>
      <c r="D18" s="42" t="s">
        <v>163</v>
      </c>
      <c r="E18" s="43">
        <v>5243.9652699602884</v>
      </c>
      <c r="F18" s="43"/>
      <c r="G18" s="44" t="str">
        <f>LEFT(Table6[[#This Row],[Location]],2)</f>
        <v>MY</v>
      </c>
    </row>
    <row r="19" spans="2:7">
      <c r="B19" s="41">
        <f t="shared" si="0"/>
        <v>1340</v>
      </c>
      <c r="C19" s="23" t="s">
        <v>25</v>
      </c>
      <c r="D19" s="42" t="s">
        <v>164</v>
      </c>
      <c r="E19" s="43">
        <v>5768.3617969563174</v>
      </c>
      <c r="F19" s="43"/>
      <c r="G19" s="44" t="str">
        <f>LEFT(Table6[[#This Row],[Location]],2)</f>
        <v>NJ</v>
      </c>
    </row>
    <row r="20" spans="2:7" ht="16.5" thickBot="1">
      <c r="B20" s="45">
        <f t="shared" si="0"/>
        <v>1343</v>
      </c>
      <c r="C20" s="46" t="s">
        <v>28</v>
      </c>
      <c r="D20" s="47" t="s">
        <v>165</v>
      </c>
      <c r="E20" s="48">
        <v>5191.525617260686</v>
      </c>
      <c r="F20" s="48"/>
      <c r="G20" s="49" t="str">
        <f>LEFT(Table6[[#This Row],[Location]],2)</f>
        <v>NY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1:J23"/>
  <sheetViews>
    <sheetView zoomScale="137" workbookViewId="0">
      <selection activeCell="J5" sqref="J5"/>
    </sheetView>
  </sheetViews>
  <sheetFormatPr defaultColWidth="10.625" defaultRowHeight="15.75"/>
  <cols>
    <col min="1" max="1" width="6" customWidth="1"/>
    <col min="2" max="2" width="5.125" bestFit="1" customWidth="1"/>
    <col min="8" max="8" width="7.125" bestFit="1" customWidth="1"/>
    <col min="9" max="9" width="7.125" customWidth="1"/>
    <col min="10" max="10" width="16.125" customWidth="1"/>
  </cols>
  <sheetData>
    <row r="1" spans="2:10" ht="16.5" thickBot="1"/>
    <row r="2" spans="2:10" ht="16.5" thickBot="1">
      <c r="B2" s="107" t="s">
        <v>186</v>
      </c>
      <c r="C2" s="108"/>
      <c r="D2" s="108"/>
      <c r="E2" s="108"/>
      <c r="F2" s="108"/>
      <c r="G2" s="108"/>
      <c r="H2" s="108"/>
      <c r="I2" s="108"/>
      <c r="J2" s="109"/>
    </row>
    <row r="3" spans="2:10">
      <c r="B3" s="50" t="s">
        <v>66</v>
      </c>
      <c r="C3" s="51" t="s">
        <v>0</v>
      </c>
      <c r="D3" s="51" t="s">
        <v>1</v>
      </c>
      <c r="E3" s="51" t="s">
        <v>2</v>
      </c>
      <c r="F3" s="51" t="s">
        <v>3</v>
      </c>
      <c r="G3" s="51" t="s">
        <v>4</v>
      </c>
      <c r="H3" s="51" t="s">
        <v>5</v>
      </c>
      <c r="I3" s="51"/>
      <c r="J3" s="52" t="s">
        <v>146</v>
      </c>
    </row>
    <row r="4" spans="2:10">
      <c r="B4" s="41">
        <v>1295</v>
      </c>
      <c r="C4" s="23" t="s">
        <v>6</v>
      </c>
      <c r="D4" s="23" t="s">
        <v>7</v>
      </c>
      <c r="E4" s="23" t="s">
        <v>8</v>
      </c>
      <c r="F4" s="23" t="s">
        <v>9</v>
      </c>
      <c r="G4" s="23" t="s">
        <v>10</v>
      </c>
      <c r="H4" s="23">
        <v>122.79</v>
      </c>
      <c r="I4" s="23"/>
      <c r="J4" s="44" t="str">
        <f>Table7[[#This Row],[City]]&amp;", "&amp;Table7[[#This Row],[Country]]</f>
        <v>London, UK</v>
      </c>
    </row>
    <row r="5" spans="2:10">
      <c r="B5" s="41">
        <f>B4+3</f>
        <v>1298</v>
      </c>
      <c r="C5" s="23" t="s">
        <v>11</v>
      </c>
      <c r="D5" s="23" t="s">
        <v>12</v>
      </c>
      <c r="E5" s="23" t="s">
        <v>13</v>
      </c>
      <c r="F5" s="23" t="s">
        <v>14</v>
      </c>
      <c r="G5" s="23" t="s">
        <v>15</v>
      </c>
      <c r="H5" s="23">
        <v>204.62</v>
      </c>
      <c r="I5" s="23"/>
      <c r="J5" s="44" t="str">
        <f>Table7[[#This Row],[City]]&amp;", "&amp;Table7[[#This Row],[Country]]</f>
        <v>Madrid, Spain</v>
      </c>
    </row>
    <row r="6" spans="2:10">
      <c r="B6" s="41">
        <f t="shared" ref="B6:B23" si="0">B5+3</f>
        <v>1301</v>
      </c>
      <c r="C6" s="23" t="s">
        <v>16</v>
      </c>
      <c r="D6" s="23" t="s">
        <v>17</v>
      </c>
      <c r="E6" s="23" t="s">
        <v>8</v>
      </c>
      <c r="F6" s="23" t="s">
        <v>18</v>
      </c>
      <c r="G6" s="23" t="s">
        <v>19</v>
      </c>
      <c r="H6" s="23">
        <v>122.76</v>
      </c>
      <c r="I6" s="23"/>
      <c r="J6" s="44" t="str">
        <f>Table7[[#This Row],[City]]&amp;", "&amp;Table7[[#This Row],[Country]]</f>
        <v>Tampa, USA</v>
      </c>
    </row>
    <row r="7" spans="2:10">
      <c r="B7" s="41">
        <f t="shared" si="0"/>
        <v>1304</v>
      </c>
      <c r="C7" s="23" t="s">
        <v>20</v>
      </c>
      <c r="D7" s="23" t="s">
        <v>21</v>
      </c>
      <c r="E7" s="23" t="s">
        <v>8</v>
      </c>
      <c r="F7" s="23" t="s">
        <v>22</v>
      </c>
      <c r="G7" s="23" t="s">
        <v>23</v>
      </c>
      <c r="H7" s="23">
        <v>81.599999999999994</v>
      </c>
      <c r="I7" s="23"/>
      <c r="J7" s="44" t="str">
        <f>Table7[[#This Row],[City]]&amp;", "&amp;Table7[[#This Row],[Country]]</f>
        <v>Tokyo, Japan</v>
      </c>
    </row>
    <row r="8" spans="2:10">
      <c r="B8" s="41">
        <f t="shared" si="0"/>
        <v>1307</v>
      </c>
      <c r="C8" s="23" t="s">
        <v>24</v>
      </c>
      <c r="D8" s="23" t="s">
        <v>25</v>
      </c>
      <c r="E8" s="23" t="s">
        <v>26</v>
      </c>
      <c r="F8" s="23" t="s">
        <v>9</v>
      </c>
      <c r="G8" s="23" t="s">
        <v>10</v>
      </c>
      <c r="H8" s="23">
        <v>203.79</v>
      </c>
      <c r="I8" s="23"/>
      <c r="J8" s="44" t="str">
        <f>Table7[[#This Row],[City]]&amp;", "&amp;Table7[[#This Row],[Country]]</f>
        <v>London, UK</v>
      </c>
    </row>
    <row r="9" spans="2:10">
      <c r="B9" s="41">
        <f t="shared" si="0"/>
        <v>1310</v>
      </c>
      <c r="C9" s="23" t="s">
        <v>27</v>
      </c>
      <c r="D9" s="23" t="s">
        <v>28</v>
      </c>
      <c r="E9" s="23" t="s">
        <v>29</v>
      </c>
      <c r="F9" s="23" t="s">
        <v>9</v>
      </c>
      <c r="G9" s="23" t="s">
        <v>10</v>
      </c>
      <c r="H9" s="23">
        <v>122.77</v>
      </c>
      <c r="I9" s="23"/>
      <c r="J9" s="44" t="str">
        <f>Table7[[#This Row],[City]]&amp;", "&amp;Table7[[#This Row],[Country]]</f>
        <v>London, UK</v>
      </c>
    </row>
    <row r="10" spans="2:10">
      <c r="B10" s="41">
        <f t="shared" si="0"/>
        <v>1313</v>
      </c>
      <c r="C10" s="23" t="s">
        <v>30</v>
      </c>
      <c r="D10" s="23" t="s">
        <v>31</v>
      </c>
      <c r="E10" s="23" t="s">
        <v>29</v>
      </c>
      <c r="F10" s="23" t="s">
        <v>32</v>
      </c>
      <c r="G10" s="23" t="s">
        <v>33</v>
      </c>
      <c r="H10" s="23">
        <v>123.96</v>
      </c>
      <c r="I10" s="23"/>
      <c r="J10" s="44" t="str">
        <f>Table7[[#This Row],[City]]&amp;", "&amp;Table7[[#This Row],[Country]]</f>
        <v>Berlin, Germany</v>
      </c>
    </row>
    <row r="11" spans="2:10">
      <c r="B11" s="41">
        <f t="shared" si="0"/>
        <v>1316</v>
      </c>
      <c r="C11" s="23" t="s">
        <v>34</v>
      </c>
      <c r="D11" s="23" t="s">
        <v>35</v>
      </c>
      <c r="E11" s="23" t="s">
        <v>26</v>
      </c>
      <c r="F11" s="23" t="s">
        <v>32</v>
      </c>
      <c r="G11" s="23" t="s">
        <v>33</v>
      </c>
      <c r="H11" s="23">
        <v>206.97</v>
      </c>
      <c r="I11" s="23"/>
      <c r="J11" s="44" t="str">
        <f>Table7[[#This Row],[City]]&amp;", "&amp;Table7[[#This Row],[Country]]</f>
        <v>Berlin, Germany</v>
      </c>
    </row>
    <row r="12" spans="2:10">
      <c r="B12" s="41">
        <f t="shared" si="0"/>
        <v>1319</v>
      </c>
      <c r="C12" s="23" t="s">
        <v>36</v>
      </c>
      <c r="D12" s="23" t="s">
        <v>37</v>
      </c>
      <c r="E12" s="23" t="s">
        <v>26</v>
      </c>
      <c r="F12" s="23" t="s">
        <v>14</v>
      </c>
      <c r="G12" s="23" t="s">
        <v>15</v>
      </c>
      <c r="H12" s="23">
        <v>207.14</v>
      </c>
      <c r="I12" s="23"/>
      <c r="J12" s="44" t="str">
        <f>Table7[[#This Row],[City]]&amp;", "&amp;Table7[[#This Row],[Country]]</f>
        <v>Madrid, Spain</v>
      </c>
    </row>
    <row r="13" spans="2:10">
      <c r="B13" s="41">
        <f t="shared" si="0"/>
        <v>1322</v>
      </c>
      <c r="C13" s="23" t="s">
        <v>38</v>
      </c>
      <c r="D13" s="23" t="s">
        <v>39</v>
      </c>
      <c r="E13" s="23" t="s">
        <v>29</v>
      </c>
      <c r="F13" s="23" t="s">
        <v>32</v>
      </c>
      <c r="G13" s="23" t="s">
        <v>33</v>
      </c>
      <c r="H13" s="23">
        <v>122.79</v>
      </c>
      <c r="I13" s="23"/>
      <c r="J13" s="44" t="str">
        <f>Table7[[#This Row],[City]]&amp;", "&amp;Table7[[#This Row],[Country]]</f>
        <v>Berlin, Germany</v>
      </c>
    </row>
    <row r="14" spans="2:10">
      <c r="B14" s="41">
        <f t="shared" si="0"/>
        <v>1325</v>
      </c>
      <c r="C14" s="23" t="s">
        <v>40</v>
      </c>
      <c r="D14" s="23" t="s">
        <v>41</v>
      </c>
      <c r="E14" s="23" t="s">
        <v>26</v>
      </c>
      <c r="F14" s="23" t="s">
        <v>32</v>
      </c>
      <c r="G14" s="23" t="s">
        <v>33</v>
      </c>
      <c r="H14" s="23">
        <v>122.76</v>
      </c>
      <c r="I14" s="23"/>
      <c r="J14" s="44" t="str">
        <f>Table7[[#This Row],[City]]&amp;", "&amp;Table7[[#This Row],[Country]]</f>
        <v>Berlin, Germany</v>
      </c>
    </row>
    <row r="15" spans="2:10">
      <c r="B15" s="41">
        <f t="shared" si="0"/>
        <v>1328</v>
      </c>
      <c r="C15" s="23" t="s">
        <v>42</v>
      </c>
      <c r="D15" s="23" t="s">
        <v>43</v>
      </c>
      <c r="E15" s="23" t="s">
        <v>29</v>
      </c>
      <c r="F15" s="23" t="s">
        <v>14</v>
      </c>
      <c r="G15" s="23" t="s">
        <v>15</v>
      </c>
      <c r="H15" s="23">
        <v>81.599999999999994</v>
      </c>
      <c r="I15" s="23"/>
      <c r="J15" s="44" t="str">
        <f>Table7[[#This Row],[City]]&amp;", "&amp;Table7[[#This Row],[Country]]</f>
        <v>Madrid, Spain</v>
      </c>
    </row>
    <row r="16" spans="2:10">
      <c r="B16" s="41">
        <f t="shared" si="0"/>
        <v>1331</v>
      </c>
      <c r="C16" s="23" t="s">
        <v>44</v>
      </c>
      <c r="D16" s="23" t="s">
        <v>45</v>
      </c>
      <c r="E16" s="23" t="s">
        <v>29</v>
      </c>
      <c r="F16" s="23" t="s">
        <v>46</v>
      </c>
      <c r="G16" s="23" t="s">
        <v>47</v>
      </c>
      <c r="H16" s="23">
        <v>54.67</v>
      </c>
      <c r="I16" s="23"/>
      <c r="J16" s="44" t="str">
        <f>Table7[[#This Row],[City]]&amp;", "&amp;Table7[[#This Row],[Country]]</f>
        <v>Paris, France</v>
      </c>
    </row>
    <row r="17" spans="2:10">
      <c r="B17" s="41">
        <f t="shared" si="0"/>
        <v>1334</v>
      </c>
      <c r="C17" s="23" t="s">
        <v>48</v>
      </c>
      <c r="D17" s="23" t="s">
        <v>49</v>
      </c>
      <c r="E17" s="23" t="s">
        <v>50</v>
      </c>
      <c r="F17" s="23" t="s">
        <v>46</v>
      </c>
      <c r="G17" s="23" t="s">
        <v>47</v>
      </c>
      <c r="H17" s="23">
        <v>203.79</v>
      </c>
      <c r="I17" s="23"/>
      <c r="J17" s="44" t="str">
        <f>Table7[[#This Row],[City]]&amp;", "&amp;Table7[[#This Row],[Country]]</f>
        <v>Paris, France</v>
      </c>
    </row>
    <row r="18" spans="2:10">
      <c r="B18" s="41">
        <f t="shared" si="0"/>
        <v>1337</v>
      </c>
      <c r="C18" s="23" t="s">
        <v>51</v>
      </c>
      <c r="D18" s="23" t="s">
        <v>52</v>
      </c>
      <c r="E18" s="23" t="s">
        <v>63</v>
      </c>
      <c r="F18" s="23" t="s">
        <v>46</v>
      </c>
      <c r="G18" s="23" t="s">
        <v>47</v>
      </c>
      <c r="H18" s="23">
        <v>123.96</v>
      </c>
      <c r="I18" s="23"/>
      <c r="J18" s="44" t="str">
        <f>Table7[[#This Row],[City]]&amp;", "&amp;Table7[[#This Row],[Country]]</f>
        <v>Paris, France</v>
      </c>
    </row>
    <row r="19" spans="2:10">
      <c r="B19" s="41">
        <f t="shared" si="0"/>
        <v>1340</v>
      </c>
      <c r="C19" s="23" t="s">
        <v>53</v>
      </c>
      <c r="D19" s="23" t="s">
        <v>54</v>
      </c>
      <c r="E19" s="23" t="s">
        <v>64</v>
      </c>
      <c r="F19" s="23" t="s">
        <v>46</v>
      </c>
      <c r="G19" s="23" t="s">
        <v>47</v>
      </c>
      <c r="H19" s="23">
        <v>206.97</v>
      </c>
      <c r="I19" s="23"/>
      <c r="J19" s="44" t="str">
        <f>Table7[[#This Row],[City]]&amp;", "&amp;Table7[[#This Row],[Country]]</f>
        <v>Paris, France</v>
      </c>
    </row>
    <row r="20" spans="2:10">
      <c r="B20" s="41">
        <f t="shared" si="0"/>
        <v>1343</v>
      </c>
      <c r="C20" s="23" t="s">
        <v>55</v>
      </c>
      <c r="D20" s="23" t="s">
        <v>56</v>
      </c>
      <c r="E20" s="23" t="s">
        <v>29</v>
      </c>
      <c r="F20" s="23" t="s">
        <v>22</v>
      </c>
      <c r="G20" s="23" t="s">
        <v>23</v>
      </c>
      <c r="H20" s="23">
        <v>207.14</v>
      </c>
      <c r="I20" s="23"/>
      <c r="J20" s="44" t="str">
        <f>Table7[[#This Row],[City]]&amp;", "&amp;Table7[[#This Row],[Country]]</f>
        <v>Tokyo, Japan</v>
      </c>
    </row>
    <row r="21" spans="2:10">
      <c r="B21" s="41">
        <f t="shared" si="0"/>
        <v>1346</v>
      </c>
      <c r="C21" s="23" t="s">
        <v>57</v>
      </c>
      <c r="D21" s="23" t="s">
        <v>58</v>
      </c>
      <c r="E21" s="23" t="s">
        <v>8</v>
      </c>
      <c r="F21" s="23" t="s">
        <v>9</v>
      </c>
      <c r="G21" s="23" t="s">
        <v>10</v>
      </c>
      <c r="H21" s="23">
        <v>122.79</v>
      </c>
      <c r="I21" s="23"/>
      <c r="J21" s="44" t="str">
        <f>Table7[[#This Row],[City]]&amp;", "&amp;Table7[[#This Row],[Country]]</f>
        <v>London, UK</v>
      </c>
    </row>
    <row r="22" spans="2:10">
      <c r="B22" s="41">
        <f t="shared" si="0"/>
        <v>1349</v>
      </c>
      <c r="C22" s="23" t="s">
        <v>59</v>
      </c>
      <c r="D22" s="23" t="s">
        <v>60</v>
      </c>
      <c r="E22" s="23" t="s">
        <v>65</v>
      </c>
      <c r="F22" s="23" t="s">
        <v>22</v>
      </c>
      <c r="G22" s="23" t="s">
        <v>23</v>
      </c>
      <c r="H22" s="23">
        <v>122.76</v>
      </c>
      <c r="I22" s="23"/>
      <c r="J22" s="44" t="str">
        <f>Table7[[#This Row],[City]]&amp;", "&amp;Table7[[#This Row],[Country]]</f>
        <v>Tokyo, Japan</v>
      </c>
    </row>
    <row r="23" spans="2:10" ht="16.5" thickBot="1">
      <c r="B23" s="45">
        <f t="shared" si="0"/>
        <v>1352</v>
      </c>
      <c r="C23" s="46" t="s">
        <v>61</v>
      </c>
      <c r="D23" s="46" t="s">
        <v>62</v>
      </c>
      <c r="E23" s="46" t="s">
        <v>65</v>
      </c>
      <c r="F23" s="46" t="s">
        <v>14</v>
      </c>
      <c r="G23" s="46" t="s">
        <v>15</v>
      </c>
      <c r="H23" s="46">
        <v>81.599999999999994</v>
      </c>
      <c r="I23" s="46"/>
      <c r="J23" s="49" t="str">
        <f>Table7[[#This Row],[City]]&amp;", "&amp;Table7[[#This Row],[Country]]</f>
        <v>Madrid, Spain</v>
      </c>
    </row>
  </sheetData>
  <mergeCells count="1">
    <mergeCell ref="B2:J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1:D53"/>
  <sheetViews>
    <sheetView zoomScale="165" workbookViewId="0">
      <selection activeCell="B4" sqref="B4"/>
    </sheetView>
  </sheetViews>
  <sheetFormatPr defaultColWidth="10.625" defaultRowHeight="15.75"/>
  <cols>
    <col min="1" max="1" width="5" customWidth="1"/>
    <col min="2" max="2" width="7.5" customWidth="1"/>
    <col min="4" max="4" width="12.125" bestFit="1" customWidth="1"/>
  </cols>
  <sheetData>
    <row r="1" spans="2:4" ht="16.5" thickBot="1"/>
    <row r="2" spans="2:4" ht="16.5" thickBot="1">
      <c r="B2" s="107" t="s">
        <v>188</v>
      </c>
      <c r="C2" s="108"/>
      <c r="D2" s="109"/>
    </row>
    <row r="3" spans="2:4">
      <c r="B3" s="53" t="s">
        <v>145</v>
      </c>
      <c r="C3" s="54" t="s">
        <v>67</v>
      </c>
      <c r="D3" s="55" t="s">
        <v>187</v>
      </c>
    </row>
    <row r="4" spans="2:4">
      <c r="B4" s="56" cm="1">
        <f t="array" ref="B4:B53">_xlfn.SEQUENCE(50)</f>
        <v>1</v>
      </c>
      <c r="C4" s="57" cm="1">
        <f t="array" ref="C4:C53">_xlfn.SEQUENCE(50,,DATE(2025,2,1))</f>
        <v>45689</v>
      </c>
      <c r="D4" s="58" cm="1">
        <f t="array" ref="D4:D53">_xlfn.SEQUENCE(50,,DATE(2025,2,1),7)</f>
        <v>45689</v>
      </c>
    </row>
    <row r="5" spans="2:4">
      <c r="B5" s="56">
        <v>2</v>
      </c>
      <c r="C5" s="57">
        <v>45690</v>
      </c>
      <c r="D5" s="58">
        <v>45696</v>
      </c>
    </row>
    <row r="6" spans="2:4">
      <c r="B6" s="56">
        <v>3</v>
      </c>
      <c r="C6" s="57">
        <v>45691</v>
      </c>
      <c r="D6" s="58">
        <v>45703</v>
      </c>
    </row>
    <row r="7" spans="2:4">
      <c r="B7" s="56">
        <v>4</v>
      </c>
      <c r="C7" s="57">
        <v>45692</v>
      </c>
      <c r="D7" s="58">
        <v>45710</v>
      </c>
    </row>
    <row r="8" spans="2:4">
      <c r="B8" s="56">
        <v>5</v>
      </c>
      <c r="C8" s="57">
        <v>45693</v>
      </c>
      <c r="D8" s="58">
        <v>45717</v>
      </c>
    </row>
    <row r="9" spans="2:4">
      <c r="B9" s="56">
        <v>6</v>
      </c>
      <c r="C9" s="57">
        <v>45694</v>
      </c>
      <c r="D9" s="58">
        <v>45724</v>
      </c>
    </row>
    <row r="10" spans="2:4">
      <c r="B10" s="56">
        <v>7</v>
      </c>
      <c r="C10" s="57">
        <v>45695</v>
      </c>
      <c r="D10" s="58">
        <v>45731</v>
      </c>
    </row>
    <row r="11" spans="2:4">
      <c r="B11" s="56">
        <v>8</v>
      </c>
      <c r="C11" s="57">
        <v>45696</v>
      </c>
      <c r="D11" s="58">
        <v>45738</v>
      </c>
    </row>
    <row r="12" spans="2:4">
      <c r="B12" s="56">
        <v>9</v>
      </c>
      <c r="C12" s="57">
        <v>45697</v>
      </c>
      <c r="D12" s="58">
        <v>45745</v>
      </c>
    </row>
    <row r="13" spans="2:4">
      <c r="B13" s="56">
        <v>10</v>
      </c>
      <c r="C13" s="57">
        <v>45698</v>
      </c>
      <c r="D13" s="58">
        <v>45752</v>
      </c>
    </row>
    <row r="14" spans="2:4">
      <c r="B14" s="56">
        <v>11</v>
      </c>
      <c r="C14" s="57">
        <v>45699</v>
      </c>
      <c r="D14" s="58">
        <v>45759</v>
      </c>
    </row>
    <row r="15" spans="2:4">
      <c r="B15" s="56">
        <v>12</v>
      </c>
      <c r="C15" s="57">
        <v>45700</v>
      </c>
      <c r="D15" s="58">
        <v>45766</v>
      </c>
    </row>
    <row r="16" spans="2:4">
      <c r="B16" s="56">
        <v>13</v>
      </c>
      <c r="C16" s="57">
        <v>45701</v>
      </c>
      <c r="D16" s="58">
        <v>45773</v>
      </c>
    </row>
    <row r="17" spans="2:4">
      <c r="B17" s="56">
        <v>14</v>
      </c>
      <c r="C17" s="57">
        <v>45702</v>
      </c>
      <c r="D17" s="58">
        <v>45780</v>
      </c>
    </row>
    <row r="18" spans="2:4">
      <c r="B18" s="56">
        <v>15</v>
      </c>
      <c r="C18" s="57">
        <v>45703</v>
      </c>
      <c r="D18" s="58">
        <v>45787</v>
      </c>
    </row>
    <row r="19" spans="2:4">
      <c r="B19" s="56">
        <v>16</v>
      </c>
      <c r="C19" s="57">
        <v>45704</v>
      </c>
      <c r="D19" s="58">
        <v>45794</v>
      </c>
    </row>
    <row r="20" spans="2:4">
      <c r="B20" s="56">
        <v>17</v>
      </c>
      <c r="C20" s="57">
        <v>45705</v>
      </c>
      <c r="D20" s="58">
        <v>45801</v>
      </c>
    </row>
    <row r="21" spans="2:4">
      <c r="B21" s="56">
        <v>18</v>
      </c>
      <c r="C21" s="57">
        <v>45706</v>
      </c>
      <c r="D21" s="58">
        <v>45808</v>
      </c>
    </row>
    <row r="22" spans="2:4">
      <c r="B22" s="56">
        <v>19</v>
      </c>
      <c r="C22" s="57">
        <v>45707</v>
      </c>
      <c r="D22" s="58">
        <v>45815</v>
      </c>
    </row>
    <row r="23" spans="2:4">
      <c r="B23" s="56">
        <v>20</v>
      </c>
      <c r="C23" s="57">
        <v>45708</v>
      </c>
      <c r="D23" s="58">
        <v>45822</v>
      </c>
    </row>
    <row r="24" spans="2:4">
      <c r="B24" s="56">
        <v>21</v>
      </c>
      <c r="C24" s="57">
        <v>45709</v>
      </c>
      <c r="D24" s="58">
        <v>45829</v>
      </c>
    </row>
    <row r="25" spans="2:4">
      <c r="B25" s="56">
        <v>22</v>
      </c>
      <c r="C25" s="57">
        <v>45710</v>
      </c>
      <c r="D25" s="58">
        <v>45836</v>
      </c>
    </row>
    <row r="26" spans="2:4">
      <c r="B26" s="56">
        <v>23</v>
      </c>
      <c r="C26" s="57">
        <v>45711</v>
      </c>
      <c r="D26" s="58">
        <v>45843</v>
      </c>
    </row>
    <row r="27" spans="2:4">
      <c r="B27" s="56">
        <v>24</v>
      </c>
      <c r="C27" s="57">
        <v>45712</v>
      </c>
      <c r="D27" s="58">
        <v>45850</v>
      </c>
    </row>
    <row r="28" spans="2:4">
      <c r="B28" s="56">
        <v>25</v>
      </c>
      <c r="C28" s="57">
        <v>45713</v>
      </c>
      <c r="D28" s="58">
        <v>45857</v>
      </c>
    </row>
    <row r="29" spans="2:4">
      <c r="B29" s="56">
        <v>26</v>
      </c>
      <c r="C29" s="57">
        <v>45714</v>
      </c>
      <c r="D29" s="58">
        <v>45864</v>
      </c>
    </row>
    <row r="30" spans="2:4">
      <c r="B30" s="56">
        <v>27</v>
      </c>
      <c r="C30" s="57">
        <v>45715</v>
      </c>
      <c r="D30" s="58">
        <v>45871</v>
      </c>
    </row>
    <row r="31" spans="2:4">
      <c r="B31" s="56">
        <v>28</v>
      </c>
      <c r="C31" s="57">
        <v>45716</v>
      </c>
      <c r="D31" s="58">
        <v>45878</v>
      </c>
    </row>
    <row r="32" spans="2:4">
      <c r="B32" s="56">
        <v>29</v>
      </c>
      <c r="C32" s="57">
        <v>45717</v>
      </c>
      <c r="D32" s="58">
        <v>45885</v>
      </c>
    </row>
    <row r="33" spans="2:4">
      <c r="B33" s="56">
        <v>30</v>
      </c>
      <c r="C33" s="57">
        <v>45718</v>
      </c>
      <c r="D33" s="58">
        <v>45892</v>
      </c>
    </row>
    <row r="34" spans="2:4">
      <c r="B34" s="56">
        <v>31</v>
      </c>
      <c r="C34" s="57">
        <v>45719</v>
      </c>
      <c r="D34" s="58">
        <v>45899</v>
      </c>
    </row>
    <row r="35" spans="2:4">
      <c r="B35" s="56">
        <v>32</v>
      </c>
      <c r="C35" s="57">
        <v>45720</v>
      </c>
      <c r="D35" s="58">
        <v>45906</v>
      </c>
    </row>
    <row r="36" spans="2:4">
      <c r="B36" s="56">
        <v>33</v>
      </c>
      <c r="C36" s="57">
        <v>45721</v>
      </c>
      <c r="D36" s="58">
        <v>45913</v>
      </c>
    </row>
    <row r="37" spans="2:4">
      <c r="B37" s="56">
        <v>34</v>
      </c>
      <c r="C37" s="57">
        <v>45722</v>
      </c>
      <c r="D37" s="58">
        <v>45920</v>
      </c>
    </row>
    <row r="38" spans="2:4">
      <c r="B38" s="56">
        <v>35</v>
      </c>
      <c r="C38" s="57">
        <v>45723</v>
      </c>
      <c r="D38" s="58">
        <v>45927</v>
      </c>
    </row>
    <row r="39" spans="2:4">
      <c r="B39" s="56">
        <v>36</v>
      </c>
      <c r="C39" s="57">
        <v>45724</v>
      </c>
      <c r="D39" s="58">
        <v>45934</v>
      </c>
    </row>
    <row r="40" spans="2:4">
      <c r="B40" s="56">
        <v>37</v>
      </c>
      <c r="C40" s="57">
        <v>45725</v>
      </c>
      <c r="D40" s="58">
        <v>45941</v>
      </c>
    </row>
    <row r="41" spans="2:4">
      <c r="B41" s="56">
        <v>38</v>
      </c>
      <c r="C41" s="57">
        <v>45726</v>
      </c>
      <c r="D41" s="58">
        <v>45948</v>
      </c>
    </row>
    <row r="42" spans="2:4">
      <c r="B42" s="56">
        <v>39</v>
      </c>
      <c r="C42" s="57">
        <v>45727</v>
      </c>
      <c r="D42" s="58">
        <v>45955</v>
      </c>
    </row>
    <row r="43" spans="2:4">
      <c r="B43" s="56">
        <v>40</v>
      </c>
      <c r="C43" s="57">
        <v>45728</v>
      </c>
      <c r="D43" s="58">
        <v>45962</v>
      </c>
    </row>
    <row r="44" spans="2:4">
      <c r="B44" s="56">
        <v>41</v>
      </c>
      <c r="C44" s="57">
        <v>45729</v>
      </c>
      <c r="D44" s="58">
        <v>45969</v>
      </c>
    </row>
    <row r="45" spans="2:4">
      <c r="B45" s="56">
        <v>42</v>
      </c>
      <c r="C45" s="57">
        <v>45730</v>
      </c>
      <c r="D45" s="58">
        <v>45976</v>
      </c>
    </row>
    <row r="46" spans="2:4">
      <c r="B46" s="56">
        <v>43</v>
      </c>
      <c r="C46" s="57">
        <v>45731</v>
      </c>
      <c r="D46" s="58">
        <v>45983</v>
      </c>
    </row>
    <row r="47" spans="2:4">
      <c r="B47" s="56">
        <v>44</v>
      </c>
      <c r="C47" s="57">
        <v>45732</v>
      </c>
      <c r="D47" s="58">
        <v>45990</v>
      </c>
    </row>
    <row r="48" spans="2:4">
      <c r="B48" s="56">
        <v>45</v>
      </c>
      <c r="C48" s="57">
        <v>45733</v>
      </c>
      <c r="D48" s="58">
        <v>45997</v>
      </c>
    </row>
    <row r="49" spans="2:4">
      <c r="B49" s="56">
        <v>46</v>
      </c>
      <c r="C49" s="57">
        <v>45734</v>
      </c>
      <c r="D49" s="58">
        <v>46004</v>
      </c>
    </row>
    <row r="50" spans="2:4">
      <c r="B50" s="56">
        <v>47</v>
      </c>
      <c r="C50" s="57">
        <v>45735</v>
      </c>
      <c r="D50" s="58">
        <v>46011</v>
      </c>
    </row>
    <row r="51" spans="2:4">
      <c r="B51" s="56">
        <v>48</v>
      </c>
      <c r="C51" s="57">
        <v>45736</v>
      </c>
      <c r="D51" s="58">
        <v>46018</v>
      </c>
    </row>
    <row r="52" spans="2:4">
      <c r="B52" s="56">
        <v>49</v>
      </c>
      <c r="C52" s="57">
        <v>45737</v>
      </c>
      <c r="D52" s="58">
        <v>46025</v>
      </c>
    </row>
    <row r="53" spans="2:4" ht="16.5" thickBot="1">
      <c r="B53" s="59">
        <v>50</v>
      </c>
      <c r="C53" s="60">
        <v>45738</v>
      </c>
      <c r="D53" s="61">
        <v>46032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1:K6"/>
  <sheetViews>
    <sheetView zoomScale="162" zoomScaleNormal="200" workbookViewId="0">
      <selection activeCell="E12" sqref="E12:E13"/>
    </sheetView>
  </sheetViews>
  <sheetFormatPr defaultColWidth="10.625" defaultRowHeight="15.75"/>
  <cols>
    <col min="1" max="1" width="4.625" customWidth="1"/>
    <col min="2" max="2" width="15.5" bestFit="1" customWidth="1"/>
    <col min="3" max="3" width="15.5" customWidth="1"/>
    <col min="4" max="11" width="8.875" customWidth="1"/>
  </cols>
  <sheetData>
    <row r="1" spans="2:11" ht="16.5" thickBot="1"/>
    <row r="2" spans="2:11" ht="16.5" thickBot="1">
      <c r="B2" s="107" t="s">
        <v>189</v>
      </c>
      <c r="C2" s="108"/>
      <c r="D2" s="108"/>
      <c r="E2" s="108"/>
      <c r="F2" s="108"/>
      <c r="G2" s="108"/>
      <c r="H2" s="108"/>
      <c r="I2" s="108"/>
      <c r="J2" s="108"/>
      <c r="K2" s="109"/>
    </row>
    <row r="3" spans="2:11">
      <c r="B3" s="13" t="s">
        <v>90</v>
      </c>
      <c r="C3" s="13"/>
      <c r="D3" s="13"/>
      <c r="E3" s="13"/>
      <c r="F3" s="13"/>
      <c r="G3" s="13"/>
      <c r="H3" s="13"/>
      <c r="I3" s="13"/>
      <c r="J3" s="13"/>
      <c r="K3" s="13"/>
    </row>
    <row r="4" spans="2:11" ht="16.5" thickBot="1">
      <c r="B4" s="14" t="s">
        <v>116</v>
      </c>
      <c r="C4" s="65" t="s">
        <v>168</v>
      </c>
      <c r="D4" s="15">
        <v>45658</v>
      </c>
      <c r="E4" s="15">
        <f>EDATE(D4,1)</f>
        <v>45689</v>
      </c>
      <c r="F4" s="15">
        <f t="shared" ref="F4:K4" si="0">EDATE(E4,1)</f>
        <v>45717</v>
      </c>
      <c r="G4" s="15">
        <f t="shared" si="0"/>
        <v>45748</v>
      </c>
      <c r="H4" s="15">
        <f t="shared" si="0"/>
        <v>45778</v>
      </c>
      <c r="I4" s="15">
        <f t="shared" si="0"/>
        <v>45809</v>
      </c>
      <c r="J4" s="15">
        <f t="shared" si="0"/>
        <v>45839</v>
      </c>
      <c r="K4" s="15">
        <f t="shared" si="0"/>
        <v>45870</v>
      </c>
    </row>
    <row r="5" spans="2:11" ht="16.5" thickBot="1">
      <c r="B5" s="64"/>
      <c r="C5" s="64" t="s">
        <v>191</v>
      </c>
      <c r="D5" s="15">
        <v>46023</v>
      </c>
      <c r="E5" s="15">
        <f>EDATE(D5,1)</f>
        <v>46054</v>
      </c>
      <c r="F5" s="15">
        <f t="shared" ref="F5:K5" si="1">EDATE(E5,1)</f>
        <v>46082</v>
      </c>
      <c r="G5" s="15">
        <f t="shared" si="1"/>
        <v>46113</v>
      </c>
      <c r="H5" s="15">
        <f t="shared" si="1"/>
        <v>46143</v>
      </c>
      <c r="I5" s="15">
        <f t="shared" si="1"/>
        <v>46174</v>
      </c>
      <c r="J5" s="15">
        <f t="shared" si="1"/>
        <v>46204</v>
      </c>
      <c r="K5" s="15">
        <f t="shared" si="1"/>
        <v>46235</v>
      </c>
    </row>
    <row r="6" spans="2:11">
      <c r="D6" s="12"/>
    </row>
  </sheetData>
  <mergeCells count="1"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1:F13"/>
  <sheetViews>
    <sheetView zoomScale="150" workbookViewId="0">
      <selection activeCell="G22" sqref="G22"/>
    </sheetView>
  </sheetViews>
  <sheetFormatPr defaultColWidth="10.625" defaultRowHeight="15.75"/>
  <cols>
    <col min="1" max="1" width="3.625" customWidth="1"/>
    <col min="2" max="2" width="11.875" bestFit="1" customWidth="1"/>
    <col min="3" max="3" width="11.5" bestFit="1" customWidth="1"/>
    <col min="4" max="4" width="5.625" customWidth="1"/>
    <col min="5" max="5" width="5.125" bestFit="1" customWidth="1"/>
    <col min="6" max="6" width="11.5" bestFit="1" customWidth="1"/>
  </cols>
  <sheetData>
    <row r="1" spans="2:6" ht="16.5" thickBot="1"/>
    <row r="2" spans="2:6" ht="16.5" thickBot="1">
      <c r="B2" s="107" t="s">
        <v>192</v>
      </c>
      <c r="C2" s="108"/>
      <c r="D2" s="108"/>
      <c r="E2" s="108"/>
      <c r="F2" s="109"/>
    </row>
    <row r="3" spans="2:6">
      <c r="B3" s="68" t="s">
        <v>2</v>
      </c>
      <c r="C3" s="39" t="s">
        <v>166</v>
      </c>
      <c r="D3" s="23"/>
      <c r="E3" s="39" t="s">
        <v>167</v>
      </c>
      <c r="F3" s="40" t="s">
        <v>166</v>
      </c>
    </row>
    <row r="4" spans="2:6">
      <c r="B4" s="69" t="s">
        <v>78</v>
      </c>
      <c r="C4" s="70">
        <v>14350303</v>
      </c>
      <c r="D4" s="23"/>
      <c r="E4" s="42">
        <v>1</v>
      </c>
      <c r="F4" s="71" cm="1">
        <f t="array" ref="F4:F13">LARGE(C4:C13, E4:E13)</f>
        <v>21010278.622300006</v>
      </c>
    </row>
    <row r="5" spans="2:6">
      <c r="B5" s="69" t="s">
        <v>79</v>
      </c>
      <c r="C5" s="70">
        <v>11480242.4</v>
      </c>
      <c r="D5" s="23"/>
      <c r="E5" s="42">
        <v>2</v>
      </c>
      <c r="F5" s="71">
        <v>19100253.293000005</v>
      </c>
    </row>
    <row r="6" spans="2:6">
      <c r="B6" s="69" t="s">
        <v>86</v>
      </c>
      <c r="C6" s="70">
        <v>15785333.300000001</v>
      </c>
      <c r="D6" s="23"/>
      <c r="E6" s="42">
        <v>3</v>
      </c>
      <c r="F6" s="71">
        <v>17363866.630000003</v>
      </c>
    </row>
    <row r="7" spans="2:6">
      <c r="B7" s="69" t="s">
        <v>87</v>
      </c>
      <c r="C7" s="70">
        <v>12628266.640000001</v>
      </c>
      <c r="D7" s="23"/>
      <c r="E7" s="42">
        <v>4</v>
      </c>
      <c r="F7" s="71">
        <v>16808222.897840004</v>
      </c>
    </row>
    <row r="8" spans="2:6">
      <c r="B8" s="69" t="s">
        <v>80</v>
      </c>
      <c r="C8" s="70">
        <v>17363866.630000003</v>
      </c>
      <c r="D8" s="23"/>
      <c r="E8" s="42">
        <v>5</v>
      </c>
      <c r="F8" s="71">
        <v>15785333.300000001</v>
      </c>
    </row>
    <row r="9" spans="2:6">
      <c r="B9" s="69" t="s">
        <v>81</v>
      </c>
      <c r="C9" s="70">
        <v>13891093.304000003</v>
      </c>
      <c r="D9" s="23"/>
      <c r="E9" s="42">
        <v>6</v>
      </c>
      <c r="F9" s="72">
        <v>15280202.634400005</v>
      </c>
    </row>
    <row r="10" spans="2:6">
      <c r="B10" s="69" t="s">
        <v>82</v>
      </c>
      <c r="C10" s="70">
        <v>19100253.293000005</v>
      </c>
      <c r="D10" s="23"/>
      <c r="E10" s="42">
        <v>7</v>
      </c>
      <c r="F10" s="72">
        <v>14350303</v>
      </c>
    </row>
    <row r="11" spans="2:6">
      <c r="B11" s="69" t="s">
        <v>83</v>
      </c>
      <c r="C11" s="70">
        <v>15280202.634400005</v>
      </c>
      <c r="D11" s="23"/>
      <c r="E11" s="42">
        <v>8</v>
      </c>
      <c r="F11" s="72">
        <v>13891093.304000003</v>
      </c>
    </row>
    <row r="12" spans="2:6">
      <c r="B12" s="69" t="s">
        <v>84</v>
      </c>
      <c r="C12" s="70">
        <v>21010278.622300006</v>
      </c>
      <c r="D12" s="23"/>
      <c r="E12" s="42">
        <v>9</v>
      </c>
      <c r="F12" s="72">
        <v>12628266.640000001</v>
      </c>
    </row>
    <row r="13" spans="2:6" ht="16.5" thickBot="1">
      <c r="B13" s="73" t="s">
        <v>85</v>
      </c>
      <c r="C13" s="74">
        <v>16808222.897840004</v>
      </c>
      <c r="D13" s="46"/>
      <c r="E13" s="47">
        <v>10</v>
      </c>
      <c r="F13" s="75">
        <v>11480242.4</v>
      </c>
    </row>
  </sheetData>
  <mergeCells count="1">
    <mergeCell ref="B2:F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1:J16"/>
  <sheetViews>
    <sheetView zoomScale="156" workbookViewId="0">
      <selection activeCell="I14" sqref="I14"/>
    </sheetView>
  </sheetViews>
  <sheetFormatPr defaultColWidth="10.625" defaultRowHeight="15.75"/>
  <cols>
    <col min="1" max="1" width="4" customWidth="1"/>
    <col min="2" max="2" width="16.5" bestFit="1" customWidth="1"/>
    <col min="3" max="3" width="11.5" customWidth="1"/>
    <col min="7" max="7" width="12.5" customWidth="1"/>
    <col min="8" max="8" width="5.375" customWidth="1"/>
    <col min="9" max="9" width="9.125" customWidth="1"/>
    <col min="10" max="10" width="8.625" customWidth="1"/>
  </cols>
  <sheetData>
    <row r="1" spans="2:10" ht="16.5" thickBot="1"/>
    <row r="2" spans="2:10" ht="16.5" thickBot="1">
      <c r="B2" s="107" t="s">
        <v>193</v>
      </c>
      <c r="C2" s="108"/>
      <c r="D2" s="108"/>
      <c r="E2" s="108"/>
      <c r="F2" s="108"/>
      <c r="G2" s="108"/>
      <c r="H2" s="108"/>
      <c r="I2" s="108"/>
      <c r="J2" s="109"/>
    </row>
    <row r="3" spans="2:10">
      <c r="B3" s="38" t="s">
        <v>104</v>
      </c>
      <c r="C3" s="39" t="s">
        <v>105</v>
      </c>
      <c r="D3" s="39" t="s">
        <v>67</v>
      </c>
      <c r="E3" s="39" t="s">
        <v>116</v>
      </c>
      <c r="F3" s="39" t="s">
        <v>77</v>
      </c>
      <c r="G3" s="39" t="s">
        <v>107</v>
      </c>
      <c r="H3" s="23"/>
      <c r="I3" s="39" t="s">
        <v>116</v>
      </c>
      <c r="J3" s="40" t="s">
        <v>77</v>
      </c>
    </row>
    <row r="4" spans="2:10">
      <c r="B4" s="76" t="s">
        <v>117</v>
      </c>
      <c r="C4" s="77">
        <v>124300</v>
      </c>
      <c r="D4" s="78">
        <v>44754</v>
      </c>
      <c r="E4" s="79">
        <f>MONTH(D4)</f>
        <v>7</v>
      </c>
      <c r="F4" s="43">
        <v>5436.33</v>
      </c>
      <c r="G4" s="43">
        <f>F4*0.2</f>
        <v>1087.2660000000001</v>
      </c>
      <c r="H4" s="23"/>
      <c r="I4" s="42">
        <v>7</v>
      </c>
      <c r="J4" s="80">
        <f>SUMIFS(Table5[Sales], Table5[Month], I4)</f>
        <v>31022.735618258586</v>
      </c>
    </row>
    <row r="5" spans="2:10">
      <c r="B5" s="76" t="s">
        <v>108</v>
      </c>
      <c r="C5" s="77">
        <f>C4*1.2</f>
        <v>149160</v>
      </c>
      <c r="D5" s="78">
        <v>44721</v>
      </c>
      <c r="E5" s="79">
        <f t="shared" ref="E5:E15" si="0">MONTH(D5)</f>
        <v>6</v>
      </c>
      <c r="F5" s="43">
        <v>6197.4161999999997</v>
      </c>
      <c r="G5" s="43">
        <f t="shared" ref="G5:G15" si="1">F5*0.2</f>
        <v>1239.48324</v>
      </c>
      <c r="H5" s="23"/>
      <c r="I5" s="23"/>
      <c r="J5" s="24"/>
    </row>
    <row r="6" spans="2:10">
      <c r="B6" s="76" t="s">
        <v>109</v>
      </c>
      <c r="C6" s="77">
        <f>C5*1.02</f>
        <v>152143.20000000001</v>
      </c>
      <c r="D6" s="78">
        <v>44753</v>
      </c>
      <c r="E6" s="79">
        <f t="shared" si="0"/>
        <v>7</v>
      </c>
      <c r="F6" s="43">
        <v>7065.0544679999994</v>
      </c>
      <c r="G6" s="43">
        <f t="shared" si="1"/>
        <v>1413.0108935999999</v>
      </c>
      <c r="H6" s="23"/>
      <c r="I6" s="39" t="s">
        <v>76</v>
      </c>
      <c r="J6" s="40" t="s">
        <v>190</v>
      </c>
    </row>
    <row r="7" spans="2:10">
      <c r="B7" s="76" t="s">
        <v>118</v>
      </c>
      <c r="C7" s="77">
        <f>C6*0.8</f>
        <v>121714.56000000001</v>
      </c>
      <c r="D7" s="78">
        <v>44748</v>
      </c>
      <c r="E7" s="79">
        <f t="shared" si="0"/>
        <v>7</v>
      </c>
      <c r="F7" s="43">
        <v>8054.1620935199981</v>
      </c>
      <c r="G7" s="43">
        <f t="shared" si="1"/>
        <v>1610.8324187039998</v>
      </c>
      <c r="H7" s="23"/>
      <c r="I7" s="42" t="s">
        <v>120</v>
      </c>
      <c r="J7" s="80">
        <f>SUMIFS(Table5[Sales], Table5[Company], I7&amp;"*")</f>
        <v>33469.084118258586</v>
      </c>
    </row>
    <row r="8" spans="2:10">
      <c r="B8" s="76" t="s">
        <v>110</v>
      </c>
      <c r="C8" s="77">
        <f>C7*0.9</f>
        <v>109543.10400000001</v>
      </c>
      <c r="D8" s="78">
        <v>44661</v>
      </c>
      <c r="E8" s="79">
        <f t="shared" si="0"/>
        <v>4</v>
      </c>
      <c r="F8" s="43">
        <v>9181.7447866127968</v>
      </c>
      <c r="G8" s="43">
        <f t="shared" si="1"/>
        <v>1836.3489573225595</v>
      </c>
      <c r="H8" s="23"/>
      <c r="I8" s="23"/>
      <c r="J8" s="24"/>
    </row>
    <row r="9" spans="2:10">
      <c r="B9" s="76" t="s">
        <v>119</v>
      </c>
      <c r="C9" s="77">
        <f>C8*1.1</f>
        <v>120497.41440000002</v>
      </c>
      <c r="D9" s="78">
        <v>44755</v>
      </c>
      <c r="E9" s="79">
        <f t="shared" si="0"/>
        <v>7</v>
      </c>
      <c r="F9" s="43">
        <v>10467.189056738587</v>
      </c>
      <c r="G9" s="43">
        <f t="shared" si="1"/>
        <v>2093.4378113477173</v>
      </c>
      <c r="H9" s="23"/>
      <c r="I9" s="23"/>
      <c r="J9" s="81"/>
    </row>
    <row r="10" spans="2:10">
      <c r="B10" s="76" t="s">
        <v>120</v>
      </c>
      <c r="C10" s="77">
        <f>C9*1.02</f>
        <v>122907.36268800002</v>
      </c>
      <c r="D10" s="78">
        <v>44666</v>
      </c>
      <c r="E10" s="79">
        <f t="shared" si="0"/>
        <v>4</v>
      </c>
      <c r="F10" s="43">
        <v>2446.3485000000001</v>
      </c>
      <c r="G10" s="43">
        <f t="shared" si="1"/>
        <v>489.26970000000006</v>
      </c>
      <c r="H10" s="23"/>
      <c r="I10" s="23"/>
      <c r="J10" s="24"/>
    </row>
    <row r="11" spans="2:10">
      <c r="B11" s="76" t="s">
        <v>111</v>
      </c>
      <c r="C11" s="77">
        <f>C10*0.8</f>
        <v>98325.890150400024</v>
      </c>
      <c r="D11" s="78">
        <v>44785</v>
      </c>
      <c r="E11" s="79">
        <f t="shared" si="0"/>
        <v>8</v>
      </c>
      <c r="F11" s="43">
        <v>2690.9833500000004</v>
      </c>
      <c r="G11" s="43">
        <f t="shared" si="1"/>
        <v>538.19667000000015</v>
      </c>
      <c r="H11" s="23"/>
      <c r="I11" s="23"/>
      <c r="J11" s="24"/>
    </row>
    <row r="12" spans="2:10">
      <c r="B12" s="76" t="s">
        <v>112</v>
      </c>
      <c r="C12" s="77">
        <f>C11*0.9</f>
        <v>88493.30113536003</v>
      </c>
      <c r="D12" s="78">
        <v>44787</v>
      </c>
      <c r="E12" s="79">
        <f t="shared" si="0"/>
        <v>8</v>
      </c>
      <c r="F12" s="43">
        <v>2960.0816850000001</v>
      </c>
      <c r="G12" s="43">
        <f t="shared" si="1"/>
        <v>592.01633700000002</v>
      </c>
      <c r="H12" s="23"/>
      <c r="I12" s="23"/>
      <c r="J12" s="24"/>
    </row>
    <row r="13" spans="2:10">
      <c r="B13" s="76" t="s">
        <v>113</v>
      </c>
      <c r="C13" s="77">
        <f>C12*1.1</f>
        <v>97342.631248896039</v>
      </c>
      <c r="D13" s="78">
        <v>44813</v>
      </c>
      <c r="E13" s="79">
        <f t="shared" si="0"/>
        <v>9</v>
      </c>
      <c r="F13" s="43">
        <v>3256.0898535000001</v>
      </c>
      <c r="G13" s="43">
        <f t="shared" si="1"/>
        <v>651.21797070000002</v>
      </c>
      <c r="H13" s="23"/>
      <c r="I13" s="23"/>
      <c r="J13" s="24"/>
    </row>
    <row r="14" spans="2:10">
      <c r="B14" s="76" t="s">
        <v>114</v>
      </c>
      <c r="C14" s="77">
        <f>C13*1.02</f>
        <v>99289.483873873964</v>
      </c>
      <c r="D14" s="78">
        <v>44847</v>
      </c>
      <c r="E14" s="79">
        <f t="shared" si="0"/>
        <v>10</v>
      </c>
      <c r="F14" s="43">
        <v>3581.6988388500008</v>
      </c>
      <c r="G14" s="43">
        <f t="shared" si="1"/>
        <v>716.33976777000021</v>
      </c>
      <c r="H14" s="23"/>
      <c r="I14" s="23"/>
      <c r="J14" s="24"/>
    </row>
    <row r="15" spans="2:10" ht="16.5" thickBot="1">
      <c r="B15" s="82" t="s">
        <v>115</v>
      </c>
      <c r="C15" s="83">
        <f>C14*0.8</f>
        <v>79431.587099099183</v>
      </c>
      <c r="D15" s="84">
        <v>44847</v>
      </c>
      <c r="E15" s="85">
        <f t="shared" si="0"/>
        <v>10</v>
      </c>
      <c r="F15" s="48">
        <v>3939.8687227350015</v>
      </c>
      <c r="G15" s="48">
        <f t="shared" si="1"/>
        <v>787.97374454700036</v>
      </c>
      <c r="H15" s="46"/>
      <c r="I15" s="46"/>
      <c r="J15" s="86"/>
    </row>
    <row r="16" spans="2:10">
      <c r="B16" s="7"/>
      <c r="C16" s="8"/>
      <c r="D16" s="8"/>
      <c r="E16" s="8"/>
      <c r="F16" s="8"/>
      <c r="G16" s="8"/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1:F18"/>
  <sheetViews>
    <sheetView zoomScale="164" workbookViewId="0">
      <selection activeCell="C22" sqref="C22"/>
    </sheetView>
  </sheetViews>
  <sheetFormatPr defaultColWidth="10.625" defaultRowHeight="15.75"/>
  <cols>
    <col min="1" max="1" width="5" customWidth="1"/>
    <col min="2" max="2" width="14.875" bestFit="1" customWidth="1"/>
    <col min="6" max="6" width="13" bestFit="1" customWidth="1"/>
  </cols>
  <sheetData>
    <row r="1" spans="2:6" ht="16.5" thickBot="1"/>
    <row r="2" spans="2:6" ht="16.5" thickBot="1">
      <c r="B2" s="107" t="s">
        <v>194</v>
      </c>
      <c r="C2" s="108"/>
      <c r="D2" s="108"/>
      <c r="E2" s="108"/>
      <c r="F2" s="109"/>
    </row>
    <row r="3" spans="2:6">
      <c r="B3" s="87" t="s">
        <v>103</v>
      </c>
      <c r="C3" s="95">
        <v>250000</v>
      </c>
      <c r="D3" s="66"/>
      <c r="E3" s="66"/>
      <c r="F3" s="67"/>
    </row>
    <row r="4" spans="2:6">
      <c r="B4" s="69"/>
      <c r="C4" s="23"/>
      <c r="D4" s="23"/>
      <c r="E4" s="23"/>
      <c r="F4" s="24"/>
    </row>
    <row r="5" spans="2:6">
      <c r="B5" s="88" t="s">
        <v>88</v>
      </c>
      <c r="C5" s="89" t="s">
        <v>77</v>
      </c>
      <c r="D5" s="23"/>
      <c r="E5" s="89" t="s">
        <v>4</v>
      </c>
      <c r="F5" s="90" t="s">
        <v>102</v>
      </c>
    </row>
    <row r="6" spans="2:6">
      <c r="B6" s="69" t="s">
        <v>15</v>
      </c>
      <c r="C6" s="91">
        <v>538159.5896040001</v>
      </c>
      <c r="D6" s="23"/>
      <c r="E6" s="23" t="str" cm="1">
        <f t="array" ref="E6:F11">_xlfn._xlws.FILTER(B6:C15, C6:C15&gt;C3)</f>
        <v>Spain</v>
      </c>
      <c r="F6" s="92">
        <v>538159.5896040001</v>
      </c>
    </row>
    <row r="7" spans="2:6">
      <c r="B7" s="69" t="s">
        <v>69</v>
      </c>
      <c r="C7" s="91">
        <v>3865546.8809360005</v>
      </c>
      <c r="D7" s="23"/>
      <c r="E7" s="23" t="str">
        <v>Italy</v>
      </c>
      <c r="F7" s="92">
        <v>3865546.8809360005</v>
      </c>
    </row>
    <row r="8" spans="2:6">
      <c r="B8" s="69" t="s">
        <v>47</v>
      </c>
      <c r="C8" s="91">
        <v>574856.90189199999</v>
      </c>
      <c r="D8" s="23"/>
      <c r="E8" s="23" t="str">
        <v>France</v>
      </c>
      <c r="F8" s="92">
        <v>574856.90189199999</v>
      </c>
    </row>
    <row r="9" spans="2:6">
      <c r="B9" s="69" t="s">
        <v>70</v>
      </c>
      <c r="C9" s="91">
        <v>379661.76372799999</v>
      </c>
      <c r="D9" s="23"/>
      <c r="E9" s="23" t="str">
        <v>Portugal</v>
      </c>
      <c r="F9" s="92">
        <v>379661.76372799999</v>
      </c>
    </row>
    <row r="10" spans="2:6">
      <c r="B10" s="69" t="s">
        <v>71</v>
      </c>
      <c r="C10" s="91">
        <v>109349.63977600001</v>
      </c>
      <c r="D10" s="23"/>
      <c r="E10" s="23" t="str">
        <v>Germany</v>
      </c>
      <c r="F10" s="92">
        <v>454106.04278000002</v>
      </c>
    </row>
    <row r="11" spans="2:6">
      <c r="B11" s="69" t="s">
        <v>74</v>
      </c>
      <c r="C11" s="91">
        <v>44352.251007999999</v>
      </c>
      <c r="D11" s="23"/>
      <c r="E11" s="23" t="str">
        <v>Slovenia</v>
      </c>
      <c r="F11" s="92">
        <v>579090.31497200008</v>
      </c>
    </row>
    <row r="12" spans="2:6">
      <c r="B12" s="69" t="s">
        <v>75</v>
      </c>
      <c r="C12" s="91">
        <v>57209.068540000007</v>
      </c>
      <c r="D12" s="23"/>
      <c r="E12" s="23"/>
      <c r="F12" s="92"/>
    </row>
    <row r="13" spans="2:6">
      <c r="B13" s="69" t="s">
        <v>72</v>
      </c>
      <c r="C13" s="91">
        <v>64144.906956000006</v>
      </c>
      <c r="D13" s="23"/>
      <c r="E13" s="23"/>
      <c r="F13" s="92"/>
    </row>
    <row r="14" spans="2:6">
      <c r="B14" s="69" t="s">
        <v>33</v>
      </c>
      <c r="C14" s="91">
        <v>454106.04278000002</v>
      </c>
      <c r="D14" s="23"/>
      <c r="E14" s="23"/>
      <c r="F14" s="92"/>
    </row>
    <row r="15" spans="2:6" ht="16.5" thickBot="1">
      <c r="B15" s="73" t="s">
        <v>89</v>
      </c>
      <c r="C15" s="93">
        <v>579090.31497200008</v>
      </c>
      <c r="D15" s="46"/>
      <c r="E15" s="46"/>
      <c r="F15" s="94"/>
    </row>
    <row r="16" spans="2:6">
      <c r="F16" s="6"/>
    </row>
    <row r="18" spans="2:3" ht="9" customHeight="1">
      <c r="B18" s="2"/>
      <c r="C18" s="2"/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1:J25"/>
  <sheetViews>
    <sheetView zoomScale="143" workbookViewId="0">
      <selection activeCell="I13" sqref="I13"/>
    </sheetView>
  </sheetViews>
  <sheetFormatPr defaultColWidth="10.625" defaultRowHeight="15.75"/>
  <cols>
    <col min="1" max="1" width="3.87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25" bestFit="1" customWidth="1"/>
    <col min="10" max="10" width="11.875" bestFit="1" customWidth="1"/>
  </cols>
  <sheetData>
    <row r="1" spans="2:10" ht="16.5" thickBot="1"/>
    <row r="2" spans="2:10" ht="16.5" thickBot="1">
      <c r="B2" s="107" t="s">
        <v>195</v>
      </c>
      <c r="C2" s="108"/>
      <c r="D2" s="108"/>
      <c r="E2" s="108"/>
      <c r="F2" s="109"/>
      <c r="H2" s="107" t="s">
        <v>196</v>
      </c>
      <c r="I2" s="108"/>
      <c r="J2" s="109"/>
    </row>
    <row r="3" spans="2:10">
      <c r="B3" s="38" t="s">
        <v>105</v>
      </c>
      <c r="C3" s="39" t="s">
        <v>67</v>
      </c>
      <c r="D3" s="39" t="s">
        <v>106</v>
      </c>
      <c r="E3" s="39" t="s">
        <v>107</v>
      </c>
      <c r="F3" s="40" t="s">
        <v>139</v>
      </c>
      <c r="H3" s="113" t="s">
        <v>140</v>
      </c>
      <c r="I3" s="113"/>
      <c r="J3" s="113"/>
    </row>
    <row r="4" spans="2:10">
      <c r="B4" s="96">
        <v>124300</v>
      </c>
      <c r="C4" s="78">
        <v>44754</v>
      </c>
      <c r="D4" s="43">
        <v>5436.33</v>
      </c>
      <c r="E4" s="43">
        <f>D4*0.2</f>
        <v>1087.2660000000001</v>
      </c>
      <c r="F4" s="24" t="s">
        <v>141</v>
      </c>
      <c r="H4" s="9" t="s">
        <v>139</v>
      </c>
      <c r="I4" s="9" t="s">
        <v>107</v>
      </c>
      <c r="J4" s="9" t="s">
        <v>106</v>
      </c>
    </row>
    <row r="5" spans="2:10">
      <c r="B5" s="96">
        <f>B4*1.2</f>
        <v>149160</v>
      </c>
      <c r="C5" s="78">
        <v>44751</v>
      </c>
      <c r="D5" s="43">
        <v>6197.4161999999997</v>
      </c>
      <c r="E5" s="43">
        <f t="shared" ref="E5:E25" si="0">D5*0.2</f>
        <v>1239.48324</v>
      </c>
      <c r="F5" s="24" t="s">
        <v>121</v>
      </c>
      <c r="H5" t="s">
        <v>127</v>
      </c>
      <c r="I5" s="8">
        <f>_xlfn.XLOOKUP(H5,Table2[Salesperson], Table2[Commission])</f>
        <v>651.21797070000002</v>
      </c>
      <c r="J5" s="8">
        <f>_xlfn.XLOOKUP(H5, Table2[Salesperson], Table2[Sale Amount])</f>
        <v>3256.0898535000001</v>
      </c>
    </row>
    <row r="6" spans="2:10">
      <c r="B6" s="96">
        <f>B5*1.02</f>
        <v>152143.20000000001</v>
      </c>
      <c r="C6" s="78">
        <v>44753</v>
      </c>
      <c r="D6" s="43">
        <v>7065.0544679999994</v>
      </c>
      <c r="E6" s="43">
        <f t="shared" si="0"/>
        <v>1413.0108935999999</v>
      </c>
      <c r="F6" s="24" t="s">
        <v>142</v>
      </c>
    </row>
    <row r="7" spans="2:10">
      <c r="B7" s="96">
        <f>B6*0.8</f>
        <v>121714.56000000001</v>
      </c>
      <c r="C7" s="78">
        <v>44748</v>
      </c>
      <c r="D7" s="43">
        <v>8054.1620935199981</v>
      </c>
      <c r="E7" s="43">
        <f t="shared" si="0"/>
        <v>1610.8324187039998</v>
      </c>
      <c r="F7" s="24" t="s">
        <v>122</v>
      </c>
    </row>
    <row r="8" spans="2:10">
      <c r="B8" s="96">
        <f>B7*0.9</f>
        <v>109543.10400000001</v>
      </c>
      <c r="C8" s="78">
        <v>44752</v>
      </c>
      <c r="D8" s="43">
        <v>9181.7447866127968</v>
      </c>
      <c r="E8" s="43">
        <f t="shared" si="0"/>
        <v>1836.3489573225595</v>
      </c>
      <c r="F8" s="24" t="s">
        <v>123</v>
      </c>
    </row>
    <row r="9" spans="2:10">
      <c r="B9" s="96">
        <f>B8*1.1</f>
        <v>120497.41440000002</v>
      </c>
      <c r="C9" s="78">
        <v>44755</v>
      </c>
      <c r="D9" s="43">
        <v>10467.189056738587</v>
      </c>
      <c r="E9" s="43">
        <f t="shared" si="0"/>
        <v>2093.4378113477173</v>
      </c>
      <c r="F9" s="24" t="s">
        <v>143</v>
      </c>
    </row>
    <row r="10" spans="2:10">
      <c r="B10" s="96">
        <f>B9*1.02</f>
        <v>122907.36268800002</v>
      </c>
      <c r="C10" s="78">
        <v>44757</v>
      </c>
      <c r="D10" s="43">
        <v>2446.3485000000001</v>
      </c>
      <c r="E10" s="43">
        <f t="shared" si="0"/>
        <v>489.26970000000006</v>
      </c>
      <c r="F10" s="24" t="s">
        <v>124</v>
      </c>
    </row>
    <row r="11" spans="2:10">
      <c r="B11" s="96">
        <f>B10*0.8</f>
        <v>98325.890150400024</v>
      </c>
      <c r="C11" s="78">
        <v>44754</v>
      </c>
      <c r="D11" s="43">
        <v>2690.9833500000004</v>
      </c>
      <c r="E11" s="43">
        <f t="shared" si="0"/>
        <v>538.19667000000015</v>
      </c>
      <c r="F11" s="24" t="s">
        <v>125</v>
      </c>
    </row>
    <row r="12" spans="2:10">
      <c r="B12" s="96">
        <f>B11*0.9</f>
        <v>88493.30113536003</v>
      </c>
      <c r="C12" s="78">
        <v>44756</v>
      </c>
      <c r="D12" s="43">
        <v>2960.0816850000001</v>
      </c>
      <c r="E12" s="43">
        <f t="shared" si="0"/>
        <v>592.01633700000002</v>
      </c>
      <c r="F12" s="24" t="s">
        <v>126</v>
      </c>
    </row>
    <row r="13" spans="2:10">
      <c r="B13" s="96">
        <f>B12*1.1</f>
        <v>97342.631248896039</v>
      </c>
      <c r="C13" s="78">
        <v>44751</v>
      </c>
      <c r="D13" s="43">
        <v>3256.0898535000001</v>
      </c>
      <c r="E13" s="43">
        <f t="shared" si="0"/>
        <v>651.21797070000002</v>
      </c>
      <c r="F13" s="24" t="s">
        <v>127</v>
      </c>
    </row>
    <row r="14" spans="2:10">
      <c r="B14" s="96">
        <f>B13*1.02</f>
        <v>99289.483873873964</v>
      </c>
      <c r="C14" s="78">
        <v>44755</v>
      </c>
      <c r="D14" s="43">
        <v>3581.6988388500008</v>
      </c>
      <c r="E14" s="43">
        <f t="shared" si="0"/>
        <v>716.33976777000021</v>
      </c>
      <c r="F14" s="24" t="s">
        <v>128</v>
      </c>
    </row>
    <row r="15" spans="2:10">
      <c r="B15" s="96">
        <f>B14*0.8</f>
        <v>79431.587099099183</v>
      </c>
      <c r="C15" s="78">
        <v>44758</v>
      </c>
      <c r="D15" s="43">
        <v>3939.8687227350015</v>
      </c>
      <c r="E15" s="43">
        <f t="shared" si="0"/>
        <v>787.97374454700036</v>
      </c>
      <c r="F15" s="24" t="s">
        <v>129</v>
      </c>
    </row>
    <row r="16" spans="2:10">
      <c r="B16" s="96">
        <f>B15*0.9</f>
        <v>71488.42838918927</v>
      </c>
      <c r="C16" s="78">
        <v>44760</v>
      </c>
      <c r="D16" s="43">
        <v>4333.855595008502</v>
      </c>
      <c r="E16" s="43">
        <f t="shared" si="0"/>
        <v>866.77111900170041</v>
      </c>
      <c r="F16" s="24" t="s">
        <v>144</v>
      </c>
    </row>
    <row r="17" spans="2:6">
      <c r="B17" s="96">
        <f>B16*1.1</f>
        <v>78637.271228108206</v>
      </c>
      <c r="C17" s="78">
        <v>44757</v>
      </c>
      <c r="D17" s="43">
        <v>4767.2411545093528</v>
      </c>
      <c r="E17" s="43">
        <f t="shared" si="0"/>
        <v>953.4482309018706</v>
      </c>
      <c r="F17" s="24" t="s">
        <v>130</v>
      </c>
    </row>
    <row r="18" spans="2:6">
      <c r="B18" s="96">
        <f>B17*1.02</f>
        <v>80210.016652670369</v>
      </c>
      <c r="C18" s="78">
        <v>44759</v>
      </c>
      <c r="D18" s="43">
        <v>5243.9652699602884</v>
      </c>
      <c r="E18" s="43">
        <f t="shared" si="0"/>
        <v>1048.7930539920578</v>
      </c>
      <c r="F18" s="24" t="s">
        <v>131</v>
      </c>
    </row>
    <row r="19" spans="2:6">
      <c r="B19" s="96">
        <f>B18*0.8</f>
        <v>64168.013322136299</v>
      </c>
      <c r="C19" s="78">
        <v>44754</v>
      </c>
      <c r="D19" s="43">
        <v>5768.3617969563174</v>
      </c>
      <c r="E19" s="43">
        <f t="shared" si="0"/>
        <v>1153.6723593912636</v>
      </c>
      <c r="F19" s="24" t="s">
        <v>132</v>
      </c>
    </row>
    <row r="20" spans="2:6">
      <c r="B20" s="96">
        <f>B19*0.9</f>
        <v>57751.211989922667</v>
      </c>
      <c r="C20" s="78">
        <v>44758</v>
      </c>
      <c r="D20" s="43">
        <v>5191.525617260686</v>
      </c>
      <c r="E20" s="43">
        <f t="shared" si="0"/>
        <v>1038.3051234521372</v>
      </c>
      <c r="F20" s="24" t="s">
        <v>133</v>
      </c>
    </row>
    <row r="21" spans="2:6">
      <c r="B21" s="96">
        <f>B20*1.1</f>
        <v>63526.333188914941</v>
      </c>
      <c r="C21" s="78">
        <v>44761</v>
      </c>
      <c r="D21" s="43">
        <v>6748.9833024388909</v>
      </c>
      <c r="E21" s="43">
        <f t="shared" si="0"/>
        <v>1349.7966604877784</v>
      </c>
      <c r="F21" s="24" t="s">
        <v>134</v>
      </c>
    </row>
    <row r="22" spans="2:6">
      <c r="B22" s="96">
        <f>B21*1.02</f>
        <v>64796.85985269324</v>
      </c>
      <c r="C22" s="78">
        <v>44763</v>
      </c>
      <c r="D22" s="43">
        <v>8773.6782931705584</v>
      </c>
      <c r="E22" s="43">
        <f t="shared" si="0"/>
        <v>1754.7356586341118</v>
      </c>
      <c r="F22" s="24" t="s">
        <v>135</v>
      </c>
    </row>
    <row r="23" spans="2:6">
      <c r="B23" s="96">
        <f>B22*0.8</f>
        <v>51837.487882154594</v>
      </c>
      <c r="C23" s="78">
        <v>44760</v>
      </c>
      <c r="D23" s="43">
        <v>11405.781781121728</v>
      </c>
      <c r="E23" s="43">
        <f t="shared" si="0"/>
        <v>2281.1563562243459</v>
      </c>
      <c r="F23" s="24" t="s">
        <v>136</v>
      </c>
    </row>
    <row r="24" spans="2:6">
      <c r="B24" s="96">
        <f>B23*0.9</f>
        <v>46653.739093939133</v>
      </c>
      <c r="C24" s="78">
        <v>44762</v>
      </c>
      <c r="D24" s="43">
        <v>6650</v>
      </c>
      <c r="E24" s="43">
        <f t="shared" si="0"/>
        <v>1330</v>
      </c>
      <c r="F24" s="24" t="s">
        <v>137</v>
      </c>
    </row>
    <row r="25" spans="2:6" ht="16.5" thickBot="1">
      <c r="B25" s="97">
        <f>B24*1.1</f>
        <v>51319.113003333048</v>
      </c>
      <c r="C25" s="84">
        <v>44757</v>
      </c>
      <c r="D25" s="48">
        <v>7341</v>
      </c>
      <c r="E25" s="48">
        <f t="shared" si="0"/>
        <v>1468.2</v>
      </c>
      <c r="F25" s="86" t="s">
        <v>138</v>
      </c>
    </row>
  </sheetData>
  <mergeCells count="3">
    <mergeCell ref="B2:F2"/>
    <mergeCell ref="H3:J3"/>
    <mergeCell ref="H2:J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1:J15"/>
  <sheetViews>
    <sheetView zoomScale="150" workbookViewId="0">
      <selection activeCell="I17" sqref="I17"/>
    </sheetView>
  </sheetViews>
  <sheetFormatPr defaultColWidth="10.625" defaultRowHeight="15.75"/>
  <cols>
    <col min="1" max="1" width="5.125" customWidth="1"/>
    <col min="2" max="2" width="13.5" customWidth="1"/>
    <col min="3" max="10" width="9.875" customWidth="1"/>
  </cols>
  <sheetData>
    <row r="1" spans="2:10" ht="16.5" thickBot="1"/>
    <row r="2" spans="2:10" ht="16.5" thickBot="1">
      <c r="B2" s="107" t="s">
        <v>197</v>
      </c>
      <c r="C2" s="108"/>
      <c r="D2" s="108"/>
      <c r="E2" s="108"/>
      <c r="F2" s="108"/>
      <c r="G2" s="108"/>
      <c r="H2" s="108"/>
      <c r="I2" s="108"/>
      <c r="J2" s="109"/>
    </row>
    <row r="3" spans="2:10">
      <c r="B3" s="98" t="s">
        <v>73</v>
      </c>
      <c r="C3" s="99" t="s">
        <v>168</v>
      </c>
      <c r="D3" s="99" t="s">
        <v>169</v>
      </c>
      <c r="E3" s="99" t="s">
        <v>170</v>
      </c>
      <c r="F3" s="99" t="s">
        <v>171</v>
      </c>
      <c r="G3" s="99" t="s">
        <v>172</v>
      </c>
      <c r="H3" s="99" t="s">
        <v>173</v>
      </c>
      <c r="I3" s="99" t="s">
        <v>174</v>
      </c>
      <c r="J3" s="100" t="s">
        <v>175</v>
      </c>
    </row>
    <row r="4" spans="2:10" ht="17.100000000000001" customHeight="1">
      <c r="B4" s="101" t="s">
        <v>15</v>
      </c>
      <c r="C4" s="102">
        <v>92799</v>
      </c>
      <c r="D4" s="102">
        <v>100222.92000000001</v>
      </c>
      <c r="E4" s="102">
        <v>130289.79600000002</v>
      </c>
      <c r="F4" s="102">
        <v>110746.32660000001</v>
      </c>
      <c r="G4" s="102">
        <v>104101.54700400001</v>
      </c>
      <c r="H4" s="102">
        <v>116593.73264448001</v>
      </c>
      <c r="I4" s="102">
        <v>130584.98056181763</v>
      </c>
      <c r="J4" s="103">
        <v>146255.17822923575</v>
      </c>
    </row>
    <row r="5" spans="2:10" ht="17.100000000000001" customHeight="1">
      <c r="B5" s="101" t="s">
        <v>69</v>
      </c>
      <c r="C5" s="102">
        <v>666566</v>
      </c>
      <c r="D5" s="102">
        <v>719891.28</v>
      </c>
      <c r="E5" s="102">
        <v>683896.71600000001</v>
      </c>
      <c r="F5" s="102">
        <v>649701.88020000001</v>
      </c>
      <c r="G5" s="102">
        <v>617216.78619000001</v>
      </c>
      <c r="H5" s="102">
        <v>586355.94688049995</v>
      </c>
      <c r="I5" s="102">
        <v>557038.14953647496</v>
      </c>
      <c r="J5" s="103">
        <v>529186.24205965118</v>
      </c>
    </row>
    <row r="6" spans="2:10" ht="17.100000000000001" customHeight="1">
      <c r="B6" s="101" t="s">
        <v>47</v>
      </c>
      <c r="C6" s="102">
        <v>99127</v>
      </c>
      <c r="D6" s="102">
        <v>107057.16</v>
      </c>
      <c r="E6" s="102">
        <v>139174.30800000002</v>
      </c>
      <c r="F6" s="102">
        <v>118298.16180000002</v>
      </c>
      <c r="G6" s="102">
        <v>111200.27209200001</v>
      </c>
      <c r="H6" s="102">
        <v>124544.30474304003</v>
      </c>
      <c r="I6" s="102">
        <v>107057.16</v>
      </c>
      <c r="J6" s="103">
        <v>139174.30800000002</v>
      </c>
    </row>
    <row r="7" spans="2:10" ht="17.100000000000001" customHeight="1">
      <c r="B7" s="101" t="s">
        <v>70</v>
      </c>
      <c r="C7" s="102">
        <v>65468</v>
      </c>
      <c r="D7" s="102">
        <v>70705.440000000002</v>
      </c>
      <c r="E7" s="102">
        <v>91917.072</v>
      </c>
      <c r="F7" s="102">
        <v>78129.511199999994</v>
      </c>
      <c r="G7" s="102">
        <v>73441.740527999995</v>
      </c>
      <c r="H7" s="102">
        <v>82254.749391360005</v>
      </c>
      <c r="I7" s="102">
        <v>90480.224330496014</v>
      </c>
      <c r="J7" s="103">
        <v>99528.246763545627</v>
      </c>
    </row>
    <row r="8" spans="2:10" ht="17.100000000000001" customHeight="1">
      <c r="B8" s="101" t="s">
        <v>71</v>
      </c>
      <c r="C8" s="102">
        <v>18856</v>
      </c>
      <c r="D8" s="102">
        <v>20364.48</v>
      </c>
      <c r="E8" s="102">
        <v>26473.824000000001</v>
      </c>
      <c r="F8" s="102">
        <v>22502.750400000001</v>
      </c>
      <c r="G8" s="102">
        <v>21152.585375999999</v>
      </c>
      <c r="H8" s="102">
        <v>23690.895621120002</v>
      </c>
      <c r="I8" s="102">
        <v>20137.261277952002</v>
      </c>
      <c r="J8" s="103">
        <v>17116.672086259201</v>
      </c>
    </row>
    <row r="9" spans="2:10" ht="17.100000000000001" customHeight="1">
      <c r="B9" s="101" t="s">
        <v>74</v>
      </c>
      <c r="C9" s="102">
        <v>7648</v>
      </c>
      <c r="D9" s="102">
        <v>8259.84</v>
      </c>
      <c r="E9" s="102">
        <v>10737.792000000001</v>
      </c>
      <c r="F9" s="102">
        <v>9127.1232</v>
      </c>
      <c r="G9" s="102">
        <v>8579.4958079999997</v>
      </c>
      <c r="H9" s="102">
        <v>9609.0353049599998</v>
      </c>
      <c r="I9" s="102">
        <v>10089.487070208001</v>
      </c>
      <c r="J9" s="103">
        <v>10190.381940910082</v>
      </c>
    </row>
    <row r="10" spans="2:10" ht="17.100000000000001" customHeight="1">
      <c r="B10" s="101" t="s">
        <v>75</v>
      </c>
      <c r="C10" s="102">
        <v>9865</v>
      </c>
      <c r="D10" s="102">
        <v>10654.2</v>
      </c>
      <c r="E10" s="102">
        <v>13850.460000000001</v>
      </c>
      <c r="F10" s="102">
        <v>11772.891</v>
      </c>
      <c r="G10" s="102">
        <v>11066.517539999999</v>
      </c>
      <c r="H10" s="102">
        <v>12394.4996448</v>
      </c>
      <c r="I10" s="102">
        <v>9865</v>
      </c>
      <c r="J10" s="103">
        <v>10654.2</v>
      </c>
    </row>
    <row r="11" spans="2:10" ht="17.100000000000001" customHeight="1">
      <c r="B11" s="101" t="s">
        <v>72</v>
      </c>
      <c r="C11" s="102">
        <v>11061</v>
      </c>
      <c r="D11" s="102">
        <v>11945.880000000001</v>
      </c>
      <c r="E11" s="102">
        <v>15529.644000000002</v>
      </c>
      <c r="F11" s="102">
        <v>13200.197400000001</v>
      </c>
      <c r="G11" s="102">
        <v>12408.185556</v>
      </c>
      <c r="H11" s="102">
        <v>13897.167822720001</v>
      </c>
      <c r="I11" s="102">
        <v>11061</v>
      </c>
      <c r="J11" s="103">
        <v>11945.880000000001</v>
      </c>
    </row>
    <row r="12" spans="2:10" ht="17.100000000000001" customHeight="1" thickBot="1">
      <c r="B12" s="104" t="s">
        <v>33</v>
      </c>
      <c r="C12" s="105">
        <v>78305</v>
      </c>
      <c r="D12" s="105">
        <v>84569.400000000009</v>
      </c>
      <c r="E12" s="105">
        <v>109940.22000000002</v>
      </c>
      <c r="F12" s="105">
        <v>93449.187000000005</v>
      </c>
      <c r="G12" s="105">
        <v>87842.235780000003</v>
      </c>
      <c r="H12" s="105">
        <v>98383.304073600011</v>
      </c>
      <c r="I12" s="105">
        <v>96415.637992128002</v>
      </c>
      <c r="J12" s="106">
        <v>94487.325232285439</v>
      </c>
    </row>
    <row r="14" spans="2:10">
      <c r="B14" s="63" t="s">
        <v>4</v>
      </c>
      <c r="C14" s="62" t="s">
        <v>116</v>
      </c>
      <c r="D14" s="62" t="s">
        <v>77</v>
      </c>
    </row>
    <row r="15" spans="2:10">
      <c r="B15" s="10" t="s">
        <v>72</v>
      </c>
      <c r="C15" s="1" t="s">
        <v>173</v>
      </c>
      <c r="D15" s="11">
        <f>INDEX(Table3[[January]:[August]], MATCH(B15, Table3[Regional Sales], 0), MATCH(C15, Table3[[#Headers],[January]:[August]], 0))</f>
        <v>13897.167822720001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cover_page</vt:lpstr>
      <vt:lpstr>IFERROR</vt:lpstr>
      <vt:lpstr>LEFT MID RIGHT</vt:lpstr>
      <vt:lpstr>CONCATENATE</vt:lpstr>
      <vt:lpstr>SEQUENCE</vt:lpstr>
      <vt:lpstr>EDATE</vt:lpstr>
      <vt:lpstr>LARGE</vt:lpstr>
      <vt:lpstr>SUMIFS</vt:lpstr>
      <vt:lpstr>FILTER</vt:lpstr>
      <vt:lpstr>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Michael Cañero</cp:lastModifiedBy>
  <dcterms:created xsi:type="dcterms:W3CDTF">2022-10-10T10:02:01Z</dcterms:created>
  <dcterms:modified xsi:type="dcterms:W3CDTF">2025-02-16T09:01:18Z</dcterms:modified>
</cp:coreProperties>
</file>