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Honeywell\"/>
    </mc:Choice>
  </mc:AlternateContent>
  <xr:revisionPtr revIDLastSave="0" documentId="13_ncr:1_{AA95BA69-51A0-4D3A-961B-B2874FFC9066}" xr6:coauthVersionLast="47" xr6:coauthVersionMax="47" xr10:uidLastSave="{00000000-0000-0000-0000-000000000000}"/>
  <bookViews>
    <workbookView xWindow="-120" yWindow="-120" windowWidth="24240" windowHeight="13740" activeTab="1" xr2:uid="{FF8CAC88-F8A6-40F5-8FDE-B8EB0DE707CF}"/>
  </bookViews>
  <sheets>
    <sheet name="DCF Model and Projections" sheetId="1" r:id="rId1"/>
    <sheet name="Historical Proje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 s="1"/>
  <c r="G22" i="1"/>
  <c r="G23" i="1" s="1"/>
  <c r="G21" i="1"/>
  <c r="G20" i="1"/>
  <c r="O11" i="1"/>
  <c r="N11" i="1"/>
  <c r="M11" i="1"/>
  <c r="L11" i="1"/>
  <c r="K11" i="1"/>
  <c r="J11" i="1"/>
  <c r="L10" i="1"/>
  <c r="M10" i="1"/>
  <c r="N10" i="1" s="1"/>
  <c r="O10" i="1" s="1"/>
  <c r="O7" i="1"/>
  <c r="N7" i="1"/>
  <c r="M7" i="1"/>
  <c r="L7" i="1"/>
  <c r="K7" i="1"/>
  <c r="J7" i="1"/>
  <c r="O6" i="1"/>
  <c r="N6" i="1"/>
  <c r="M6" i="1"/>
  <c r="L6" i="1"/>
  <c r="K6" i="1"/>
  <c r="H32" i="1" l="1"/>
  <c r="H33" i="1" s="1"/>
  <c r="K32" i="1"/>
  <c r="G32" i="1"/>
  <c r="G33" i="1" s="1"/>
  <c r="J32" i="1"/>
  <c r="J33" i="1" s="1"/>
  <c r="I32" i="1"/>
  <c r="I33" i="1" s="1"/>
  <c r="G28" i="1"/>
  <c r="G29" i="1"/>
  <c r="K33" i="1" l="1"/>
  <c r="F35" i="1" s="1"/>
  <c r="F42" i="1" s="1"/>
  <c r="F45" i="1" s="1"/>
  <c r="K34" i="1"/>
</calcChain>
</file>

<file path=xl/sharedStrings.xml><?xml version="1.0" encoding="utf-8"?>
<sst xmlns="http://schemas.openxmlformats.org/spreadsheetml/2006/main" count="46" uniqueCount="43">
  <si>
    <t>Ticker: HON</t>
  </si>
  <si>
    <t>Current Price:</t>
  </si>
  <si>
    <t>Discounted Cash Flow Model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</si>
  <si>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</si>
  <si>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</si>
  <si>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</si>
  <si>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</si>
  <si>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</si>
  <si>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</si>
  <si>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</si>
  <si>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</si>
  <si>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</si>
  <si>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</si>
  <si>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WACC:</t>
  </si>
  <si>
    <t>Cost of Equity</t>
  </si>
  <si>
    <t>D/D+E</t>
  </si>
  <si>
    <t>E/D+E</t>
  </si>
  <si>
    <t>WACC</t>
  </si>
  <si>
    <t>Period</t>
  </si>
  <si>
    <t>EBIT</t>
  </si>
  <si>
    <t>Tax</t>
  </si>
  <si>
    <t>D&amp;A</t>
  </si>
  <si>
    <t>CapEx</t>
  </si>
  <si>
    <t>NWC</t>
  </si>
  <si>
    <t>FCF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</si>
  <si>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</si>
  <si>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</si>
  <si>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</si>
  <si>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</si>
  <si>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</si>
  <si>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</si>
  <si>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</si>
  <si>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</si>
  <si>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</si>
  <si>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</si>
  <si>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</si>
  <si>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</si>
  <si>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</si>
  <si>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</si>
  <si>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</si>
  <si>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Current Price</t>
  </si>
  <si>
    <t>Date</t>
  </si>
  <si>
    <t>Upside/Downside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</si>
</sst>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_-* #,##0_-;\(#,##0\)_-;_-* &quot;-&quot;_-;_-@_-"/>
    <numFmt numFmtId="169" formatCode="0.0%"/>
    <numFmt numFmtId="170" formatCode="_-* #,##0.00_-;\(#,##0.00\)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0" borderId="1" xfId="0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2" borderId="3" xfId="0" applyFont="1" applyFill="1" applyBorder="1"/>
    <xf numFmtId="0" fontId="0" fillId="0" borderId="4" xfId="0" applyBorder="1"/>
    <xf numFmtId="0" fontId="2" fillId="0" borderId="4" xfId="0" applyFont="1" applyBorder="1"/>
    <xf numFmtId="9" fontId="0" fillId="0" borderId="0" xfId="0" applyNumberFormat="1"/>
    <xf numFmtId="10" fontId="0" fillId="0" borderId="0" xfId="0" applyNumberFormat="1"/>
    <xf numFmtId="168" fontId="0" fillId="0" borderId="2" xfId="0" applyNumberForma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8" fontId="0" fillId="0" borderId="4" xfId="0" applyNumberFormat="1" applyBorder="1"/>
    <xf numFmtId="168" fontId="3" fillId="0" borderId="2" xfId="0" applyNumberFormat="1" applyFont="1" applyBorder="1"/>
    <xf numFmtId="168" fontId="3" fillId="0" borderId="0" xfId="0" applyNumberFormat="1" applyFont="1" applyBorder="1"/>
    <xf numFmtId="168" fontId="3" fillId="0" borderId="0" xfId="0" applyNumberFormat="1" applyFont="1"/>
    <xf numFmtId="169" fontId="0" fillId="0" borderId="0" xfId="1" applyNumberFormat="1" applyFont="1"/>
    <xf numFmtId="169" fontId="0" fillId="0" borderId="4" xfId="1" applyNumberFormat="1" applyFont="1" applyBorder="1"/>
    <xf numFmtId="168" fontId="0" fillId="0" borderId="1" xfId="0" applyNumberFormat="1" applyBorder="1"/>
    <xf numFmtId="168" fontId="0" fillId="2" borderId="1" xfId="0" applyNumberFormat="1" applyFill="1" applyBorder="1"/>
    <xf numFmtId="168" fontId="2" fillId="2" borderId="1" xfId="0" applyNumberFormat="1" applyFont="1" applyFill="1" applyBorder="1"/>
    <xf numFmtId="170" fontId="0" fillId="0" borderId="0" xfId="0" applyNumberFormat="1"/>
    <xf numFmtId="168" fontId="3" fillId="0" borderId="1" xfId="0" applyNumberFormat="1" applyFont="1" applyBorder="1"/>
    <xf numFmtId="17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9D40-8BFA-4CB0-8136-048BDC3C9D7F}">
  <dimension ref="B2:O45"/>
  <sheetViews>
    <sheetView showGridLines="0" topLeftCell="A22" workbookViewId="0">
      <selection activeCell="T8" sqref="T8"/>
    </sheetView>
  </sheetViews>
  <sheetFormatPr defaultRowHeight="15" x14ac:dyDescent="0.25"/>
  <sheetData>
    <row r="2" spans="2:15" x14ac:dyDescent="0.25">
      <c r="B2" s="2" t="s">
        <v>0</v>
      </c>
      <c r="C2" s="1"/>
      <c r="D2" s="1"/>
    </row>
    <row r="3" spans="2:15" x14ac:dyDescent="0.25">
      <c r="B3" s="2" t="s">
        <v>1</v>
      </c>
      <c r="C3" s="1"/>
      <c r="D3" s="1"/>
    </row>
    <row r="5" spans="2:15" x14ac:dyDescent="0.25">
      <c r="B5" s="4" t="s">
        <v>2</v>
      </c>
      <c r="C5" s="4"/>
      <c r="D5" s="4"/>
      <c r="E5" s="4"/>
      <c r="F5" s="4"/>
      <c r="G5" s="4"/>
      <c r="I5" s="5" t="s">
        <v>18</v>
      </c>
      <c r="J5" s="7">
        <v>0</v>
      </c>
      <c r="K5" s="5">
        <v>1</v>
      </c>
      <c r="L5" s="5">
        <v>2</v>
      </c>
      <c r="M5" s="5">
        <v>3</v>
      </c>
      <c r="N5" s="5">
        <v>4</v>
      </c>
      <c r="O5" s="5">
        <v>5</v>
      </c>
    </row>
    <row r="6" spans="2:15" x14ac:dyDescent="0.25">
      <c r="I6" t="s">
        <v>19</v>
      </c>
      <c r="J6" s="17">
        <v>7473</v>
      </c>
      <c r="K6" s="13">
        <f>0.99*J6</f>
        <v>7398.2699999999995</v>
      </c>
      <c r="L6" s="13">
        <f>1.04*K6</f>
        <v>7694.2007999999996</v>
      </c>
      <c r="M6" s="13">
        <f t="shared" ref="M6:O6" si="0">1.04*L6</f>
        <v>8001.9688319999996</v>
      </c>
      <c r="N6" s="13">
        <f t="shared" si="0"/>
        <v>8322.0475852799991</v>
      </c>
      <c r="O6" s="13">
        <f t="shared" si="0"/>
        <v>8654.9294886911994</v>
      </c>
    </row>
    <row r="7" spans="2:15" x14ac:dyDescent="0.25">
      <c r="B7" s="3" t="s">
        <v>3</v>
      </c>
      <c r="C7" s="3"/>
      <c r="D7" s="3"/>
      <c r="E7" s="3"/>
      <c r="F7" s="3"/>
      <c r="G7" s="3"/>
      <c r="I7" t="s">
        <v>20</v>
      </c>
      <c r="J7" s="12">
        <f>-23%*J6</f>
        <v>-1718.79</v>
      </c>
      <c r="K7" s="14">
        <f>-23%*K6</f>
        <v>-1701.6021000000001</v>
      </c>
      <c r="L7" s="14">
        <f t="shared" ref="L7:O7" si="1">-23%*L6</f>
        <v>-1769.6661839999999</v>
      </c>
      <c r="M7" s="14">
        <f t="shared" si="1"/>
        <v>-1840.4528313599999</v>
      </c>
      <c r="N7" s="14">
        <f t="shared" si="1"/>
        <v>-1914.0709446143999</v>
      </c>
      <c r="O7" s="14">
        <f t="shared" si="1"/>
        <v>-1990.6337823989759</v>
      </c>
    </row>
    <row r="8" spans="2:15" x14ac:dyDescent="0.25">
      <c r="B8" t="s">
        <v>4</v>
      </c>
      <c r="G8" s="11">
        <v>4.2999999999999997E-2</v>
      </c>
      <c r="I8" t="s">
        <v>21</v>
      </c>
      <c r="J8" s="17">
        <v>1223</v>
      </c>
      <c r="K8" s="18">
        <v>1301</v>
      </c>
      <c r="L8" s="19">
        <v>1296</v>
      </c>
      <c r="M8" s="19">
        <v>1507</v>
      </c>
      <c r="N8" s="19">
        <v>1373</v>
      </c>
      <c r="O8" s="19">
        <v>1886</v>
      </c>
    </row>
    <row r="9" spans="2:15" x14ac:dyDescent="0.25">
      <c r="B9" t="s">
        <v>5</v>
      </c>
      <c r="G9">
        <v>17.600000000000001</v>
      </c>
      <c r="I9" t="s">
        <v>22</v>
      </c>
      <c r="J9" s="17">
        <v>-895</v>
      </c>
      <c r="K9" s="19">
        <v>-1150</v>
      </c>
      <c r="L9" s="19">
        <v>-1061</v>
      </c>
      <c r="M9" s="19">
        <v>-1002</v>
      </c>
      <c r="N9" s="19">
        <v>-1010</v>
      </c>
      <c r="O9" s="19">
        <v>-1022</v>
      </c>
    </row>
    <row r="10" spans="2:15" x14ac:dyDescent="0.25">
      <c r="B10" t="s">
        <v>6</v>
      </c>
      <c r="G10" s="11">
        <v>4.8000000000000001E-2</v>
      </c>
      <c r="I10" t="s">
        <v>23</v>
      </c>
      <c r="J10" s="17">
        <v>129</v>
      </c>
      <c r="K10" s="19">
        <v>100</v>
      </c>
      <c r="L10" s="13">
        <f>1.2*K10</f>
        <v>120</v>
      </c>
      <c r="M10" s="13">
        <f t="shared" ref="M10:O10" si="2">1.05*L10</f>
        <v>126</v>
      </c>
      <c r="N10" s="13">
        <f t="shared" si="2"/>
        <v>132.30000000000001</v>
      </c>
      <c r="O10" s="13">
        <f t="shared" si="2"/>
        <v>138.91500000000002</v>
      </c>
    </row>
    <row r="11" spans="2:15" x14ac:dyDescent="0.25">
      <c r="B11" t="s">
        <v>7</v>
      </c>
      <c r="G11" s="10">
        <v>0.23</v>
      </c>
      <c r="I11" s="9" t="s">
        <v>24</v>
      </c>
      <c r="J11" s="15">
        <f>SUM(J6:J10)</f>
        <v>6211.21</v>
      </c>
      <c r="K11" s="16">
        <f>SUM(K6:K10)</f>
        <v>5947.6678999999995</v>
      </c>
      <c r="L11" s="16">
        <f t="shared" ref="L11:O11" si="3">SUM(L6:L10)</f>
        <v>6279.5346159999999</v>
      </c>
      <c r="M11" s="16">
        <f t="shared" si="3"/>
        <v>6792.5160006400001</v>
      </c>
      <c r="N11" s="16">
        <f t="shared" si="3"/>
        <v>6903.2766406655992</v>
      </c>
      <c r="O11" s="16">
        <f t="shared" si="3"/>
        <v>7667.2107062922232</v>
      </c>
    </row>
    <row r="12" spans="2:15" x14ac:dyDescent="0.25">
      <c r="B12" t="s">
        <v>8</v>
      </c>
      <c r="G12" s="10">
        <v>0.03</v>
      </c>
    </row>
    <row r="14" spans="2:15" x14ac:dyDescent="0.25">
      <c r="B14" t="s">
        <v>9</v>
      </c>
      <c r="G14">
        <v>1.0900000000000001</v>
      </c>
    </row>
    <row r="15" spans="2:15" x14ac:dyDescent="0.25">
      <c r="B15" t="s">
        <v>10</v>
      </c>
      <c r="G15" s="11">
        <v>7.0000000000000007E-2</v>
      </c>
    </row>
    <row r="16" spans="2:15" x14ac:dyDescent="0.25">
      <c r="B16" t="s">
        <v>11</v>
      </c>
      <c r="G16">
        <v>133280</v>
      </c>
    </row>
    <row r="17" spans="2:11" x14ac:dyDescent="0.25">
      <c r="B17" t="s">
        <v>12</v>
      </c>
      <c r="G17">
        <v>20631</v>
      </c>
    </row>
    <row r="19" spans="2:11" x14ac:dyDescent="0.25">
      <c r="B19" s="5" t="s">
        <v>13</v>
      </c>
      <c r="C19" s="6"/>
      <c r="D19" s="6"/>
      <c r="E19" s="6"/>
      <c r="F19" s="6"/>
      <c r="G19" s="6"/>
    </row>
    <row r="20" spans="2:11" x14ac:dyDescent="0.25">
      <c r="B20" t="s">
        <v>14</v>
      </c>
      <c r="G20" s="11">
        <f>G12+G14*(G15-G12)</f>
        <v>7.3600000000000013E-2</v>
      </c>
    </row>
    <row r="21" spans="2:11" x14ac:dyDescent="0.25">
      <c r="B21" t="s">
        <v>15</v>
      </c>
      <c r="G21" s="20">
        <f>G17/SUM(G16:G17)</f>
        <v>0.13404500003248632</v>
      </c>
    </row>
    <row r="22" spans="2:11" x14ac:dyDescent="0.25">
      <c r="B22" t="s">
        <v>16</v>
      </c>
      <c r="G22" s="20">
        <f>G16/SUM(G16:G17)</f>
        <v>0.86595499996751368</v>
      </c>
    </row>
    <row r="23" spans="2:11" x14ac:dyDescent="0.25">
      <c r="B23" s="8" t="s">
        <v>17</v>
      </c>
      <c r="C23" s="8"/>
      <c r="D23" s="8"/>
      <c r="E23" s="8"/>
      <c r="F23" s="8"/>
      <c r="G23" s="21">
        <f>G22*G20+G21*G10*(1-G11)</f>
        <v>6.8688591198809712E-2</v>
      </c>
    </row>
    <row r="25" spans="2:11" x14ac:dyDescent="0.25">
      <c r="B25" s="5" t="s">
        <v>25</v>
      </c>
      <c r="C25" s="6"/>
      <c r="D25" s="6"/>
      <c r="E25" s="6"/>
      <c r="F25" s="6"/>
      <c r="G25" s="6"/>
    </row>
    <row r="26" spans="2:11" x14ac:dyDescent="0.25">
      <c r="B26" t="s">
        <v>26</v>
      </c>
      <c r="F26" s="13"/>
      <c r="G26" s="13">
        <f>O6+O8</f>
        <v>10540.929488691199</v>
      </c>
      <c r="H26" s="13"/>
      <c r="I26" s="13"/>
      <c r="J26" s="13"/>
      <c r="K26" s="13"/>
    </row>
    <row r="27" spans="2:11" x14ac:dyDescent="0.25">
      <c r="B27" t="s">
        <v>5</v>
      </c>
      <c r="F27" s="13"/>
      <c r="G27" s="13">
        <f>G26*G9</f>
        <v>185520.35900096514</v>
      </c>
      <c r="H27" s="13"/>
      <c r="I27" s="13"/>
      <c r="J27" s="13"/>
      <c r="K27" s="13"/>
    </row>
    <row r="28" spans="2:11" x14ac:dyDescent="0.25">
      <c r="B28" s="3" t="s">
        <v>27</v>
      </c>
      <c r="C28" s="3"/>
      <c r="D28" s="3"/>
      <c r="E28" s="3"/>
      <c r="F28" s="22"/>
      <c r="G28" s="22">
        <f>O11*(1+G8)/(G23-G8)</f>
        <v>311301.64767592726</v>
      </c>
      <c r="H28" s="13"/>
      <c r="I28" s="13"/>
      <c r="J28" s="13"/>
      <c r="K28" s="13"/>
    </row>
    <row r="29" spans="2:11" x14ac:dyDescent="0.25">
      <c r="B29" t="s">
        <v>28</v>
      </c>
      <c r="F29" s="13"/>
      <c r="G29" s="13">
        <f>AVERAGE(G27:G28)</f>
        <v>248411.0033384462</v>
      </c>
      <c r="H29" s="13"/>
      <c r="I29" s="13"/>
      <c r="J29" s="13"/>
      <c r="K29" s="13"/>
    </row>
    <row r="30" spans="2:11" x14ac:dyDescent="0.25">
      <c r="F30" s="13"/>
      <c r="G30" s="13"/>
      <c r="H30" s="13"/>
      <c r="I30" s="13"/>
      <c r="J30" s="13"/>
      <c r="K30" s="13"/>
    </row>
    <row r="31" spans="2:11" x14ac:dyDescent="0.25">
      <c r="B31" s="5" t="s">
        <v>29</v>
      </c>
      <c r="C31" s="6"/>
      <c r="D31" s="6"/>
      <c r="E31" s="6"/>
      <c r="F31" s="23"/>
      <c r="G31" s="24">
        <v>1</v>
      </c>
      <c r="H31" s="24">
        <v>2</v>
      </c>
      <c r="I31" s="24">
        <v>3</v>
      </c>
      <c r="J31" s="24">
        <v>4</v>
      </c>
      <c r="K31" s="24">
        <v>5</v>
      </c>
    </row>
    <row r="32" spans="2:11" x14ac:dyDescent="0.25">
      <c r="B32" t="s">
        <v>30</v>
      </c>
      <c r="F32" s="13"/>
      <c r="G32" s="25">
        <f>1/(1+$G$23)^K5</f>
        <v>0.93572628007401315</v>
      </c>
      <c r="H32" s="25">
        <f t="shared" ref="H32:K32" si="4">1/(1+$G$23)^L5</f>
        <v>0.87558367122115044</v>
      </c>
      <c r="I32" s="25">
        <f t="shared" si="4"/>
        <v>0.8193066515653149</v>
      </c>
      <c r="J32" s="25">
        <f t="shared" si="4"/>
        <v>0.76664676530910769</v>
      </c>
      <c r="K32" s="25">
        <f t="shared" si="4"/>
        <v>0.71737152583346631</v>
      </c>
    </row>
    <row r="33" spans="2:11" x14ac:dyDescent="0.25">
      <c r="B33" t="s">
        <v>31</v>
      </c>
      <c r="F33" s="13"/>
      <c r="G33" s="13">
        <f>K11*G32</f>
        <v>5565.3891591826168</v>
      </c>
      <c r="H33" s="13">
        <f t="shared" ref="H33:K33" si="5">L11*H32</f>
        <v>5498.257972637577</v>
      </c>
      <c r="I33" s="13">
        <f t="shared" si="5"/>
        <v>5565.1535401881829</v>
      </c>
      <c r="J33" s="13">
        <f t="shared" si="5"/>
        <v>5292.3747066002052</v>
      </c>
      <c r="K33" s="13">
        <f t="shared" si="5"/>
        <v>5500.2386432595413</v>
      </c>
    </row>
    <row r="34" spans="2:11" x14ac:dyDescent="0.25">
      <c r="B34" t="s">
        <v>32</v>
      </c>
      <c r="F34" s="13"/>
      <c r="G34" s="13"/>
      <c r="H34" s="13"/>
      <c r="I34" s="13"/>
      <c r="J34" s="13"/>
      <c r="K34" s="13">
        <f>K32*G29</f>
        <v>178202.98049872345</v>
      </c>
    </row>
    <row r="35" spans="2:11" x14ac:dyDescent="0.25">
      <c r="B35" s="9" t="s">
        <v>33</v>
      </c>
      <c r="C35" s="8"/>
      <c r="D35" s="8"/>
      <c r="E35" s="8"/>
      <c r="F35" s="16">
        <f>SUM(G33:K34)</f>
        <v>205624.39452059157</v>
      </c>
      <c r="G35" s="13"/>
      <c r="H35" s="13"/>
      <c r="I35" s="13"/>
      <c r="J35" s="13"/>
      <c r="K35" s="13"/>
    </row>
    <row r="36" spans="2:11" x14ac:dyDescent="0.25">
      <c r="F36" s="13"/>
      <c r="G36" s="13"/>
      <c r="H36" s="13"/>
      <c r="I36" s="13"/>
      <c r="J36" s="13"/>
      <c r="K36" s="13"/>
    </row>
    <row r="37" spans="2:11" x14ac:dyDescent="0.25">
      <c r="B37" s="5" t="s">
        <v>34</v>
      </c>
      <c r="C37" s="6"/>
      <c r="D37" s="6"/>
      <c r="E37" s="6"/>
      <c r="F37" s="23"/>
      <c r="G37" s="13"/>
      <c r="H37" s="13"/>
      <c r="I37" s="13"/>
      <c r="J37" s="13"/>
      <c r="K37" s="13"/>
    </row>
    <row r="38" spans="2:11" x14ac:dyDescent="0.25">
      <c r="B38" t="s">
        <v>35</v>
      </c>
      <c r="F38" s="19">
        <v>8660</v>
      </c>
      <c r="G38" s="13"/>
      <c r="H38" s="13"/>
      <c r="I38" s="13"/>
      <c r="J38" s="13"/>
      <c r="K38" s="13"/>
    </row>
    <row r="39" spans="2:11" x14ac:dyDescent="0.25">
      <c r="B39" t="s">
        <v>36</v>
      </c>
      <c r="F39" s="19"/>
      <c r="G39" s="13"/>
      <c r="H39" s="13"/>
      <c r="I39" s="13"/>
      <c r="J39" s="13"/>
      <c r="K39" s="13"/>
    </row>
    <row r="40" spans="2:11" x14ac:dyDescent="0.25">
      <c r="B40" t="s">
        <v>37</v>
      </c>
      <c r="F40" s="19">
        <v>564</v>
      </c>
      <c r="G40" s="13"/>
      <c r="H40" s="13"/>
      <c r="I40" s="13"/>
      <c r="J40" s="13"/>
      <c r="K40" s="13"/>
    </row>
    <row r="41" spans="2:11" x14ac:dyDescent="0.25">
      <c r="B41" s="3" t="s">
        <v>38</v>
      </c>
      <c r="C41" s="3"/>
      <c r="D41" s="3"/>
      <c r="E41" s="3"/>
      <c r="F41" s="26">
        <v>14155</v>
      </c>
      <c r="G41" s="13"/>
      <c r="H41" s="13"/>
      <c r="I41" s="13"/>
      <c r="J41" s="13"/>
      <c r="K41" s="13"/>
    </row>
    <row r="42" spans="2:11" x14ac:dyDescent="0.25">
      <c r="B42" t="s">
        <v>11</v>
      </c>
      <c r="F42" s="13">
        <f>F35+F38-F40-F41</f>
        <v>199565.39452059157</v>
      </c>
      <c r="G42" s="13"/>
      <c r="H42" s="13"/>
      <c r="I42" s="13"/>
      <c r="J42" s="13"/>
      <c r="K42" s="13"/>
    </row>
    <row r="43" spans="2:11" x14ac:dyDescent="0.25">
      <c r="F43" s="13"/>
      <c r="G43" s="13"/>
      <c r="H43" s="13"/>
      <c r="I43" s="13"/>
      <c r="J43" s="13"/>
      <c r="K43" s="13"/>
    </row>
    <row r="44" spans="2:11" x14ac:dyDescent="0.25">
      <c r="B44" s="3" t="s">
        <v>39</v>
      </c>
      <c r="C44" s="3"/>
      <c r="D44" s="3"/>
      <c r="E44" s="3"/>
      <c r="F44" s="22">
        <v>673</v>
      </c>
      <c r="G44" s="13"/>
      <c r="H44" s="13"/>
      <c r="I44" s="13"/>
      <c r="J44" s="13"/>
      <c r="K44" s="13"/>
    </row>
    <row r="45" spans="2:11" x14ac:dyDescent="0.25">
      <c r="B45" t="s">
        <v>11</v>
      </c>
      <c r="F45" s="27">
        <f>F42/F44</f>
        <v>296.53104683594586</v>
      </c>
      <c r="G45" s="13"/>
      <c r="H45" s="13"/>
      <c r="I45" s="13"/>
      <c r="J45" s="13"/>
      <c r="K45" s="13"/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B76E-EF12-4D3D-8DF4-A0464DF8E1DD}">
  <dimension ref="A1:C1"/>
  <sheetViews>
    <sheetView tabSelected="1" workbookViewId="0">
      <selection activeCell="C2" sqref="C2"/>
    </sheetView>
  </sheetViews>
  <sheetFormatPr defaultRowHeight="15" x14ac:dyDescent="0.25"/>
  <cols>
    <col min="2" max="2" width="12.5703125" bestFit="1" customWidth="1"/>
    <col min="3" max="3" width="17" bestFit="1" customWidth="1"/>
  </cols>
  <sheetData>
    <row r="1" spans="1:3" x14ac:dyDescent="0.25">
      <c r="A1" t="s">
        <v>41</v>
      </c>
      <c r="B1" t="s">
        <v>40</v>
      </c>
      <c r="C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 Model and Projections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2022-08-23T02:06:10Z</dcterms:created>
  <dcterms:modified xsi:type="dcterms:W3CDTF">2022-08-23T03:02:53Z</dcterms:modified>
</cp:coreProperties>
</file>