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35FF751B-3DE3-46A4-BB60-9A147CDCDC93}" xr6:coauthVersionLast="47" xr6:coauthVersionMax="47" xr10:uidLastSave="{00000000-0000-0000-0000-000000000000}"/>
  <bookViews>
    <workbookView xWindow="-120" yWindow="-120" windowWidth="24240" windowHeight="13740" activeTab="2" xr2:uid="{A3E34BEC-3060-4EA5-9DCA-0D4090F72745}"/>
  </bookViews>
  <sheets>
    <sheet name="Historical Data and Projections" sheetId="1" r:id="rId1"/>
    <sheet name="Street Estimates" sheetId="2" r:id="rId2"/>
    <sheet name="DCF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3" l="1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<sst xmlns="http://schemas.openxmlformats.org/spreadsheetml/2006/main" count="101" uniqueCount="87">
  <si>
    <t>Ticker: GS</t>
  </si>
  <si>
    <t xml:space="preserve">Current Price: 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</si>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</sst>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-* #,##0_-;\(#,##0\)_-;_-* &quot;-&quot;_-;_-@_-"/>
    <numFmt numFmtId="176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7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topLeftCell="A31" workbookViewId="0">
      <selection activeCell="S42" sqref="S4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59" t="s">
        <v>15</v>
      </c>
      <c r="F3" s="60"/>
      <c r="G3" s="60"/>
      <c r="H3" s="60"/>
      <c r="I3" s="61"/>
      <c r="J3" s="59" t="s">
        <v>16</v>
      </c>
      <c r="K3" s="60"/>
      <c r="L3" s="60"/>
      <c r="M3" s="60"/>
      <c r="N3" s="60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3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4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17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18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19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20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5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6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7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8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9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10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11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12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13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14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12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21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22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23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24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25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26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27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28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29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30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31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32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33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34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36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35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37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38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39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40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K10" sqref="K10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41</v>
      </c>
      <c r="C3" s="1"/>
      <c r="D3" s="1"/>
      <c r="E3" s="59" t="s">
        <v>15</v>
      </c>
      <c r="F3" s="60"/>
      <c r="G3" s="60"/>
      <c r="H3" s="60"/>
      <c r="I3" s="61"/>
      <c r="J3" s="59" t="s">
        <v>16</v>
      </c>
      <c r="K3" s="60"/>
      <c r="L3" s="60"/>
      <c r="M3" s="60"/>
      <c r="N3" s="60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2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42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43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44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45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46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47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48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43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44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45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49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tabSelected="1" workbookViewId="0">
      <selection activeCell="Q4" sqref="Q4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41</v>
      </c>
      <c r="C3" s="1"/>
      <c r="D3" s="1"/>
    </row>
    <row r="5" spans="2:15" x14ac:dyDescent="0.25">
      <c r="B5" s="62" t="s">
        <v>50</v>
      </c>
      <c r="C5" s="62"/>
      <c r="D5" s="62"/>
      <c r="E5" s="62"/>
      <c r="F5" s="62"/>
      <c r="G5" s="62"/>
      <c r="I5" s="49" t="s">
        <v>63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64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51</v>
      </c>
      <c r="C7" s="3"/>
      <c r="D7" s="3"/>
      <c r="E7" s="3"/>
      <c r="F7" s="3"/>
      <c r="G7" s="3"/>
      <c r="I7" t="s">
        <v>65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52</v>
      </c>
      <c r="G8" s="73">
        <v>-0.02</v>
      </c>
      <c r="I8" t="s">
        <v>66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53</v>
      </c>
      <c r="G9" s="20">
        <v>27.93</v>
      </c>
      <c r="I9" t="s">
        <v>27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54</v>
      </c>
      <c r="G10" s="73">
        <v>4.5999999999999999E-2</v>
      </c>
      <c r="I10" t="s">
        <v>67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55</v>
      </c>
      <c r="G11" s="74">
        <v>0.22</v>
      </c>
      <c r="I11" s="48" t="s">
        <v>62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56</v>
      </c>
      <c r="G12" s="73">
        <v>2.7900000000000001E-2</v>
      </c>
    </row>
    <row r="13" spans="2:15" x14ac:dyDescent="0.25">
      <c r="G13" s="20"/>
    </row>
    <row r="14" spans="2:15" x14ac:dyDescent="0.25">
      <c r="B14" t="s">
        <v>57</v>
      </c>
      <c r="G14" s="20">
        <v>1.39</v>
      </c>
    </row>
    <row r="15" spans="2:15" x14ac:dyDescent="0.25">
      <c r="B15" t="s">
        <v>58</v>
      </c>
      <c r="G15" s="73">
        <v>7.0000000000000007E-2</v>
      </c>
    </row>
    <row r="16" spans="2:15" x14ac:dyDescent="0.25">
      <c r="B16" t="s">
        <v>60</v>
      </c>
      <c r="G16" s="75">
        <v>99233</v>
      </c>
    </row>
    <row r="17" spans="2:11" x14ac:dyDescent="0.25">
      <c r="B17" t="s">
        <v>59</v>
      </c>
      <c r="G17" s="75">
        <v>586200</v>
      </c>
    </row>
    <row r="19" spans="2:11" x14ac:dyDescent="0.25">
      <c r="B19" s="4" t="s">
        <v>61</v>
      </c>
      <c r="C19" s="49"/>
      <c r="D19" s="49"/>
      <c r="E19" s="49"/>
      <c r="F19" s="49"/>
      <c r="G19" s="49"/>
    </row>
    <row r="20" spans="2:11" x14ac:dyDescent="0.25">
      <c r="B20" t="s">
        <v>68</v>
      </c>
      <c r="G20" s="63">
        <f>G12+G14*(G15-G12)</f>
        <v>8.6418999999999996E-2</v>
      </c>
    </row>
    <row r="21" spans="2:11" x14ac:dyDescent="0.25">
      <c r="B21" t="s">
        <v>69</v>
      </c>
      <c r="G21" s="64">
        <f>G17/SUM(G16:G17)</f>
        <v>0.85522582075855702</v>
      </c>
    </row>
    <row r="22" spans="2:11" x14ac:dyDescent="0.25">
      <c r="B22" t="s">
        <v>70</v>
      </c>
      <c r="G22" s="64">
        <f>G16/SUM(G16:G17)</f>
        <v>0.14477417924144301</v>
      </c>
    </row>
    <row r="23" spans="2:11" x14ac:dyDescent="0.25">
      <c r="B23" s="65" t="s">
        <v>71</v>
      </c>
      <c r="C23" s="66"/>
      <c r="D23" s="66"/>
      <c r="E23" s="66"/>
      <c r="F23" s="66"/>
      <c r="G23" s="67">
        <f>G22*G20+G21*G10*(1-G11)</f>
        <v>4.3196742244683291E-2</v>
      </c>
    </row>
    <row r="25" spans="2:11" x14ac:dyDescent="0.25">
      <c r="B25" s="4" t="s">
        <v>72</v>
      </c>
      <c r="C25" s="49"/>
      <c r="D25" s="49"/>
      <c r="E25" s="49"/>
      <c r="F25" s="49"/>
      <c r="G25" s="49"/>
    </row>
    <row r="26" spans="2:11" x14ac:dyDescent="0.25">
      <c r="B26" t="s">
        <v>73</v>
      </c>
      <c r="G26" s="54">
        <f>O6+O8</f>
        <v>22650.959699200001</v>
      </c>
    </row>
    <row r="27" spans="2:11" x14ac:dyDescent="0.25">
      <c r="B27" t="s">
        <v>53</v>
      </c>
      <c r="G27" s="54">
        <f>G26*G9</f>
        <v>632641.30439865601</v>
      </c>
    </row>
    <row r="28" spans="2:11" x14ac:dyDescent="0.25">
      <c r="B28" t="s">
        <v>74</v>
      </c>
      <c r="G28" s="70">
        <f>O11*(1+G8)/(G23-G8)</f>
        <v>1487300.7272989424</v>
      </c>
    </row>
    <row r="29" spans="2:11" x14ac:dyDescent="0.25">
      <c r="B29" s="48" t="s">
        <v>75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76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77</v>
      </c>
      <c r="G32" s="69">
        <f>1/(1+$G$23)^K5</f>
        <v>0.95859195059243063</v>
      </c>
      <c r="H32" s="69">
        <f t="shared" ref="H32:K32" si="1">1/(1+$G$23)^L5</f>
        <v>0.91889852774060088</v>
      </c>
      <c r="I32" s="69">
        <f t="shared" si="1"/>
        <v>0.88084873210337533</v>
      </c>
      <c r="J32" s="69">
        <f t="shared" si="1"/>
        <v>0.84437450428384386</v>
      </c>
      <c r="K32" s="69">
        <f t="shared" si="1"/>
        <v>0.80941060309196666</v>
      </c>
    </row>
    <row r="33" spans="2:11" x14ac:dyDescent="0.25">
      <c r="B33" t="s">
        <v>78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79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80</v>
      </c>
      <c r="F35" s="54">
        <f>SUM(G33:K34)</f>
        <v>1241910.6489899487</v>
      </c>
      <c r="H35" s="54"/>
    </row>
    <row r="37" spans="2:11" x14ac:dyDescent="0.25">
      <c r="B37" s="4" t="s">
        <v>81</v>
      </c>
      <c r="C37" s="49"/>
      <c r="D37" s="49"/>
      <c r="E37" s="49"/>
      <c r="F37" s="49"/>
    </row>
    <row r="38" spans="2:11" x14ac:dyDescent="0.25">
      <c r="B38" t="s">
        <v>82</v>
      </c>
      <c r="F38" s="75">
        <v>1040000</v>
      </c>
    </row>
    <row r="39" spans="2:11" x14ac:dyDescent="0.25">
      <c r="B39" t="s">
        <v>83</v>
      </c>
      <c r="F39" s="20"/>
    </row>
    <row r="40" spans="2:11" x14ac:dyDescent="0.25">
      <c r="B40" t="s">
        <v>85</v>
      </c>
      <c r="F40" s="75">
        <v>302300</v>
      </c>
    </row>
    <row r="41" spans="2:11" x14ac:dyDescent="0.25">
      <c r="B41" s="3" t="s">
        <v>84</v>
      </c>
      <c r="C41" s="3"/>
      <c r="D41" s="3"/>
      <c r="E41" s="3"/>
      <c r="F41" s="76">
        <v>263500</v>
      </c>
    </row>
    <row r="42" spans="2:11" x14ac:dyDescent="0.25">
      <c r="B42" s="71" t="s">
        <v>60</v>
      </c>
      <c r="F42" s="72">
        <f>F35+F38-F40-F41</f>
        <v>1716110.6489899484</v>
      </c>
    </row>
    <row r="44" spans="2:11" x14ac:dyDescent="0.25">
      <c r="B44" s="3" t="s">
        <v>86</v>
      </c>
      <c r="C44" s="3"/>
      <c r="D44" s="3"/>
      <c r="E44" s="3"/>
      <c r="F44" s="76">
        <v>325420</v>
      </c>
    </row>
    <row r="45" spans="2:11" x14ac:dyDescent="0.25">
      <c r="B45" s="13" t="s">
        <v>60</v>
      </c>
      <c r="F45" s="68">
        <f>F42/F44</f>
        <v>5.2735254409377061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 and Projections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2022-08-11T02:17:09Z</dcterms:modified>
</cp:coreProperties>
</file>