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autoCompressPictures="0"/>
  <mc:AlternateContent xmlns:mc="http://schemas.openxmlformats.org/markup-compatibility/2006">
    <mc:Choice Requires="x15">
      <x15ac:absPath xmlns:x15ac="http://schemas.microsoft.com/office/spreadsheetml/2010/11/ac" url="/Users/rachel/Documents/Small jobs/Updated CPIC allele frequency files/"/>
    </mc:Choice>
  </mc:AlternateContent>
  <xr:revisionPtr revIDLastSave="0" documentId="13_ncr:1_{30D73CD0-F20F-D14F-9413-0C955CAD7B9D}" xr6:coauthVersionLast="45" xr6:coauthVersionMax="45" xr10:uidLastSave="{00000000-0000-0000-0000-000000000000}"/>
  <bookViews>
    <workbookView xWindow="0" yWindow="460" windowWidth="28800" windowHeight="16060" tabRatio="677" xr2:uid="{00000000-000D-0000-FFFF-FFFF00000000}"/>
  </bookViews>
  <sheets>
    <sheet name="Allele frequency" sheetId="4" r:id="rId1"/>
    <sheet name="References" sheetId="8" r:id="rId2"/>
    <sheet name="Methods and caveats" sheetId="6" r:id="rId3"/>
    <sheet name="Change Log" sheetId="9"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35" i="8" l="1"/>
  <c r="J34" i="8"/>
  <c r="K35" i="8"/>
  <c r="K34" i="8"/>
  <c r="M59" i="8" l="1"/>
  <c r="M61" i="8" s="1"/>
  <c r="L59" i="8"/>
  <c r="L61" i="8" s="1"/>
  <c r="M53" i="8"/>
  <c r="M54" i="8" s="1"/>
  <c r="L53" i="8"/>
  <c r="L54" i="8" s="1"/>
  <c r="K49" i="8"/>
  <c r="J49" i="8"/>
  <c r="K48" i="8"/>
  <c r="J48" i="8"/>
  <c r="M47" i="8"/>
  <c r="M48" i="8" s="1"/>
  <c r="K47" i="8"/>
  <c r="J47" i="8"/>
  <c r="H45" i="8"/>
  <c r="H44" i="8"/>
  <c r="L47" i="8" s="1"/>
  <c r="L48" i="8" s="1"/>
  <c r="J42" i="8"/>
  <c r="J41" i="8"/>
  <c r="H38" i="8"/>
  <c r="H37" i="8"/>
  <c r="K24" i="8" s="1"/>
  <c r="H31" i="8"/>
  <c r="H30" i="8"/>
  <c r="H29" i="8"/>
  <c r="H28" i="8"/>
  <c r="K26" i="8"/>
  <c r="J26" i="8"/>
  <c r="K25" i="8"/>
  <c r="J25" i="8"/>
  <c r="H22" i="8"/>
  <c r="M24" i="8" s="1"/>
  <c r="J20" i="8"/>
  <c r="J19" i="8"/>
  <c r="H16" i="8"/>
  <c r="H15" i="8"/>
  <c r="J18" i="8" s="1"/>
  <c r="L12" i="8"/>
  <c r="M11" i="8"/>
  <c r="M13" i="8" s="1"/>
  <c r="L11" i="8"/>
  <c r="L13" i="8" s="1"/>
  <c r="M5" i="8"/>
  <c r="M7" i="8" s="1"/>
  <c r="L5" i="8"/>
  <c r="L7" i="8" s="1"/>
  <c r="L18" i="8" l="1"/>
  <c r="L19" i="8" s="1"/>
  <c r="M33" i="8"/>
  <c r="M34" i="8" s="1"/>
  <c r="K18" i="8"/>
  <c r="K19" i="8" s="1"/>
  <c r="M18" i="8"/>
  <c r="M19" i="8" s="1"/>
  <c r="L55" i="8"/>
  <c r="M26" i="8"/>
  <c r="M25" i="8"/>
  <c r="M35" i="8"/>
  <c r="L20" i="8"/>
  <c r="M55" i="8"/>
  <c r="M12" i="8"/>
  <c r="J40" i="8"/>
  <c r="L49" i="8"/>
  <c r="K40" i="8"/>
  <c r="M49" i="8"/>
  <c r="K20" i="8"/>
  <c r="J33" i="8"/>
  <c r="L40" i="8"/>
  <c r="L60" i="8"/>
  <c r="M20" i="8"/>
  <c r="M6" i="8"/>
  <c r="K33" i="8"/>
  <c r="M40" i="8"/>
  <c r="M60" i="8"/>
  <c r="L6" i="8"/>
  <c r="L24" i="8"/>
  <c r="L33" i="8"/>
  <c r="J24" i="8"/>
  <c r="L42" i="8" l="1"/>
  <c r="L41" i="8"/>
  <c r="M42" i="8"/>
  <c r="M41" i="8"/>
  <c r="L35" i="8"/>
  <c r="L34" i="8"/>
  <c r="K41" i="8"/>
  <c r="K42" i="8"/>
  <c r="L26" i="8"/>
  <c r="L25" i="8"/>
</calcChain>
</file>

<file path=xl/sharedStrings.xml><?xml version="1.0" encoding="utf-8"?>
<sst xmlns="http://schemas.openxmlformats.org/spreadsheetml/2006/main" count="105" uniqueCount="42">
  <si>
    <t>East Asian</t>
  </si>
  <si>
    <t>Latino</t>
  </si>
  <si>
    <t>South Asian</t>
  </si>
  <si>
    <t>c.520C&gt;T</t>
  </si>
  <si>
    <t>c.3257G&gt;A</t>
  </si>
  <si>
    <t>Authors</t>
  </si>
  <si>
    <t>Year</t>
  </si>
  <si>
    <t>PMID</t>
  </si>
  <si>
    <t>Population group</t>
  </si>
  <si>
    <t>Population details</t>
  </si>
  <si>
    <t>Add'l population info</t>
  </si>
  <si>
    <t>Subject type</t>
  </si>
  <si>
    <t>African American/Afro-Caribbean</t>
  </si>
  <si>
    <t>Average</t>
  </si>
  <si>
    <t>Min</t>
  </si>
  <si>
    <t>Max</t>
  </si>
  <si>
    <t>American</t>
  </si>
  <si>
    <t>Central/South Asian</t>
  </si>
  <si>
    <t>European</t>
  </si>
  <si>
    <t>Near Eastern</t>
  </si>
  <si>
    <t>Oceanian</t>
  </si>
  <si>
    <t>Sub-Saharan African</t>
  </si>
  <si>
    <t>Karczewski KJ et al.</t>
  </si>
  <si>
    <t>Date</t>
  </si>
  <si>
    <t>Change note</t>
  </si>
  <si>
    <t>from http://gnomad.broadinstitute.org, accessed 10-22-2019</t>
  </si>
  <si>
    <t>European (non-Finnish)</t>
  </si>
  <si>
    <t>European (Finnish)</t>
  </si>
  <si>
    <t>Ashkenazi Jewish</t>
  </si>
  <si>
    <t>Methods</t>
  </si>
  <si>
    <r>
      <t>The allele frequency table was made by searching the Genome Aggregation Database (gnomAD) by each rsID</t>
    </r>
    <r>
      <rPr>
        <sz val="12"/>
        <color theme="1"/>
        <rFont val="Calibri"/>
        <family val="2"/>
        <scheme val="minor"/>
      </rPr>
      <t>.</t>
    </r>
  </si>
  <si>
    <t>Cental/South Asian</t>
  </si>
  <si>
    <t>For full references see "References" tab.</t>
  </si>
  <si>
    <r>
      <t>CACNA1S</t>
    </r>
    <r>
      <rPr>
        <b/>
        <sz val="12"/>
        <color theme="1"/>
        <rFont val="Calibri"/>
        <family val="2"/>
        <scheme val="minor"/>
      </rPr>
      <t xml:space="preserve"> allele</t>
    </r>
  </si>
  <si>
    <r>
      <t>Sampling.</t>
    </r>
    <r>
      <rPr>
        <sz val="12"/>
        <color theme="1"/>
        <rFont val="Calibri"/>
        <family val="2"/>
        <scheme val="minor"/>
      </rPr>
      <t xml:space="preserve">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</si>
  <si>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t>N subjects genotyped</t>
  </si>
  <si>
    <t>Caveats to estimated allele, frequencies:</t>
  </si>
  <si>
    <t>Converted to PharmGKB biogeographical groups, added References, Methods and Change Log sheets. Average allele frequencies now calculated using weighted averages.</t>
  </si>
  <si>
    <r>
      <t xml:space="preserve">Frequencies of </t>
    </r>
    <r>
      <rPr>
        <b/>
        <i/>
        <sz val="12"/>
        <color theme="1"/>
        <rFont val="Calibri"/>
        <family val="2"/>
        <scheme val="minor"/>
      </rPr>
      <t>CACNA1S</t>
    </r>
    <r>
      <rPr>
        <b/>
        <sz val="12"/>
        <color theme="1"/>
        <rFont val="Calibri"/>
        <family val="2"/>
        <scheme val="minor"/>
      </rPr>
      <t xml:space="preserve"> variants in biogeographical groups</t>
    </r>
  </si>
  <si>
    <t>Removed rsID and protein change columns from Allele frequency sheet. Changed rsIDs on Reference sheet to equivalent nucleotide changes</t>
  </si>
  <si>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</si>
  <si>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t>Updated information about biogeogrpahical groups on methods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</si>
</sst>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35">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i/>
      <sz val="12"/>
      <color theme="1"/>
      <name val="Calibri"/>
      <family val="2"/>
      <scheme val="minor"/>
    </font>
    <font>
      <u/>
      <sz val="11"/>
      <color theme="10"/>
      <name val="Calibri"/>
      <family val="2"/>
      <scheme val="minor"/>
    </font>
    <font>
      <u/>
      <sz val="11"/>
      <color theme="11"/>
      <name val="Calibri"/>
      <family val="2"/>
      <scheme val="minor"/>
    </font>
    <font>
      <b/>
      <sz val="12"/>
      <name val="Calibri"/>
      <family val="2"/>
      <scheme val="minor"/>
    </font>
    <font>
      <sz val="11"/>
      <name val="Arial"/>
      <family val="2"/>
    </font>
    <font>
      <sz val="11"/>
      <color rgb="FF000000"/>
      <name val="Arial"/>
      <family val="2"/>
    </font>
    <font>
      <sz val="11"/>
      <color theme="1"/>
      <name val="Arial"/>
      <family val="2"/>
    </font>
    <font>
      <sz val="12"/>
      <color rgb="FF000000"/>
      <name val="Calibri"/>
      <family val="2"/>
      <scheme val="minor"/>
    </font>
    <font>
      <b/>
      <sz val="10"/>
      <color theme="1"/>
      <name val="Arial"/>
      <family val="2"/>
    </font>
    <font>
      <sz val="10"/>
      <color theme="1"/>
      <name val="Arial"/>
      <family val="2"/>
    </font>
    <font>
      <sz val="12"/>
      <color theme="1"/>
      <name val="Calibri"/>
      <family val="2"/>
      <charset val="134"/>
      <scheme val="minor"/>
    </font>
    <font>
      <b/>
      <vertAlign val="superscript"/>
      <sz val="11"/>
      <color theme="1"/>
      <name val="Calibri"/>
      <family val="2"/>
      <scheme val="minor"/>
    </font>
    <font>
      <b/>
      <sz val="11"/>
      <color rgb="FF000000"/>
      <name val="Arial"/>
      <family val="2"/>
    </font>
    <font>
      <sz val="12"/>
      <color theme="1"/>
      <name val="Calibri (Body)"/>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BF2E0"/>
        <bgColor indexed="64"/>
      </patternFill>
    </fill>
    <fill>
      <patternFill patternType="solid">
        <fgColor rgb="FFFFFFCC"/>
        <bgColor indexed="64"/>
      </patternFill>
    </fill>
    <fill>
      <patternFill patternType="solid">
        <fgColor rgb="FFFFFF00"/>
        <bgColor indexed="64"/>
      </patternFill>
    </fill>
    <fill>
      <patternFill patternType="solid">
        <fgColor theme="6"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00">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59">
    <xf numFmtId="0" fontId="0" fillId="0" borderId="0" xfId="0"/>
    <xf numFmtId="0" fontId="20" fillId="0" borderId="0" xfId="0" applyFont="1" applyAlignment="1">
      <alignment vertical="center"/>
    </xf>
    <xf numFmtId="0" fontId="24" fillId="0" borderId="10" xfId="0" applyNumberFormat="1" applyFont="1" applyFill="1" applyBorder="1" applyAlignment="1">
      <alignment horizontal="center" vertical="center" wrapText="1"/>
    </xf>
    <xf numFmtId="0" fontId="2" fillId="0" borderId="0" xfId="0" applyNumberFormat="1" applyFont="1"/>
    <xf numFmtId="0" fontId="2" fillId="0" borderId="0" xfId="0" applyFont="1"/>
    <xf numFmtId="0" fontId="20" fillId="0" borderId="10" xfId="0" applyFont="1" applyFill="1" applyBorder="1" applyAlignment="1">
      <alignment horizontal="center" vertical="center" wrapText="1"/>
    </xf>
    <xf numFmtId="0" fontId="20" fillId="0" borderId="10" xfId="0" applyFont="1" applyFill="1" applyBorder="1" applyAlignment="1">
      <alignment horizontal="center" vertical="center"/>
    </xf>
    <xf numFmtId="0" fontId="0" fillId="0" borderId="0" xfId="0" applyFont="1"/>
    <xf numFmtId="0" fontId="0" fillId="0" borderId="0" xfId="0" applyFont="1" applyFill="1" applyBorder="1"/>
    <xf numFmtId="0" fontId="0" fillId="0" borderId="0" xfId="0" applyFont="1" applyFill="1" applyBorder="1" applyAlignment="1">
      <alignment horizontal="left" vertical="top"/>
    </xf>
    <xf numFmtId="0" fontId="0" fillId="0" borderId="0" xfId="0" applyFont="1" applyFill="1" applyBorder="1" applyAlignment="1">
      <alignment vertical="center"/>
    </xf>
    <xf numFmtId="0" fontId="0" fillId="0" borderId="0" xfId="0" applyFont="1" applyFill="1" applyBorder="1" applyAlignment="1">
      <alignment horizontal="left" vertical="center"/>
    </xf>
    <xf numFmtId="0" fontId="28" fillId="0" borderId="0" xfId="0" applyFont="1" applyAlignment="1">
      <alignment vertical="center"/>
    </xf>
    <xf numFmtId="0" fontId="28" fillId="0" borderId="0" xfId="0" applyFont="1" applyFill="1" applyAlignment="1">
      <alignment vertical="center"/>
    </xf>
    <xf numFmtId="0" fontId="0" fillId="0" borderId="10" xfId="0" applyBorder="1" applyAlignment="1">
      <alignment horizontal="center" wrapText="1"/>
    </xf>
    <xf numFmtId="0" fontId="29" fillId="33" borderId="10" xfId="0" applyFont="1" applyFill="1" applyBorder="1" applyAlignment="1">
      <alignment horizontal="center" wrapText="1"/>
    </xf>
    <xf numFmtId="1" fontId="29" fillId="33" borderId="10" xfId="0" applyNumberFormat="1" applyFont="1" applyFill="1" applyBorder="1" applyAlignment="1">
      <alignment horizontal="center" wrapText="1"/>
    </xf>
    <xf numFmtId="0" fontId="29" fillId="33" borderId="10" xfId="0" applyFont="1" applyFill="1" applyBorder="1" applyAlignment="1">
      <alignment horizontal="center"/>
    </xf>
    <xf numFmtId="2" fontId="29" fillId="33" borderId="10" xfId="0" applyNumberFormat="1" applyFont="1" applyFill="1" applyBorder="1" applyAlignment="1">
      <alignment horizontal="center" wrapText="1"/>
    </xf>
    <xf numFmtId="164" fontId="18" fillId="33" borderId="10" xfId="0" applyNumberFormat="1" applyFont="1" applyFill="1"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vertical="center" wrapText="1"/>
    </xf>
    <xf numFmtId="2" fontId="0" fillId="0" borderId="10" xfId="0" applyNumberFormat="1" applyBorder="1" applyAlignment="1">
      <alignment horizontal="center" vertical="center"/>
    </xf>
    <xf numFmtId="164" fontId="0" fillId="0" borderId="10" xfId="0" applyNumberFormat="1" applyBorder="1" applyAlignment="1">
      <alignment horizontal="center" vertical="center"/>
    </xf>
    <xf numFmtId="3" fontId="0" fillId="0" borderId="10" xfId="0" applyNumberFormat="1" applyBorder="1" applyAlignment="1">
      <alignment horizontal="center" vertical="center"/>
    </xf>
    <xf numFmtId="0" fontId="30" fillId="0" borderId="10" xfId="0" applyFont="1" applyBorder="1" applyAlignment="1">
      <alignment horizontal="center" vertical="center"/>
    </xf>
    <xf numFmtId="1" fontId="0" fillId="0" borderId="10" xfId="0" applyNumberFormat="1" applyBorder="1" applyAlignment="1">
      <alignment horizontal="center" vertical="center"/>
    </xf>
    <xf numFmtId="2" fontId="0" fillId="34" borderId="10" xfId="0" applyNumberFormat="1" applyFill="1" applyBorder="1" applyAlignment="1">
      <alignment horizontal="center" vertical="center"/>
    </xf>
    <xf numFmtId="164" fontId="0" fillId="34" borderId="10" xfId="0" applyNumberFormat="1" applyFill="1" applyBorder="1" applyAlignment="1">
      <alignment horizontal="center" vertical="center"/>
    </xf>
    <xf numFmtId="1" fontId="30" fillId="0" borderId="10" xfId="0" applyNumberFormat="1" applyFont="1" applyBorder="1" applyAlignment="1">
      <alignment horizontal="center" vertical="center"/>
    </xf>
    <xf numFmtId="2" fontId="30" fillId="0" borderId="10" xfId="0" applyNumberFormat="1" applyFont="1" applyBorder="1" applyAlignment="1">
      <alignment horizontal="center" vertical="center"/>
    </xf>
    <xf numFmtId="164" fontId="30" fillId="0" borderId="10" xfId="0" applyNumberFormat="1" applyFont="1" applyBorder="1" applyAlignment="1">
      <alignment horizontal="center" vertical="center"/>
    </xf>
    <xf numFmtId="2" fontId="0" fillId="34" borderId="10" xfId="0" applyNumberFormat="1" applyFill="1" applyBorder="1" applyAlignment="1">
      <alignment horizontal="center" vertical="center" wrapText="1"/>
    </xf>
    <xf numFmtId="0" fontId="27" fillId="0" borderId="10" xfId="0" applyFont="1" applyBorder="1"/>
    <xf numFmtId="0" fontId="18" fillId="0" borderId="0" xfId="0" applyFont="1"/>
    <xf numFmtId="0" fontId="18" fillId="35" borderId="0" xfId="0" applyFont="1" applyFill="1"/>
    <xf numFmtId="14" fontId="0" fillId="0" borderId="0" xfId="0" applyNumberFormat="1"/>
    <xf numFmtId="0" fontId="0" fillId="0" borderId="10" xfId="0" applyBorder="1" applyAlignment="1">
      <alignment horizontal="center"/>
    </xf>
    <xf numFmtId="0" fontId="0" fillId="0" borderId="0" xfId="0" applyAlignment="1">
      <alignment horizontal="center"/>
    </xf>
    <xf numFmtId="165" fontId="0" fillId="0" borderId="0" xfId="0" applyNumberFormat="1"/>
    <xf numFmtId="165" fontId="0" fillId="0" borderId="10" xfId="0" applyNumberFormat="1" applyBorder="1" applyAlignment="1">
      <alignment horizontal="center" vertical="center"/>
    </xf>
    <xf numFmtId="165" fontId="0" fillId="0" borderId="10" xfId="0" applyNumberFormat="1" applyBorder="1" applyAlignment="1">
      <alignment horizontal="center" vertical="center" wrapText="1"/>
    </xf>
    <xf numFmtId="165" fontId="0" fillId="34" borderId="10" xfId="0" applyNumberFormat="1" applyFill="1" applyBorder="1" applyAlignment="1">
      <alignment horizontal="center" vertical="center"/>
    </xf>
    <xf numFmtId="165" fontId="30" fillId="0" borderId="10" xfId="0" applyNumberFormat="1" applyFont="1" applyBorder="1" applyAlignment="1">
      <alignment horizontal="center" vertical="center"/>
    </xf>
    <xf numFmtId="0" fontId="31" fillId="0" borderId="0" xfId="0" applyFont="1" applyAlignment="1">
      <alignment vertical="center" wrapText="1"/>
    </xf>
    <xf numFmtId="0" fontId="21" fillId="0" borderId="0" xfId="0" applyFont="1" applyAlignment="1">
      <alignment horizontal="justify" vertical="center"/>
    </xf>
    <xf numFmtId="0" fontId="20" fillId="0" borderId="10" xfId="0" applyFont="1" applyBorder="1" applyAlignment="1">
      <alignment horizontal="center" vertical="center" wrapText="1"/>
    </xf>
    <xf numFmtId="165" fontId="2" fillId="0" borderId="10" xfId="0" applyNumberFormat="1" applyFont="1" applyFill="1" applyBorder="1" applyAlignment="1">
      <alignment horizontal="center" vertical="center"/>
    </xf>
    <xf numFmtId="0" fontId="25" fillId="0" borderId="0" xfId="0" applyFont="1" applyFill="1" applyBorder="1" applyAlignment="1"/>
    <xf numFmtId="165" fontId="2" fillId="0" borderId="0" xfId="0" applyNumberFormat="1" applyFont="1" applyFill="1" applyBorder="1" applyAlignment="1">
      <alignment horizontal="center" vertical="center"/>
    </xf>
    <xf numFmtId="165" fontId="2" fillId="0" borderId="0" xfId="0" applyNumberFormat="1" applyFont="1" applyBorder="1"/>
    <xf numFmtId="0" fontId="32" fillId="0" borderId="0" xfId="0" applyFont="1" applyAlignment="1">
      <alignment vertical="center"/>
    </xf>
    <xf numFmtId="2" fontId="0" fillId="0" borderId="11" xfId="0" applyNumberFormat="1" applyBorder="1" applyAlignment="1">
      <alignment horizontal="center" vertical="center"/>
    </xf>
    <xf numFmtId="165" fontId="0" fillId="0" borderId="10" xfId="0" applyNumberFormat="1" applyBorder="1"/>
    <xf numFmtId="0" fontId="26" fillId="0" borderId="10" xfId="0" applyFont="1" applyFill="1" applyBorder="1" applyAlignment="1">
      <alignment horizontal="center"/>
    </xf>
    <xf numFmtId="0" fontId="21" fillId="0" borderId="10" xfId="0" applyFont="1" applyFill="1" applyBorder="1"/>
    <xf numFmtId="0" fontId="20" fillId="0" borderId="0" xfId="0" applyFont="1" applyAlignment="1">
      <alignment horizontal="justify" vertical="center"/>
    </xf>
    <xf numFmtId="0" fontId="0" fillId="0" borderId="10" xfId="0" applyBorder="1"/>
    <xf numFmtId="0" fontId="33" fillId="36" borderId="10" xfId="0" applyFont="1" applyFill="1" applyBorder="1" applyAlignment="1">
      <alignment horizontal="center"/>
    </xf>
  </cellXfs>
  <cellStyles count="10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
  <sheetViews>
    <sheetView tabSelected="1" workbookViewId="0"/>
  </sheetViews>
  <sheetFormatPr baseColWidth="10" defaultColWidth="8.83203125" defaultRowHeight="16"/>
  <cols>
    <col min="1" max="1" width="15" style="4" customWidth="1"/>
    <col min="2" max="2" width="15.33203125" style="3" customWidth="1"/>
    <col min="3" max="3" width="18.33203125" style="4" customWidth="1"/>
    <col min="4" max="4" width="13" style="4" customWidth="1"/>
    <col min="5" max="5" width="14.1640625" style="4" customWidth="1"/>
    <col min="6" max="6" width="12.6640625" style="4" customWidth="1"/>
    <col min="7" max="7" width="10.6640625" style="4" customWidth="1"/>
    <col min="8" max="9" width="11.83203125" style="4" bestFit="1" customWidth="1"/>
    <col min="10" max="10" width="14.83203125" style="4" customWidth="1"/>
    <col min="11" max="11" width="11.6640625" style="4" customWidth="1"/>
    <col min="12" max="16384" width="8.83203125" style="4"/>
  </cols>
  <sheetData>
    <row r="1" spans="1:11">
      <c r="A1" s="1" t="s">
        <v>38</v>
      </c>
    </row>
    <row r="2" spans="1:11" ht="51">
      <c r="A2" s="55" t="s">
        <v>33</v>
      </c>
      <c r="B2" s="2" t="s">
        <v>12</v>
      </c>
      <c r="C2" s="2" t="s">
        <v>16</v>
      </c>
      <c r="D2" s="5" t="s">
        <v>31</v>
      </c>
      <c r="E2" s="5" t="s">
        <v>0</v>
      </c>
      <c r="F2" s="6" t="s">
        <v>18</v>
      </c>
      <c r="G2" s="6" t="s">
        <v>1</v>
      </c>
      <c r="H2" s="6" t="s">
        <v>19</v>
      </c>
      <c r="I2" s="6" t="s">
        <v>20</v>
      </c>
      <c r="J2" s="46" t="s">
        <v>21</v>
      </c>
    </row>
    <row r="3" spans="1:11">
      <c r="A3" s="54" t="s">
        <v>3</v>
      </c>
      <c r="B3" s="47"/>
      <c r="C3" s="47"/>
      <c r="D3" s="47">
        <v>3.2669999999999997E-5</v>
      </c>
      <c r="E3" s="47">
        <v>1.087E-4</v>
      </c>
      <c r="F3" s="47">
        <v>1.4776972715717285E-5</v>
      </c>
      <c r="G3" s="47">
        <v>5.783E-5</v>
      </c>
      <c r="H3" s="47">
        <v>0</v>
      </c>
      <c r="I3" s="47"/>
      <c r="J3" s="47"/>
    </row>
    <row r="4" spans="1:11">
      <c r="A4" s="54" t="s">
        <v>4</v>
      </c>
      <c r="B4" s="47"/>
      <c r="C4" s="47"/>
      <c r="D4" s="47">
        <v>0</v>
      </c>
      <c r="E4" s="47">
        <v>0</v>
      </c>
      <c r="F4" s="47">
        <v>0</v>
      </c>
      <c r="G4" s="47">
        <v>2.8910000000000003E-5</v>
      </c>
      <c r="H4" s="47">
        <v>0</v>
      </c>
      <c r="I4" s="47"/>
      <c r="J4" s="47"/>
    </row>
    <row r="5" spans="1:11">
      <c r="B5" s="48"/>
      <c r="C5" s="49"/>
      <c r="D5" s="49"/>
      <c r="E5" s="49"/>
      <c r="F5" s="49"/>
      <c r="G5" s="49"/>
      <c r="H5" s="49"/>
      <c r="I5" s="49"/>
      <c r="J5" s="49"/>
      <c r="K5" s="50"/>
    </row>
    <row r="6" spans="1:11">
      <c r="A6" s="7" t="s">
        <v>32</v>
      </c>
      <c r="B6" s="48"/>
      <c r="C6" s="49"/>
      <c r="D6" s="49"/>
      <c r="E6" s="49"/>
      <c r="F6" s="49"/>
      <c r="G6" s="49"/>
      <c r="H6" s="49"/>
      <c r="I6" s="49"/>
      <c r="J6" s="49"/>
      <c r="K6" s="50"/>
    </row>
    <row r="7" spans="1:11" s="8" customFormat="1" ht="15">
      <c r="A7" s="7"/>
      <c r="E7" s="9"/>
    </row>
    <row r="8" spans="1:11" s="8" customFormat="1" ht="17">
      <c r="A8" s="51"/>
      <c r="E8" s="9"/>
    </row>
    <row r="9" spans="1:11" s="8" customFormat="1" ht="15">
      <c r="E9" s="9"/>
    </row>
    <row r="10" spans="1:11" s="8" customFormat="1" ht="15">
      <c r="C10" s="10"/>
      <c r="D10" s="10"/>
      <c r="E10" s="9"/>
      <c r="F10" s="11"/>
    </row>
    <row r="11" spans="1:11" s="8" customFormat="1" ht="15">
      <c r="C11" s="10"/>
      <c r="D11" s="10"/>
      <c r="E11" s="9"/>
      <c r="F11" s="11"/>
    </row>
    <row r="12" spans="1:11" s="8" customFormat="1">
      <c r="A12" s="12"/>
      <c r="C12" s="10"/>
      <c r="D12" s="10"/>
      <c r="E12" s="9"/>
    </row>
    <row r="13" spans="1:11" s="8" customFormat="1">
      <c r="A13" s="13"/>
      <c r="E13" s="9"/>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1A994-6EC5-F64E-A3CA-1565F2E98230}">
  <dimension ref="A1:M61"/>
  <sheetViews>
    <sheetView workbookViewId="0">
      <pane ySplit="1" topLeftCell="A2" activePane="bottomLeft" state="frozen"/>
      <selection pane="bottomLeft" activeCell="J47" sqref="J47:K47"/>
    </sheetView>
  </sheetViews>
  <sheetFormatPr baseColWidth="10" defaultColWidth="11.5" defaultRowHeight="15"/>
  <cols>
    <col min="1" max="1" width="15.33203125" bestFit="1" customWidth="1"/>
    <col min="4" max="4" width="16.33203125" bestFit="1" customWidth="1"/>
    <col min="5" max="5" width="21.1640625" style="38" customWidth="1"/>
    <col min="6" max="6" width="17.83203125" bestFit="1" customWidth="1"/>
    <col min="10" max="10" width="11.83203125" style="39" bestFit="1" customWidth="1"/>
    <col min="11" max="11" width="10.83203125" style="39"/>
  </cols>
  <sheetData>
    <row r="1" spans="1:13" ht="29">
      <c r="A1" s="15" t="s">
        <v>5</v>
      </c>
      <c r="B1" s="16" t="s">
        <v>6</v>
      </c>
      <c r="C1" s="15" t="s">
        <v>7</v>
      </c>
      <c r="D1" s="15" t="s">
        <v>8</v>
      </c>
      <c r="E1" s="17" t="s">
        <v>9</v>
      </c>
      <c r="F1" s="17" t="s">
        <v>10</v>
      </c>
      <c r="G1" s="15" t="s">
        <v>11</v>
      </c>
      <c r="H1" s="15" t="s">
        <v>35</v>
      </c>
      <c r="I1" s="18"/>
      <c r="J1" s="58" t="s">
        <v>3</v>
      </c>
      <c r="K1" s="58" t="s">
        <v>4</v>
      </c>
      <c r="L1" s="19"/>
      <c r="M1" s="19"/>
    </row>
    <row r="2" spans="1:13">
      <c r="A2" s="20"/>
      <c r="B2" s="20"/>
      <c r="C2" s="21"/>
      <c r="D2" s="21"/>
      <c r="E2" s="37"/>
      <c r="F2" s="20"/>
      <c r="G2" s="20"/>
      <c r="H2" s="20"/>
      <c r="I2" s="22"/>
      <c r="K2" s="40"/>
      <c r="L2" s="23"/>
      <c r="M2" s="23"/>
    </row>
    <row r="3" spans="1:13">
      <c r="A3" s="20"/>
      <c r="B3" s="20"/>
      <c r="C3" s="21"/>
      <c r="D3" s="21"/>
      <c r="E3" s="37"/>
      <c r="F3" s="20"/>
      <c r="G3" s="20"/>
      <c r="H3" s="20"/>
      <c r="I3" s="22"/>
      <c r="J3" s="40"/>
      <c r="K3" s="40"/>
      <c r="L3" s="23"/>
      <c r="M3" s="23"/>
    </row>
    <row r="4" spans="1:13">
      <c r="A4" s="20"/>
      <c r="B4" s="20"/>
      <c r="C4" s="21"/>
      <c r="D4" s="21"/>
      <c r="E4" s="37"/>
      <c r="F4" s="20"/>
      <c r="G4" s="20"/>
      <c r="H4" s="20"/>
      <c r="I4" s="22"/>
      <c r="J4" s="40"/>
      <c r="K4" s="40"/>
      <c r="L4" s="23"/>
      <c r="M4" s="23"/>
    </row>
    <row r="5" spans="1:13">
      <c r="A5" s="27" t="s">
        <v>13</v>
      </c>
      <c r="B5" s="27"/>
      <c r="C5" s="27"/>
      <c r="D5" s="27"/>
      <c r="E5" s="27"/>
      <c r="F5" s="27"/>
      <c r="G5" s="27"/>
      <c r="H5" s="27"/>
      <c r="I5" s="27"/>
      <c r="J5" s="42"/>
      <c r="K5" s="42"/>
      <c r="L5" s="28" t="str">
        <f>IFERROR(SUMPRODUCT(L2:L4,--(L2:L4&lt;&gt;""),$H$2:$H$4)/SUMPRODUCT($H$2:$H$4,--(L2:L4&lt;&gt;"")),"")</f>
        <v/>
      </c>
      <c r="M5" s="28" t="str">
        <f>IFERROR(SUMPRODUCT(M2:M4,--(M2:M4&lt;&gt;""),$H$2:$H$4)/SUMPRODUCT($H$2:$H$4,--(M2:M4&lt;&gt;"")),"")</f>
        <v/>
      </c>
    </row>
    <row r="6" spans="1:13">
      <c r="A6" s="27" t="s">
        <v>14</v>
      </c>
      <c r="B6" s="27"/>
      <c r="C6" s="27"/>
      <c r="D6" s="27"/>
      <c r="E6" s="27"/>
      <c r="F6" s="27"/>
      <c r="G6" s="27"/>
      <c r="H6" s="27"/>
      <c r="I6" s="27"/>
      <c r="J6" s="42"/>
      <c r="K6" s="42"/>
      <c r="L6" s="28" t="str">
        <f>IF(L5="","",MIN(L2:L4))</f>
        <v/>
      </c>
      <c r="M6" s="28" t="str">
        <f>IF(M5="","",MIN(M2:M4))</f>
        <v/>
      </c>
    </row>
    <row r="7" spans="1:13">
      <c r="A7" s="27" t="s">
        <v>15</v>
      </c>
      <c r="B7" s="27"/>
      <c r="C7" s="27"/>
      <c r="D7" s="27"/>
      <c r="E7" s="27"/>
      <c r="F7" s="27"/>
      <c r="G7" s="27"/>
      <c r="H7" s="27"/>
      <c r="I7" s="27"/>
      <c r="J7" s="42"/>
      <c r="K7" s="42"/>
      <c r="L7" s="28" t="str">
        <f>IF(L5="","",MAX(L2:L4))</f>
        <v/>
      </c>
      <c r="M7" s="28" t="str">
        <f>IF(M5="","",MAX(M2:M4))</f>
        <v/>
      </c>
    </row>
    <row r="8" spans="1:13">
      <c r="A8" s="22"/>
      <c r="B8" s="22"/>
      <c r="C8" s="22"/>
      <c r="D8" s="22"/>
      <c r="E8" s="22"/>
      <c r="F8" s="22"/>
      <c r="G8" s="22"/>
      <c r="H8" s="22"/>
      <c r="I8" s="22"/>
      <c r="J8" s="40"/>
      <c r="K8" s="40"/>
      <c r="L8" s="23"/>
      <c r="M8" s="23"/>
    </row>
    <row r="9" spans="1:13">
      <c r="A9" s="20"/>
      <c r="B9" s="20"/>
      <c r="C9" s="21"/>
      <c r="D9" s="20"/>
      <c r="E9" s="37"/>
      <c r="F9" s="21"/>
      <c r="G9" s="20"/>
      <c r="H9" s="20"/>
      <c r="I9" s="22"/>
      <c r="J9" s="40"/>
      <c r="K9" s="40"/>
      <c r="L9" s="23"/>
      <c r="M9" s="23"/>
    </row>
    <row r="10" spans="1:13">
      <c r="A10" s="25"/>
      <c r="B10" s="29"/>
      <c r="C10" s="20"/>
      <c r="D10" s="25"/>
      <c r="E10" s="25"/>
      <c r="F10" s="25"/>
      <c r="G10" s="25"/>
      <c r="H10" s="25"/>
      <c r="I10" s="30"/>
      <c r="J10" s="43"/>
      <c r="K10" s="43"/>
      <c r="L10" s="31"/>
      <c r="M10" s="31"/>
    </row>
    <row r="11" spans="1:13">
      <c r="A11" s="27" t="s">
        <v>13</v>
      </c>
      <c r="B11" s="27"/>
      <c r="C11" s="27"/>
      <c r="D11" s="27"/>
      <c r="E11" s="27"/>
      <c r="F11" s="27"/>
      <c r="G11" s="27"/>
      <c r="H11" s="27"/>
      <c r="I11" s="27"/>
      <c r="J11" s="42"/>
      <c r="K11" s="42"/>
      <c r="L11" s="28" t="str">
        <f>IFERROR(SUMPRODUCT(L9:L9,--(L9:L9&lt;&gt;""),$H$9:$H$9)/SUMPRODUCT($H$9:$H$9,--(L9:L9&lt;&gt;"")),"")</f>
        <v/>
      </c>
      <c r="M11" s="28" t="str">
        <f>IFERROR(SUMPRODUCT(M9:M9,--(M9:M9&lt;&gt;""),$H$9:$H$9)/SUMPRODUCT($H$9:$H$9,--(M9:M9&lt;&gt;"")),"")</f>
        <v/>
      </c>
    </row>
    <row r="12" spans="1:13">
      <c r="A12" s="27" t="s">
        <v>14</v>
      </c>
      <c r="B12" s="27"/>
      <c r="C12" s="27"/>
      <c r="D12" s="27"/>
      <c r="E12" s="27"/>
      <c r="F12" s="27"/>
      <c r="G12" s="27"/>
      <c r="H12" s="27"/>
      <c r="I12" s="27"/>
      <c r="J12" s="42"/>
      <c r="K12" s="42"/>
      <c r="L12" s="28" t="str">
        <f>IF(L11="","",MIN(L9:L9))</f>
        <v/>
      </c>
      <c r="M12" s="28" t="str">
        <f>IF(M11="","",MIN(M9:M9))</f>
        <v/>
      </c>
    </row>
    <row r="13" spans="1:13">
      <c r="A13" s="27" t="s">
        <v>15</v>
      </c>
      <c r="B13" s="27"/>
      <c r="C13" s="27"/>
      <c r="D13" s="27"/>
      <c r="E13" s="27"/>
      <c r="F13" s="27"/>
      <c r="G13" s="27"/>
      <c r="H13" s="27"/>
      <c r="I13" s="27"/>
      <c r="J13" s="42"/>
      <c r="K13" s="42"/>
      <c r="L13" s="28" t="str">
        <f>IF(L11="","",MAX(L9:L9))</f>
        <v/>
      </c>
      <c r="M13" s="28" t="str">
        <f>IF(M11="","",MAX(M9:M9))</f>
        <v/>
      </c>
    </row>
    <row r="14" spans="1:13">
      <c r="A14" s="22"/>
      <c r="B14" s="22"/>
      <c r="C14" s="22"/>
      <c r="D14" s="22"/>
      <c r="E14" s="22"/>
      <c r="F14" s="22"/>
      <c r="G14" s="22"/>
      <c r="H14" s="22"/>
      <c r="I14" s="22"/>
      <c r="J14" s="40"/>
      <c r="K14" s="40"/>
      <c r="L14" s="23"/>
      <c r="M14" s="23"/>
    </row>
    <row r="15" spans="1:13" ht="16">
      <c r="A15" s="20" t="s">
        <v>22</v>
      </c>
      <c r="B15" s="20">
        <v>2019</v>
      </c>
      <c r="C15" s="14"/>
      <c r="D15" s="20" t="s">
        <v>17</v>
      </c>
      <c r="E15" s="21" t="s">
        <v>2</v>
      </c>
      <c r="F15" s="20" t="s">
        <v>25</v>
      </c>
      <c r="G15" s="20"/>
      <c r="H15" s="20">
        <f>30610/2</f>
        <v>15305</v>
      </c>
      <c r="I15" s="22"/>
      <c r="J15" s="40">
        <v>3.2669999999999997E-5</v>
      </c>
      <c r="K15" s="41"/>
      <c r="L15" s="23"/>
      <c r="M15" s="23"/>
    </row>
    <row r="16" spans="1:13" ht="16">
      <c r="A16" s="20" t="s">
        <v>22</v>
      </c>
      <c r="B16" s="20">
        <v>2019</v>
      </c>
      <c r="C16" s="14"/>
      <c r="D16" s="20" t="s">
        <v>17</v>
      </c>
      <c r="E16" s="21" t="s">
        <v>2</v>
      </c>
      <c r="F16" s="20" t="s">
        <v>25</v>
      </c>
      <c r="G16" s="20"/>
      <c r="H16" s="20">
        <f>30616/2</f>
        <v>15308</v>
      </c>
      <c r="I16" s="22"/>
      <c r="J16" s="40"/>
      <c r="K16" s="41">
        <v>0</v>
      </c>
      <c r="L16" s="23"/>
      <c r="M16" s="23"/>
    </row>
    <row r="17" spans="1:13">
      <c r="A17" s="20"/>
      <c r="B17" s="20"/>
      <c r="C17" s="20"/>
      <c r="D17" s="20"/>
      <c r="E17" s="20"/>
      <c r="F17" s="20"/>
      <c r="G17" s="20"/>
      <c r="H17" s="20"/>
      <c r="I17" s="22"/>
      <c r="J17" s="40"/>
      <c r="K17" s="40"/>
      <c r="L17" s="23"/>
      <c r="M17" s="23"/>
    </row>
    <row r="18" spans="1:13">
      <c r="A18" s="27" t="s">
        <v>13</v>
      </c>
      <c r="B18" s="27"/>
      <c r="C18" s="27"/>
      <c r="D18" s="27"/>
      <c r="E18" s="27"/>
      <c r="F18" s="27"/>
      <c r="G18" s="27"/>
      <c r="H18" s="27"/>
      <c r="I18" s="27"/>
      <c r="J18" s="42">
        <f>IFERROR(SUMPRODUCT(J15,--(J15&lt;&gt;""),H15)/SUMPRODUCT(H15,--(J15&lt;&gt;"")),"")</f>
        <v>3.2669999999999997E-5</v>
      </c>
      <c r="K18" s="42">
        <f>IFERROR(SUMPRODUCT(K15:K17,--(K15:K17&lt;&gt;""),$H$15:$H$17)/SUMPRODUCT($H$15:$H$17,--(K15:K17&lt;&gt;"")),"")</f>
        <v>0</v>
      </c>
      <c r="L18" s="28" t="str">
        <f>IFERROR(SUMPRODUCT(L15:L17,--(L15:L17&lt;&gt;""),$H$15:$H$17)/SUMPRODUCT($H$15:$H$17,--(L15:L17&lt;&gt;"")),"")</f>
        <v/>
      </c>
      <c r="M18" s="28" t="str">
        <f>IFERROR(SUMPRODUCT(M15:M17,--(M15:M17&lt;&gt;""),$H$15:$H$17)/SUMPRODUCT($H$15:$H$17,--(M15:M17&lt;&gt;"")),"")</f>
        <v/>
      </c>
    </row>
    <row r="19" spans="1:13">
      <c r="A19" s="27" t="s">
        <v>14</v>
      </c>
      <c r="B19" s="27"/>
      <c r="C19" s="27"/>
      <c r="D19" s="27"/>
      <c r="E19" s="27"/>
      <c r="F19" s="27"/>
      <c r="G19" s="27"/>
      <c r="H19" s="27"/>
      <c r="I19" s="27"/>
      <c r="J19" s="42">
        <f>MIN(J15)</f>
        <v>3.2669999999999997E-5</v>
      </c>
      <c r="K19" s="42">
        <f>IF(K18="","",MIN(K15:K17))</f>
        <v>0</v>
      </c>
      <c r="L19" s="28" t="str">
        <f>IF(L18="","",MIN(L15:L17))</f>
        <v/>
      </c>
      <c r="M19" s="28" t="str">
        <f>IF(M18="","",MIN(M15:M17))</f>
        <v/>
      </c>
    </row>
    <row r="20" spans="1:13">
      <c r="A20" s="27" t="s">
        <v>15</v>
      </c>
      <c r="B20" s="27"/>
      <c r="C20" s="27"/>
      <c r="D20" s="27"/>
      <c r="E20" s="27"/>
      <c r="F20" s="27"/>
      <c r="G20" s="27"/>
      <c r="H20" s="27"/>
      <c r="I20" s="27"/>
      <c r="J20" s="42">
        <f>MAX(J15)</f>
        <v>3.2669999999999997E-5</v>
      </c>
      <c r="K20" s="42">
        <f>IF(K18="","",MAX(K15:K17))</f>
        <v>0</v>
      </c>
      <c r="L20" s="28" t="str">
        <f>IF(L18="","",MAX(L15:L17))</f>
        <v/>
      </c>
      <c r="M20" s="28" t="str">
        <f>IF(M18="","",MAX(M15:M17))</f>
        <v/>
      </c>
    </row>
    <row r="21" spans="1:13">
      <c r="A21" s="22"/>
      <c r="B21" s="22"/>
      <c r="C21" s="22"/>
      <c r="D21" s="22"/>
      <c r="E21" s="22"/>
      <c r="F21" s="22"/>
      <c r="G21" s="22"/>
      <c r="H21" s="22"/>
      <c r="I21" s="22"/>
      <c r="J21" s="40"/>
      <c r="K21" s="40"/>
      <c r="L21" s="23"/>
      <c r="M21" s="23"/>
    </row>
    <row r="22" spans="1:13">
      <c r="A22" s="20" t="s">
        <v>22</v>
      </c>
      <c r="B22" s="20">
        <v>2019</v>
      </c>
      <c r="C22" s="20"/>
      <c r="D22" s="20" t="s">
        <v>0</v>
      </c>
      <c r="E22" s="20" t="s">
        <v>0</v>
      </c>
      <c r="F22" s="20" t="s">
        <v>25</v>
      </c>
      <c r="G22" s="20"/>
      <c r="H22" s="20">
        <f>18394/2</f>
        <v>9197</v>
      </c>
      <c r="I22" s="22"/>
      <c r="J22" s="40">
        <v>1.087E-4</v>
      </c>
      <c r="K22" s="41">
        <v>0</v>
      </c>
      <c r="L22" s="23"/>
      <c r="M22" s="23"/>
    </row>
    <row r="23" spans="1:13">
      <c r="A23" s="20"/>
      <c r="B23" s="20"/>
      <c r="C23" s="20"/>
      <c r="D23" s="20"/>
      <c r="E23" s="22"/>
      <c r="F23" s="22"/>
      <c r="G23" s="22"/>
      <c r="H23" s="26"/>
      <c r="I23" s="22"/>
      <c r="J23" s="40"/>
      <c r="K23" s="40"/>
      <c r="L23" s="23"/>
      <c r="M23" s="23"/>
    </row>
    <row r="24" spans="1:13">
      <c r="A24" s="27" t="s">
        <v>13</v>
      </c>
      <c r="B24" s="27"/>
      <c r="C24" s="27"/>
      <c r="D24" s="27"/>
      <c r="E24" s="27"/>
      <c r="F24" s="27"/>
      <c r="G24" s="27"/>
      <c r="H24" s="27"/>
      <c r="I24" s="27"/>
      <c r="J24" s="42">
        <f>IFERROR(SUMPRODUCT(J22,--(J22&lt;&gt;""),$H$22)/SUMPRODUCT($H$22,--(J22&lt;&gt;"")),"")</f>
        <v>1.087E-4</v>
      </c>
      <c r="K24" s="42">
        <f>IFERROR(SUMPRODUCT(K22,--(K22&lt;&gt;""),$H$37)/SUMPRODUCT($H$37,--(K22&lt;&gt;"")),"")</f>
        <v>0</v>
      </c>
      <c r="L24" s="28" t="str">
        <f>IFERROR(SUMPRODUCT(L22:L23,--(L22:L23&lt;&gt;""),$H$22:$H$23)/SUMPRODUCT($H$22:$H$23,--(L22:L23&lt;&gt;"")),"")</f>
        <v/>
      </c>
      <c r="M24" s="28" t="str">
        <f>IFERROR(SUMPRODUCT(M22:M23,--(M22:M23&lt;&gt;""),$H$22:$H$23)/SUMPRODUCT($H$22:$H$23,--(M22:M23&lt;&gt;"")),"")</f>
        <v/>
      </c>
    </row>
    <row r="25" spans="1:13">
      <c r="A25" s="27" t="s">
        <v>14</v>
      </c>
      <c r="B25" s="27"/>
      <c r="C25" s="27"/>
      <c r="D25" s="27"/>
      <c r="E25" s="27"/>
      <c r="F25" s="27"/>
      <c r="G25" s="27"/>
      <c r="H25" s="27"/>
      <c r="I25" s="27"/>
      <c r="J25" s="42">
        <f>MIN(J22:J22)</f>
        <v>1.087E-4</v>
      </c>
      <c r="K25" s="42">
        <f>MIN(K22:K22)</f>
        <v>0</v>
      </c>
      <c r="L25" s="28" t="str">
        <f>IF(L24="","",MIN(L22:L23))</f>
        <v/>
      </c>
      <c r="M25" s="28" t="str">
        <f>IF(M24="","",MIN(M22:M23))</f>
        <v/>
      </c>
    </row>
    <row r="26" spans="1:13">
      <c r="A26" s="27" t="s">
        <v>15</v>
      </c>
      <c r="B26" s="27"/>
      <c r="C26" s="27"/>
      <c r="D26" s="27"/>
      <c r="E26" s="27"/>
      <c r="F26" s="27"/>
      <c r="G26" s="27"/>
      <c r="H26" s="27"/>
      <c r="I26" s="27"/>
      <c r="J26" s="42">
        <f>MAX(J22:J22)</f>
        <v>1.087E-4</v>
      </c>
      <c r="K26" s="42">
        <f>MAX(K22:K22)</f>
        <v>0</v>
      </c>
      <c r="L26" s="28" t="str">
        <f>IF(L24="","",MAX(L22:L23))</f>
        <v/>
      </c>
      <c r="M26" s="28" t="str">
        <f>IF(M24="","",MAX(M22:M23))</f>
        <v/>
      </c>
    </row>
    <row r="27" spans="1:13">
      <c r="A27" s="22"/>
      <c r="B27" s="22"/>
      <c r="C27" s="22"/>
      <c r="D27" s="22"/>
      <c r="E27" s="22"/>
      <c r="F27" s="22"/>
      <c r="G27" s="22"/>
      <c r="H27" s="22"/>
      <c r="I27" s="22"/>
      <c r="J27" s="40"/>
      <c r="K27" s="40"/>
      <c r="L27" s="23"/>
      <c r="M27" s="23"/>
    </row>
    <row r="28" spans="1:13" ht="16">
      <c r="A28" s="20" t="s">
        <v>22</v>
      </c>
      <c r="B28" s="20">
        <v>2019</v>
      </c>
      <c r="C28" s="20"/>
      <c r="D28" s="20" t="s">
        <v>18</v>
      </c>
      <c r="E28" s="21" t="s">
        <v>26</v>
      </c>
      <c r="F28" s="20" t="s">
        <v>25</v>
      </c>
      <c r="G28" s="20"/>
      <c r="H28" s="20">
        <f>113676/2</f>
        <v>56838</v>
      </c>
      <c r="I28" s="22"/>
      <c r="J28" s="40">
        <v>1.7589999999999999E-5</v>
      </c>
      <c r="K28" s="41"/>
      <c r="L28" s="23"/>
      <c r="M28" s="23"/>
    </row>
    <row r="29" spans="1:13" ht="16">
      <c r="A29" s="20" t="s">
        <v>22</v>
      </c>
      <c r="B29" s="20">
        <v>2019</v>
      </c>
      <c r="C29" s="20"/>
      <c r="D29" s="20" t="s">
        <v>18</v>
      </c>
      <c r="E29" s="21" t="s">
        <v>27</v>
      </c>
      <c r="F29" s="20" t="s">
        <v>25</v>
      </c>
      <c r="G29" s="20"/>
      <c r="H29" s="20">
        <f>21640/2</f>
        <v>10820</v>
      </c>
      <c r="I29" s="22"/>
      <c r="J29" s="40">
        <v>0</v>
      </c>
      <c r="K29" s="41"/>
      <c r="L29" s="23"/>
      <c r="M29" s="23"/>
    </row>
    <row r="30" spans="1:13" ht="16">
      <c r="A30" s="20" t="s">
        <v>22</v>
      </c>
      <c r="B30" s="20">
        <v>2019</v>
      </c>
      <c r="C30" s="20"/>
      <c r="D30" s="20" t="s">
        <v>18</v>
      </c>
      <c r="E30" s="21" t="s">
        <v>26</v>
      </c>
      <c r="F30" s="20" t="s">
        <v>25</v>
      </c>
      <c r="G30" s="20"/>
      <c r="H30" s="20">
        <f>113716/2</f>
        <v>56858</v>
      </c>
      <c r="I30" s="52"/>
      <c r="J30" s="53"/>
      <c r="K30" s="40">
        <v>0</v>
      </c>
      <c r="L30" s="23"/>
      <c r="M30" s="23"/>
    </row>
    <row r="31" spans="1:13" ht="16">
      <c r="A31" s="20" t="s">
        <v>22</v>
      </c>
      <c r="B31" s="20">
        <v>2019</v>
      </c>
      <c r="C31" s="20"/>
      <c r="D31" s="20" t="s">
        <v>18</v>
      </c>
      <c r="E31" s="21" t="s">
        <v>27</v>
      </c>
      <c r="F31" s="20" t="s">
        <v>25</v>
      </c>
      <c r="H31" s="20">
        <f>21648/2</f>
        <v>10824</v>
      </c>
      <c r="J31" s="53"/>
      <c r="K31" s="40">
        <v>0</v>
      </c>
      <c r="L31" s="23"/>
      <c r="M31" s="23"/>
    </row>
    <row r="32" spans="1:13">
      <c r="A32" s="20"/>
      <c r="B32" s="20"/>
      <c r="C32" s="21"/>
      <c r="D32" s="20"/>
      <c r="E32" s="37"/>
      <c r="F32" s="20"/>
      <c r="G32" s="20"/>
      <c r="H32" s="20"/>
      <c r="I32" s="22"/>
      <c r="J32" s="40"/>
      <c r="K32" s="41"/>
      <c r="L32" s="23"/>
      <c r="M32" s="23"/>
    </row>
    <row r="33" spans="1:13" ht="16">
      <c r="A33" s="32" t="s">
        <v>13</v>
      </c>
      <c r="B33" s="32"/>
      <c r="C33" s="32"/>
      <c r="D33" s="32"/>
      <c r="E33" s="32"/>
      <c r="F33" s="32"/>
      <c r="G33" s="32"/>
      <c r="H33" s="32"/>
      <c r="I33" s="32"/>
      <c r="J33" s="42">
        <f>IFERROR(SUMPRODUCT(J28:J31,--(J28:J31&lt;&gt;""),$H$28:$H$31)/SUMPRODUCT($H$28:$H$31,--(J28:J31&lt;&gt;"")),"")</f>
        <v>1.4776972715717285E-5</v>
      </c>
      <c r="K33" s="42">
        <f>IFERROR(SUMPRODUCT(K28:K31,--(K28:K31&lt;&gt;""),$H$28:$H$31)/SUMPRODUCT($H$28:$H$31,--(K28:K31&lt;&gt;"")),"")</f>
        <v>0</v>
      </c>
      <c r="L33" s="28" t="str">
        <f>IFERROR(SUMPRODUCT(L28:L32,--(L28:L32&lt;&gt;""),$H$28:$H$32)/SUMPRODUCT($H$28:$H$32,--(L28:L32&lt;&gt;"")),"")</f>
        <v/>
      </c>
      <c r="M33" s="28" t="str">
        <f>IFERROR(SUMPRODUCT(M28:M32,--(M28:M32&lt;&gt;""),$H$28:$H$32)/SUMPRODUCT($H$28:$H$32,--(M28:M32&lt;&gt;"")),"")</f>
        <v/>
      </c>
    </row>
    <row r="34" spans="1:13" ht="16">
      <c r="A34" s="32" t="s">
        <v>14</v>
      </c>
      <c r="B34" s="32"/>
      <c r="C34" s="32"/>
      <c r="D34" s="32"/>
      <c r="E34" s="32"/>
      <c r="F34" s="32"/>
      <c r="G34" s="32"/>
      <c r="H34" s="32"/>
      <c r="I34" s="32"/>
      <c r="J34" s="42">
        <f>MIN(J28:J31)</f>
        <v>0</v>
      </c>
      <c r="K34" s="42">
        <f>MIN(K28:K31)</f>
        <v>0</v>
      </c>
      <c r="L34" s="28" t="str">
        <f>IF(L33="","",MIN(L28:L32))</f>
        <v/>
      </c>
      <c r="M34" s="28" t="str">
        <f>IF(M33="","",MIN(M28:M32))</f>
        <v/>
      </c>
    </row>
    <row r="35" spans="1:13" ht="16">
      <c r="A35" s="32" t="s">
        <v>15</v>
      </c>
      <c r="B35" s="32"/>
      <c r="C35" s="32"/>
      <c r="D35" s="32"/>
      <c r="E35" s="32"/>
      <c r="F35" s="32"/>
      <c r="G35" s="32"/>
      <c r="H35" s="32"/>
      <c r="I35" s="32"/>
      <c r="J35" s="42">
        <f>MAX(J28:J31)</f>
        <v>1.7589999999999999E-5</v>
      </c>
      <c r="K35" s="42">
        <f>MAX(K28:K31)</f>
        <v>0</v>
      </c>
      <c r="L35" s="28" t="str">
        <f>IF(L33="","",MAX(L28:L32))</f>
        <v/>
      </c>
      <c r="M35" s="28" t="str">
        <f>IF(M33="","",MAX(M28:M32))</f>
        <v/>
      </c>
    </row>
    <row r="36" spans="1:13">
      <c r="A36" s="22"/>
      <c r="B36" s="22"/>
      <c r="C36" s="22"/>
      <c r="D36" s="22"/>
      <c r="E36" s="22"/>
      <c r="F36" s="22"/>
      <c r="G36" s="22"/>
      <c r="H36" s="22"/>
      <c r="I36" s="22"/>
      <c r="J36" s="40"/>
      <c r="K36" s="40"/>
      <c r="L36" s="23"/>
      <c r="M36" s="23"/>
    </row>
    <row r="37" spans="1:13">
      <c r="A37" s="20" t="s">
        <v>22</v>
      </c>
      <c r="B37" s="20">
        <v>2019</v>
      </c>
      <c r="C37" s="57"/>
      <c r="D37" s="20" t="s">
        <v>1</v>
      </c>
      <c r="E37" s="37" t="s">
        <v>1</v>
      </c>
      <c r="F37" s="20" t="s">
        <v>25</v>
      </c>
      <c r="G37" s="20"/>
      <c r="H37" s="24">
        <f>34586/2</f>
        <v>17293</v>
      </c>
      <c r="I37" s="22"/>
      <c r="J37" s="40">
        <v>5.783E-5</v>
      </c>
      <c r="K37" s="40"/>
      <c r="L37" s="23"/>
      <c r="M37" s="23"/>
    </row>
    <row r="38" spans="1:13">
      <c r="A38" s="20" t="s">
        <v>22</v>
      </c>
      <c r="B38" s="20">
        <v>2019</v>
      </c>
      <c r="C38" s="57"/>
      <c r="D38" s="20" t="s">
        <v>1</v>
      </c>
      <c r="E38" s="37" t="s">
        <v>1</v>
      </c>
      <c r="F38" s="20" t="s">
        <v>25</v>
      </c>
      <c r="G38" s="20"/>
      <c r="H38" s="24">
        <f>34592/2</f>
        <v>17296</v>
      </c>
      <c r="I38" s="22"/>
      <c r="J38" s="40"/>
      <c r="K38" s="40">
        <v>2.8909999999999999E-5</v>
      </c>
      <c r="L38" s="23"/>
      <c r="M38" s="23"/>
    </row>
    <row r="39" spans="1:13">
      <c r="A39" s="20"/>
      <c r="B39" s="20"/>
      <c r="C39" s="21"/>
      <c r="D39" s="20"/>
      <c r="E39" s="37"/>
      <c r="F39" s="33"/>
      <c r="G39" s="20"/>
      <c r="H39" s="20"/>
      <c r="I39" s="22"/>
      <c r="J39" s="40"/>
      <c r="K39" s="40"/>
      <c r="L39" s="23"/>
      <c r="M39" s="23"/>
    </row>
    <row r="40" spans="1:13">
      <c r="A40" s="27" t="s">
        <v>13</v>
      </c>
      <c r="B40" s="27"/>
      <c r="C40" s="27"/>
      <c r="D40" s="27"/>
      <c r="E40" s="27"/>
      <c r="F40" s="27"/>
      <c r="G40" s="27"/>
      <c r="H40" s="27"/>
      <c r="I40" s="27"/>
      <c r="J40" s="42">
        <f>IFERROR(SUMPRODUCT(J37:J38,--(J37:J38&lt;&gt;""),$H$37:$H$38)/SUMPRODUCT($H$37:$H$38,--(J37:J38&lt;&gt;"")),"")</f>
        <v>5.783E-5</v>
      </c>
      <c r="K40" s="42">
        <f>IFERROR(SUMPRODUCT(K37:K38,--(K37:K38&lt;&gt;""),$H$37:$H$38)/SUMPRODUCT($H$37:$H$38,--(K37:K38&lt;&gt;"")),"")</f>
        <v>2.8910000000000003E-5</v>
      </c>
      <c r="L40" s="28" t="str">
        <f>IFERROR(SUMPRODUCT(L37:L39,--(L37:L39&lt;&gt;""),$H$37:$H$39)/SUMPRODUCT($H$37:$H$39,--(L37:L39&lt;&gt;"")),"")</f>
        <v/>
      </c>
      <c r="M40" s="28" t="str">
        <f>IFERROR(SUMPRODUCT(M37:M39,--(M37:M39&lt;&gt;""),$H$37:$H$39)/SUMPRODUCT($H$37:$H$39,--(M37:M39&lt;&gt;"")),"")</f>
        <v/>
      </c>
    </row>
    <row r="41" spans="1:13">
      <c r="A41" s="27" t="s">
        <v>14</v>
      </c>
      <c r="B41" s="27"/>
      <c r="C41" s="27"/>
      <c r="D41" s="27"/>
      <c r="E41" s="27"/>
      <c r="F41" s="27"/>
      <c r="G41" s="27"/>
      <c r="H41" s="27"/>
      <c r="I41" s="27"/>
      <c r="J41" s="42">
        <f>MIN(J37:J38)</f>
        <v>5.783E-5</v>
      </c>
      <c r="K41" s="42">
        <f>IF(K40="","",MIN(K37:K38))</f>
        <v>2.8909999999999999E-5</v>
      </c>
      <c r="L41" s="28" t="str">
        <f>IF(L40="","",MIN(L37:L39))</f>
        <v/>
      </c>
      <c r="M41" s="28" t="str">
        <f>IF(M40="","",MIN(M37:M39))</f>
        <v/>
      </c>
    </row>
    <row r="42" spans="1:13">
      <c r="A42" s="27" t="s">
        <v>15</v>
      </c>
      <c r="B42" s="27"/>
      <c r="C42" s="27"/>
      <c r="D42" s="27"/>
      <c r="E42" s="27"/>
      <c r="F42" s="27"/>
      <c r="G42" s="27"/>
      <c r="H42" s="27"/>
      <c r="I42" s="27"/>
      <c r="J42" s="42">
        <f>MAX(J37:J38)</f>
        <v>5.783E-5</v>
      </c>
      <c r="K42" s="42">
        <f>IF(K40="","",MAX(K37:K38))</f>
        <v>2.8909999999999999E-5</v>
      </c>
      <c r="L42" s="28" t="str">
        <f>IF(L40="","",MAX(L37:L39))</f>
        <v/>
      </c>
      <c r="M42" s="28" t="str">
        <f>IF(M40="","",MAX(M37:M39))</f>
        <v/>
      </c>
    </row>
    <row r="43" spans="1:13">
      <c r="A43" s="22"/>
      <c r="B43" s="22"/>
      <c r="C43" s="22"/>
      <c r="D43" s="22"/>
      <c r="E43" s="22"/>
      <c r="F43" s="22"/>
      <c r="G43" s="22"/>
      <c r="H43" s="22"/>
      <c r="I43" s="22"/>
      <c r="J43" s="40"/>
      <c r="K43" s="40"/>
      <c r="L43" s="23"/>
      <c r="M43" s="23"/>
    </row>
    <row r="44" spans="1:13">
      <c r="A44" s="20" t="s">
        <v>22</v>
      </c>
      <c r="B44" s="20">
        <v>2019</v>
      </c>
      <c r="C44" s="57"/>
      <c r="D44" s="20" t="s">
        <v>19</v>
      </c>
      <c r="E44" s="37" t="s">
        <v>28</v>
      </c>
      <c r="F44" s="20" t="s">
        <v>25</v>
      </c>
      <c r="G44" s="20"/>
      <c r="H44" s="24">
        <f>10074/2</f>
        <v>5037</v>
      </c>
      <c r="I44" s="22"/>
      <c r="J44" s="40">
        <v>0</v>
      </c>
      <c r="K44" s="40"/>
      <c r="L44" s="23"/>
      <c r="M44" s="23"/>
    </row>
    <row r="45" spans="1:13">
      <c r="A45" s="20" t="s">
        <v>22</v>
      </c>
      <c r="B45" s="20">
        <v>2019</v>
      </c>
      <c r="C45" s="57"/>
      <c r="D45" s="20" t="s">
        <v>19</v>
      </c>
      <c r="E45" s="37" t="s">
        <v>28</v>
      </c>
      <c r="F45" s="20" t="s">
        <v>25</v>
      </c>
      <c r="G45" s="20"/>
      <c r="H45" s="24">
        <f>10078/2</f>
        <v>5039</v>
      </c>
      <c r="I45" s="22"/>
      <c r="J45" s="40"/>
      <c r="K45" s="40">
        <v>0</v>
      </c>
      <c r="L45" s="23"/>
      <c r="M45" s="23"/>
    </row>
    <row r="46" spans="1:13">
      <c r="A46" s="20"/>
      <c r="B46" s="20"/>
      <c r="C46" s="20"/>
      <c r="D46" s="20"/>
      <c r="E46" s="20"/>
      <c r="F46" s="20"/>
      <c r="G46" s="20"/>
      <c r="H46" s="20"/>
      <c r="I46" s="22"/>
      <c r="J46" s="40"/>
      <c r="K46" s="40"/>
      <c r="L46" s="23"/>
      <c r="M46" s="23"/>
    </row>
    <row r="47" spans="1:13">
      <c r="A47" s="27" t="s">
        <v>13</v>
      </c>
      <c r="B47" s="27"/>
      <c r="C47" s="27"/>
      <c r="D47" s="27"/>
      <c r="E47" s="27"/>
      <c r="F47" s="27"/>
      <c r="G47" s="27"/>
      <c r="H47" s="27"/>
      <c r="I47" s="27"/>
      <c r="J47" s="42">
        <f>IFERROR(SUMPRODUCT(J44:J45,--(J44:J45&lt;&gt;""),$H$44:$H$45)/SUMPRODUCT($H$44:$H$45,--(J44:J45&lt;&gt;"")),"")</f>
        <v>0</v>
      </c>
      <c r="K47" s="42">
        <f>IFERROR(SUMPRODUCT(K44:K45,--(K44:K45&lt;&gt;""),$H$44:$H$45)/SUMPRODUCT($H$44:$H$45,--(K44:K45&lt;&gt;"")),"")</f>
        <v>0</v>
      </c>
      <c r="L47" s="28" t="str">
        <f>IFERROR(SUMPRODUCT(L44:L46,--(L44:L46&lt;&gt;""),$H$44:$H$46)/SUMPRODUCT($H$44:$H$46,--(L44:L46&lt;&gt;"")),"")</f>
        <v/>
      </c>
      <c r="M47" s="28" t="str">
        <f>IFERROR(SUMPRODUCT(M44:M46,--(M44:M46&lt;&gt;""),$H$44:$H$46)/SUMPRODUCT($H$44:$H$46,--(M44:M46&lt;&gt;"")),"")</f>
        <v/>
      </c>
    </row>
    <row r="48" spans="1:13">
      <c r="A48" s="27" t="s">
        <v>14</v>
      </c>
      <c r="B48" s="27"/>
      <c r="C48" s="27"/>
      <c r="D48" s="27"/>
      <c r="E48" s="27"/>
      <c r="F48" s="27"/>
      <c r="G48" s="27"/>
      <c r="H48" s="27"/>
      <c r="I48" s="27"/>
      <c r="J48" s="42">
        <f>MIN(J44:J45)</f>
        <v>0</v>
      </c>
      <c r="K48" s="42">
        <f>MIN(K44:K45)</f>
        <v>0</v>
      </c>
      <c r="L48" s="28" t="str">
        <f>IF(L47="","",MIN(L44:L46))</f>
        <v/>
      </c>
      <c r="M48" s="28" t="str">
        <f>IF(M47="","",MIN(M44:M46))</f>
        <v/>
      </c>
    </row>
    <row r="49" spans="1:13">
      <c r="A49" s="27" t="s">
        <v>15</v>
      </c>
      <c r="B49" s="27"/>
      <c r="C49" s="27"/>
      <c r="D49" s="27"/>
      <c r="E49" s="27"/>
      <c r="F49" s="27"/>
      <c r="G49" s="27"/>
      <c r="H49" s="27"/>
      <c r="I49" s="27"/>
      <c r="J49" s="42">
        <f>MAX(J44:J45)</f>
        <v>0</v>
      </c>
      <c r="K49" s="42">
        <f>MAX(K44:K45)</f>
        <v>0</v>
      </c>
      <c r="L49" s="28" t="str">
        <f>IF(L47="","",MAX(L44:L46))</f>
        <v/>
      </c>
      <c r="M49" s="28" t="str">
        <f>IF(M47="","",MAX(M44:M46))</f>
        <v/>
      </c>
    </row>
    <row r="50" spans="1:13">
      <c r="A50" s="22"/>
      <c r="B50" s="22"/>
      <c r="C50" s="22"/>
      <c r="D50" s="22"/>
      <c r="E50" s="22"/>
      <c r="F50" s="22"/>
      <c r="G50" s="22"/>
      <c r="H50" s="22"/>
      <c r="I50" s="22"/>
      <c r="J50" s="40"/>
      <c r="K50" s="40"/>
      <c r="L50" s="31"/>
      <c r="M50" s="31"/>
    </row>
    <row r="51" spans="1:13">
      <c r="A51" s="20"/>
      <c r="B51" s="20"/>
      <c r="C51" s="21"/>
      <c r="D51" s="20"/>
      <c r="E51" s="37"/>
      <c r="F51" s="20"/>
      <c r="G51" s="20"/>
      <c r="H51" s="20"/>
      <c r="I51" s="22"/>
      <c r="J51" s="40"/>
      <c r="K51" s="41"/>
      <c r="L51" s="23"/>
      <c r="M51" s="23"/>
    </row>
    <row r="52" spans="1:13">
      <c r="A52" s="20"/>
      <c r="B52" s="20"/>
      <c r="C52" s="21"/>
      <c r="D52" s="20"/>
      <c r="E52" s="37"/>
      <c r="F52" s="20"/>
      <c r="G52" s="20"/>
      <c r="H52" s="20"/>
      <c r="I52" s="22"/>
      <c r="J52" s="40"/>
      <c r="K52" s="41"/>
      <c r="L52" s="23"/>
      <c r="M52" s="23"/>
    </row>
    <row r="53" spans="1:13">
      <c r="A53" s="27" t="s">
        <v>13</v>
      </c>
      <c r="B53" s="27"/>
      <c r="C53" s="27"/>
      <c r="D53" s="27"/>
      <c r="E53" s="27"/>
      <c r="F53" s="27"/>
      <c r="G53" s="27"/>
      <c r="H53" s="27"/>
      <c r="I53" s="27"/>
      <c r="J53" s="42"/>
      <c r="K53" s="42"/>
      <c r="L53" s="28" t="str">
        <f>IFERROR(SUMPRODUCT(L51:L52,--(L51:L52&lt;&gt;""),$H$51:$H$52)/SUMPRODUCT($H$51:$H$52,--(L51:L52&lt;&gt;"")),"")</f>
        <v/>
      </c>
      <c r="M53" s="28" t="str">
        <f>IFERROR(SUMPRODUCT(M51:M52,--(M51:M52&lt;&gt;""),$H$51:$H$52)/SUMPRODUCT($H$51:$H$52,--(M51:M52&lt;&gt;"")),"")</f>
        <v/>
      </c>
    </row>
    <row r="54" spans="1:13">
      <c r="A54" s="27" t="s">
        <v>14</v>
      </c>
      <c r="B54" s="27"/>
      <c r="C54" s="27"/>
      <c r="D54" s="27"/>
      <c r="E54" s="27"/>
      <c r="F54" s="27"/>
      <c r="G54" s="27"/>
      <c r="H54" s="27"/>
      <c r="I54" s="27"/>
      <c r="J54" s="42"/>
      <c r="K54" s="42"/>
      <c r="L54" s="28" t="str">
        <f>IF(L53="","",MIN(L51:L52))</f>
        <v/>
      </c>
      <c r="M54" s="28" t="str">
        <f>IF(M53="","",MIN(M51:M52))</f>
        <v/>
      </c>
    </row>
    <row r="55" spans="1:13">
      <c r="A55" s="27" t="s">
        <v>15</v>
      </c>
      <c r="B55" s="27"/>
      <c r="C55" s="27"/>
      <c r="D55" s="27"/>
      <c r="E55" s="27"/>
      <c r="F55" s="27"/>
      <c r="G55" s="27"/>
      <c r="H55" s="27"/>
      <c r="I55" s="27"/>
      <c r="J55" s="42"/>
      <c r="K55" s="42"/>
      <c r="L55" s="28" t="str">
        <f>IF(L53="","",MAX(L51:L52))</f>
        <v/>
      </c>
      <c r="M55" s="28" t="str">
        <f>IF(M53="","",MAX(M51:M52))</f>
        <v/>
      </c>
    </row>
    <row r="56" spans="1:13">
      <c r="A56" s="20"/>
      <c r="B56" s="26"/>
      <c r="C56" s="20"/>
      <c r="D56" s="22"/>
      <c r="E56" s="22"/>
      <c r="F56" s="22"/>
      <c r="G56" s="22"/>
      <c r="H56" s="22"/>
      <c r="I56" s="22"/>
      <c r="J56" s="40"/>
      <c r="K56" s="40"/>
      <c r="L56" s="23"/>
      <c r="M56" s="23"/>
    </row>
    <row r="57" spans="1:13">
      <c r="A57" s="20"/>
      <c r="B57" s="20"/>
      <c r="C57" s="21"/>
      <c r="D57" s="20"/>
      <c r="E57" s="37"/>
      <c r="F57" s="20"/>
      <c r="G57" s="20"/>
      <c r="H57" s="20"/>
      <c r="I57" s="22"/>
      <c r="J57" s="40"/>
      <c r="K57" s="41"/>
      <c r="L57" s="23"/>
      <c r="M57" s="23"/>
    </row>
    <row r="58" spans="1:13">
      <c r="A58" s="20"/>
      <c r="B58" s="20"/>
      <c r="C58" s="21"/>
      <c r="D58" s="20"/>
      <c r="E58" s="37"/>
      <c r="F58" s="20"/>
      <c r="G58" s="20"/>
      <c r="H58" s="20"/>
      <c r="I58" s="22"/>
      <c r="J58" s="40"/>
      <c r="K58" s="41"/>
      <c r="L58" s="23"/>
      <c r="M58" s="23"/>
    </row>
    <row r="59" spans="1:13">
      <c r="A59" s="27" t="s">
        <v>13</v>
      </c>
      <c r="B59" s="27"/>
      <c r="C59" s="27"/>
      <c r="D59" s="27"/>
      <c r="E59" s="27"/>
      <c r="F59" s="27"/>
      <c r="G59" s="27"/>
      <c r="H59" s="27"/>
      <c r="I59" s="27"/>
      <c r="J59" s="42"/>
      <c r="K59" s="42"/>
      <c r="L59" s="28" t="str">
        <f>IFERROR(SUMPRODUCT(L57:L58,--(L57:L58&lt;&gt;""),$H$57:$H$58)/SUMPRODUCT($H$57:$H$58,--(L57:L58&lt;&gt;"")),"")</f>
        <v/>
      </c>
      <c r="M59" s="28" t="str">
        <f>IFERROR(SUMPRODUCT(M57:M58,--(M57:M58&lt;&gt;""),$H$57:$H$58)/SUMPRODUCT($H$57:$H$58,--(M57:M58&lt;&gt;"")),"")</f>
        <v/>
      </c>
    </row>
    <row r="60" spans="1:13">
      <c r="A60" s="27" t="s">
        <v>14</v>
      </c>
      <c r="B60" s="27"/>
      <c r="C60" s="27"/>
      <c r="D60" s="27"/>
      <c r="E60" s="27"/>
      <c r="F60" s="27"/>
      <c r="G60" s="27"/>
      <c r="H60" s="27"/>
      <c r="I60" s="27"/>
      <c r="J60" s="42"/>
      <c r="K60" s="42"/>
      <c r="L60" s="28" t="str">
        <f>IF(L59="","",MIN(#REF!))</f>
        <v/>
      </c>
      <c r="M60" s="28" t="str">
        <f>IF(M59="","",MIN(#REF!))</f>
        <v/>
      </c>
    </row>
    <row r="61" spans="1:13">
      <c r="A61" s="27" t="s">
        <v>15</v>
      </c>
      <c r="B61" s="27"/>
      <c r="C61" s="27"/>
      <c r="D61" s="27"/>
      <c r="E61" s="27"/>
      <c r="F61" s="27"/>
      <c r="G61" s="27"/>
      <c r="H61" s="27"/>
      <c r="I61" s="27"/>
      <c r="J61" s="42"/>
      <c r="K61" s="42"/>
      <c r="L61" s="28" t="str">
        <f>IF(L59="","",MAX(#REF!))</f>
        <v/>
      </c>
      <c r="M61" s="28" t="str">
        <f>IF(M59="","",MAX(#REF!))</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56050-6F06-064F-A444-29E255479572}">
  <dimension ref="A1:A9"/>
  <sheetViews>
    <sheetView workbookViewId="0">
      <selection activeCell="A19" sqref="A19"/>
    </sheetView>
  </sheetViews>
  <sheetFormatPr baseColWidth="10" defaultColWidth="11.5" defaultRowHeight="15"/>
  <cols>
    <col min="1" max="1" width="95.1640625" customWidth="1"/>
  </cols>
  <sheetData>
    <row r="1" spans="1:1">
      <c r="A1" s="34" t="s">
        <v>29</v>
      </c>
    </row>
    <row r="3" spans="1:1" ht="17">
      <c r="A3" s="44" t="s">
        <v>30</v>
      </c>
    </row>
    <row r="4" spans="1:1" ht="16">
      <c r="A4" s="44"/>
    </row>
    <row r="5" spans="1:1" ht="17">
      <c r="A5" s="56" t="s">
        <v>36</v>
      </c>
    </row>
    <row r="6" spans="1:1" ht="16">
      <c r="A6" s="44"/>
    </row>
    <row r="7" spans="1:1" ht="136">
      <c r="A7" s="45" t="s">
        <v>34</v>
      </c>
    </row>
    <row r="8" spans="1:1" ht="16">
      <c r="A8" s="45"/>
    </row>
    <row r="9" spans="1:1" ht="119">
      <c r="A9" s="4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01EDC-6605-CC47-874A-77067F7D89F8}">
  <dimension ref="A1:B4"/>
  <sheetViews>
    <sheetView workbookViewId="0">
      <selection activeCell="C28" sqref="C28"/>
    </sheetView>
  </sheetViews>
  <sheetFormatPr baseColWidth="10" defaultColWidth="11.5" defaultRowHeight="15"/>
  <sheetData>
    <row r="1" spans="1:2">
      <c r="A1" s="35" t="s">
        <v>23</v>
      </c>
      <c r="B1" s="35" t="s">
        <v>24</v>
      </c>
    </row>
    <row r="2" spans="1:2">
      <c r="A2" s="36">
        <v>43760</v>
      </c>
      <c r="B2" t="s">
        <v>37</v>
      </c>
    </row>
    <row r="3" spans="1:2">
      <c r="A3" s="36">
        <v>43808</v>
      </c>
      <c r="B3" t="s">
        <v>39</v>
      </c>
    </row>
    <row r="4" spans="1:2">
      <c r="A4" s="36">
        <v>43888</v>
      </c>
      <c r="B4"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Allele frequency</vt:lpstr>
      <vt:lpstr>References</vt:lpstr>
      <vt:lpstr>Methods and caveats</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rachel@pharmgkb.org</cp:lastModifiedBy>
  <dcterms:created xsi:type="dcterms:W3CDTF">2016-05-26T21:15:34Z</dcterms:created>
  <dcterms:modified xsi:type="dcterms:W3CDTF">2020-02-27T23:49:21Z</dcterms:modified>
</cp:coreProperties>
</file>