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johnd\OneDrive\Desktop\"/>
    </mc:Choice>
  </mc:AlternateContent>
  <xr:revisionPtr revIDLastSave="0" documentId="13_ncr:1_{0D411C16-2622-43A6-8449-5EFAFD1BE403}" xr6:coauthVersionLast="47" xr6:coauthVersionMax="47" xr10:uidLastSave="{00000000-0000-0000-0000-000000000000}"/>
  <bookViews>
    <workbookView xWindow="-110" yWindow="-110" windowWidth="19420" windowHeight="10560" firstSheet="6" activeTab="10" xr2:uid="{26D4546B-D2A1-4444-8EAF-A6228F96F0C1}"/>
  </bookViews>
  <sheets>
    <sheet name="Data" sheetId="1" r:id="rId1"/>
    <sheet name="Descriptive Stats" sheetId="2" r:id="rId2"/>
    <sheet name="EDA with CF" sheetId="3" r:id="rId3"/>
    <sheet name="Sales Analysis" sheetId="4" r:id="rId4"/>
    <sheet name="Sales Analysis (Pivot Table)" sheetId="5" r:id="rId5"/>
    <sheet name="Pivot" sheetId="6" r:id="rId6"/>
    <sheet name="Check anomalies" sheetId="7" r:id="rId7"/>
    <sheet name="sales by country" sheetId="10" r:id="rId8"/>
    <sheet name="profits (pivot)" sheetId="12" r:id="rId9"/>
    <sheet name="Dynamic sales report" sheetId="13" r:id="rId10"/>
    <sheet name="Business case" sheetId="14" r:id="rId11"/>
  </sheets>
  <definedNames>
    <definedName name="_xlnm._FilterDatabase" localSheetId="0" hidden="1">Data!$C$11:$G$11</definedName>
    <definedName name="_xlnm._FilterDatabase" localSheetId="3" hidden="1">'Sales Analysis'!$A$4:$D$10</definedName>
    <definedName name="_xlchart.v1.0" hidden="1">'Check anomalies'!$E$4</definedName>
    <definedName name="_xlchart.v1.1" hidden="1">'Check anomalies'!$E$5:$E$304</definedName>
    <definedName name="_xlchart.v1.2" hidden="1">'Check anomalies'!$C$5:$C$304</definedName>
    <definedName name="_xlchart.v1.3" hidden="1">'Check anomalies'!$E$5:$E$304</definedName>
    <definedName name="_xlchart.v1.4" hidden="1">'Check anomalies'!$C$5:$C$304</definedName>
    <definedName name="_xlchart.v1.5" hidden="1">'Check anomalies'!$E$5:$E$304</definedName>
    <definedName name="_xlcn.WorksheetConnection_beginnerDAcourseblank.xlsxdata1" hidden="1">data[]</definedName>
    <definedName name="_xlcn.WorksheetConnection_beginnerDAcourseblank.xlsxdata61" hidden="1">data6</definedName>
    <definedName name="Slicer_Geography">#N/A</definedName>
    <definedName name="Slicer_Geography1">#N/A</definedName>
    <definedName name="Slicer_Sales_Person">#N/A</definedName>
  </definedNames>
  <calcPr calcId="191029"/>
  <pivotCaches>
    <pivotCache cacheId="81" r:id="rId12"/>
    <pivotCache cacheId="273" r:id="rId13"/>
    <pivotCache cacheId="274" r:id="rId14"/>
    <pivotCache cacheId="333" r:id="rId15"/>
  </pivotCaches>
  <extLst>
    <ext xmlns:x14="http://schemas.microsoft.com/office/spreadsheetml/2009/9/main" uri="{876F7934-8845-4945-9796-88D515C7AA90}">
      <x14:pivotCaches>
        <pivotCache cacheId="219" r:id="rId16"/>
        <pivotCache cacheId="28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 id="data6" name="data6" connection="WorksheetConnection_beginner-DA-course-blank.xlsx!dat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3" l="1"/>
  <c r="I16" i="13"/>
  <c r="I11" i="13"/>
  <c r="I13" i="13"/>
  <c r="I12" i="13"/>
  <c r="I14" i="13"/>
  <c r="I9" i="13"/>
  <c r="I15" i="13"/>
  <c r="I17" i="13"/>
  <c r="I18" i="13"/>
  <c r="H10" i="13"/>
  <c r="J10" i="13" s="1"/>
  <c r="H16" i="13"/>
  <c r="J16" i="13" s="1"/>
  <c r="H11" i="13"/>
  <c r="J11" i="13" s="1"/>
  <c r="H13" i="13"/>
  <c r="J13" i="13" s="1"/>
  <c r="H12" i="13"/>
  <c r="J12" i="13" s="1"/>
  <c r="H14" i="13"/>
  <c r="J14" i="13" s="1"/>
  <c r="H9" i="13"/>
  <c r="J9" i="13" s="1"/>
  <c r="H15" i="13"/>
  <c r="J15" i="13" s="1"/>
  <c r="H17" i="13"/>
  <c r="J17" i="13" s="1"/>
  <c r="H18" i="13"/>
  <c r="J18" i="13" s="1"/>
  <c r="E14" i="13"/>
  <c r="E12" i="13"/>
  <c r="E11" i="13"/>
  <c r="D14" i="13"/>
  <c r="D12" i="13"/>
  <c r="D11" i="13"/>
  <c r="D8" i="13"/>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D8" i="4"/>
  <c r="D6" i="4"/>
  <c r="D9" i="4"/>
  <c r="D10" i="4"/>
  <c r="D5" i="4"/>
  <c r="D7" i="4"/>
  <c r="B8" i="4"/>
  <c r="C8" i="4" s="1"/>
  <c r="B6" i="4"/>
  <c r="C6" i="4" s="1"/>
  <c r="B9" i="4"/>
  <c r="C9" i="4" s="1"/>
  <c r="B10" i="4"/>
  <c r="C10" i="4" s="1"/>
  <c r="B5" i="4"/>
  <c r="C5" i="4" s="1"/>
  <c r="B7" i="4"/>
  <c r="C7" i="4" s="1"/>
  <c r="B15" i="2"/>
  <c r="C13" i="2"/>
  <c r="B13" i="2"/>
  <c r="C12" i="2"/>
  <c r="B12" i="2"/>
  <c r="C9" i="2"/>
  <c r="B9" i="2"/>
  <c r="C8" i="2"/>
  <c r="B8" i="2"/>
  <c r="C7" i="2"/>
  <c r="B7" i="2"/>
  <c r="C6" i="2"/>
  <c r="B6" i="2"/>
  <c r="D13" i="13" l="1"/>
  <c r="E13" i="13"/>
  <c r="C10" i="2"/>
  <c r="B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4DFA16-2374-4FCA-91C3-44900A1C944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A9BB31-2B4F-429A-B72D-88EBB26AFF3D}"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3153F02A-A73F-45D7-A2A8-D16CE3BF584E}" name="WorksheetConnection_beginner-DA-course-blank.xlsx!data6" type="102" refreshedVersion="7" minRefreshableVersion="5">
    <extLst>
      <ext xmlns:x15="http://schemas.microsoft.com/office/spreadsheetml/2010/11/main" uri="{DE250136-89BD-433C-8126-D09CA5730AF9}">
        <x15:connection id="data6" autoDelete="1">
          <x15:rangePr sourceName="_xlcn.WorksheetConnection_beginnerDAcourseblank.xlsxdata61"/>
        </x15:connection>
      </ext>
    </extLst>
  </connection>
</connections>
</file>

<file path=xl/sharedStrings.xml><?xml version="1.0" encoding="utf-8"?>
<sst xmlns="http://schemas.openxmlformats.org/spreadsheetml/2006/main" count="2933" uniqueCount="109">
  <si>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</si>
  <si>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</si>
  <si>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</si>
  <si>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</si>
  <si>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</si>
  <si>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</si>
  <si>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</si>
  <si>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</si>
  <si>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</si>
  <si>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</si>
  <si>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</si>
  <si>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</si>
  <si>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</si>
  <si>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</si>
  <si>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</si>
  <si>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</si>
  <si>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</si>
  <si>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</si>
  <si>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</si>
  <si>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</si>
  <si>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</si>
  <si>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</si>
  <si>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</si>
  <si>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</si>
  <si>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</si>
  <si>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</si>
  <si>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</si>
  <si>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</si>
  <si>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</si>
  <si>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</si>
  <si>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</si>
  <si>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</si>
  <si>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</si>
  <si>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</si>
  <si>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</si>
  <si>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</si>
  <si>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</si>
  <si>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</si>
  <si>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</si>
  <si>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</si>
  <si>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</si>
  <si>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</si>
  <si>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</si>
  <si>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</si>
  <si>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</si>
  <si>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</si>
  <si>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</si>
  <si>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</si>
  <si>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</si>
  <si>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</si>
  <si>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</si>
  <si>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</si>
  <si>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</si>
  <si>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</si>
  <si>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</si>
  <si>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</si>
  <si>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Unit</t>
  </si>
  <si>
    <t xml:space="preserve">Median </t>
  </si>
  <si>
    <t>Min</t>
  </si>
  <si>
    <t>Max</t>
  </si>
  <si>
    <t>Range</t>
  </si>
  <si>
    <t>First Q</t>
  </si>
  <si>
    <t>Third Q</t>
  </si>
  <si>
    <t xml:space="preserve">Distinct Products count </t>
  </si>
  <si>
    <t>Top 10 in Amount</t>
  </si>
  <si>
    <t>https://chandoo.org/wp/</t>
  </si>
  <si>
    <t>Data Source:</t>
  </si>
  <si>
    <t xml:space="preserve">Youtube Reference: </t>
  </si>
  <si>
    <t>https://www.youtube.com/watch?v=v2oNWja7M2E</t>
  </si>
  <si>
    <t>Country</t>
  </si>
  <si>
    <t>Row Labels</t>
  </si>
  <si>
    <t>Grand Total</t>
  </si>
  <si>
    <t>Sum of Amount</t>
  </si>
  <si>
    <t>Sum of Units</t>
  </si>
  <si>
    <t xml:space="preserve"> </t>
  </si>
  <si>
    <t>Sales per unit</t>
  </si>
  <si>
    <t>Profit</t>
  </si>
  <si>
    <t>cost</t>
  </si>
  <si>
    <t>Sum of cost</t>
  </si>
  <si>
    <t>Total profit</t>
  </si>
  <si>
    <t>Profit analysis</t>
  </si>
  <si>
    <t>Quick Statistics:</t>
  </si>
  <si>
    <t>Analysis using conditional formatting:</t>
  </si>
  <si>
    <t>Sales by Country:</t>
  </si>
  <si>
    <t>Analysis using Pivot Table:</t>
  </si>
  <si>
    <t>Top 5 products by $ per unit:</t>
  </si>
  <si>
    <t>Checking for anomalies in data</t>
  </si>
  <si>
    <t>Best Sales person by country:</t>
  </si>
  <si>
    <t>Dynamic Sales Report: Country level</t>
  </si>
  <si>
    <t>Countries</t>
  </si>
  <si>
    <t>Choose Country:</t>
  </si>
  <si>
    <t>Click here</t>
  </si>
  <si>
    <t>No.of Transactions:</t>
  </si>
  <si>
    <t>Sales</t>
  </si>
  <si>
    <t>Cost</t>
  </si>
  <si>
    <t>Quantity</t>
  </si>
  <si>
    <t>Total</t>
  </si>
  <si>
    <t>At a Glance</t>
  </si>
  <si>
    <t>By Sales person</t>
  </si>
  <si>
    <t>Achieved Target of $12k</t>
  </si>
  <si>
    <t xml:space="preserve">we try to look at product: </t>
  </si>
  <si>
    <t>profit</t>
  </si>
  <si>
    <t>units sold</t>
  </si>
  <si>
    <t>Profit %</t>
  </si>
  <si>
    <t xml:space="preserve">Almond choco can be possibly dropped - Low revenue and profit %   </t>
  </si>
  <si>
    <t>Again, we see that almond choco is not profitable in NZ</t>
  </si>
  <si>
    <t>We can also check by geography:</t>
  </si>
  <si>
    <t>Solution: An example</t>
  </si>
  <si>
    <t>Not the best Sales person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</si>
</sst>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quot;$&quot;#,##0.00_);[Red]\(&quot;$&quot;#,##0.00\)"/>
    <numFmt numFmtId="169" formatCode="_-[$$-409]* #,##0_ ;_-[$$-409]* \-#,##0\ ;_-[$$-409]* &quot;-&quot;??_ ;_-@_ "/>
    <numFmt numFmtId="171" formatCode="[$$-409]#,##0_ ;\-[$$-409]#,##0\ "/>
    <numFmt numFmtId="172" formatCode="[$$-409]#,##0"/>
    <numFmt numFmtId="173" formatCode="\$#,##0.00;\(\$#,##0.00\);\$#,##0.00"/>
    <numFmt numFmtId="174" formatCode="\$#,##0;\(\$#,##0\);\$#,##0"/>
    <numFmt numFmtId="175" formatCode="0.0%;\-0.0%;0.0%"/>
  </numFmts>
  <fonts count="11" x14ac:knownFonts="1">
    <font>
      <sz val="11"/>
      <color theme="1"/>
      <name val="Calibri"/>
      <family val="2"/>
      <scheme val="minor"/>
    </font>
    <font>
      <b/>
      <sz val="11"/>
      <color theme="1"/>
      <name val="Calibri"/>
      <family val="2"/>
      <scheme val="minor"/>
    </font>
    <font>
      <sz val="11"/>
      <color theme="2" tint="-0.499984740745262"/>
      <name val="Calibri"/>
      <family val="2"/>
      <scheme val="minor"/>
    </font>
    <font>
      <b/>
      <sz val="16"/>
      <color theme="1"/>
      <name val="Calibri"/>
      <family val="2"/>
      <scheme val="minor"/>
    </font>
    <font>
      <b/>
      <sz val="12"/>
      <color theme="1"/>
      <name val="Calibri"/>
      <family val="2"/>
      <scheme val="minor"/>
    </font>
    <font>
      <sz val="16"/>
      <color theme="1"/>
      <name val="Calibri"/>
      <family val="2"/>
      <scheme val="minor"/>
    </font>
    <font>
      <sz val="12"/>
      <color theme="1"/>
      <name val="Calibri"/>
      <family val="2"/>
      <scheme val="minor"/>
    </font>
    <font>
      <i/>
      <sz val="11"/>
      <color theme="1"/>
      <name val="Calibri"/>
      <family val="2"/>
      <scheme val="minor"/>
    </font>
    <font>
      <sz val="11"/>
      <color theme="0" tint="-0.14999847407452621"/>
      <name val="Calibri"/>
      <family val="2"/>
      <scheme val="minor"/>
    </font>
    <font>
      <i/>
      <sz val="11"/>
      <color theme="0" tint="-0.14999847407452621"/>
      <name val="Calibri"/>
      <family val="2"/>
      <scheme val="minor"/>
    </font>
    <font>
      <b/>
      <sz val="11"/>
      <color theme="1" tint="4.9989318521683403E-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56">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0" fillId="0" borderId="0" xfId="0" applyFill="1"/>
    <xf numFmtId="169" fontId="0" fillId="0" borderId="0" xfId="0" applyNumberFormat="1"/>
    <xf numFmtId="172" fontId="0" fillId="0" borderId="0" xfId="0" applyNumberFormat="1"/>
    <xf numFmtId="0" fontId="0" fillId="3" borderId="0" xfId="0" applyFill="1"/>
    <xf numFmtId="0" fontId="0" fillId="0" borderId="2" xfId="0" applyBorder="1"/>
    <xf numFmtId="0" fontId="0" fillId="0" borderId="4" xfId="0" applyBorder="1"/>
    <xf numFmtId="171" fontId="0" fillId="0" borderId="4" xfId="0" applyNumberFormat="1" applyBorder="1"/>
    <xf numFmtId="3" fontId="0" fillId="0" borderId="4" xfId="0" applyNumberFormat="1" applyBorder="1"/>
    <xf numFmtId="3" fontId="0" fillId="0" borderId="2" xfId="0" applyNumberFormat="1" applyBorder="1"/>
    <xf numFmtId="0" fontId="0" fillId="0" borderId="3" xfId="0" applyBorder="1" applyAlignment="1">
      <alignment horizontal="center"/>
    </xf>
    <xf numFmtId="3" fontId="2" fillId="0" borderId="4" xfId="0" applyNumberFormat="1" applyFont="1" applyBorder="1"/>
    <xf numFmtId="0" fontId="1" fillId="3" borderId="4" xfId="0" applyFont="1" applyFill="1" applyBorder="1"/>
    <xf numFmtId="0" fontId="1" fillId="3" borderId="4" xfId="0" applyFont="1" applyFill="1" applyBorder="1" applyAlignment="1">
      <alignment horizontal="right"/>
    </xf>
    <xf numFmtId="0" fontId="1" fillId="3" borderId="4"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0" fillId="0" borderId="0" xfId="0" applyAlignment="1">
      <alignment horizontal="left" indent="1"/>
    </xf>
    <xf numFmtId="174" fontId="0" fillId="0" borderId="0" xfId="0" applyNumberFormat="1"/>
    <xf numFmtId="0" fontId="5" fillId="0" borderId="0" xfId="0" applyFont="1"/>
    <xf numFmtId="0" fontId="5" fillId="0" borderId="0" xfId="0" applyFont="1" applyFill="1"/>
    <xf numFmtId="0" fontId="4" fillId="3" borderId="0" xfId="0" applyFont="1" applyFill="1"/>
    <xf numFmtId="0" fontId="6" fillId="3" borderId="0" xfId="0" applyFont="1" applyFill="1"/>
    <xf numFmtId="0" fontId="1" fillId="0" borderId="0" xfId="0" applyFont="1" applyAlignment="1"/>
    <xf numFmtId="0" fontId="4" fillId="3" borderId="0" xfId="0" applyFont="1" applyFill="1" applyAlignment="1"/>
    <xf numFmtId="0" fontId="3" fillId="3" borderId="0" xfId="0" applyFont="1" applyFill="1"/>
    <xf numFmtId="0" fontId="4" fillId="3" borderId="0" xfId="0" applyFont="1" applyFill="1" applyAlignment="1">
      <alignment horizontal="left"/>
    </xf>
    <xf numFmtId="0" fontId="6" fillId="3" borderId="0" xfId="0" applyFont="1" applyFill="1" applyAlignment="1">
      <alignment horizontal="left"/>
    </xf>
    <xf numFmtId="0" fontId="0" fillId="3" borderId="0" xfId="0" applyFill="1" applyAlignment="1">
      <alignment horizontal="left"/>
    </xf>
    <xf numFmtId="0" fontId="7" fillId="4" borderId="0" xfId="0" applyFont="1" applyFill="1"/>
    <xf numFmtId="0" fontId="8" fillId="0" borderId="0" xfId="0" applyFont="1"/>
    <xf numFmtId="0" fontId="9" fillId="0" borderId="0" xfId="0" applyFont="1"/>
    <xf numFmtId="0" fontId="0" fillId="5" borderId="3" xfId="0" applyFill="1" applyBorder="1"/>
    <xf numFmtId="172" fontId="0" fillId="0" borderId="4" xfId="0" applyNumberFormat="1" applyBorder="1"/>
    <xf numFmtId="172" fontId="0" fillId="0" borderId="2" xfId="0" applyNumberFormat="1" applyBorder="1"/>
    <xf numFmtId="0" fontId="1" fillId="4" borderId="3" xfId="0" applyFont="1" applyFill="1" applyBorder="1"/>
    <xf numFmtId="0" fontId="0" fillId="4" borderId="3" xfId="0" applyFill="1" applyBorder="1"/>
    <xf numFmtId="0" fontId="0" fillId="5" borderId="4" xfId="0" applyFill="1" applyBorder="1"/>
    <xf numFmtId="0" fontId="1" fillId="4" borderId="4" xfId="0" applyFont="1" applyFill="1" applyBorder="1"/>
    <xf numFmtId="0" fontId="10" fillId="5" borderId="3" xfId="0" applyFont="1" applyFill="1" applyBorder="1" applyAlignment="1">
      <alignment horizontal="right"/>
    </xf>
    <xf numFmtId="0" fontId="1" fillId="5" borderId="4" xfId="0" applyFont="1" applyFill="1" applyBorder="1" applyAlignment="1">
      <alignment horizontal="right"/>
    </xf>
    <xf numFmtId="0" fontId="1" fillId="5" borderId="3" xfId="0" applyFont="1" applyFill="1" applyBorder="1"/>
    <xf numFmtId="0" fontId="0" fillId="0" borderId="4" xfId="0" applyBorder="1" applyAlignment="1">
      <alignment horizontal="center"/>
    </xf>
    <xf numFmtId="0" fontId="6" fillId="0" borderId="0" xfId="0" applyFont="1"/>
    <xf numFmtId="175" fontId="0" fillId="0" borderId="0" xfId="0" applyNumberFormat="1"/>
  </cellXfs>
  <cellStyles count="1">
    <cellStyle name="Normal" xfId="0" builtinId="0"/>
  </cellStyles>
  <dxfs count="28">
    <dxf>
      <font>
        <color rgb="FF9C0006"/>
      </font>
      <fill>
        <patternFill>
          <bgColor rgb="FFFFC7CE"/>
        </patternFill>
      </fill>
    </dxf>
    <dxf>
      <numFmt numFmtId="0" formatCode="General"/>
      <alignment horizontal="center" vertical="bottom" textRotation="0" wrapText="0" indent="0" justifyLastLine="0" shrinkToFit="0" readingOrder="0"/>
      <border diagonalUp="0" diagonalDown="0" outline="0">
        <left/>
        <right/>
        <top style="thin">
          <color auto="1"/>
        </top>
        <bottom style="thin">
          <color auto="1"/>
        </bottom>
      </border>
    </dxf>
    <dxf>
      <numFmt numFmtId="3" formatCode="#,##0"/>
      <border diagonalUp="0" diagonalDown="0" outline="0">
        <left/>
        <right/>
        <top style="thin">
          <color auto="1"/>
        </top>
        <bottom style="thin">
          <color auto="1"/>
        </bottom>
      </border>
    </dxf>
    <dxf>
      <numFmt numFmtId="172" formatCode="[$$-409]#,##0"/>
      <border diagonalUp="0" diagonalDown="0">
        <left/>
        <right/>
        <top style="thin">
          <color auto="1"/>
        </top>
        <bottom style="thin">
          <color auto="1"/>
        </bottom>
        <vertical/>
        <horizontal style="thin">
          <color auto="1"/>
        </horizontal>
      </border>
    </dxf>
    <dxf>
      <numFmt numFmtId="172" formatCode="[$$-409]#,##0"/>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numFmt numFmtId="172" formatCode="[$$-409]#,##0"/>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top style="thin">
          <color auto="1"/>
        </top>
      </border>
    </dxf>
    <dxf>
      <border>
        <bottom style="thin">
          <color auto="1"/>
        </bottom>
      </border>
    </dxf>
    <dxf>
      <border diagonalUp="0" diagonalDown="0">
        <left/>
        <right/>
        <top style="thin">
          <color auto="1"/>
        </top>
        <bottom style="thin">
          <color auto="1"/>
        </bottom>
      </border>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ill>
        <patternFill patternType="solid">
          <fgColor rgb="FFFFC7CE"/>
          <bgColor rgb="FF000000"/>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 anomalies'!$F$4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'Check anomalies'!$E$5:$E$304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'Check anomalies'!$F$5:$F$304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B24-439E-8B07-0F127CCFBABE}"/>
            </c:ext>
          </c:extLst>
        </c:ser>
        <c:dLbls>
          <c:showLegendKey val="0"/>
          <c:showVal val="0"/>
          <c:showCatName val="0"/>
          <c:showSerName val="0"/>
          <c:showPercent val="0"/>
          <c:showBubbleSize val="0"/>
        </c:dLbls>
        <c:axId val="1115538095"/>
        <c:axId val="1115538927"/>
      </c:scatterChart>
      <c:valAx>
        <c:axId val="1115538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38927"/>
        <c:crosses val="autoZero"/>
        <c:crossBetween val="midCat"/>
      </c:valAx>
      <c:valAx>
        <c:axId val="1115538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3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a:t>
          </a:r>
        </a:p>
      </cx:txPr>
    </cx:title>
    <cx:plotArea>
      <cx:plotAreaRegion>
        <cx:series layoutId="boxWhisker" uniqueId="{48484EFB-B53B-47CE-AA6D-F0FE4BAC9857}">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Amount by Geography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by Geography</a:t>
          </a:r>
        </a:p>
      </cx:txPr>
    </cx:title>
    <cx:plotArea>
      <cx:plotAreaRegion>
        <cx:series layoutId="boxWhisker" uniqueId="{058FA458-2184-4804-B107-DACE3782BED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79838</xdr:colOff>
      <xdr:row>0</xdr:row>
      <xdr:rowOff>147571</xdr:rowOff>
    </xdr:from>
    <xdr:to>
      <xdr:col>15</xdr:col>
      <xdr:colOff>1354666</xdr:colOff>
      <xdr:row>4</xdr:row>
      <xdr:rowOff>40216</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7404755" y="147571"/>
          <a:ext cx="1274828" cy="1183812"/>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2</xdr:row>
      <xdr:rowOff>0</xdr:rowOff>
    </xdr:from>
    <xdr:to>
      <xdr:col>11</xdr:col>
      <xdr:colOff>95250</xdr:colOff>
      <xdr:row>11</xdr:row>
      <xdr:rowOff>101599</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8D329EF8-4260-4B3F-8011-3E08D949AB1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75200" y="381000"/>
              <a:ext cx="3130550" cy="1758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610752</xdr:colOff>
      <xdr:row>2</xdr:row>
      <xdr:rowOff>162501</xdr:rowOff>
    </xdr:from>
    <xdr:to>
      <xdr:col>14</xdr:col>
      <xdr:colOff>305953</xdr:colOff>
      <xdr:row>17</xdr:row>
      <xdr:rowOff>143451</xdr:rowOff>
    </xdr:to>
    <xdr:graphicFrame macro="">
      <xdr:nvGraphicFramePr>
        <xdr:cNvPr id="3" name="Chart 2">
          <a:extLst>
            <a:ext uri="{FF2B5EF4-FFF2-40B4-BE49-F238E27FC236}">
              <a16:creationId xmlns:a16="http://schemas.microsoft.com/office/drawing/2014/main" id="{90DC71C6-9EBC-4DF4-8E19-968360941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14</xdr:col>
      <xdr:colOff>288637</xdr:colOff>
      <xdr:row>34</xdr:row>
      <xdr:rowOff>184450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9976F98-E8CE-4C86-88DF-85579E1C0D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83364" y="3694545"/>
              <a:ext cx="4572000" cy="27706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150091</xdr:colOff>
      <xdr:row>2</xdr:row>
      <xdr:rowOff>175491</xdr:rowOff>
    </xdr:from>
    <xdr:to>
      <xdr:col>22</xdr:col>
      <xdr:colOff>438727</xdr:colOff>
      <xdr:row>17</xdr:row>
      <xdr:rowOff>147782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BCC20CA-81B4-44B8-9EDC-C5F3E41233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28727" y="544946"/>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401782</xdr:colOff>
      <xdr:row>3</xdr:row>
      <xdr:rowOff>8082</xdr:rowOff>
    </xdr:from>
    <xdr:to>
      <xdr:col>11</xdr:col>
      <xdr:colOff>115454</xdr:colOff>
      <xdr:row>16</xdr:row>
      <xdr:rowOff>130752</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D973A756-3164-465B-9AD0-9A50E5E127E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095740" y="576936"/>
              <a:ext cx="2756381" cy="25303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260350</xdr:colOff>
      <xdr:row>1</xdr:row>
      <xdr:rowOff>6350</xdr:rowOff>
    </xdr:from>
    <xdr:to>
      <xdr:col>10</xdr:col>
      <xdr:colOff>260350</xdr:colOff>
      <xdr:row>14</xdr:row>
      <xdr:rowOff>136525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ADAD83A6-0068-4269-A4C4-5D3B6BBAE00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9410700" y="203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doncy" refreshedDate="44567.016034837965" createdVersion="7" refreshedVersion="7" minRefreshableVersion="3" recordCount="300" xr:uid="{844F50DC-F2DA-4FAE-8E93-0051A1A68D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0186937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doncy" refreshedDate="44567.034459722221" backgroundQuery="1" createdVersion="7" refreshedVersion="7" minRefreshableVersion="3" recordCount="0" supportSubquery="1" supportAdvancedDrill="1" xr:uid="{706825A8-F22E-40FE-A363-903623B0F8FB}">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9" level="32767"/>
  </cacheFields>
  <cacheHierarchies count="2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6"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doncy" refreshedDate="44567.036713541667" backgroundQuery="1" createdVersion="7" refreshedVersion="7" minRefreshableVersion="3" recordCount="0" supportSubquery="1" supportAdvancedDrill="1" xr:uid="{946802AE-048B-468E-A0A9-841A72F2E9F7}">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4" level="32767"/>
    <cacheField name="[Measures].[Sum of cost]" caption="Sum of cost" numFmtId="0" hierarchy="18" level="32767"/>
    <cacheField name="[Measures].[Total profit]" caption="Total profit" numFmtId="0" hierarchy="21" level="32767"/>
    <cacheField name="[data].[Geography].[Geography]" caption="Geography" numFmtId="0" hierarchy="1" level="1">
      <sharedItems containsSemiMixedTypes="0" containsNonDate="0" containsString="0"/>
    </cacheField>
  </cacheFields>
  <cacheHierarchies count="2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3"/>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6"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doncy" refreshedDate="44567.695816435182" backgroundQuery="1" createdVersion="7" refreshedVersion="7" minRefreshableVersion="3" recordCount="0" supportSubquery="1" supportAdvancedDrill="1" xr:uid="{53773E7C-255E-4E5E-820F-4CBB5DB8553B}">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4" level="32767"/>
    <cacheField name="[Measures].[Sum of Units]" caption="Sum of Units" numFmtId="0" hierarchy="15" level="32767"/>
    <cacheField name="[Measures].[Total profit]" caption="Total profit" numFmtId="0" hierarchy="21" level="32767"/>
    <cacheField name="[Measures].[Profit %]" caption="Profit %" numFmtId="0" hierarchy="22" level="32767"/>
    <cacheField name="[data].[Geography].[Geography]" caption="Geography" numFmtId="0" hierarchy="1" level="1">
      <sharedItems containsSemiMixedTypes="0" containsNonDate="0" containsString="0"/>
    </cacheField>
  </cacheFields>
  <cacheHierarchies count="26">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data6].[Sales Person]" caption="Sales Person" attribute="1" defaultMemberUniqueName="[data6].[Sales Person].[All]" allUniqueName="[data6].[Sales Person].[All]" dimensionUniqueName="[data6]" displayFolder="" count="2" memberValueDatatype="130" unbalanced="0"/>
    <cacheHierarchy uniqueName="[data6].[Geography]" caption="Geography" attribute="1" defaultMemberUniqueName="[data6].[Geography].[All]" allUniqueName="[data6].[Geography].[All]" dimensionUniqueName="[data6]" displayFolder="" count="2" memberValueDatatype="130" unbalanced="0"/>
    <cacheHierarchy uniqueName="[data6].[Product]" caption="Product" attribute="1" defaultMemberUniqueName="[data6].[Product].[All]" allUniqueName="[data6].[Product].[All]" dimensionUniqueName="[data6]" displayFolder="" count="2" memberValueDatatype="130" unbalanced="0"/>
    <cacheHierarchy uniqueName="[data6].[Amount]" caption="Amount" attribute="1" defaultMemberUniqueName="[data6].[Amount].[All]" allUniqueName="[data6].[Amount].[All]" dimensionUniqueName="[data6]" displayFolder="" count="2" memberValueDatatype="20" unbalanced="0"/>
    <cacheHierarchy uniqueName="[data6].[Units]" caption="Units" attribute="1" defaultMemberUniqueName="[data6].[Units].[All]" allUniqueName="[data6].[Units].[All]" dimensionUniqueName="[data6]" displayFolder="" count="2" memberValueDatatype="20" unbalanced="0"/>
    <cacheHierarchy uniqueName="[data6].[Cost per unit]" caption="Cost per unit" attribute="1" defaultMemberUniqueName="[data6].[Cost per unit].[All]" allUniqueName="[data6].[Cost per unit].[All]" dimensionUniqueName="[data6]" displayFolder="" count="2" memberValueDatatype="5" unbalanced="0"/>
    <cacheHierarchy uniqueName="[data6].[Total cost]" caption="Total cost" attribute="1" defaultMemberUniqueName="[data6].[Total cost].[All]" allUniqueName="[data6].[Total cost].[All]" dimensionUniqueName="[data6]"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6"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doncy" refreshedDate="44567.036273958336" backgroundQuery="1" createdVersion="3" refreshedVersion="7" minRefreshableVersion="3" recordCount="0" supportSubquery="1" supportAdvancedDrill="1" xr:uid="{7A5274EB-EFE4-41F4-B775-611E4DB15755}">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6"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473808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doncy" refreshedDate="44567.692224537037" backgroundQuery="1" createdVersion="3" refreshedVersion="7" minRefreshableVersion="3" recordCount="0" supportSubquery="1" supportAdvancedDrill="1" xr:uid="{F63AEB5A-85C0-4943-ABF9-FCCF05D2ED9A}">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6"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9217502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DAE4A-8362-49CC-98C5-B71257ABC6CB}" name="PivotTable1" cacheId="8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72"/>
    <dataField name=" " fld="3" baseField="0" baseItem="0"/>
    <dataField name="Sum of Units" fld="4" baseField="0" baseItem="0" numFmtId="3"/>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7B982-3830-4AB8-9B98-CF682692F1F7}" name="PivotTable3" cacheId="2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D7E73-D044-458A-8619-593E11A1F33D}" name="PivotTable5"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G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0E882-F904-4486-A3CA-9DE33D042748}" name="PivotTable4"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F6FAC7-20CD-4F3D-B612-48A54E2A1314}" name="PivotTable11" cacheId="2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E27"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108F66-248C-4C37-9A99-ECA66FBBC46E}" name="PivotTable12" cacheId="3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2:G25"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E54B518-31C9-48BC-B656-D9AC1A41A60F}" sourceName="Sales Person">
  <pivotTables>
    <pivotTable tabId="5" name="PivotTable1"/>
  </pivotTables>
  <data>
    <tabular pivotCacheId="1018693739">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E1EA581-6F75-45D0-BA92-B55E56EDB7D1}" sourceName="[data].[Geography]">
  <pivotTables>
    <pivotTable tabId="12" name="PivotTable11"/>
  </pivotTables>
  <data>
    <olap pivotCacheId="48473808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3D63132D-31AC-44DB-BE70-7DCBFEC03B75}" sourceName="[data].[Geography]">
  <pivotTables>
    <pivotTable tabId="14" name="PivotTable12"/>
  </pivotTables>
  <data>
    <olap pivotCacheId="159217502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D42FE53-247E-4AE2-9833-33AA5662CED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58F731D-1818-42D2-89E4-34121D56AFFD}"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AD47C25-F051-4784-A93D-E1DF9561866D}"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P11:Q33" totalsRowShown="0">
  <autoFilter ref="P11:Q33" xr:uid="{6DAC1E92-D947-4232-891E-65555AD7A47E}"/>
  <tableColumns count="2">
    <tableColumn id="1" xr3:uid="{1B8963D1-E60F-4400-A175-651A513B826F}" name="Product"/>
    <tableColumn id="2" xr3:uid="{1798A7DA-FB9F-46D3-AA0A-B6BCA4A81AC3}" name="Cost per unit"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32AFA1-CC96-4BC2-AAC2-DB953E8D9579}" name="data" displayName="data" ref="C11:I311" totalsRowShown="0" headerRowDxfId="24">
  <autoFilter ref="C11:I311" xr:uid="{DE32AFA1-CC96-4BC2-AAC2-DB953E8D9579}"/>
  <tableColumns count="7">
    <tableColumn id="1" xr3:uid="{C91E2F80-7CF7-4116-9384-7C0E08499C44}" name="Sales Person"/>
    <tableColumn id="2" xr3:uid="{466F58CD-6A8B-4FFD-8E78-86F6C466AA57}" name="Geography"/>
    <tableColumn id="3" xr3:uid="{CA23920C-3C76-4700-9A62-4B32DE482923}" name="Product"/>
    <tableColumn id="4" xr3:uid="{DB95210A-3128-438B-BD1E-F4254CD4EB92}" name="Amount" dataDxfId="26"/>
    <tableColumn id="5" xr3:uid="{F6EDEB30-9A16-4AB9-AD3F-66F8E5449A2A}" name="Units" dataDxfId="25"/>
    <tableColumn id="6" xr3:uid="{BC43C62E-7433-476B-BB06-3F23A6F07FAA}" name="Cost per unit" dataDxfId="16">
      <calculatedColumnFormula>_xlfn.XLOOKUP(data[[#This Row],[Product]],products[Product],products[Cost per unit])</calculatedColumnFormula>
    </tableColumn>
    <tableColumn id="7" xr3:uid="{16D7BBCF-8001-485D-B74A-B5A308E1A471}" name="cost" dataDxfId="15">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928828-62F9-420C-9390-207026744487}" name="Table8" displayName="Table8" ref="A5:C15" totalsRowShown="0">
  <autoFilter ref="A5:C15" xr:uid="{19928828-62F9-420C-9390-207026744487}"/>
  <tableColumns count="3">
    <tableColumn id="1" xr3:uid="{859C4828-8E55-4CE8-BA1D-DBE7A98F842D}" name=" "/>
    <tableColumn id="2" xr3:uid="{ECEE5F0E-584D-46A0-807C-C6F0C1CD725B}" name="Amount"/>
    <tableColumn id="3" xr3:uid="{2701AC88-A32D-4167-887D-D05A19CFB29B}" name="Un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57E676-3BEA-44C5-9539-1897DC0C7A6B}" name="data4" displayName="data4" ref="B3:F303" totalsRowShown="0" headerRowDxfId="23">
  <autoFilter ref="B3:F303" xr:uid="{FD57E676-3BEA-44C5-9539-1897DC0C7A6B}">
    <filterColumn colId="3">
      <colorFilter dxfId="20"/>
    </filterColumn>
  </autoFilter>
  <sortState xmlns:xlrd2="http://schemas.microsoft.com/office/spreadsheetml/2017/richdata2" ref="B4:F303">
    <sortCondition descending="1" ref="F3:F303"/>
  </sortState>
  <tableColumns count="5">
    <tableColumn id="1" xr3:uid="{B9BB53F0-CB52-4AB8-9C6E-6ECE2E48C098}" name="Sales Person"/>
    <tableColumn id="2" xr3:uid="{3FFA215B-55A6-44E7-9E97-A4987E93E6B6}" name="Geography"/>
    <tableColumn id="3" xr3:uid="{5B66A0F5-A7CD-4F89-8949-B1D3B12DBDCF}" name="Product"/>
    <tableColumn id="4" xr3:uid="{ABE918EE-771D-4E13-93EF-3DC5E6CD93D9}" name="Amount" dataDxfId="22"/>
    <tableColumn id="5" xr3:uid="{E420A5E8-1997-4604-9036-FBA616FD60F7}" name="Units"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B3FD83-AEAB-402A-82D3-A418D1DD8FB2}" name="data5" displayName="data5" ref="B4:F304" totalsRowShown="0" headerRowDxfId="19">
  <autoFilter ref="B4:F304" xr:uid="{57B3FD83-AEAB-402A-82D3-A418D1DD8FB2}"/>
  <tableColumns count="5">
    <tableColumn id="1" xr3:uid="{24AA9537-3D6D-4758-896B-87D588E37307}" name="Sales Person"/>
    <tableColumn id="2" xr3:uid="{6D96B97D-6541-4627-B9FC-A9F7F3643B61}" name="Geography"/>
    <tableColumn id="3" xr3:uid="{76B8B3D0-3225-4EE4-B0AC-5AEB7A5FE3A3}" name="Product"/>
    <tableColumn id="4" xr3:uid="{8C90910D-5812-4745-A96C-7E8F149B1FC1}" name="Amount" dataDxfId="18"/>
    <tableColumn id="5" xr3:uid="{13A7F900-06BF-45DC-B4E7-36941308770A}" name="Units"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34239A4-653E-4CBE-ABFF-FC878A80FC69}" name="Table11" displayName="Table11" ref="G8:J18" totalsRowShown="0" headerRowBorderDxfId="13" tableBorderDxfId="14" totalsRowBorderDxfId="12">
  <autoFilter ref="G8:J18" xr:uid="{534239A4-653E-4CBE-ABFF-FC878A80FC69}">
    <filterColumn colId="0" hiddenButton="1"/>
    <filterColumn colId="1" hiddenButton="1"/>
    <filterColumn colId="2" hiddenButton="1"/>
    <filterColumn colId="3" hiddenButton="1"/>
  </autoFilter>
  <sortState xmlns:xlrd2="http://schemas.microsoft.com/office/spreadsheetml/2017/richdata2" ref="G9:I18">
    <sortCondition ref="G9:G18"/>
  </sortState>
  <tableColumns count="4">
    <tableColumn id="1" xr3:uid="{EDA87787-0CE1-4EA2-8D5E-CADA0D63601A}" name=" " dataDxfId="11"/>
    <tableColumn id="3" xr3:uid="{76192F0F-76A3-481B-B86D-374F4A11EF1C}" name="Amount" dataDxfId="10">
      <calculatedColumnFormula>SUMIFS(data[Amount],data[Sales Person],$G9,data[Geography],$C$3)</calculatedColumnFormula>
    </tableColumn>
    <tableColumn id="4" xr3:uid="{1F4B486A-4A6E-478D-9BC3-8D7FC9C8115A}" name="Units" dataDxfId="2">
      <calculatedColumnFormula>SUMIFS(data[Units],data[Sales Person],$G9,data[Geography],$C$3)</calculatedColumnFormula>
    </tableColumn>
    <tableColumn id="5" xr3:uid="{5406EF82-501E-468A-85B5-DFD4CF2B0C68}" name="Achieved Target of $12k" dataDxfId="1">
      <calculatedColumnFormula>IF(Table11[[#This Row],[Amount]]&gt;12000,1,-1)</calculatedColumnFormula>
    </tableColumn>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2935F36-32A2-4734-AAB5-B5D1B2F2C641}" name="Table12" displayName="Table12" ref="C6:E14" headerRowCount="0" tableBorderDxfId="6">
  <tableColumns count="3">
    <tableColumn id="1" xr3:uid="{2277258C-8235-4F90-A343-258E637F34DA}" name="Column1" totalsRowLabel="Total" headerRowDxfId="7" dataDxfId="5"/>
    <tableColumn id="2" xr3:uid="{4ADA066C-BA30-4F8A-989F-FF6C55B6EC9A}" name="Column2" headerRowDxfId="8" dataDxfId="4"/>
    <tableColumn id="3" xr3:uid="{99A5DF8A-96CD-4FD2-BF97-6021EA20CD0E}" name="Column3" totalsRowFunction="count" headerRowDxfId="9" dataDxfId="3"/>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Q658"/>
  <sheetViews>
    <sheetView zoomScale="60" zoomScaleNormal="60" workbookViewId="0">
      <selection activeCell="E2" sqref="E2"/>
    </sheetView>
  </sheetViews>
  <sheetFormatPr defaultRowHeight="14.5" x14ac:dyDescent="0.35"/>
  <cols>
    <col min="1" max="1" width="1.7265625" customWidth="1"/>
    <col min="2" max="2" width="3.7265625" customWidth="1"/>
    <col min="3" max="3" width="25.6328125" bestFit="1" customWidth="1"/>
    <col min="4" max="4" width="64.6328125" bestFit="1" customWidth="1"/>
    <col min="5" max="5" width="21.81640625" bestFit="1" customWidth="1"/>
    <col min="6" max="6" width="8.453125" bestFit="1" customWidth="1"/>
    <col min="7" max="7" width="11.7265625" customWidth="1"/>
    <col min="11" max="11" width="3.81640625" customWidth="1"/>
    <col min="12" max="12" width="53.81640625" customWidth="1"/>
    <col min="16" max="16" width="20.36328125" bestFit="1" customWidth="1"/>
    <col min="17" max="17" width="18.7265625" customWidth="1"/>
    <col min="26" max="26" width="21.81640625" bestFit="1" customWidth="1"/>
    <col min="27" max="27" width="14.453125" customWidth="1"/>
    <col min="32" max="32" width="21.81640625" customWidth="1"/>
  </cols>
  <sheetData>
    <row r="1" spans="3:17" s="10" customFormat="1" ht="52.5" customHeight="1" x14ac:dyDescent="0.5">
      <c r="C1" s="30" t="s">
        <v>66</v>
      </c>
      <c r="D1" s="31" t="s">
        <v>65</v>
      </c>
      <c r="E1" s="31"/>
      <c r="F1" s="31"/>
      <c r="G1" s="31"/>
      <c r="H1" s="31"/>
      <c r="I1" s="30"/>
      <c r="J1" s="30"/>
      <c r="K1" s="31"/>
    </row>
    <row r="2" spans="3:17" ht="21" x14ac:dyDescent="0.5">
      <c r="C2" s="30" t="s">
        <v>67</v>
      </c>
      <c r="D2" s="30" t="s">
        <v>68</v>
      </c>
      <c r="F2" s="30"/>
      <c r="G2" s="30"/>
      <c r="H2" s="30"/>
      <c r="I2" s="30"/>
      <c r="J2" s="30"/>
      <c r="K2" s="30"/>
    </row>
    <row r="11" spans="3:17" x14ac:dyDescent="0.35">
      <c r="C11" s="4" t="s">
        <v>11</v>
      </c>
      <c r="D11" s="4" t="s">
        <v>12</v>
      </c>
      <c r="E11" s="4" t="s">
        <v>0</v>
      </c>
      <c r="F11" s="8" t="s">
        <v>1</v>
      </c>
      <c r="G11" s="8" t="s">
        <v>49</v>
      </c>
      <c r="H11" s="4" t="s">
        <v>50</v>
      </c>
      <c r="I11" s="4" t="s">
        <v>77</v>
      </c>
      <c r="J11" s="4"/>
      <c r="K11" s="7" t="s">
        <v>42</v>
      </c>
      <c r="L11" s="1"/>
      <c r="P11" t="s">
        <v>0</v>
      </c>
      <c r="Q11" t="s">
        <v>50</v>
      </c>
    </row>
    <row r="12" spans="3:17" x14ac:dyDescent="0.35">
      <c r="C12" t="s">
        <v>40</v>
      </c>
      <c r="D12" t="s">
        <v>37</v>
      </c>
      <c r="E12" t="s">
        <v>30</v>
      </c>
      <c r="F12" s="2">
        <v>1624</v>
      </c>
      <c r="G12" s="3">
        <v>114</v>
      </c>
      <c r="H12">
        <f>_xlfn.XLOOKUP(data[[#This Row],[Product]],products[Product],products[Cost per unit])</f>
        <v>14.49</v>
      </c>
      <c r="I12">
        <f>data[[#This Row],[Units]]*data[[#This Row],[Cost per unit]]</f>
        <v>1651.8600000000001</v>
      </c>
      <c r="K12" s="5">
        <v>1</v>
      </c>
      <c r="L12" s="6" t="s">
        <v>43</v>
      </c>
      <c r="P12" t="s">
        <v>13</v>
      </c>
      <c r="Q12" s="9">
        <v>9.33</v>
      </c>
    </row>
    <row r="13" spans="3:17" x14ac:dyDescent="0.35">
      <c r="C13" t="s">
        <v>8</v>
      </c>
      <c r="D13" t="s">
        <v>35</v>
      </c>
      <c r="E13" t="s">
        <v>32</v>
      </c>
      <c r="F13" s="2">
        <v>6706</v>
      </c>
      <c r="G13" s="3">
        <v>459</v>
      </c>
      <c r="H13">
        <f>_xlfn.XLOOKUP(data[[#This Row],[Product]],products[Product],products[Cost per unit])</f>
        <v>8.65</v>
      </c>
      <c r="I13">
        <f>data[[#This Row],[Units]]*data[[#This Row],[Cost per unit]]</f>
        <v>3970.3500000000004</v>
      </c>
      <c r="K13" s="5">
        <v>2</v>
      </c>
      <c r="L13" s="6" t="s">
        <v>52</v>
      </c>
      <c r="P13" t="s">
        <v>14</v>
      </c>
      <c r="Q13" s="9">
        <v>11.7</v>
      </c>
    </row>
    <row r="14" spans="3:17" x14ac:dyDescent="0.35">
      <c r="C14" t="s">
        <v>9</v>
      </c>
      <c r="D14" t="s">
        <v>35</v>
      </c>
      <c r="E14" t="s">
        <v>4</v>
      </c>
      <c r="F14" s="2">
        <v>959</v>
      </c>
      <c r="G14" s="3">
        <v>147</v>
      </c>
      <c r="H14">
        <f>_xlfn.XLOOKUP(data[[#This Row],[Product]],products[Product],products[Cost per unit])</f>
        <v>11.88</v>
      </c>
      <c r="I14">
        <f>data[[#This Row],[Units]]*data[[#This Row],[Cost per unit]]</f>
        <v>1746.3600000000001</v>
      </c>
      <c r="K14" s="5">
        <v>3</v>
      </c>
      <c r="L14" s="6" t="s">
        <v>44</v>
      </c>
      <c r="P14" t="s">
        <v>4</v>
      </c>
      <c r="Q14" s="9">
        <v>11.88</v>
      </c>
    </row>
    <row r="15" spans="3:17" x14ac:dyDescent="0.35">
      <c r="C15" t="s">
        <v>41</v>
      </c>
      <c r="D15" t="s">
        <v>36</v>
      </c>
      <c r="E15" t="s">
        <v>18</v>
      </c>
      <c r="F15" s="2">
        <v>9632</v>
      </c>
      <c r="G15" s="3">
        <v>288</v>
      </c>
      <c r="H15">
        <f>_xlfn.XLOOKUP(data[[#This Row],[Product]],products[Product],products[Cost per unit])</f>
        <v>6.47</v>
      </c>
      <c r="I15">
        <f>data[[#This Row],[Units]]*data[[#This Row],[Cost per unit]]</f>
        <v>1863.36</v>
      </c>
      <c r="K15" s="5">
        <v>4</v>
      </c>
      <c r="L15" s="6" t="s">
        <v>45</v>
      </c>
      <c r="P15" t="s">
        <v>15</v>
      </c>
      <c r="Q15" s="9">
        <v>11.73</v>
      </c>
    </row>
    <row r="16" spans="3:17" x14ac:dyDescent="0.35">
      <c r="C16" t="s">
        <v>6</v>
      </c>
      <c r="D16" t="s">
        <v>39</v>
      </c>
      <c r="E16" t="s">
        <v>25</v>
      </c>
      <c r="F16" s="2">
        <v>2100</v>
      </c>
      <c r="G16" s="3">
        <v>414</v>
      </c>
      <c r="H16">
        <f>_xlfn.XLOOKUP(data[[#This Row],[Product]],products[Product],products[Cost per unit])</f>
        <v>13.15</v>
      </c>
      <c r="I16">
        <f>data[[#This Row],[Units]]*data[[#This Row],[Cost per unit]]</f>
        <v>5444.1</v>
      </c>
      <c r="K16" s="5">
        <v>5</v>
      </c>
      <c r="L16" s="6" t="s">
        <v>53</v>
      </c>
      <c r="P16" t="s">
        <v>16</v>
      </c>
      <c r="Q16" s="9">
        <v>8.7899999999999991</v>
      </c>
    </row>
    <row r="17" spans="3:17" x14ac:dyDescent="0.35">
      <c r="C17" t="s">
        <v>40</v>
      </c>
      <c r="D17" t="s">
        <v>35</v>
      </c>
      <c r="E17" t="s">
        <v>33</v>
      </c>
      <c r="F17" s="2">
        <v>8869</v>
      </c>
      <c r="G17" s="3">
        <v>432</v>
      </c>
      <c r="H17">
        <f>_xlfn.XLOOKUP(data[[#This Row],[Product]],products[Product],products[Cost per unit])</f>
        <v>12.37</v>
      </c>
      <c r="I17">
        <f>data[[#This Row],[Units]]*data[[#This Row],[Cost per unit]]</f>
        <v>5343.8399999999992</v>
      </c>
      <c r="K17" s="5">
        <v>6</v>
      </c>
      <c r="L17" s="6" t="s">
        <v>54</v>
      </c>
      <c r="P17" t="s">
        <v>17</v>
      </c>
      <c r="Q17" s="9">
        <v>3.11</v>
      </c>
    </row>
    <row r="18" spans="3:17" x14ac:dyDescent="0.35">
      <c r="C18" t="s">
        <v>6</v>
      </c>
      <c r="D18" t="s">
        <v>38</v>
      </c>
      <c r="E18" t="s">
        <v>31</v>
      </c>
      <c r="F18" s="2">
        <v>2681</v>
      </c>
      <c r="G18" s="3">
        <v>54</v>
      </c>
      <c r="H18">
        <f>_xlfn.XLOOKUP(data[[#This Row],[Product]],products[Product],products[Cost per unit])</f>
        <v>5.79</v>
      </c>
      <c r="I18">
        <f>data[[#This Row],[Units]]*data[[#This Row],[Cost per unit]]</f>
        <v>312.66000000000003</v>
      </c>
      <c r="K18" s="5">
        <v>7</v>
      </c>
      <c r="L18" s="6" t="s">
        <v>48</v>
      </c>
      <c r="P18" t="s">
        <v>18</v>
      </c>
      <c r="Q18" s="9">
        <v>6.47</v>
      </c>
    </row>
    <row r="19" spans="3:17" x14ac:dyDescent="0.35">
      <c r="C19" t="s">
        <v>8</v>
      </c>
      <c r="D19" t="s">
        <v>35</v>
      </c>
      <c r="E19" t="s">
        <v>22</v>
      </c>
      <c r="F19" s="2">
        <v>5012</v>
      </c>
      <c r="G19" s="3">
        <v>210</v>
      </c>
      <c r="H19">
        <f>_xlfn.XLOOKUP(data[[#This Row],[Product]],products[Product],products[Cost per unit])</f>
        <v>9.77</v>
      </c>
      <c r="I19">
        <f>data[[#This Row],[Units]]*data[[#This Row],[Cost per unit]]</f>
        <v>2051.6999999999998</v>
      </c>
      <c r="K19" s="5">
        <v>8</v>
      </c>
      <c r="L19" s="6" t="s">
        <v>51</v>
      </c>
      <c r="P19" t="s">
        <v>19</v>
      </c>
      <c r="Q19" s="9">
        <v>7.64</v>
      </c>
    </row>
    <row r="20" spans="3:17" x14ac:dyDescent="0.35">
      <c r="C20" t="s">
        <v>7</v>
      </c>
      <c r="D20" t="s">
        <v>38</v>
      </c>
      <c r="E20" t="s">
        <v>14</v>
      </c>
      <c r="F20" s="2">
        <v>1281</v>
      </c>
      <c r="G20" s="3">
        <v>75</v>
      </c>
      <c r="H20">
        <f>_xlfn.XLOOKUP(data[[#This Row],[Product]],products[Product],products[Cost per unit])</f>
        <v>11.7</v>
      </c>
      <c r="I20">
        <f>data[[#This Row],[Units]]*data[[#This Row],[Cost per unit]]</f>
        <v>877.5</v>
      </c>
      <c r="K20" s="5">
        <v>9</v>
      </c>
      <c r="L20" s="6" t="s">
        <v>46</v>
      </c>
      <c r="P20" t="s">
        <v>20</v>
      </c>
      <c r="Q20" s="9">
        <v>10.62</v>
      </c>
    </row>
    <row r="21" spans="3:17" x14ac:dyDescent="0.35">
      <c r="C21" t="s">
        <v>5</v>
      </c>
      <c r="D21" t="s">
        <v>37</v>
      </c>
      <c r="E21" t="s">
        <v>14</v>
      </c>
      <c r="F21" s="2">
        <v>4991</v>
      </c>
      <c r="G21" s="3">
        <v>12</v>
      </c>
      <c r="H21">
        <f>_xlfn.XLOOKUP(data[[#This Row],[Product]],products[Product],products[Cost per unit])</f>
        <v>11.7</v>
      </c>
      <c r="I21">
        <f>data[[#This Row],[Units]]*data[[#This Row],[Cost per unit]]</f>
        <v>140.39999999999998</v>
      </c>
      <c r="K21" s="5">
        <v>10</v>
      </c>
      <c r="L21" s="6" t="s">
        <v>47</v>
      </c>
      <c r="P21" t="s">
        <v>21</v>
      </c>
      <c r="Q21" s="9">
        <v>9</v>
      </c>
    </row>
    <row r="22" spans="3:17" x14ac:dyDescent="0.35">
      <c r="C22" t="s">
        <v>2</v>
      </c>
      <c r="D22" t="s">
        <v>39</v>
      </c>
      <c r="E22" t="s">
        <v>25</v>
      </c>
      <c r="F22" s="2">
        <v>1785</v>
      </c>
      <c r="G22" s="3">
        <v>462</v>
      </c>
      <c r="H22">
        <f>_xlfn.XLOOKUP(data[[#This Row],[Product]],products[Product],products[Cost per unit])</f>
        <v>13.15</v>
      </c>
      <c r="I22">
        <f>data[[#This Row],[Units]]*data[[#This Row],[Cost per unit]]</f>
        <v>6075.3</v>
      </c>
      <c r="P22" t="s">
        <v>22</v>
      </c>
      <c r="Q22" s="9">
        <v>9.77</v>
      </c>
    </row>
    <row r="23" spans="3:17" x14ac:dyDescent="0.35">
      <c r="C23" t="s">
        <v>3</v>
      </c>
      <c r="D23" t="s">
        <v>37</v>
      </c>
      <c r="E23" t="s">
        <v>17</v>
      </c>
      <c r="F23" s="2">
        <v>3983</v>
      </c>
      <c r="G23" s="3">
        <v>144</v>
      </c>
      <c r="H23">
        <f>_xlfn.XLOOKUP(data[[#This Row],[Product]],products[Product],products[Cost per unit])</f>
        <v>3.11</v>
      </c>
      <c r="I23">
        <f>data[[#This Row],[Units]]*data[[#This Row],[Cost per unit]]</f>
        <v>447.84</v>
      </c>
      <c r="P23" t="s">
        <v>23</v>
      </c>
      <c r="Q23" s="9">
        <v>6.49</v>
      </c>
    </row>
    <row r="24" spans="3:17" x14ac:dyDescent="0.35">
      <c r="C24" t="s">
        <v>9</v>
      </c>
      <c r="D24" t="s">
        <v>38</v>
      </c>
      <c r="E24" t="s">
        <v>16</v>
      </c>
      <c r="F24" s="2">
        <v>2646</v>
      </c>
      <c r="G24" s="3">
        <v>120</v>
      </c>
      <c r="H24">
        <f>_xlfn.XLOOKUP(data[[#This Row],[Product]],products[Product],products[Cost per unit])</f>
        <v>8.7899999999999991</v>
      </c>
      <c r="I24">
        <f>data[[#This Row],[Units]]*data[[#This Row],[Cost per unit]]</f>
        <v>1054.8</v>
      </c>
      <c r="P24" t="s">
        <v>24</v>
      </c>
      <c r="Q24" s="9">
        <v>4.97</v>
      </c>
    </row>
    <row r="25" spans="3:17" x14ac:dyDescent="0.35">
      <c r="C25" t="s">
        <v>2</v>
      </c>
      <c r="D25" t="s">
        <v>34</v>
      </c>
      <c r="E25" t="s">
        <v>13</v>
      </c>
      <c r="F25" s="2">
        <v>252</v>
      </c>
      <c r="G25" s="3">
        <v>54</v>
      </c>
      <c r="H25">
        <f>_xlfn.XLOOKUP(data[[#This Row],[Product]],products[Product],products[Cost per unit])</f>
        <v>9.33</v>
      </c>
      <c r="I25">
        <f>data[[#This Row],[Units]]*data[[#This Row],[Cost per unit]]</f>
        <v>503.82</v>
      </c>
      <c r="P25" t="s">
        <v>25</v>
      </c>
      <c r="Q25" s="9">
        <v>13.15</v>
      </c>
    </row>
    <row r="26" spans="3:17" x14ac:dyDescent="0.35">
      <c r="C26" t="s">
        <v>3</v>
      </c>
      <c r="D26" t="s">
        <v>35</v>
      </c>
      <c r="E26" t="s">
        <v>25</v>
      </c>
      <c r="F26" s="2">
        <v>2464</v>
      </c>
      <c r="G26" s="3">
        <v>234</v>
      </c>
      <c r="H26">
        <f>_xlfn.XLOOKUP(data[[#This Row],[Product]],products[Product],products[Cost per unit])</f>
        <v>13.15</v>
      </c>
      <c r="I26">
        <f>data[[#This Row],[Units]]*data[[#This Row],[Cost per unit]]</f>
        <v>3077.1</v>
      </c>
      <c r="P26" t="s">
        <v>26</v>
      </c>
      <c r="Q26" s="9">
        <v>5.6</v>
      </c>
    </row>
    <row r="27" spans="3:17" x14ac:dyDescent="0.35">
      <c r="C27" t="s">
        <v>3</v>
      </c>
      <c r="D27" t="s">
        <v>35</v>
      </c>
      <c r="E27" t="s">
        <v>29</v>
      </c>
      <c r="F27" s="2">
        <v>2114</v>
      </c>
      <c r="G27" s="3">
        <v>66</v>
      </c>
      <c r="H27">
        <f>_xlfn.XLOOKUP(data[[#This Row],[Product]],products[Product],products[Cost per unit])</f>
        <v>7.16</v>
      </c>
      <c r="I27">
        <f>data[[#This Row],[Units]]*data[[#This Row],[Cost per unit]]</f>
        <v>472.56</v>
      </c>
      <c r="P27" t="s">
        <v>27</v>
      </c>
      <c r="Q27" s="9">
        <v>16.73</v>
      </c>
    </row>
    <row r="28" spans="3:17" x14ac:dyDescent="0.35">
      <c r="C28" t="s">
        <v>6</v>
      </c>
      <c r="D28" t="s">
        <v>37</v>
      </c>
      <c r="E28" t="s">
        <v>31</v>
      </c>
      <c r="F28" s="2">
        <v>7693</v>
      </c>
      <c r="G28" s="3">
        <v>87</v>
      </c>
      <c r="H28">
        <f>_xlfn.XLOOKUP(data[[#This Row],[Product]],products[Product],products[Cost per unit])</f>
        <v>5.79</v>
      </c>
      <c r="I28">
        <f>data[[#This Row],[Units]]*data[[#This Row],[Cost per unit]]</f>
        <v>503.73</v>
      </c>
      <c r="P28" t="s">
        <v>28</v>
      </c>
      <c r="Q28" s="9">
        <v>10.38</v>
      </c>
    </row>
    <row r="29" spans="3:17" x14ac:dyDescent="0.35">
      <c r="C29" t="s">
        <v>5</v>
      </c>
      <c r="D29" t="s">
        <v>34</v>
      </c>
      <c r="E29" t="s">
        <v>20</v>
      </c>
      <c r="F29" s="2">
        <v>15610</v>
      </c>
      <c r="G29" s="3">
        <v>339</v>
      </c>
      <c r="H29">
        <f>_xlfn.XLOOKUP(data[[#This Row],[Product]],products[Product],products[Cost per unit])</f>
        <v>10.62</v>
      </c>
      <c r="I29">
        <f>data[[#This Row],[Units]]*data[[#This Row],[Cost per unit]]</f>
        <v>3600.18</v>
      </c>
      <c r="P29" t="s">
        <v>29</v>
      </c>
      <c r="Q29" s="9">
        <v>7.16</v>
      </c>
    </row>
    <row r="30" spans="3:17" x14ac:dyDescent="0.35">
      <c r="C30" t="s">
        <v>41</v>
      </c>
      <c r="D30" t="s">
        <v>34</v>
      </c>
      <c r="E30" t="s">
        <v>22</v>
      </c>
      <c r="F30" s="2">
        <v>336</v>
      </c>
      <c r="G30" s="3">
        <v>144</v>
      </c>
      <c r="H30">
        <f>_xlfn.XLOOKUP(data[[#This Row],[Product]],products[Product],products[Cost per unit])</f>
        <v>9.77</v>
      </c>
      <c r="I30">
        <f>data[[#This Row],[Units]]*data[[#This Row],[Cost per unit]]</f>
        <v>1406.8799999999999</v>
      </c>
      <c r="P30" t="s">
        <v>30</v>
      </c>
      <c r="Q30" s="9">
        <v>14.49</v>
      </c>
    </row>
    <row r="31" spans="3:17" x14ac:dyDescent="0.35">
      <c r="C31" t="s">
        <v>2</v>
      </c>
      <c r="D31" t="s">
        <v>39</v>
      </c>
      <c r="E31" t="s">
        <v>20</v>
      </c>
      <c r="F31" s="2">
        <v>9443</v>
      </c>
      <c r="G31" s="3">
        <v>162</v>
      </c>
      <c r="H31">
        <f>_xlfn.XLOOKUP(data[[#This Row],[Product]],products[Product],products[Cost per unit])</f>
        <v>10.62</v>
      </c>
      <c r="I31">
        <f>data[[#This Row],[Units]]*data[[#This Row],[Cost per unit]]</f>
        <v>1720.4399999999998</v>
      </c>
      <c r="P31" t="s">
        <v>31</v>
      </c>
      <c r="Q31" s="9">
        <v>5.79</v>
      </c>
    </row>
    <row r="32" spans="3:17" x14ac:dyDescent="0.35">
      <c r="C32" t="s">
        <v>9</v>
      </c>
      <c r="D32" t="s">
        <v>34</v>
      </c>
      <c r="E32" t="s">
        <v>23</v>
      </c>
      <c r="F32" s="2">
        <v>8155</v>
      </c>
      <c r="G32" s="3">
        <v>90</v>
      </c>
      <c r="H32">
        <f>_xlfn.XLOOKUP(data[[#This Row],[Product]],products[Product],products[Cost per unit])</f>
        <v>6.49</v>
      </c>
      <c r="I32">
        <f>data[[#This Row],[Units]]*data[[#This Row],[Cost per unit]]</f>
        <v>584.1</v>
      </c>
      <c r="P32" t="s">
        <v>32</v>
      </c>
      <c r="Q32" s="9">
        <v>8.65</v>
      </c>
    </row>
    <row r="33" spans="3:17" x14ac:dyDescent="0.35">
      <c r="C33" t="s">
        <v>8</v>
      </c>
      <c r="D33" t="s">
        <v>38</v>
      </c>
      <c r="E33" t="s">
        <v>23</v>
      </c>
      <c r="F33" s="2">
        <v>1701</v>
      </c>
      <c r="G33" s="3">
        <v>234</v>
      </c>
      <c r="H33">
        <f>_xlfn.XLOOKUP(data[[#This Row],[Product]],products[Product],products[Cost per unit])</f>
        <v>6.49</v>
      </c>
      <c r="I33">
        <f>data[[#This Row],[Units]]*data[[#This Row],[Cost per unit]]</f>
        <v>1518.66</v>
      </c>
      <c r="P33" t="s">
        <v>33</v>
      </c>
      <c r="Q33" s="9">
        <v>12.37</v>
      </c>
    </row>
    <row r="34" spans="3:17" x14ac:dyDescent="0.35">
      <c r="C34" t="s">
        <v>10</v>
      </c>
      <c r="D34" t="s">
        <v>38</v>
      </c>
      <c r="E34" t="s">
        <v>22</v>
      </c>
      <c r="F34" s="2">
        <v>2205</v>
      </c>
      <c r="G34" s="3">
        <v>141</v>
      </c>
      <c r="H34">
        <f>_xlfn.XLOOKUP(data[[#This Row],[Product]],products[Product],products[Cost per unit])</f>
        <v>9.77</v>
      </c>
      <c r="I34">
        <f>data[[#This Row],[Units]]*data[[#This Row],[Cost per unit]]</f>
        <v>1377.57</v>
      </c>
    </row>
    <row r="35" spans="3:17" x14ac:dyDescent="0.35">
      <c r="C35" t="s">
        <v>8</v>
      </c>
      <c r="D35" t="s">
        <v>37</v>
      </c>
      <c r="E35" t="s">
        <v>19</v>
      </c>
      <c r="F35" s="2">
        <v>1771</v>
      </c>
      <c r="G35" s="3">
        <v>204</v>
      </c>
      <c r="H35">
        <f>_xlfn.XLOOKUP(data[[#This Row],[Product]],products[Product],products[Cost per unit])</f>
        <v>7.64</v>
      </c>
      <c r="I35">
        <f>data[[#This Row],[Units]]*data[[#This Row],[Cost per unit]]</f>
        <v>1558.56</v>
      </c>
    </row>
    <row r="36" spans="3:17" x14ac:dyDescent="0.35">
      <c r="C36" t="s">
        <v>41</v>
      </c>
      <c r="D36" t="s">
        <v>35</v>
      </c>
      <c r="E36" t="s">
        <v>15</v>
      </c>
      <c r="F36" s="2">
        <v>2114</v>
      </c>
      <c r="G36" s="3">
        <v>186</v>
      </c>
      <c r="H36">
        <f>_xlfn.XLOOKUP(data[[#This Row],[Product]],products[Product],products[Cost per unit])</f>
        <v>11.73</v>
      </c>
      <c r="I36">
        <f>data[[#This Row],[Units]]*data[[#This Row],[Cost per unit]]</f>
        <v>2181.7800000000002</v>
      </c>
    </row>
    <row r="37" spans="3:17" x14ac:dyDescent="0.35">
      <c r="C37" t="s">
        <v>41</v>
      </c>
      <c r="D37" t="s">
        <v>36</v>
      </c>
      <c r="E37" t="s">
        <v>13</v>
      </c>
      <c r="F37" s="2">
        <v>10311</v>
      </c>
      <c r="G37" s="3">
        <v>231</v>
      </c>
      <c r="H37">
        <f>_xlfn.XLOOKUP(data[[#This Row],[Product]],products[Product],products[Cost per unit])</f>
        <v>9.33</v>
      </c>
      <c r="I37">
        <f>data[[#This Row],[Units]]*data[[#This Row],[Cost per unit]]</f>
        <v>2155.23</v>
      </c>
    </row>
    <row r="38" spans="3:17" x14ac:dyDescent="0.35">
      <c r="C38" t="s">
        <v>3</v>
      </c>
      <c r="D38" t="s">
        <v>39</v>
      </c>
      <c r="E38" t="s">
        <v>16</v>
      </c>
      <c r="F38" s="2">
        <v>21</v>
      </c>
      <c r="G38" s="3">
        <v>168</v>
      </c>
      <c r="H38">
        <f>_xlfn.XLOOKUP(data[[#This Row],[Product]],products[Product],products[Cost per unit])</f>
        <v>8.7899999999999991</v>
      </c>
      <c r="I38">
        <f>data[[#This Row],[Units]]*data[[#This Row],[Cost per unit]]</f>
        <v>1476.7199999999998</v>
      </c>
    </row>
    <row r="39" spans="3:17" x14ac:dyDescent="0.35">
      <c r="C39" t="s">
        <v>10</v>
      </c>
      <c r="D39" t="s">
        <v>35</v>
      </c>
      <c r="E39" t="s">
        <v>20</v>
      </c>
      <c r="F39" s="2">
        <v>1974</v>
      </c>
      <c r="G39" s="3">
        <v>195</v>
      </c>
      <c r="H39">
        <f>_xlfn.XLOOKUP(data[[#This Row],[Product]],products[Product],products[Cost per unit])</f>
        <v>10.62</v>
      </c>
      <c r="I39">
        <f>data[[#This Row],[Units]]*data[[#This Row],[Cost per unit]]</f>
        <v>2070.8999999999996</v>
      </c>
    </row>
    <row r="40" spans="3:17" x14ac:dyDescent="0.35">
      <c r="C40" t="s">
        <v>5</v>
      </c>
      <c r="D40" t="s">
        <v>36</v>
      </c>
      <c r="E40" t="s">
        <v>23</v>
      </c>
      <c r="F40" s="2">
        <v>6314</v>
      </c>
      <c r="G40" s="3">
        <v>15</v>
      </c>
      <c r="H40">
        <f>_xlfn.XLOOKUP(data[[#This Row],[Product]],products[Product],products[Cost per unit])</f>
        <v>6.49</v>
      </c>
      <c r="I40">
        <f>data[[#This Row],[Units]]*data[[#This Row],[Cost per unit]]</f>
        <v>97.350000000000009</v>
      </c>
    </row>
    <row r="41" spans="3:17" x14ac:dyDescent="0.35">
      <c r="C41" t="s">
        <v>10</v>
      </c>
      <c r="D41" t="s">
        <v>37</v>
      </c>
      <c r="E41" t="s">
        <v>23</v>
      </c>
      <c r="F41" s="2">
        <v>4683</v>
      </c>
      <c r="G41" s="3">
        <v>30</v>
      </c>
      <c r="H41">
        <f>_xlfn.XLOOKUP(data[[#This Row],[Product]],products[Product],products[Cost per unit])</f>
        <v>6.49</v>
      </c>
      <c r="I41">
        <f>data[[#This Row],[Units]]*data[[#This Row],[Cost per unit]]</f>
        <v>194.70000000000002</v>
      </c>
    </row>
    <row r="42" spans="3:17" x14ac:dyDescent="0.35">
      <c r="C42" t="s">
        <v>41</v>
      </c>
      <c r="D42" t="s">
        <v>37</v>
      </c>
      <c r="E42" t="s">
        <v>24</v>
      </c>
      <c r="F42" s="2">
        <v>6398</v>
      </c>
      <c r="G42" s="3">
        <v>102</v>
      </c>
      <c r="H42">
        <f>_xlfn.XLOOKUP(data[[#This Row],[Product]],products[Product],products[Cost per unit])</f>
        <v>4.97</v>
      </c>
      <c r="I42">
        <f>data[[#This Row],[Units]]*data[[#This Row],[Cost per unit]]</f>
        <v>506.94</v>
      </c>
    </row>
    <row r="43" spans="3:17" x14ac:dyDescent="0.35">
      <c r="C43" t="s">
        <v>2</v>
      </c>
      <c r="D43" t="s">
        <v>35</v>
      </c>
      <c r="E43" t="s">
        <v>19</v>
      </c>
      <c r="F43" s="2">
        <v>553</v>
      </c>
      <c r="G43" s="3">
        <v>15</v>
      </c>
      <c r="H43">
        <f>_xlfn.XLOOKUP(data[[#This Row],[Product]],products[Product],products[Cost per unit])</f>
        <v>7.64</v>
      </c>
      <c r="I43">
        <f>data[[#This Row],[Units]]*data[[#This Row],[Cost per unit]]</f>
        <v>114.6</v>
      </c>
    </row>
    <row r="44" spans="3:17" x14ac:dyDescent="0.35">
      <c r="C44" t="s">
        <v>8</v>
      </c>
      <c r="D44" t="s">
        <v>39</v>
      </c>
      <c r="E44" t="s">
        <v>30</v>
      </c>
      <c r="F44" s="2">
        <v>7021</v>
      </c>
      <c r="G44" s="3">
        <v>183</v>
      </c>
      <c r="H44">
        <f>_xlfn.XLOOKUP(data[[#This Row],[Product]],products[Product],products[Cost per unit])</f>
        <v>14.49</v>
      </c>
      <c r="I44">
        <f>data[[#This Row],[Units]]*data[[#This Row],[Cost per unit]]</f>
        <v>2651.67</v>
      </c>
    </row>
    <row r="45" spans="3:17" x14ac:dyDescent="0.35">
      <c r="C45" t="s">
        <v>40</v>
      </c>
      <c r="D45" t="s">
        <v>39</v>
      </c>
      <c r="E45" t="s">
        <v>22</v>
      </c>
      <c r="F45" s="2">
        <v>5817</v>
      </c>
      <c r="G45" s="3">
        <v>12</v>
      </c>
      <c r="H45">
        <f>_xlfn.XLOOKUP(data[[#This Row],[Product]],products[Product],products[Cost per unit])</f>
        <v>9.77</v>
      </c>
      <c r="I45">
        <f>data[[#This Row],[Units]]*data[[#This Row],[Cost per unit]]</f>
        <v>117.24</v>
      </c>
    </row>
    <row r="46" spans="3:17" x14ac:dyDescent="0.35">
      <c r="C46" t="s">
        <v>41</v>
      </c>
      <c r="D46" t="s">
        <v>39</v>
      </c>
      <c r="E46" t="s">
        <v>14</v>
      </c>
      <c r="F46" s="2">
        <v>3976</v>
      </c>
      <c r="G46" s="3">
        <v>72</v>
      </c>
      <c r="H46">
        <f>_xlfn.XLOOKUP(data[[#This Row],[Product]],products[Product],products[Cost per unit])</f>
        <v>11.7</v>
      </c>
      <c r="I46">
        <f>data[[#This Row],[Units]]*data[[#This Row],[Cost per unit]]</f>
        <v>842.4</v>
      </c>
    </row>
    <row r="47" spans="3:17" x14ac:dyDescent="0.35">
      <c r="C47" t="s">
        <v>6</v>
      </c>
      <c r="D47" t="s">
        <v>38</v>
      </c>
      <c r="E47" t="s">
        <v>27</v>
      </c>
      <c r="F47" s="2">
        <v>1134</v>
      </c>
      <c r="G47" s="3">
        <v>282</v>
      </c>
      <c r="H47">
        <f>_xlfn.XLOOKUP(data[[#This Row],[Product]],products[Product],products[Cost per unit])</f>
        <v>16.73</v>
      </c>
      <c r="I47">
        <f>data[[#This Row],[Units]]*data[[#This Row],[Cost per unit]]</f>
        <v>4717.8599999999997</v>
      </c>
    </row>
    <row r="48" spans="3:17" x14ac:dyDescent="0.35">
      <c r="C48" t="s">
        <v>2</v>
      </c>
      <c r="D48" t="s">
        <v>39</v>
      </c>
      <c r="E48" t="s">
        <v>28</v>
      </c>
      <c r="F48" s="2">
        <v>6027</v>
      </c>
      <c r="G48" s="3">
        <v>144</v>
      </c>
      <c r="H48">
        <f>_xlfn.XLOOKUP(data[[#This Row],[Product]],products[Product],products[Cost per unit])</f>
        <v>10.38</v>
      </c>
      <c r="I48">
        <f>data[[#This Row],[Units]]*data[[#This Row],[Cost per unit]]</f>
        <v>1494.72</v>
      </c>
    </row>
    <row r="49" spans="3:9" x14ac:dyDescent="0.35">
      <c r="C49" t="s">
        <v>6</v>
      </c>
      <c r="D49" t="s">
        <v>37</v>
      </c>
      <c r="E49" t="s">
        <v>16</v>
      </c>
      <c r="F49" s="2">
        <v>1904</v>
      </c>
      <c r="G49" s="3">
        <v>405</v>
      </c>
      <c r="H49">
        <f>_xlfn.XLOOKUP(data[[#This Row],[Product]],products[Product],products[Cost per unit])</f>
        <v>8.7899999999999991</v>
      </c>
      <c r="I49">
        <f>data[[#This Row],[Units]]*data[[#This Row],[Cost per unit]]</f>
        <v>3559.95</v>
      </c>
    </row>
    <row r="50" spans="3:9" x14ac:dyDescent="0.35">
      <c r="C50" t="s">
        <v>7</v>
      </c>
      <c r="D50" t="s">
        <v>34</v>
      </c>
      <c r="E50" t="s">
        <v>32</v>
      </c>
      <c r="F50" s="2">
        <v>3262</v>
      </c>
      <c r="G50" s="3">
        <v>75</v>
      </c>
      <c r="H50">
        <f>_xlfn.XLOOKUP(data[[#This Row],[Product]],products[Product],products[Cost per unit])</f>
        <v>8.65</v>
      </c>
      <c r="I50">
        <f>data[[#This Row],[Units]]*data[[#This Row],[Cost per unit]]</f>
        <v>648.75</v>
      </c>
    </row>
    <row r="51" spans="3:9" x14ac:dyDescent="0.35">
      <c r="C51" t="s">
        <v>40</v>
      </c>
      <c r="D51" t="s">
        <v>34</v>
      </c>
      <c r="E51" t="s">
        <v>27</v>
      </c>
      <c r="F51" s="2">
        <v>2289</v>
      </c>
      <c r="G51" s="3">
        <v>135</v>
      </c>
      <c r="H51">
        <f>_xlfn.XLOOKUP(data[[#This Row],[Product]],products[Product],products[Cost per unit])</f>
        <v>16.73</v>
      </c>
      <c r="I51">
        <f>data[[#This Row],[Units]]*data[[#This Row],[Cost per unit]]</f>
        <v>2258.5500000000002</v>
      </c>
    </row>
    <row r="52" spans="3:9" x14ac:dyDescent="0.35">
      <c r="C52" t="s">
        <v>5</v>
      </c>
      <c r="D52" t="s">
        <v>34</v>
      </c>
      <c r="E52" t="s">
        <v>27</v>
      </c>
      <c r="F52" s="2">
        <v>6986</v>
      </c>
      <c r="G52" s="3">
        <v>21</v>
      </c>
      <c r="H52">
        <f>_xlfn.XLOOKUP(data[[#This Row],[Product]],products[Product],products[Cost per unit])</f>
        <v>16.73</v>
      </c>
      <c r="I52">
        <f>data[[#This Row],[Units]]*data[[#This Row],[Cost per unit]]</f>
        <v>351.33</v>
      </c>
    </row>
    <row r="53" spans="3:9" x14ac:dyDescent="0.35">
      <c r="C53" t="s">
        <v>2</v>
      </c>
      <c r="D53" t="s">
        <v>38</v>
      </c>
      <c r="E53" t="s">
        <v>23</v>
      </c>
      <c r="F53" s="2">
        <v>4417</v>
      </c>
      <c r="G53" s="3">
        <v>153</v>
      </c>
      <c r="H53">
        <f>_xlfn.XLOOKUP(data[[#This Row],[Product]],products[Product],products[Cost per unit])</f>
        <v>6.49</v>
      </c>
      <c r="I53">
        <f>data[[#This Row],[Units]]*data[[#This Row],[Cost per unit]]</f>
        <v>992.97</v>
      </c>
    </row>
    <row r="54" spans="3:9" x14ac:dyDescent="0.35">
      <c r="C54" t="s">
        <v>6</v>
      </c>
      <c r="D54" t="s">
        <v>34</v>
      </c>
      <c r="E54" t="s">
        <v>15</v>
      </c>
      <c r="F54" s="2">
        <v>1442</v>
      </c>
      <c r="G54" s="3">
        <v>15</v>
      </c>
      <c r="H54">
        <f>_xlfn.XLOOKUP(data[[#This Row],[Product]],products[Product],products[Cost per unit])</f>
        <v>11.73</v>
      </c>
      <c r="I54">
        <f>data[[#This Row],[Units]]*data[[#This Row],[Cost per unit]]</f>
        <v>175.95000000000002</v>
      </c>
    </row>
    <row r="55" spans="3:9" x14ac:dyDescent="0.35">
      <c r="C55" t="s">
        <v>3</v>
      </c>
      <c r="D55" t="s">
        <v>35</v>
      </c>
      <c r="E55" t="s">
        <v>14</v>
      </c>
      <c r="F55" s="2">
        <v>2415</v>
      </c>
      <c r="G55" s="3">
        <v>255</v>
      </c>
      <c r="H55">
        <f>_xlfn.XLOOKUP(data[[#This Row],[Product]],products[Product],products[Cost per unit])</f>
        <v>11.7</v>
      </c>
      <c r="I55">
        <f>data[[#This Row],[Units]]*data[[#This Row],[Cost per unit]]</f>
        <v>2983.5</v>
      </c>
    </row>
    <row r="56" spans="3:9" x14ac:dyDescent="0.35">
      <c r="C56" t="s">
        <v>2</v>
      </c>
      <c r="D56" t="s">
        <v>37</v>
      </c>
      <c r="E56" t="s">
        <v>19</v>
      </c>
      <c r="F56" s="2">
        <v>238</v>
      </c>
      <c r="G56" s="3">
        <v>18</v>
      </c>
      <c r="H56">
        <f>_xlfn.XLOOKUP(data[[#This Row],[Product]],products[Product],products[Cost per unit])</f>
        <v>7.64</v>
      </c>
      <c r="I56">
        <f>data[[#This Row],[Units]]*data[[#This Row],[Cost per unit]]</f>
        <v>137.51999999999998</v>
      </c>
    </row>
    <row r="57" spans="3:9" x14ac:dyDescent="0.35">
      <c r="C57" t="s">
        <v>6</v>
      </c>
      <c r="D57" t="s">
        <v>37</v>
      </c>
      <c r="E57" t="s">
        <v>23</v>
      </c>
      <c r="F57" s="2">
        <v>4949</v>
      </c>
      <c r="G57" s="3">
        <v>189</v>
      </c>
      <c r="H57">
        <f>_xlfn.XLOOKUP(data[[#This Row],[Product]],products[Product],products[Cost per unit])</f>
        <v>6.49</v>
      </c>
      <c r="I57">
        <f>data[[#This Row],[Units]]*data[[#This Row],[Cost per unit]]</f>
        <v>1226.6100000000001</v>
      </c>
    </row>
    <row r="58" spans="3:9" x14ac:dyDescent="0.35">
      <c r="C58" t="s">
        <v>5</v>
      </c>
      <c r="D58" t="s">
        <v>38</v>
      </c>
      <c r="E58" t="s">
        <v>32</v>
      </c>
      <c r="F58" s="2">
        <v>5075</v>
      </c>
      <c r="G58" s="3">
        <v>21</v>
      </c>
      <c r="H58">
        <f>_xlfn.XLOOKUP(data[[#This Row],[Product]],products[Product],products[Cost per unit])</f>
        <v>8.65</v>
      </c>
      <c r="I58">
        <f>data[[#This Row],[Units]]*data[[#This Row],[Cost per unit]]</f>
        <v>181.65</v>
      </c>
    </row>
    <row r="59" spans="3:9" x14ac:dyDescent="0.35">
      <c r="C59" t="s">
        <v>3</v>
      </c>
      <c r="D59" t="s">
        <v>36</v>
      </c>
      <c r="E59" t="s">
        <v>16</v>
      </c>
      <c r="F59" s="2">
        <v>9198</v>
      </c>
      <c r="G59" s="3">
        <v>36</v>
      </c>
      <c r="H59">
        <f>_xlfn.XLOOKUP(data[[#This Row],[Product]],products[Product],products[Cost per unit])</f>
        <v>8.7899999999999991</v>
      </c>
      <c r="I59">
        <f>data[[#This Row],[Units]]*data[[#This Row],[Cost per unit]]</f>
        <v>316.43999999999994</v>
      </c>
    </row>
    <row r="60" spans="3:9" x14ac:dyDescent="0.35">
      <c r="C60" t="s">
        <v>6</v>
      </c>
      <c r="D60" t="s">
        <v>34</v>
      </c>
      <c r="E60" t="s">
        <v>29</v>
      </c>
      <c r="F60" s="2">
        <v>3339</v>
      </c>
      <c r="G60" s="3">
        <v>75</v>
      </c>
      <c r="H60">
        <f>_xlfn.XLOOKUP(data[[#This Row],[Product]],products[Product],products[Cost per unit])</f>
        <v>7.16</v>
      </c>
      <c r="I60">
        <f>data[[#This Row],[Units]]*data[[#This Row],[Cost per unit]]</f>
        <v>537</v>
      </c>
    </row>
    <row r="61" spans="3:9" x14ac:dyDescent="0.35">
      <c r="C61" t="s">
        <v>40</v>
      </c>
      <c r="D61" t="s">
        <v>34</v>
      </c>
      <c r="E61" t="s">
        <v>17</v>
      </c>
      <c r="F61" s="2">
        <v>5019</v>
      </c>
      <c r="G61" s="3">
        <v>156</v>
      </c>
      <c r="H61">
        <f>_xlfn.XLOOKUP(data[[#This Row],[Product]],products[Product],products[Cost per unit])</f>
        <v>3.11</v>
      </c>
      <c r="I61">
        <f>data[[#This Row],[Units]]*data[[#This Row],[Cost per unit]]</f>
        <v>485.15999999999997</v>
      </c>
    </row>
    <row r="62" spans="3:9" x14ac:dyDescent="0.35">
      <c r="C62" t="s">
        <v>5</v>
      </c>
      <c r="D62" t="s">
        <v>36</v>
      </c>
      <c r="E62" t="s">
        <v>16</v>
      </c>
      <c r="F62" s="2">
        <v>16184</v>
      </c>
      <c r="G62" s="3">
        <v>39</v>
      </c>
      <c r="H62">
        <f>_xlfn.XLOOKUP(data[[#This Row],[Product]],products[Product],products[Cost per unit])</f>
        <v>8.7899999999999991</v>
      </c>
      <c r="I62">
        <f>data[[#This Row],[Units]]*data[[#This Row],[Cost per unit]]</f>
        <v>342.80999999999995</v>
      </c>
    </row>
    <row r="63" spans="3:9" x14ac:dyDescent="0.35">
      <c r="C63" t="s">
        <v>6</v>
      </c>
      <c r="D63" t="s">
        <v>36</v>
      </c>
      <c r="E63" t="s">
        <v>21</v>
      </c>
      <c r="F63" s="2">
        <v>497</v>
      </c>
      <c r="G63" s="3">
        <v>63</v>
      </c>
      <c r="H63">
        <f>_xlfn.XLOOKUP(data[[#This Row],[Product]],products[Product],products[Cost per unit])</f>
        <v>9</v>
      </c>
      <c r="I63">
        <f>data[[#This Row],[Units]]*data[[#This Row],[Cost per unit]]</f>
        <v>567</v>
      </c>
    </row>
    <row r="64" spans="3:9" x14ac:dyDescent="0.35">
      <c r="C64" t="s">
        <v>2</v>
      </c>
      <c r="D64" t="s">
        <v>36</v>
      </c>
      <c r="E64" t="s">
        <v>29</v>
      </c>
      <c r="F64" s="2">
        <v>8211</v>
      </c>
      <c r="G64" s="3">
        <v>75</v>
      </c>
      <c r="H64">
        <f>_xlfn.XLOOKUP(data[[#This Row],[Product]],products[Product],products[Cost per unit])</f>
        <v>7.16</v>
      </c>
      <c r="I64">
        <f>data[[#This Row],[Units]]*data[[#This Row],[Cost per unit]]</f>
        <v>537</v>
      </c>
    </row>
    <row r="65" spans="3:9" x14ac:dyDescent="0.35">
      <c r="C65" t="s">
        <v>2</v>
      </c>
      <c r="D65" t="s">
        <v>38</v>
      </c>
      <c r="E65" t="s">
        <v>28</v>
      </c>
      <c r="F65" s="2">
        <v>6580</v>
      </c>
      <c r="G65" s="3">
        <v>183</v>
      </c>
      <c r="H65">
        <f>_xlfn.XLOOKUP(data[[#This Row],[Product]],products[Product],products[Cost per unit])</f>
        <v>10.38</v>
      </c>
      <c r="I65">
        <f>data[[#This Row],[Units]]*data[[#This Row],[Cost per unit]]</f>
        <v>1899.5400000000002</v>
      </c>
    </row>
    <row r="66" spans="3:9" x14ac:dyDescent="0.35">
      <c r="C66" t="s">
        <v>41</v>
      </c>
      <c r="D66" t="s">
        <v>35</v>
      </c>
      <c r="E66" t="s">
        <v>13</v>
      </c>
      <c r="F66" s="2">
        <v>4760</v>
      </c>
      <c r="G66" s="3">
        <v>69</v>
      </c>
      <c r="H66">
        <f>_xlfn.XLOOKUP(data[[#This Row],[Product]],products[Product],products[Cost per unit])</f>
        <v>9.33</v>
      </c>
      <c r="I66">
        <f>data[[#This Row],[Units]]*data[[#This Row],[Cost per unit]]</f>
        <v>643.77</v>
      </c>
    </row>
    <row r="67" spans="3:9" x14ac:dyDescent="0.35">
      <c r="C67" t="s">
        <v>40</v>
      </c>
      <c r="D67" t="s">
        <v>36</v>
      </c>
      <c r="E67" t="s">
        <v>25</v>
      </c>
      <c r="F67" s="2">
        <v>5439</v>
      </c>
      <c r="G67" s="3">
        <v>30</v>
      </c>
      <c r="H67">
        <f>_xlfn.XLOOKUP(data[[#This Row],[Product]],products[Product],products[Cost per unit])</f>
        <v>13.15</v>
      </c>
      <c r="I67">
        <f>data[[#This Row],[Units]]*data[[#This Row],[Cost per unit]]</f>
        <v>394.5</v>
      </c>
    </row>
    <row r="68" spans="3:9" x14ac:dyDescent="0.35">
      <c r="C68" t="s">
        <v>41</v>
      </c>
      <c r="D68" t="s">
        <v>34</v>
      </c>
      <c r="E68" t="s">
        <v>17</v>
      </c>
      <c r="F68" s="2">
        <v>1463</v>
      </c>
      <c r="G68" s="3">
        <v>39</v>
      </c>
      <c r="H68">
        <f>_xlfn.XLOOKUP(data[[#This Row],[Product]],products[Product],products[Cost per unit])</f>
        <v>3.11</v>
      </c>
      <c r="I68">
        <f>data[[#This Row],[Units]]*data[[#This Row],[Cost per unit]]</f>
        <v>121.28999999999999</v>
      </c>
    </row>
    <row r="69" spans="3:9" x14ac:dyDescent="0.35">
      <c r="C69" t="s">
        <v>3</v>
      </c>
      <c r="D69" t="s">
        <v>34</v>
      </c>
      <c r="E69" t="s">
        <v>32</v>
      </c>
      <c r="F69" s="2">
        <v>7777</v>
      </c>
      <c r="G69" s="3">
        <v>504</v>
      </c>
      <c r="H69">
        <f>_xlfn.XLOOKUP(data[[#This Row],[Product]],products[Product],products[Cost per unit])</f>
        <v>8.65</v>
      </c>
      <c r="I69">
        <f>data[[#This Row],[Units]]*data[[#This Row],[Cost per unit]]</f>
        <v>4359.6000000000004</v>
      </c>
    </row>
    <row r="70" spans="3:9" x14ac:dyDescent="0.35">
      <c r="C70" t="s">
        <v>9</v>
      </c>
      <c r="D70" t="s">
        <v>37</v>
      </c>
      <c r="E70" t="s">
        <v>29</v>
      </c>
      <c r="F70" s="2">
        <v>1085</v>
      </c>
      <c r="G70" s="3">
        <v>273</v>
      </c>
      <c r="H70">
        <f>_xlfn.XLOOKUP(data[[#This Row],[Product]],products[Product],products[Cost per unit])</f>
        <v>7.16</v>
      </c>
      <c r="I70">
        <f>data[[#This Row],[Units]]*data[[#This Row],[Cost per unit]]</f>
        <v>1954.68</v>
      </c>
    </row>
    <row r="71" spans="3:9" x14ac:dyDescent="0.35">
      <c r="C71" t="s">
        <v>5</v>
      </c>
      <c r="D71" t="s">
        <v>37</v>
      </c>
      <c r="E71" t="s">
        <v>31</v>
      </c>
      <c r="F71" s="2">
        <v>182</v>
      </c>
      <c r="G71" s="3">
        <v>48</v>
      </c>
      <c r="H71">
        <f>_xlfn.XLOOKUP(data[[#This Row],[Product]],products[Product],products[Cost per unit])</f>
        <v>5.79</v>
      </c>
      <c r="I71">
        <f>data[[#This Row],[Units]]*data[[#This Row],[Cost per unit]]</f>
        <v>277.92</v>
      </c>
    </row>
    <row r="72" spans="3:9" x14ac:dyDescent="0.35">
      <c r="C72" t="s">
        <v>6</v>
      </c>
      <c r="D72" t="s">
        <v>34</v>
      </c>
      <c r="E72" t="s">
        <v>27</v>
      </c>
      <c r="F72" s="2">
        <v>4242</v>
      </c>
      <c r="G72" s="3">
        <v>207</v>
      </c>
      <c r="H72">
        <f>_xlfn.XLOOKUP(data[[#This Row],[Product]],products[Product],products[Cost per unit])</f>
        <v>16.73</v>
      </c>
      <c r="I72">
        <f>data[[#This Row],[Units]]*data[[#This Row],[Cost per unit]]</f>
        <v>3463.11</v>
      </c>
    </row>
    <row r="73" spans="3:9" x14ac:dyDescent="0.35">
      <c r="C73" t="s">
        <v>6</v>
      </c>
      <c r="D73" t="s">
        <v>36</v>
      </c>
      <c r="E73" t="s">
        <v>32</v>
      </c>
      <c r="F73" s="2">
        <v>6118</v>
      </c>
      <c r="G73" s="3">
        <v>9</v>
      </c>
      <c r="H73">
        <f>_xlfn.XLOOKUP(data[[#This Row],[Product]],products[Product],products[Cost per unit])</f>
        <v>8.65</v>
      </c>
      <c r="I73">
        <f>data[[#This Row],[Units]]*data[[#This Row],[Cost per unit]]</f>
        <v>77.850000000000009</v>
      </c>
    </row>
    <row r="74" spans="3:9" x14ac:dyDescent="0.35">
      <c r="C74" t="s">
        <v>10</v>
      </c>
      <c r="D74" t="s">
        <v>36</v>
      </c>
      <c r="E74" t="s">
        <v>23</v>
      </c>
      <c r="F74" s="2">
        <v>2317</v>
      </c>
      <c r="G74" s="3">
        <v>261</v>
      </c>
      <c r="H74">
        <f>_xlfn.XLOOKUP(data[[#This Row],[Product]],products[Product],products[Cost per unit])</f>
        <v>6.49</v>
      </c>
      <c r="I74">
        <f>data[[#This Row],[Units]]*data[[#This Row],[Cost per unit]]</f>
        <v>1693.89</v>
      </c>
    </row>
    <row r="75" spans="3:9" x14ac:dyDescent="0.35">
      <c r="C75" t="s">
        <v>6</v>
      </c>
      <c r="D75" t="s">
        <v>38</v>
      </c>
      <c r="E75" t="s">
        <v>16</v>
      </c>
      <c r="F75" s="2">
        <v>938</v>
      </c>
      <c r="G75" s="3">
        <v>6</v>
      </c>
      <c r="H75">
        <f>_xlfn.XLOOKUP(data[[#This Row],[Product]],products[Product],products[Cost per unit])</f>
        <v>8.7899999999999991</v>
      </c>
      <c r="I75">
        <f>data[[#This Row],[Units]]*data[[#This Row],[Cost per unit]]</f>
        <v>52.739999999999995</v>
      </c>
    </row>
    <row r="76" spans="3:9" x14ac:dyDescent="0.35">
      <c r="C76" t="s">
        <v>8</v>
      </c>
      <c r="D76" t="s">
        <v>37</v>
      </c>
      <c r="E76" t="s">
        <v>15</v>
      </c>
      <c r="F76" s="2">
        <v>9709</v>
      </c>
      <c r="G76" s="3">
        <v>30</v>
      </c>
      <c r="H76">
        <f>_xlfn.XLOOKUP(data[[#This Row],[Product]],products[Product],products[Cost per unit])</f>
        <v>11.73</v>
      </c>
      <c r="I76">
        <f>data[[#This Row],[Units]]*data[[#This Row],[Cost per unit]]</f>
        <v>351.90000000000003</v>
      </c>
    </row>
    <row r="77" spans="3:9" x14ac:dyDescent="0.35">
      <c r="C77" t="s">
        <v>7</v>
      </c>
      <c r="D77" t="s">
        <v>34</v>
      </c>
      <c r="E77" t="s">
        <v>20</v>
      </c>
      <c r="F77" s="2">
        <v>2205</v>
      </c>
      <c r="G77" s="3">
        <v>138</v>
      </c>
      <c r="H77">
        <f>_xlfn.XLOOKUP(data[[#This Row],[Product]],products[Product],products[Cost per unit])</f>
        <v>10.62</v>
      </c>
      <c r="I77">
        <f>data[[#This Row],[Units]]*data[[#This Row],[Cost per unit]]</f>
        <v>1465.56</v>
      </c>
    </row>
    <row r="78" spans="3:9" x14ac:dyDescent="0.35">
      <c r="C78" t="s">
        <v>7</v>
      </c>
      <c r="D78" t="s">
        <v>37</v>
      </c>
      <c r="E78" t="s">
        <v>17</v>
      </c>
      <c r="F78" s="2">
        <v>4487</v>
      </c>
      <c r="G78" s="3">
        <v>111</v>
      </c>
      <c r="H78">
        <f>_xlfn.XLOOKUP(data[[#This Row],[Product]],products[Product],products[Cost per unit])</f>
        <v>3.11</v>
      </c>
      <c r="I78">
        <f>data[[#This Row],[Units]]*data[[#This Row],[Cost per unit]]</f>
        <v>345.21</v>
      </c>
    </row>
    <row r="79" spans="3:9" x14ac:dyDescent="0.35">
      <c r="C79" t="s">
        <v>5</v>
      </c>
      <c r="D79" t="s">
        <v>35</v>
      </c>
      <c r="E79" t="s">
        <v>18</v>
      </c>
      <c r="F79" s="2">
        <v>2415</v>
      </c>
      <c r="G79" s="3">
        <v>15</v>
      </c>
      <c r="H79">
        <f>_xlfn.XLOOKUP(data[[#This Row],[Product]],products[Product],products[Cost per unit])</f>
        <v>6.47</v>
      </c>
      <c r="I79">
        <f>data[[#This Row],[Units]]*data[[#This Row],[Cost per unit]]</f>
        <v>97.05</v>
      </c>
    </row>
    <row r="80" spans="3:9" x14ac:dyDescent="0.35">
      <c r="C80" t="s">
        <v>40</v>
      </c>
      <c r="D80" t="s">
        <v>34</v>
      </c>
      <c r="E80" t="s">
        <v>19</v>
      </c>
      <c r="F80" s="2">
        <v>4018</v>
      </c>
      <c r="G80" s="3">
        <v>162</v>
      </c>
      <c r="H80">
        <f>_xlfn.XLOOKUP(data[[#This Row],[Product]],products[Product],products[Cost per unit])</f>
        <v>7.64</v>
      </c>
      <c r="I80">
        <f>data[[#This Row],[Units]]*data[[#This Row],[Cost per unit]]</f>
        <v>1237.6799999999998</v>
      </c>
    </row>
    <row r="81" spans="3:9" x14ac:dyDescent="0.35">
      <c r="C81" t="s">
        <v>5</v>
      </c>
      <c r="D81" t="s">
        <v>34</v>
      </c>
      <c r="E81" t="s">
        <v>19</v>
      </c>
      <c r="F81" s="2">
        <v>861</v>
      </c>
      <c r="G81" s="3">
        <v>195</v>
      </c>
      <c r="H81">
        <f>_xlfn.XLOOKUP(data[[#This Row],[Product]],products[Product],products[Cost per unit])</f>
        <v>7.64</v>
      </c>
      <c r="I81">
        <f>data[[#This Row],[Units]]*data[[#This Row],[Cost per unit]]</f>
        <v>1489.8</v>
      </c>
    </row>
    <row r="82" spans="3:9" x14ac:dyDescent="0.35">
      <c r="C82" t="s">
        <v>10</v>
      </c>
      <c r="D82" t="s">
        <v>38</v>
      </c>
      <c r="E82" t="s">
        <v>14</v>
      </c>
      <c r="F82" s="2">
        <v>5586</v>
      </c>
      <c r="G82" s="3">
        <v>525</v>
      </c>
      <c r="H82">
        <f>_xlfn.XLOOKUP(data[[#This Row],[Product]],products[Product],products[Cost per unit])</f>
        <v>11.7</v>
      </c>
      <c r="I82">
        <f>data[[#This Row],[Units]]*data[[#This Row],[Cost per unit]]</f>
        <v>6142.5</v>
      </c>
    </row>
    <row r="83" spans="3:9" x14ac:dyDescent="0.35">
      <c r="C83" t="s">
        <v>7</v>
      </c>
      <c r="D83" t="s">
        <v>34</v>
      </c>
      <c r="E83" t="s">
        <v>33</v>
      </c>
      <c r="F83" s="2">
        <v>2226</v>
      </c>
      <c r="G83" s="3">
        <v>48</v>
      </c>
      <c r="H83">
        <f>_xlfn.XLOOKUP(data[[#This Row],[Product]],products[Product],products[Cost per unit])</f>
        <v>12.37</v>
      </c>
      <c r="I83">
        <f>data[[#This Row],[Units]]*data[[#This Row],[Cost per unit]]</f>
        <v>593.76</v>
      </c>
    </row>
    <row r="84" spans="3:9" x14ac:dyDescent="0.35">
      <c r="C84" t="s">
        <v>9</v>
      </c>
      <c r="D84" t="s">
        <v>34</v>
      </c>
      <c r="E84" t="s">
        <v>28</v>
      </c>
      <c r="F84" s="2">
        <v>14329</v>
      </c>
      <c r="G84" s="3">
        <v>150</v>
      </c>
      <c r="H84">
        <f>_xlfn.XLOOKUP(data[[#This Row],[Product]],products[Product],products[Cost per unit])</f>
        <v>10.38</v>
      </c>
      <c r="I84">
        <f>data[[#This Row],[Units]]*data[[#This Row],[Cost per unit]]</f>
        <v>1557.0000000000002</v>
      </c>
    </row>
    <row r="85" spans="3:9" x14ac:dyDescent="0.35">
      <c r="C85" t="s">
        <v>9</v>
      </c>
      <c r="D85" t="s">
        <v>34</v>
      </c>
      <c r="E85" t="s">
        <v>20</v>
      </c>
      <c r="F85" s="2">
        <v>8463</v>
      </c>
      <c r="G85" s="3">
        <v>492</v>
      </c>
      <c r="H85">
        <f>_xlfn.XLOOKUP(data[[#This Row],[Product]],products[Product],products[Cost per unit])</f>
        <v>10.62</v>
      </c>
      <c r="I85">
        <f>data[[#This Row],[Units]]*data[[#This Row],[Cost per unit]]</f>
        <v>5225.04</v>
      </c>
    </row>
    <row r="86" spans="3:9" x14ac:dyDescent="0.35">
      <c r="C86" t="s">
        <v>5</v>
      </c>
      <c r="D86" t="s">
        <v>34</v>
      </c>
      <c r="E86" t="s">
        <v>29</v>
      </c>
      <c r="F86" s="2">
        <v>2891</v>
      </c>
      <c r="G86" s="3">
        <v>102</v>
      </c>
      <c r="H86">
        <f>_xlfn.XLOOKUP(data[[#This Row],[Product]],products[Product],products[Cost per unit])</f>
        <v>7.16</v>
      </c>
      <c r="I86">
        <f>data[[#This Row],[Units]]*data[[#This Row],[Cost per unit]]</f>
        <v>730.32</v>
      </c>
    </row>
    <row r="87" spans="3:9" x14ac:dyDescent="0.35">
      <c r="C87" t="s">
        <v>3</v>
      </c>
      <c r="D87" t="s">
        <v>36</v>
      </c>
      <c r="E87" t="s">
        <v>23</v>
      </c>
      <c r="F87" s="2">
        <v>3773</v>
      </c>
      <c r="G87" s="3">
        <v>165</v>
      </c>
      <c r="H87">
        <f>_xlfn.XLOOKUP(data[[#This Row],[Product]],products[Product],products[Cost per unit])</f>
        <v>6.49</v>
      </c>
      <c r="I87">
        <f>data[[#This Row],[Units]]*data[[#This Row],[Cost per unit]]</f>
        <v>1070.8500000000001</v>
      </c>
    </row>
    <row r="88" spans="3:9" x14ac:dyDescent="0.35">
      <c r="C88" t="s">
        <v>41</v>
      </c>
      <c r="D88" t="s">
        <v>36</v>
      </c>
      <c r="E88" t="s">
        <v>28</v>
      </c>
      <c r="F88" s="2">
        <v>854</v>
      </c>
      <c r="G88" s="3">
        <v>309</v>
      </c>
      <c r="H88">
        <f>_xlfn.XLOOKUP(data[[#This Row],[Product]],products[Product],products[Cost per unit])</f>
        <v>10.38</v>
      </c>
      <c r="I88">
        <f>data[[#This Row],[Units]]*data[[#This Row],[Cost per unit]]</f>
        <v>3207.42</v>
      </c>
    </row>
    <row r="89" spans="3:9" x14ac:dyDescent="0.35">
      <c r="C89" t="s">
        <v>6</v>
      </c>
      <c r="D89" t="s">
        <v>36</v>
      </c>
      <c r="E89" t="s">
        <v>17</v>
      </c>
      <c r="F89" s="2">
        <v>4970</v>
      </c>
      <c r="G89" s="3">
        <v>156</v>
      </c>
      <c r="H89">
        <f>_xlfn.XLOOKUP(data[[#This Row],[Product]],products[Product],products[Cost per unit])</f>
        <v>3.11</v>
      </c>
      <c r="I89">
        <f>data[[#This Row],[Units]]*data[[#This Row],[Cost per unit]]</f>
        <v>485.15999999999997</v>
      </c>
    </row>
    <row r="90" spans="3:9" x14ac:dyDescent="0.35">
      <c r="C90" t="s">
        <v>9</v>
      </c>
      <c r="D90" t="s">
        <v>35</v>
      </c>
      <c r="E90" t="s">
        <v>26</v>
      </c>
      <c r="F90" s="2">
        <v>98</v>
      </c>
      <c r="G90" s="3">
        <v>159</v>
      </c>
      <c r="H90">
        <f>_xlfn.XLOOKUP(data[[#This Row],[Product]],products[Product],products[Cost per unit])</f>
        <v>5.6</v>
      </c>
      <c r="I90">
        <f>data[[#This Row],[Units]]*data[[#This Row],[Cost per unit]]</f>
        <v>890.4</v>
      </c>
    </row>
    <row r="91" spans="3:9" x14ac:dyDescent="0.35">
      <c r="C91" t="s">
        <v>5</v>
      </c>
      <c r="D91" t="s">
        <v>35</v>
      </c>
      <c r="E91" t="s">
        <v>15</v>
      </c>
      <c r="F91" s="2">
        <v>13391</v>
      </c>
      <c r="G91" s="3">
        <v>201</v>
      </c>
      <c r="H91">
        <f>_xlfn.XLOOKUP(data[[#This Row],[Product]],products[Product],products[Cost per unit])</f>
        <v>11.73</v>
      </c>
      <c r="I91">
        <f>data[[#This Row],[Units]]*data[[#This Row],[Cost per unit]]</f>
        <v>2357.73</v>
      </c>
    </row>
    <row r="92" spans="3:9" x14ac:dyDescent="0.35">
      <c r="C92" t="s">
        <v>8</v>
      </c>
      <c r="D92" t="s">
        <v>39</v>
      </c>
      <c r="E92" t="s">
        <v>31</v>
      </c>
      <c r="F92" s="2">
        <v>8890</v>
      </c>
      <c r="G92" s="3">
        <v>210</v>
      </c>
      <c r="H92">
        <f>_xlfn.XLOOKUP(data[[#This Row],[Product]],products[Product],products[Cost per unit])</f>
        <v>5.79</v>
      </c>
      <c r="I92">
        <f>data[[#This Row],[Units]]*data[[#This Row],[Cost per unit]]</f>
        <v>1215.9000000000001</v>
      </c>
    </row>
    <row r="93" spans="3:9" x14ac:dyDescent="0.35">
      <c r="C93" t="s">
        <v>2</v>
      </c>
      <c r="D93" t="s">
        <v>38</v>
      </c>
      <c r="E93" t="s">
        <v>13</v>
      </c>
      <c r="F93" s="2">
        <v>56</v>
      </c>
      <c r="G93" s="3">
        <v>51</v>
      </c>
      <c r="H93">
        <f>_xlfn.XLOOKUP(data[[#This Row],[Product]],products[Product],products[Cost per unit])</f>
        <v>9.33</v>
      </c>
      <c r="I93">
        <f>data[[#This Row],[Units]]*data[[#This Row],[Cost per unit]]</f>
        <v>475.83</v>
      </c>
    </row>
    <row r="94" spans="3:9" x14ac:dyDescent="0.35">
      <c r="C94" t="s">
        <v>3</v>
      </c>
      <c r="D94" t="s">
        <v>36</v>
      </c>
      <c r="E94" t="s">
        <v>25</v>
      </c>
      <c r="F94" s="2">
        <v>3339</v>
      </c>
      <c r="G94" s="3">
        <v>39</v>
      </c>
      <c r="H94">
        <f>_xlfn.XLOOKUP(data[[#This Row],[Product]],products[Product],products[Cost per unit])</f>
        <v>13.15</v>
      </c>
      <c r="I94">
        <f>data[[#This Row],[Units]]*data[[#This Row],[Cost per unit]]</f>
        <v>512.85</v>
      </c>
    </row>
    <row r="95" spans="3:9" x14ac:dyDescent="0.35">
      <c r="C95" t="s">
        <v>10</v>
      </c>
      <c r="D95" t="s">
        <v>35</v>
      </c>
      <c r="E95" t="s">
        <v>18</v>
      </c>
      <c r="F95" s="2">
        <v>3808</v>
      </c>
      <c r="G95" s="3">
        <v>279</v>
      </c>
      <c r="H95">
        <f>_xlfn.XLOOKUP(data[[#This Row],[Product]],products[Product],products[Cost per unit])</f>
        <v>6.47</v>
      </c>
      <c r="I95">
        <f>data[[#This Row],[Units]]*data[[#This Row],[Cost per unit]]</f>
        <v>1805.1299999999999</v>
      </c>
    </row>
    <row r="96" spans="3:9" x14ac:dyDescent="0.35">
      <c r="C96" t="s">
        <v>10</v>
      </c>
      <c r="D96" t="s">
        <v>38</v>
      </c>
      <c r="E96" t="s">
        <v>13</v>
      </c>
      <c r="F96" s="2">
        <v>63</v>
      </c>
      <c r="G96" s="3">
        <v>123</v>
      </c>
      <c r="H96">
        <f>_xlfn.XLOOKUP(data[[#This Row],[Product]],products[Product],products[Cost per unit])</f>
        <v>9.33</v>
      </c>
      <c r="I96">
        <f>data[[#This Row],[Units]]*data[[#This Row],[Cost per unit]]</f>
        <v>1147.5899999999999</v>
      </c>
    </row>
    <row r="97" spans="3:9" x14ac:dyDescent="0.35">
      <c r="C97" t="s">
        <v>2</v>
      </c>
      <c r="D97" t="s">
        <v>39</v>
      </c>
      <c r="E97" t="s">
        <v>27</v>
      </c>
      <c r="F97" s="2">
        <v>7812</v>
      </c>
      <c r="G97" s="3">
        <v>81</v>
      </c>
      <c r="H97">
        <f>_xlfn.XLOOKUP(data[[#This Row],[Product]],products[Product],products[Cost per unit])</f>
        <v>16.73</v>
      </c>
      <c r="I97">
        <f>data[[#This Row],[Units]]*data[[#This Row],[Cost per unit]]</f>
        <v>1355.13</v>
      </c>
    </row>
    <row r="98" spans="3:9" x14ac:dyDescent="0.35">
      <c r="C98" t="s">
        <v>40</v>
      </c>
      <c r="D98" t="s">
        <v>37</v>
      </c>
      <c r="E98" t="s">
        <v>19</v>
      </c>
      <c r="F98" s="2">
        <v>7693</v>
      </c>
      <c r="G98" s="3">
        <v>21</v>
      </c>
      <c r="H98">
        <f>_xlfn.XLOOKUP(data[[#This Row],[Product]],products[Product],products[Cost per unit])</f>
        <v>7.64</v>
      </c>
      <c r="I98">
        <f>data[[#This Row],[Units]]*data[[#This Row],[Cost per unit]]</f>
        <v>160.44</v>
      </c>
    </row>
    <row r="99" spans="3:9" x14ac:dyDescent="0.35">
      <c r="C99" t="s">
        <v>3</v>
      </c>
      <c r="D99" t="s">
        <v>36</v>
      </c>
      <c r="E99" t="s">
        <v>28</v>
      </c>
      <c r="F99" s="2">
        <v>973</v>
      </c>
      <c r="G99" s="3">
        <v>162</v>
      </c>
      <c r="H99">
        <f>_xlfn.XLOOKUP(data[[#This Row],[Product]],products[Product],products[Cost per unit])</f>
        <v>10.38</v>
      </c>
      <c r="I99">
        <f>data[[#This Row],[Units]]*data[[#This Row],[Cost per unit]]</f>
        <v>1681.5600000000002</v>
      </c>
    </row>
    <row r="100" spans="3:9" x14ac:dyDescent="0.35">
      <c r="C100" t="s">
        <v>10</v>
      </c>
      <c r="D100" t="s">
        <v>35</v>
      </c>
      <c r="E100" t="s">
        <v>21</v>
      </c>
      <c r="F100" s="2">
        <v>567</v>
      </c>
      <c r="G100" s="3">
        <v>228</v>
      </c>
      <c r="H100">
        <f>_xlfn.XLOOKUP(data[[#This Row],[Product]],products[Product],products[Cost per unit])</f>
        <v>9</v>
      </c>
      <c r="I100">
        <f>data[[#This Row],[Units]]*data[[#This Row],[Cost per unit]]</f>
        <v>2052</v>
      </c>
    </row>
    <row r="101" spans="3:9" x14ac:dyDescent="0.35">
      <c r="C101" t="s">
        <v>10</v>
      </c>
      <c r="D101" t="s">
        <v>36</v>
      </c>
      <c r="E101" t="s">
        <v>29</v>
      </c>
      <c r="F101" s="2">
        <v>2471</v>
      </c>
      <c r="G101" s="3">
        <v>342</v>
      </c>
      <c r="H101">
        <f>_xlfn.XLOOKUP(data[[#This Row],[Product]],products[Product],products[Cost per unit])</f>
        <v>7.16</v>
      </c>
      <c r="I101">
        <f>data[[#This Row],[Units]]*data[[#This Row],[Cost per unit]]</f>
        <v>2448.7200000000003</v>
      </c>
    </row>
    <row r="102" spans="3:9" x14ac:dyDescent="0.35">
      <c r="C102" t="s">
        <v>5</v>
      </c>
      <c r="D102" t="s">
        <v>38</v>
      </c>
      <c r="E102" t="s">
        <v>13</v>
      </c>
      <c r="F102" s="2">
        <v>7189</v>
      </c>
      <c r="G102" s="3">
        <v>54</v>
      </c>
      <c r="H102">
        <f>_xlfn.XLOOKUP(data[[#This Row],[Product]],products[Product],products[Cost per unit])</f>
        <v>9.33</v>
      </c>
      <c r="I102">
        <f>data[[#This Row],[Units]]*data[[#This Row],[Cost per unit]]</f>
        <v>503.82</v>
      </c>
    </row>
    <row r="103" spans="3:9" x14ac:dyDescent="0.35">
      <c r="C103" t="s">
        <v>41</v>
      </c>
      <c r="D103" t="s">
        <v>35</v>
      </c>
      <c r="E103" t="s">
        <v>28</v>
      </c>
      <c r="F103" s="2">
        <v>7455</v>
      </c>
      <c r="G103" s="3">
        <v>216</v>
      </c>
      <c r="H103">
        <f>_xlfn.XLOOKUP(data[[#This Row],[Product]],products[Product],products[Cost per unit])</f>
        <v>10.38</v>
      </c>
      <c r="I103">
        <f>data[[#This Row],[Units]]*data[[#This Row],[Cost per unit]]</f>
        <v>2242.0800000000004</v>
      </c>
    </row>
    <row r="104" spans="3:9" x14ac:dyDescent="0.35">
      <c r="C104" t="s">
        <v>3</v>
      </c>
      <c r="D104" t="s">
        <v>34</v>
      </c>
      <c r="E104" t="s">
        <v>26</v>
      </c>
      <c r="F104" s="2">
        <v>3108</v>
      </c>
      <c r="G104" s="3">
        <v>54</v>
      </c>
      <c r="H104">
        <f>_xlfn.XLOOKUP(data[[#This Row],[Product]],products[Product],products[Cost per unit])</f>
        <v>5.6</v>
      </c>
      <c r="I104">
        <f>data[[#This Row],[Units]]*data[[#This Row],[Cost per unit]]</f>
        <v>302.39999999999998</v>
      </c>
    </row>
    <row r="105" spans="3:9" x14ac:dyDescent="0.35">
      <c r="C105" t="s">
        <v>6</v>
      </c>
      <c r="D105" t="s">
        <v>38</v>
      </c>
      <c r="E105" t="s">
        <v>25</v>
      </c>
      <c r="F105" s="2">
        <v>469</v>
      </c>
      <c r="G105" s="3">
        <v>75</v>
      </c>
      <c r="H105">
        <f>_xlfn.XLOOKUP(data[[#This Row],[Product]],products[Product],products[Cost per unit])</f>
        <v>13.15</v>
      </c>
      <c r="I105">
        <f>data[[#This Row],[Units]]*data[[#This Row],[Cost per unit]]</f>
        <v>986.25</v>
      </c>
    </row>
    <row r="106" spans="3:9" x14ac:dyDescent="0.35">
      <c r="C106" t="s">
        <v>9</v>
      </c>
      <c r="D106" t="s">
        <v>37</v>
      </c>
      <c r="E106" t="s">
        <v>23</v>
      </c>
      <c r="F106" s="2">
        <v>2737</v>
      </c>
      <c r="G106" s="3">
        <v>93</v>
      </c>
      <c r="H106">
        <f>_xlfn.XLOOKUP(data[[#This Row],[Product]],products[Product],products[Cost per unit])</f>
        <v>6.49</v>
      </c>
      <c r="I106">
        <f>data[[#This Row],[Units]]*data[[#This Row],[Cost per unit]]</f>
        <v>603.57000000000005</v>
      </c>
    </row>
    <row r="107" spans="3:9" x14ac:dyDescent="0.35">
      <c r="C107" t="s">
        <v>9</v>
      </c>
      <c r="D107" t="s">
        <v>37</v>
      </c>
      <c r="E107" t="s">
        <v>25</v>
      </c>
      <c r="F107" s="2">
        <v>4305</v>
      </c>
      <c r="G107" s="3">
        <v>156</v>
      </c>
      <c r="H107">
        <f>_xlfn.XLOOKUP(data[[#This Row],[Product]],products[Product],products[Cost per unit])</f>
        <v>13.15</v>
      </c>
      <c r="I107">
        <f>data[[#This Row],[Units]]*data[[#This Row],[Cost per unit]]</f>
        <v>2051.4</v>
      </c>
    </row>
    <row r="108" spans="3:9" x14ac:dyDescent="0.35">
      <c r="C108" t="s">
        <v>9</v>
      </c>
      <c r="D108" t="s">
        <v>38</v>
      </c>
      <c r="E108" t="s">
        <v>17</v>
      </c>
      <c r="F108" s="2">
        <v>2408</v>
      </c>
      <c r="G108" s="3">
        <v>9</v>
      </c>
      <c r="H108">
        <f>_xlfn.XLOOKUP(data[[#This Row],[Product]],products[Product],products[Cost per unit])</f>
        <v>3.11</v>
      </c>
      <c r="I108">
        <f>data[[#This Row],[Units]]*data[[#This Row],[Cost per unit]]</f>
        <v>27.99</v>
      </c>
    </row>
    <row r="109" spans="3:9" x14ac:dyDescent="0.35">
      <c r="C109" t="s">
        <v>3</v>
      </c>
      <c r="D109" t="s">
        <v>36</v>
      </c>
      <c r="E109" t="s">
        <v>19</v>
      </c>
      <c r="F109" s="2">
        <v>1281</v>
      </c>
      <c r="G109" s="3">
        <v>18</v>
      </c>
      <c r="H109">
        <f>_xlfn.XLOOKUP(data[[#This Row],[Product]],products[Product],products[Cost per unit])</f>
        <v>7.64</v>
      </c>
      <c r="I109">
        <f>data[[#This Row],[Units]]*data[[#This Row],[Cost per unit]]</f>
        <v>137.51999999999998</v>
      </c>
    </row>
    <row r="110" spans="3:9" x14ac:dyDescent="0.35">
      <c r="C110" t="s">
        <v>40</v>
      </c>
      <c r="D110" t="s">
        <v>35</v>
      </c>
      <c r="E110" t="s">
        <v>32</v>
      </c>
      <c r="F110" s="2">
        <v>12348</v>
      </c>
      <c r="G110" s="3">
        <v>234</v>
      </c>
      <c r="H110">
        <f>_xlfn.XLOOKUP(data[[#This Row],[Product]],products[Product],products[Cost per unit])</f>
        <v>8.65</v>
      </c>
      <c r="I110">
        <f>data[[#This Row],[Units]]*data[[#This Row],[Cost per unit]]</f>
        <v>2024.1000000000001</v>
      </c>
    </row>
    <row r="111" spans="3:9" x14ac:dyDescent="0.35">
      <c r="C111" t="s">
        <v>3</v>
      </c>
      <c r="D111" t="s">
        <v>34</v>
      </c>
      <c r="E111" t="s">
        <v>28</v>
      </c>
      <c r="F111" s="2">
        <v>3689</v>
      </c>
      <c r="G111" s="3">
        <v>312</v>
      </c>
      <c r="H111">
        <f>_xlfn.XLOOKUP(data[[#This Row],[Product]],products[Product],products[Cost per unit])</f>
        <v>10.38</v>
      </c>
      <c r="I111">
        <f>data[[#This Row],[Units]]*data[[#This Row],[Cost per unit]]</f>
        <v>3238.5600000000004</v>
      </c>
    </row>
    <row r="112" spans="3:9" x14ac:dyDescent="0.35">
      <c r="C112" t="s">
        <v>7</v>
      </c>
      <c r="D112" t="s">
        <v>36</v>
      </c>
      <c r="E112" t="s">
        <v>19</v>
      </c>
      <c r="F112" s="2">
        <v>2870</v>
      </c>
      <c r="G112" s="3">
        <v>300</v>
      </c>
      <c r="H112">
        <f>_xlfn.XLOOKUP(data[[#This Row],[Product]],products[Product],products[Cost per unit])</f>
        <v>7.64</v>
      </c>
      <c r="I112">
        <f>data[[#This Row],[Units]]*data[[#This Row],[Cost per unit]]</f>
        <v>2292</v>
      </c>
    </row>
    <row r="113" spans="3:9" x14ac:dyDescent="0.35">
      <c r="C113" t="s">
        <v>2</v>
      </c>
      <c r="D113" t="s">
        <v>36</v>
      </c>
      <c r="E113" t="s">
        <v>27</v>
      </c>
      <c r="F113" s="2">
        <v>798</v>
      </c>
      <c r="G113" s="3">
        <v>519</v>
      </c>
      <c r="H113">
        <f>_xlfn.XLOOKUP(data[[#This Row],[Product]],products[Product],products[Cost per unit])</f>
        <v>16.73</v>
      </c>
      <c r="I113">
        <f>data[[#This Row],[Units]]*data[[#This Row],[Cost per unit]]</f>
        <v>8682.8700000000008</v>
      </c>
    </row>
    <row r="114" spans="3:9" x14ac:dyDescent="0.35">
      <c r="C114" t="s">
        <v>41</v>
      </c>
      <c r="D114" t="s">
        <v>37</v>
      </c>
      <c r="E114" t="s">
        <v>21</v>
      </c>
      <c r="F114" s="2">
        <v>2933</v>
      </c>
      <c r="G114" s="3">
        <v>9</v>
      </c>
      <c r="H114">
        <f>_xlfn.XLOOKUP(data[[#This Row],[Product]],products[Product],products[Cost per unit])</f>
        <v>9</v>
      </c>
      <c r="I114">
        <f>data[[#This Row],[Units]]*data[[#This Row],[Cost per unit]]</f>
        <v>81</v>
      </c>
    </row>
    <row r="115" spans="3:9" x14ac:dyDescent="0.35">
      <c r="C115" t="s">
        <v>5</v>
      </c>
      <c r="D115" t="s">
        <v>35</v>
      </c>
      <c r="E115" t="s">
        <v>4</v>
      </c>
      <c r="F115" s="2">
        <v>2744</v>
      </c>
      <c r="G115" s="3">
        <v>9</v>
      </c>
      <c r="H115">
        <f>_xlfn.XLOOKUP(data[[#This Row],[Product]],products[Product],products[Cost per unit])</f>
        <v>11.88</v>
      </c>
      <c r="I115">
        <f>data[[#This Row],[Units]]*data[[#This Row],[Cost per unit]]</f>
        <v>106.92</v>
      </c>
    </row>
    <row r="116" spans="3:9" x14ac:dyDescent="0.35">
      <c r="C116" t="s">
        <v>40</v>
      </c>
      <c r="D116" t="s">
        <v>36</v>
      </c>
      <c r="E116" t="s">
        <v>33</v>
      </c>
      <c r="F116" s="2">
        <v>9772</v>
      </c>
      <c r="G116" s="3">
        <v>90</v>
      </c>
      <c r="H116">
        <f>_xlfn.XLOOKUP(data[[#This Row],[Product]],products[Product],products[Cost per unit])</f>
        <v>12.37</v>
      </c>
      <c r="I116">
        <f>data[[#This Row],[Units]]*data[[#This Row],[Cost per unit]]</f>
        <v>1113.3</v>
      </c>
    </row>
    <row r="117" spans="3:9" x14ac:dyDescent="0.35">
      <c r="C117" t="s">
        <v>7</v>
      </c>
      <c r="D117" t="s">
        <v>34</v>
      </c>
      <c r="E117" t="s">
        <v>25</v>
      </c>
      <c r="F117" s="2">
        <v>1568</v>
      </c>
      <c r="G117" s="3">
        <v>96</v>
      </c>
      <c r="H117">
        <f>_xlfn.XLOOKUP(data[[#This Row],[Product]],products[Product],products[Cost per unit])</f>
        <v>13.15</v>
      </c>
      <c r="I117">
        <f>data[[#This Row],[Units]]*data[[#This Row],[Cost per unit]]</f>
        <v>1262.4000000000001</v>
      </c>
    </row>
    <row r="118" spans="3:9" x14ac:dyDescent="0.35">
      <c r="C118" t="s">
        <v>2</v>
      </c>
      <c r="D118" t="s">
        <v>36</v>
      </c>
      <c r="E118" t="s">
        <v>16</v>
      </c>
      <c r="F118" s="2">
        <v>11417</v>
      </c>
      <c r="G118" s="3">
        <v>21</v>
      </c>
      <c r="H118">
        <f>_xlfn.XLOOKUP(data[[#This Row],[Product]],products[Product],products[Cost per unit])</f>
        <v>8.7899999999999991</v>
      </c>
      <c r="I118">
        <f>data[[#This Row],[Units]]*data[[#This Row],[Cost per unit]]</f>
        <v>184.58999999999997</v>
      </c>
    </row>
    <row r="119" spans="3:9" x14ac:dyDescent="0.35">
      <c r="C119" t="s">
        <v>40</v>
      </c>
      <c r="D119" t="s">
        <v>34</v>
      </c>
      <c r="E119" t="s">
        <v>26</v>
      </c>
      <c r="F119" s="2">
        <v>6748</v>
      </c>
      <c r="G119" s="3">
        <v>48</v>
      </c>
      <c r="H119">
        <f>_xlfn.XLOOKUP(data[[#This Row],[Product]],products[Product],products[Cost per unit])</f>
        <v>5.6</v>
      </c>
      <c r="I119">
        <f>data[[#This Row],[Units]]*data[[#This Row],[Cost per unit]]</f>
        <v>268.79999999999995</v>
      </c>
    </row>
    <row r="120" spans="3:9" x14ac:dyDescent="0.35">
      <c r="C120" t="s">
        <v>10</v>
      </c>
      <c r="D120" t="s">
        <v>36</v>
      </c>
      <c r="E120" t="s">
        <v>27</v>
      </c>
      <c r="F120" s="2">
        <v>1407</v>
      </c>
      <c r="G120" s="3">
        <v>72</v>
      </c>
      <c r="H120">
        <f>_xlfn.XLOOKUP(data[[#This Row],[Product]],products[Product],products[Cost per unit])</f>
        <v>16.73</v>
      </c>
      <c r="I120">
        <f>data[[#This Row],[Units]]*data[[#This Row],[Cost per unit]]</f>
        <v>1204.56</v>
      </c>
    </row>
    <row r="121" spans="3:9" x14ac:dyDescent="0.35">
      <c r="C121" t="s">
        <v>8</v>
      </c>
      <c r="D121" t="s">
        <v>35</v>
      </c>
      <c r="E121" t="s">
        <v>29</v>
      </c>
      <c r="F121" s="2">
        <v>2023</v>
      </c>
      <c r="G121" s="3">
        <v>168</v>
      </c>
      <c r="H121">
        <f>_xlfn.XLOOKUP(data[[#This Row],[Product]],products[Product],products[Cost per unit])</f>
        <v>7.16</v>
      </c>
      <c r="I121">
        <f>data[[#This Row],[Units]]*data[[#This Row],[Cost per unit]]</f>
        <v>1202.8800000000001</v>
      </c>
    </row>
    <row r="122" spans="3:9" x14ac:dyDescent="0.35">
      <c r="C122" t="s">
        <v>5</v>
      </c>
      <c r="D122" t="s">
        <v>39</v>
      </c>
      <c r="E122" t="s">
        <v>26</v>
      </c>
      <c r="F122" s="2">
        <v>5236</v>
      </c>
      <c r="G122" s="3">
        <v>51</v>
      </c>
      <c r="H122">
        <f>_xlfn.XLOOKUP(data[[#This Row],[Product]],products[Product],products[Cost per unit])</f>
        <v>5.6</v>
      </c>
      <c r="I122">
        <f>data[[#This Row],[Units]]*data[[#This Row],[Cost per unit]]</f>
        <v>285.59999999999997</v>
      </c>
    </row>
    <row r="123" spans="3:9" x14ac:dyDescent="0.35">
      <c r="C123" t="s">
        <v>41</v>
      </c>
      <c r="D123" t="s">
        <v>36</v>
      </c>
      <c r="E123" t="s">
        <v>19</v>
      </c>
      <c r="F123" s="2">
        <v>1925</v>
      </c>
      <c r="G123" s="3">
        <v>192</v>
      </c>
      <c r="H123">
        <f>_xlfn.XLOOKUP(data[[#This Row],[Product]],products[Product],products[Cost per unit])</f>
        <v>7.64</v>
      </c>
      <c r="I123">
        <f>data[[#This Row],[Units]]*data[[#This Row],[Cost per unit]]</f>
        <v>1466.8799999999999</v>
      </c>
    </row>
    <row r="124" spans="3:9" x14ac:dyDescent="0.35">
      <c r="C124" t="s">
        <v>7</v>
      </c>
      <c r="D124" t="s">
        <v>37</v>
      </c>
      <c r="E124" t="s">
        <v>14</v>
      </c>
      <c r="F124" s="2">
        <v>6608</v>
      </c>
      <c r="G124" s="3">
        <v>225</v>
      </c>
      <c r="H124">
        <f>_xlfn.XLOOKUP(data[[#This Row],[Product]],products[Product],products[Cost per unit])</f>
        <v>11.7</v>
      </c>
      <c r="I124">
        <f>data[[#This Row],[Units]]*data[[#This Row],[Cost per unit]]</f>
        <v>2632.5</v>
      </c>
    </row>
    <row r="125" spans="3:9" x14ac:dyDescent="0.35">
      <c r="C125" t="s">
        <v>6</v>
      </c>
      <c r="D125" t="s">
        <v>34</v>
      </c>
      <c r="E125" t="s">
        <v>26</v>
      </c>
      <c r="F125" s="2">
        <v>8008</v>
      </c>
      <c r="G125" s="3">
        <v>456</v>
      </c>
      <c r="H125">
        <f>_xlfn.XLOOKUP(data[[#This Row],[Product]],products[Product],products[Cost per unit])</f>
        <v>5.6</v>
      </c>
      <c r="I125">
        <f>data[[#This Row],[Units]]*data[[#This Row],[Cost per unit]]</f>
        <v>2553.6</v>
      </c>
    </row>
    <row r="126" spans="3:9" x14ac:dyDescent="0.35">
      <c r="C126" t="s">
        <v>10</v>
      </c>
      <c r="D126" t="s">
        <v>34</v>
      </c>
      <c r="E126" t="s">
        <v>25</v>
      </c>
      <c r="F126" s="2">
        <v>1428</v>
      </c>
      <c r="G126" s="3">
        <v>93</v>
      </c>
      <c r="H126">
        <f>_xlfn.XLOOKUP(data[[#This Row],[Product]],products[Product],products[Cost per unit])</f>
        <v>13.15</v>
      </c>
      <c r="I126">
        <f>data[[#This Row],[Units]]*data[[#This Row],[Cost per unit]]</f>
        <v>1222.95</v>
      </c>
    </row>
    <row r="127" spans="3:9" x14ac:dyDescent="0.35">
      <c r="C127" t="s">
        <v>6</v>
      </c>
      <c r="D127" t="s">
        <v>34</v>
      </c>
      <c r="E127" t="s">
        <v>4</v>
      </c>
      <c r="F127" s="2">
        <v>525</v>
      </c>
      <c r="G127" s="3">
        <v>48</v>
      </c>
      <c r="H127">
        <f>_xlfn.XLOOKUP(data[[#This Row],[Product]],products[Product],products[Cost per unit])</f>
        <v>11.88</v>
      </c>
      <c r="I127">
        <f>data[[#This Row],[Units]]*data[[#This Row],[Cost per unit]]</f>
        <v>570.24</v>
      </c>
    </row>
    <row r="128" spans="3:9" x14ac:dyDescent="0.35">
      <c r="C128" t="s">
        <v>6</v>
      </c>
      <c r="D128" t="s">
        <v>37</v>
      </c>
      <c r="E128" t="s">
        <v>18</v>
      </c>
      <c r="F128" s="2">
        <v>1505</v>
      </c>
      <c r="G128" s="3">
        <v>102</v>
      </c>
      <c r="H128">
        <f>_xlfn.XLOOKUP(data[[#This Row],[Product]],products[Product],products[Cost per unit])</f>
        <v>6.47</v>
      </c>
      <c r="I128">
        <f>data[[#This Row],[Units]]*data[[#This Row],[Cost per unit]]</f>
        <v>659.93999999999994</v>
      </c>
    </row>
    <row r="129" spans="3:9" x14ac:dyDescent="0.35">
      <c r="C129" t="s">
        <v>7</v>
      </c>
      <c r="D129" t="s">
        <v>35</v>
      </c>
      <c r="E129" t="s">
        <v>30</v>
      </c>
      <c r="F129" s="2">
        <v>6755</v>
      </c>
      <c r="G129" s="3">
        <v>252</v>
      </c>
      <c r="H129">
        <f>_xlfn.XLOOKUP(data[[#This Row],[Product]],products[Product],products[Cost per unit])</f>
        <v>14.49</v>
      </c>
      <c r="I129">
        <f>data[[#This Row],[Units]]*data[[#This Row],[Cost per unit]]</f>
        <v>3651.48</v>
      </c>
    </row>
    <row r="130" spans="3:9" x14ac:dyDescent="0.35">
      <c r="C130" t="s">
        <v>2</v>
      </c>
      <c r="D130" t="s">
        <v>37</v>
      </c>
      <c r="E130" t="s">
        <v>18</v>
      </c>
      <c r="F130" s="2">
        <v>11571</v>
      </c>
      <c r="G130" s="3">
        <v>138</v>
      </c>
      <c r="H130">
        <f>_xlfn.XLOOKUP(data[[#This Row],[Product]],products[Product],products[Cost per unit])</f>
        <v>6.47</v>
      </c>
      <c r="I130">
        <f>data[[#This Row],[Units]]*data[[#This Row],[Cost per unit]]</f>
        <v>892.86</v>
      </c>
    </row>
    <row r="131" spans="3:9" x14ac:dyDescent="0.35">
      <c r="C131" t="s">
        <v>40</v>
      </c>
      <c r="D131" t="s">
        <v>38</v>
      </c>
      <c r="E131" t="s">
        <v>25</v>
      </c>
      <c r="F131" s="2">
        <v>2541</v>
      </c>
      <c r="G131" s="3">
        <v>90</v>
      </c>
      <c r="H131">
        <f>_xlfn.XLOOKUP(data[[#This Row],[Product]],products[Product],products[Cost per unit])</f>
        <v>13.15</v>
      </c>
      <c r="I131">
        <f>data[[#This Row],[Units]]*data[[#This Row],[Cost per unit]]</f>
        <v>1183.5</v>
      </c>
    </row>
    <row r="132" spans="3:9" x14ac:dyDescent="0.35">
      <c r="C132" t="s">
        <v>41</v>
      </c>
      <c r="D132" t="s">
        <v>37</v>
      </c>
      <c r="E132" t="s">
        <v>30</v>
      </c>
      <c r="F132" s="2">
        <v>1526</v>
      </c>
      <c r="G132" s="3">
        <v>240</v>
      </c>
      <c r="H132">
        <f>_xlfn.XLOOKUP(data[[#This Row],[Product]],products[Product],products[Cost per unit])</f>
        <v>14.49</v>
      </c>
      <c r="I132">
        <f>data[[#This Row],[Units]]*data[[#This Row],[Cost per unit]]</f>
        <v>3477.6</v>
      </c>
    </row>
    <row r="133" spans="3:9" x14ac:dyDescent="0.35">
      <c r="C133" t="s">
        <v>40</v>
      </c>
      <c r="D133" t="s">
        <v>38</v>
      </c>
      <c r="E133" t="s">
        <v>4</v>
      </c>
      <c r="F133" s="2">
        <v>6125</v>
      </c>
      <c r="G133" s="3">
        <v>102</v>
      </c>
      <c r="H133">
        <f>_xlfn.XLOOKUP(data[[#This Row],[Product]],products[Product],products[Cost per unit])</f>
        <v>11.88</v>
      </c>
      <c r="I133">
        <f>data[[#This Row],[Units]]*data[[#This Row],[Cost per unit]]</f>
        <v>1211.76</v>
      </c>
    </row>
    <row r="134" spans="3:9" x14ac:dyDescent="0.35">
      <c r="C134" t="s">
        <v>41</v>
      </c>
      <c r="D134" t="s">
        <v>35</v>
      </c>
      <c r="E134" t="s">
        <v>27</v>
      </c>
      <c r="F134" s="2">
        <v>847</v>
      </c>
      <c r="G134" s="3">
        <v>129</v>
      </c>
      <c r="H134">
        <f>_xlfn.XLOOKUP(data[[#This Row],[Product]],products[Product],products[Cost per unit])</f>
        <v>16.73</v>
      </c>
      <c r="I134">
        <f>data[[#This Row],[Units]]*data[[#This Row],[Cost per unit]]</f>
        <v>2158.17</v>
      </c>
    </row>
    <row r="135" spans="3:9" x14ac:dyDescent="0.35">
      <c r="C135" t="s">
        <v>8</v>
      </c>
      <c r="D135" t="s">
        <v>35</v>
      </c>
      <c r="E135" t="s">
        <v>27</v>
      </c>
      <c r="F135" s="2">
        <v>4753</v>
      </c>
      <c r="G135" s="3">
        <v>300</v>
      </c>
      <c r="H135">
        <f>_xlfn.XLOOKUP(data[[#This Row],[Product]],products[Product],products[Cost per unit])</f>
        <v>16.73</v>
      </c>
      <c r="I135">
        <f>data[[#This Row],[Units]]*data[[#This Row],[Cost per unit]]</f>
        <v>5019</v>
      </c>
    </row>
    <row r="136" spans="3:9" x14ac:dyDescent="0.35">
      <c r="C136" t="s">
        <v>6</v>
      </c>
      <c r="D136" t="s">
        <v>38</v>
      </c>
      <c r="E136" t="s">
        <v>33</v>
      </c>
      <c r="F136" s="2">
        <v>959</v>
      </c>
      <c r="G136" s="3">
        <v>135</v>
      </c>
      <c r="H136">
        <f>_xlfn.XLOOKUP(data[[#This Row],[Product]],products[Product],products[Cost per unit])</f>
        <v>12.37</v>
      </c>
      <c r="I136">
        <f>data[[#This Row],[Units]]*data[[#This Row],[Cost per unit]]</f>
        <v>1669.9499999999998</v>
      </c>
    </row>
    <row r="137" spans="3:9" x14ac:dyDescent="0.35">
      <c r="C137" t="s">
        <v>7</v>
      </c>
      <c r="D137" t="s">
        <v>35</v>
      </c>
      <c r="E137" t="s">
        <v>24</v>
      </c>
      <c r="F137" s="2">
        <v>2793</v>
      </c>
      <c r="G137" s="3">
        <v>114</v>
      </c>
      <c r="H137">
        <f>_xlfn.XLOOKUP(data[[#This Row],[Product]],products[Product],products[Cost per unit])</f>
        <v>4.97</v>
      </c>
      <c r="I137">
        <f>data[[#This Row],[Units]]*data[[#This Row],[Cost per unit]]</f>
        <v>566.57999999999993</v>
      </c>
    </row>
    <row r="138" spans="3:9" x14ac:dyDescent="0.35">
      <c r="C138" t="s">
        <v>7</v>
      </c>
      <c r="D138" t="s">
        <v>35</v>
      </c>
      <c r="E138" t="s">
        <v>14</v>
      </c>
      <c r="F138" s="2">
        <v>4606</v>
      </c>
      <c r="G138" s="3">
        <v>63</v>
      </c>
      <c r="H138">
        <f>_xlfn.XLOOKUP(data[[#This Row],[Product]],products[Product],products[Cost per unit])</f>
        <v>11.7</v>
      </c>
      <c r="I138">
        <f>data[[#This Row],[Units]]*data[[#This Row],[Cost per unit]]</f>
        <v>737.09999999999991</v>
      </c>
    </row>
    <row r="139" spans="3:9" x14ac:dyDescent="0.35">
      <c r="C139" t="s">
        <v>7</v>
      </c>
      <c r="D139" t="s">
        <v>36</v>
      </c>
      <c r="E139" t="s">
        <v>29</v>
      </c>
      <c r="F139" s="2">
        <v>5551</v>
      </c>
      <c r="G139" s="3">
        <v>252</v>
      </c>
      <c r="H139">
        <f>_xlfn.XLOOKUP(data[[#This Row],[Product]],products[Product],products[Cost per unit])</f>
        <v>7.16</v>
      </c>
      <c r="I139">
        <f>data[[#This Row],[Units]]*data[[#This Row],[Cost per unit]]</f>
        <v>1804.32</v>
      </c>
    </row>
    <row r="140" spans="3:9" x14ac:dyDescent="0.35">
      <c r="C140" t="s">
        <v>10</v>
      </c>
      <c r="D140" t="s">
        <v>36</v>
      </c>
      <c r="E140" t="s">
        <v>32</v>
      </c>
      <c r="F140" s="2">
        <v>6657</v>
      </c>
      <c r="G140" s="3">
        <v>303</v>
      </c>
      <c r="H140">
        <f>_xlfn.XLOOKUP(data[[#This Row],[Product]],products[Product],products[Cost per unit])</f>
        <v>8.65</v>
      </c>
      <c r="I140">
        <f>data[[#This Row],[Units]]*data[[#This Row],[Cost per unit]]</f>
        <v>2620.9500000000003</v>
      </c>
    </row>
    <row r="141" spans="3:9" x14ac:dyDescent="0.35">
      <c r="C141" t="s">
        <v>7</v>
      </c>
      <c r="D141" t="s">
        <v>39</v>
      </c>
      <c r="E141" t="s">
        <v>17</v>
      </c>
      <c r="F141" s="2">
        <v>4438</v>
      </c>
      <c r="G141" s="3">
        <v>246</v>
      </c>
      <c r="H141">
        <f>_xlfn.XLOOKUP(data[[#This Row],[Product]],products[Product],products[Cost per unit])</f>
        <v>3.11</v>
      </c>
      <c r="I141">
        <f>data[[#This Row],[Units]]*data[[#This Row],[Cost per unit]]</f>
        <v>765.06</v>
      </c>
    </row>
    <row r="142" spans="3:9" x14ac:dyDescent="0.35">
      <c r="C142" t="s">
        <v>8</v>
      </c>
      <c r="D142" t="s">
        <v>38</v>
      </c>
      <c r="E142" t="s">
        <v>22</v>
      </c>
      <c r="F142" s="2">
        <v>168</v>
      </c>
      <c r="G142" s="3">
        <v>84</v>
      </c>
      <c r="H142">
        <f>_xlfn.XLOOKUP(data[[#This Row],[Product]],products[Product],products[Cost per unit])</f>
        <v>9.77</v>
      </c>
      <c r="I142">
        <f>data[[#This Row],[Units]]*data[[#This Row],[Cost per unit]]</f>
        <v>820.68</v>
      </c>
    </row>
    <row r="143" spans="3:9" x14ac:dyDescent="0.35">
      <c r="C143" t="s">
        <v>7</v>
      </c>
      <c r="D143" t="s">
        <v>34</v>
      </c>
      <c r="E143" t="s">
        <v>17</v>
      </c>
      <c r="F143" s="2">
        <v>7777</v>
      </c>
      <c r="G143" s="3">
        <v>39</v>
      </c>
      <c r="H143">
        <f>_xlfn.XLOOKUP(data[[#This Row],[Product]],products[Product],products[Cost per unit])</f>
        <v>3.11</v>
      </c>
      <c r="I143">
        <f>data[[#This Row],[Units]]*data[[#This Row],[Cost per unit]]</f>
        <v>121.28999999999999</v>
      </c>
    </row>
    <row r="144" spans="3:9" x14ac:dyDescent="0.35">
      <c r="C144" t="s">
        <v>5</v>
      </c>
      <c r="D144" t="s">
        <v>36</v>
      </c>
      <c r="E144" t="s">
        <v>17</v>
      </c>
      <c r="F144" s="2">
        <v>3339</v>
      </c>
      <c r="G144" s="3">
        <v>348</v>
      </c>
      <c r="H144">
        <f>_xlfn.XLOOKUP(data[[#This Row],[Product]],products[Product],products[Cost per unit])</f>
        <v>3.11</v>
      </c>
      <c r="I144">
        <f>data[[#This Row],[Units]]*data[[#This Row],[Cost per unit]]</f>
        <v>1082.28</v>
      </c>
    </row>
    <row r="145" spans="3:9" x14ac:dyDescent="0.35">
      <c r="C145" t="s">
        <v>7</v>
      </c>
      <c r="D145" t="s">
        <v>37</v>
      </c>
      <c r="E145" t="s">
        <v>33</v>
      </c>
      <c r="F145" s="2">
        <v>6391</v>
      </c>
      <c r="G145" s="3">
        <v>48</v>
      </c>
      <c r="H145">
        <f>_xlfn.XLOOKUP(data[[#This Row],[Product]],products[Product],products[Cost per unit])</f>
        <v>12.37</v>
      </c>
      <c r="I145">
        <f>data[[#This Row],[Units]]*data[[#This Row],[Cost per unit]]</f>
        <v>593.76</v>
      </c>
    </row>
    <row r="146" spans="3:9" x14ac:dyDescent="0.35">
      <c r="C146" t="s">
        <v>5</v>
      </c>
      <c r="D146" t="s">
        <v>37</v>
      </c>
      <c r="E146" t="s">
        <v>22</v>
      </c>
      <c r="F146" s="2">
        <v>518</v>
      </c>
      <c r="G146" s="3">
        <v>75</v>
      </c>
      <c r="H146">
        <f>_xlfn.XLOOKUP(data[[#This Row],[Product]],products[Product],products[Cost per unit])</f>
        <v>9.77</v>
      </c>
      <c r="I146">
        <f>data[[#This Row],[Units]]*data[[#This Row],[Cost per unit]]</f>
        <v>732.75</v>
      </c>
    </row>
    <row r="147" spans="3:9" x14ac:dyDescent="0.35">
      <c r="C147" t="s">
        <v>7</v>
      </c>
      <c r="D147" t="s">
        <v>38</v>
      </c>
      <c r="E147" t="s">
        <v>28</v>
      </c>
      <c r="F147" s="2">
        <v>5677</v>
      </c>
      <c r="G147" s="3">
        <v>258</v>
      </c>
      <c r="H147">
        <f>_xlfn.XLOOKUP(data[[#This Row],[Product]],products[Product],products[Cost per unit])</f>
        <v>10.38</v>
      </c>
      <c r="I147">
        <f>data[[#This Row],[Units]]*data[[#This Row],[Cost per unit]]</f>
        <v>2678.0400000000004</v>
      </c>
    </row>
    <row r="148" spans="3:9" x14ac:dyDescent="0.35">
      <c r="C148" t="s">
        <v>6</v>
      </c>
      <c r="D148" t="s">
        <v>39</v>
      </c>
      <c r="E148" t="s">
        <v>17</v>
      </c>
      <c r="F148" s="2">
        <v>6048</v>
      </c>
      <c r="G148" s="3">
        <v>27</v>
      </c>
      <c r="H148">
        <f>_xlfn.XLOOKUP(data[[#This Row],[Product]],products[Product],products[Cost per unit])</f>
        <v>3.11</v>
      </c>
      <c r="I148">
        <f>data[[#This Row],[Units]]*data[[#This Row],[Cost per unit]]</f>
        <v>83.97</v>
      </c>
    </row>
    <row r="149" spans="3:9" x14ac:dyDescent="0.35">
      <c r="C149" t="s">
        <v>8</v>
      </c>
      <c r="D149" t="s">
        <v>38</v>
      </c>
      <c r="E149" t="s">
        <v>32</v>
      </c>
      <c r="F149" s="2">
        <v>3752</v>
      </c>
      <c r="G149" s="3">
        <v>213</v>
      </c>
      <c r="H149">
        <f>_xlfn.XLOOKUP(data[[#This Row],[Product]],products[Product],products[Cost per unit])</f>
        <v>8.65</v>
      </c>
      <c r="I149">
        <f>data[[#This Row],[Units]]*data[[#This Row],[Cost per unit]]</f>
        <v>1842.45</v>
      </c>
    </row>
    <row r="150" spans="3:9" x14ac:dyDescent="0.35">
      <c r="C150" t="s">
        <v>5</v>
      </c>
      <c r="D150" t="s">
        <v>35</v>
      </c>
      <c r="E150" t="s">
        <v>29</v>
      </c>
      <c r="F150" s="2">
        <v>4480</v>
      </c>
      <c r="G150" s="3">
        <v>357</v>
      </c>
      <c r="H150">
        <f>_xlfn.XLOOKUP(data[[#This Row],[Product]],products[Product],products[Cost per unit])</f>
        <v>7.16</v>
      </c>
      <c r="I150">
        <f>data[[#This Row],[Units]]*data[[#This Row],[Cost per unit]]</f>
        <v>2556.12</v>
      </c>
    </row>
    <row r="151" spans="3:9" x14ac:dyDescent="0.35">
      <c r="C151" t="s">
        <v>9</v>
      </c>
      <c r="D151" t="s">
        <v>37</v>
      </c>
      <c r="E151" t="s">
        <v>4</v>
      </c>
      <c r="F151" s="2">
        <v>259</v>
      </c>
      <c r="G151" s="3">
        <v>207</v>
      </c>
      <c r="H151">
        <f>_xlfn.XLOOKUP(data[[#This Row],[Product]],products[Product],products[Cost per unit])</f>
        <v>11.88</v>
      </c>
      <c r="I151">
        <f>data[[#This Row],[Units]]*data[[#This Row],[Cost per unit]]</f>
        <v>2459.1600000000003</v>
      </c>
    </row>
    <row r="152" spans="3:9" x14ac:dyDescent="0.35">
      <c r="C152" t="s">
        <v>8</v>
      </c>
      <c r="D152" t="s">
        <v>37</v>
      </c>
      <c r="E152" t="s">
        <v>30</v>
      </c>
      <c r="F152" s="2">
        <v>42</v>
      </c>
      <c r="G152" s="3">
        <v>150</v>
      </c>
      <c r="H152">
        <f>_xlfn.XLOOKUP(data[[#This Row],[Product]],products[Product],products[Cost per unit])</f>
        <v>14.49</v>
      </c>
      <c r="I152">
        <f>data[[#This Row],[Units]]*data[[#This Row],[Cost per unit]]</f>
        <v>2173.5</v>
      </c>
    </row>
    <row r="153" spans="3:9" x14ac:dyDescent="0.35">
      <c r="C153" t="s">
        <v>41</v>
      </c>
      <c r="D153" t="s">
        <v>36</v>
      </c>
      <c r="E153" t="s">
        <v>26</v>
      </c>
      <c r="F153" s="2">
        <v>98</v>
      </c>
      <c r="G153" s="3">
        <v>204</v>
      </c>
      <c r="H153">
        <f>_xlfn.XLOOKUP(data[[#This Row],[Product]],products[Product],products[Cost per unit])</f>
        <v>5.6</v>
      </c>
      <c r="I153">
        <f>data[[#This Row],[Units]]*data[[#This Row],[Cost per unit]]</f>
        <v>1142.3999999999999</v>
      </c>
    </row>
    <row r="154" spans="3:9" x14ac:dyDescent="0.35">
      <c r="C154" t="s">
        <v>7</v>
      </c>
      <c r="D154" t="s">
        <v>35</v>
      </c>
      <c r="E154" t="s">
        <v>27</v>
      </c>
      <c r="F154" s="2">
        <v>2478</v>
      </c>
      <c r="G154" s="3">
        <v>21</v>
      </c>
      <c r="H154">
        <f>_xlfn.XLOOKUP(data[[#This Row],[Product]],products[Product],products[Cost per unit])</f>
        <v>16.73</v>
      </c>
      <c r="I154">
        <f>data[[#This Row],[Units]]*data[[#This Row],[Cost per unit]]</f>
        <v>351.33</v>
      </c>
    </row>
    <row r="155" spans="3:9" x14ac:dyDescent="0.35">
      <c r="C155" t="s">
        <v>41</v>
      </c>
      <c r="D155" t="s">
        <v>34</v>
      </c>
      <c r="E155" t="s">
        <v>33</v>
      </c>
      <c r="F155" s="2">
        <v>7847</v>
      </c>
      <c r="G155" s="3">
        <v>174</v>
      </c>
      <c r="H155">
        <f>_xlfn.XLOOKUP(data[[#This Row],[Product]],products[Product],products[Cost per unit])</f>
        <v>12.37</v>
      </c>
      <c r="I155">
        <f>data[[#This Row],[Units]]*data[[#This Row],[Cost per unit]]</f>
        <v>2152.3799999999997</v>
      </c>
    </row>
    <row r="156" spans="3:9" x14ac:dyDescent="0.35">
      <c r="C156" t="s">
        <v>2</v>
      </c>
      <c r="D156" t="s">
        <v>37</v>
      </c>
      <c r="E156" t="s">
        <v>17</v>
      </c>
      <c r="F156" s="2">
        <v>9926</v>
      </c>
      <c r="G156" s="3">
        <v>201</v>
      </c>
      <c r="H156">
        <f>_xlfn.XLOOKUP(data[[#This Row],[Product]],products[Product],products[Cost per unit])</f>
        <v>3.11</v>
      </c>
      <c r="I156">
        <f>data[[#This Row],[Units]]*data[[#This Row],[Cost per unit]]</f>
        <v>625.11</v>
      </c>
    </row>
    <row r="157" spans="3:9" x14ac:dyDescent="0.35">
      <c r="C157" t="s">
        <v>8</v>
      </c>
      <c r="D157" t="s">
        <v>38</v>
      </c>
      <c r="E157" t="s">
        <v>13</v>
      </c>
      <c r="F157" s="2">
        <v>819</v>
      </c>
      <c r="G157" s="3">
        <v>510</v>
      </c>
      <c r="H157">
        <f>_xlfn.XLOOKUP(data[[#This Row],[Product]],products[Product],products[Cost per unit])</f>
        <v>9.33</v>
      </c>
      <c r="I157">
        <f>data[[#This Row],[Units]]*data[[#This Row],[Cost per unit]]</f>
        <v>4758.3</v>
      </c>
    </row>
    <row r="158" spans="3:9" x14ac:dyDescent="0.35">
      <c r="C158" t="s">
        <v>6</v>
      </c>
      <c r="D158" t="s">
        <v>39</v>
      </c>
      <c r="E158" t="s">
        <v>29</v>
      </c>
      <c r="F158" s="2">
        <v>3052</v>
      </c>
      <c r="G158" s="3">
        <v>378</v>
      </c>
      <c r="H158">
        <f>_xlfn.XLOOKUP(data[[#This Row],[Product]],products[Product],products[Cost per unit])</f>
        <v>7.16</v>
      </c>
      <c r="I158">
        <f>data[[#This Row],[Units]]*data[[#This Row],[Cost per unit]]</f>
        <v>2706.48</v>
      </c>
    </row>
    <row r="159" spans="3:9" x14ac:dyDescent="0.35">
      <c r="C159" t="s">
        <v>9</v>
      </c>
      <c r="D159" t="s">
        <v>34</v>
      </c>
      <c r="E159" t="s">
        <v>21</v>
      </c>
      <c r="F159" s="2">
        <v>6832</v>
      </c>
      <c r="G159" s="3">
        <v>27</v>
      </c>
      <c r="H159">
        <f>_xlfn.XLOOKUP(data[[#This Row],[Product]],products[Product],products[Cost per unit])</f>
        <v>9</v>
      </c>
      <c r="I159">
        <f>data[[#This Row],[Units]]*data[[#This Row],[Cost per unit]]</f>
        <v>243</v>
      </c>
    </row>
    <row r="160" spans="3:9" x14ac:dyDescent="0.35">
      <c r="C160" t="s">
        <v>2</v>
      </c>
      <c r="D160" t="s">
        <v>39</v>
      </c>
      <c r="E160" t="s">
        <v>16</v>
      </c>
      <c r="F160" s="2">
        <v>2016</v>
      </c>
      <c r="G160" s="3">
        <v>117</v>
      </c>
      <c r="H160">
        <f>_xlfn.XLOOKUP(data[[#This Row],[Product]],products[Product],products[Cost per unit])</f>
        <v>8.7899999999999991</v>
      </c>
      <c r="I160">
        <f>data[[#This Row],[Units]]*data[[#This Row],[Cost per unit]]</f>
        <v>1028.4299999999998</v>
      </c>
    </row>
    <row r="161" spans="3:9" x14ac:dyDescent="0.35">
      <c r="C161" t="s">
        <v>6</v>
      </c>
      <c r="D161" t="s">
        <v>38</v>
      </c>
      <c r="E161" t="s">
        <v>21</v>
      </c>
      <c r="F161" s="2">
        <v>7322</v>
      </c>
      <c r="G161" s="3">
        <v>36</v>
      </c>
      <c r="H161">
        <f>_xlfn.XLOOKUP(data[[#This Row],[Product]],products[Product],products[Cost per unit])</f>
        <v>9</v>
      </c>
      <c r="I161">
        <f>data[[#This Row],[Units]]*data[[#This Row],[Cost per unit]]</f>
        <v>324</v>
      </c>
    </row>
    <row r="162" spans="3:9" x14ac:dyDescent="0.35">
      <c r="C162" t="s">
        <v>8</v>
      </c>
      <c r="D162" t="s">
        <v>35</v>
      </c>
      <c r="E162" t="s">
        <v>33</v>
      </c>
      <c r="F162" s="2">
        <v>357</v>
      </c>
      <c r="G162" s="3">
        <v>126</v>
      </c>
      <c r="H162">
        <f>_xlfn.XLOOKUP(data[[#This Row],[Product]],products[Product],products[Cost per unit])</f>
        <v>12.37</v>
      </c>
      <c r="I162">
        <f>data[[#This Row],[Units]]*data[[#This Row],[Cost per unit]]</f>
        <v>1558.62</v>
      </c>
    </row>
    <row r="163" spans="3:9" x14ac:dyDescent="0.35">
      <c r="C163" t="s">
        <v>9</v>
      </c>
      <c r="D163" t="s">
        <v>39</v>
      </c>
      <c r="E163" t="s">
        <v>25</v>
      </c>
      <c r="F163" s="2">
        <v>3192</v>
      </c>
      <c r="G163" s="3">
        <v>72</v>
      </c>
      <c r="H163">
        <f>_xlfn.XLOOKUP(data[[#This Row],[Product]],products[Product],products[Cost per unit])</f>
        <v>13.15</v>
      </c>
      <c r="I163">
        <f>data[[#This Row],[Units]]*data[[#This Row],[Cost per unit]]</f>
        <v>946.80000000000007</v>
      </c>
    </row>
    <row r="164" spans="3:9" x14ac:dyDescent="0.35">
      <c r="C164" t="s">
        <v>7</v>
      </c>
      <c r="D164" t="s">
        <v>36</v>
      </c>
      <c r="E164" t="s">
        <v>22</v>
      </c>
      <c r="F164" s="2">
        <v>8435</v>
      </c>
      <c r="G164" s="3">
        <v>42</v>
      </c>
      <c r="H164">
        <f>_xlfn.XLOOKUP(data[[#This Row],[Product]],products[Product],products[Cost per unit])</f>
        <v>9.77</v>
      </c>
      <c r="I164">
        <f>data[[#This Row],[Units]]*data[[#This Row],[Cost per unit]]</f>
        <v>410.34</v>
      </c>
    </row>
    <row r="165" spans="3:9" x14ac:dyDescent="0.35">
      <c r="C165" t="s">
        <v>40</v>
      </c>
      <c r="D165" t="s">
        <v>39</v>
      </c>
      <c r="E165" t="s">
        <v>29</v>
      </c>
      <c r="F165" s="2">
        <v>0</v>
      </c>
      <c r="G165" s="3">
        <v>135</v>
      </c>
      <c r="H165">
        <f>_xlfn.XLOOKUP(data[[#This Row],[Product]],products[Product],products[Cost per unit])</f>
        <v>7.16</v>
      </c>
      <c r="I165">
        <f>data[[#This Row],[Units]]*data[[#This Row],[Cost per unit]]</f>
        <v>966.6</v>
      </c>
    </row>
    <row r="166" spans="3:9" x14ac:dyDescent="0.35">
      <c r="C166" t="s">
        <v>7</v>
      </c>
      <c r="D166" t="s">
        <v>34</v>
      </c>
      <c r="E166" t="s">
        <v>24</v>
      </c>
      <c r="F166" s="2">
        <v>8862</v>
      </c>
      <c r="G166" s="3">
        <v>189</v>
      </c>
      <c r="H166">
        <f>_xlfn.XLOOKUP(data[[#This Row],[Product]],products[Product],products[Cost per unit])</f>
        <v>4.97</v>
      </c>
      <c r="I166">
        <f>data[[#This Row],[Units]]*data[[#This Row],[Cost per unit]]</f>
        <v>939.32999999999993</v>
      </c>
    </row>
    <row r="167" spans="3:9" x14ac:dyDescent="0.35">
      <c r="C167" t="s">
        <v>6</v>
      </c>
      <c r="D167" t="s">
        <v>37</v>
      </c>
      <c r="E167" t="s">
        <v>28</v>
      </c>
      <c r="F167" s="2">
        <v>3556</v>
      </c>
      <c r="G167" s="3">
        <v>459</v>
      </c>
      <c r="H167">
        <f>_xlfn.XLOOKUP(data[[#This Row],[Product]],products[Product],products[Cost per unit])</f>
        <v>10.38</v>
      </c>
      <c r="I167">
        <f>data[[#This Row],[Units]]*data[[#This Row],[Cost per unit]]</f>
        <v>4764.42</v>
      </c>
    </row>
    <row r="168" spans="3:9" x14ac:dyDescent="0.35">
      <c r="C168" t="s">
        <v>5</v>
      </c>
      <c r="D168" t="s">
        <v>34</v>
      </c>
      <c r="E168" t="s">
        <v>15</v>
      </c>
      <c r="F168" s="2">
        <v>7280</v>
      </c>
      <c r="G168" s="3">
        <v>201</v>
      </c>
      <c r="H168">
        <f>_xlfn.XLOOKUP(data[[#This Row],[Product]],products[Product],products[Cost per unit])</f>
        <v>11.73</v>
      </c>
      <c r="I168">
        <f>data[[#This Row],[Units]]*data[[#This Row],[Cost per unit]]</f>
        <v>2357.73</v>
      </c>
    </row>
    <row r="169" spans="3:9" x14ac:dyDescent="0.35">
      <c r="C169" t="s">
        <v>6</v>
      </c>
      <c r="D169" t="s">
        <v>34</v>
      </c>
      <c r="E169" t="s">
        <v>30</v>
      </c>
      <c r="F169" s="2">
        <v>3402</v>
      </c>
      <c r="G169" s="3">
        <v>366</v>
      </c>
      <c r="H169">
        <f>_xlfn.XLOOKUP(data[[#This Row],[Product]],products[Product],products[Cost per unit])</f>
        <v>14.49</v>
      </c>
      <c r="I169">
        <f>data[[#This Row],[Units]]*data[[#This Row],[Cost per unit]]</f>
        <v>5303.34</v>
      </c>
    </row>
    <row r="170" spans="3:9" x14ac:dyDescent="0.35">
      <c r="C170" t="s">
        <v>3</v>
      </c>
      <c r="D170" t="s">
        <v>37</v>
      </c>
      <c r="E170" t="s">
        <v>29</v>
      </c>
      <c r="F170" s="2">
        <v>4592</v>
      </c>
      <c r="G170" s="3">
        <v>324</v>
      </c>
      <c r="H170">
        <f>_xlfn.XLOOKUP(data[[#This Row],[Product]],products[Product],products[Cost per unit])</f>
        <v>7.16</v>
      </c>
      <c r="I170">
        <f>data[[#This Row],[Units]]*data[[#This Row],[Cost per unit]]</f>
        <v>2319.84</v>
      </c>
    </row>
    <row r="171" spans="3:9" x14ac:dyDescent="0.35">
      <c r="C171" t="s">
        <v>9</v>
      </c>
      <c r="D171" t="s">
        <v>35</v>
      </c>
      <c r="E171" t="s">
        <v>15</v>
      </c>
      <c r="F171" s="2">
        <v>7833</v>
      </c>
      <c r="G171" s="3">
        <v>243</v>
      </c>
      <c r="H171">
        <f>_xlfn.XLOOKUP(data[[#This Row],[Product]],products[Product],products[Cost per unit])</f>
        <v>11.73</v>
      </c>
      <c r="I171">
        <f>data[[#This Row],[Units]]*data[[#This Row],[Cost per unit]]</f>
        <v>2850.3900000000003</v>
      </c>
    </row>
    <row r="172" spans="3:9" x14ac:dyDescent="0.35">
      <c r="C172" t="s">
        <v>2</v>
      </c>
      <c r="D172" t="s">
        <v>39</v>
      </c>
      <c r="E172" t="s">
        <v>21</v>
      </c>
      <c r="F172" s="2">
        <v>7651</v>
      </c>
      <c r="G172" s="3">
        <v>213</v>
      </c>
      <c r="H172">
        <f>_xlfn.XLOOKUP(data[[#This Row],[Product]],products[Product],products[Cost per unit])</f>
        <v>9</v>
      </c>
      <c r="I172">
        <f>data[[#This Row],[Units]]*data[[#This Row],[Cost per unit]]</f>
        <v>1917</v>
      </c>
    </row>
    <row r="173" spans="3:9" x14ac:dyDescent="0.35">
      <c r="C173" t="s">
        <v>40</v>
      </c>
      <c r="D173" t="s">
        <v>35</v>
      </c>
      <c r="E173" t="s">
        <v>30</v>
      </c>
      <c r="F173" s="2">
        <v>2275</v>
      </c>
      <c r="G173" s="3">
        <v>447</v>
      </c>
      <c r="H173">
        <f>_xlfn.XLOOKUP(data[[#This Row],[Product]],products[Product],products[Cost per unit])</f>
        <v>14.49</v>
      </c>
      <c r="I173">
        <f>data[[#This Row],[Units]]*data[[#This Row],[Cost per unit]]</f>
        <v>6477.03</v>
      </c>
    </row>
    <row r="174" spans="3:9" x14ac:dyDescent="0.35">
      <c r="C174" t="s">
        <v>40</v>
      </c>
      <c r="D174" t="s">
        <v>38</v>
      </c>
      <c r="E174" t="s">
        <v>13</v>
      </c>
      <c r="F174" s="2">
        <v>5670</v>
      </c>
      <c r="G174" s="3">
        <v>297</v>
      </c>
      <c r="H174">
        <f>_xlfn.XLOOKUP(data[[#This Row],[Product]],products[Product],products[Cost per unit])</f>
        <v>9.33</v>
      </c>
      <c r="I174">
        <f>data[[#This Row],[Units]]*data[[#This Row],[Cost per unit]]</f>
        <v>2771.01</v>
      </c>
    </row>
    <row r="175" spans="3:9" x14ac:dyDescent="0.35">
      <c r="C175" t="s">
        <v>7</v>
      </c>
      <c r="D175" t="s">
        <v>35</v>
      </c>
      <c r="E175" t="s">
        <v>16</v>
      </c>
      <c r="F175" s="2">
        <v>2135</v>
      </c>
      <c r="G175" s="3">
        <v>27</v>
      </c>
      <c r="H175">
        <f>_xlfn.XLOOKUP(data[[#This Row],[Product]],products[Product],products[Cost per unit])</f>
        <v>8.7899999999999991</v>
      </c>
      <c r="I175">
        <f>data[[#This Row],[Units]]*data[[#This Row],[Cost per unit]]</f>
        <v>237.32999999999998</v>
      </c>
    </row>
    <row r="176" spans="3:9" x14ac:dyDescent="0.35">
      <c r="C176" t="s">
        <v>40</v>
      </c>
      <c r="D176" t="s">
        <v>34</v>
      </c>
      <c r="E176" t="s">
        <v>23</v>
      </c>
      <c r="F176" s="2">
        <v>2779</v>
      </c>
      <c r="G176" s="3">
        <v>75</v>
      </c>
      <c r="H176">
        <f>_xlfn.XLOOKUP(data[[#This Row],[Product]],products[Product],products[Cost per unit])</f>
        <v>6.49</v>
      </c>
      <c r="I176">
        <f>data[[#This Row],[Units]]*data[[#This Row],[Cost per unit]]</f>
        <v>486.75</v>
      </c>
    </row>
    <row r="177" spans="3:9" x14ac:dyDescent="0.35">
      <c r="C177" t="s">
        <v>10</v>
      </c>
      <c r="D177" t="s">
        <v>39</v>
      </c>
      <c r="E177" t="s">
        <v>33</v>
      </c>
      <c r="F177" s="2">
        <v>12950</v>
      </c>
      <c r="G177" s="3">
        <v>30</v>
      </c>
      <c r="H177">
        <f>_xlfn.XLOOKUP(data[[#This Row],[Product]],products[Product],products[Cost per unit])</f>
        <v>12.37</v>
      </c>
      <c r="I177">
        <f>data[[#This Row],[Units]]*data[[#This Row],[Cost per unit]]</f>
        <v>371.09999999999997</v>
      </c>
    </row>
    <row r="178" spans="3:9" x14ac:dyDescent="0.35">
      <c r="C178" t="s">
        <v>7</v>
      </c>
      <c r="D178" t="s">
        <v>36</v>
      </c>
      <c r="E178" t="s">
        <v>18</v>
      </c>
      <c r="F178" s="2">
        <v>2646</v>
      </c>
      <c r="G178" s="3">
        <v>177</v>
      </c>
      <c r="H178">
        <f>_xlfn.XLOOKUP(data[[#This Row],[Product]],products[Product],products[Cost per unit])</f>
        <v>6.47</v>
      </c>
      <c r="I178">
        <f>data[[#This Row],[Units]]*data[[#This Row],[Cost per unit]]</f>
        <v>1145.19</v>
      </c>
    </row>
    <row r="179" spans="3:9" x14ac:dyDescent="0.35">
      <c r="C179" t="s">
        <v>40</v>
      </c>
      <c r="D179" t="s">
        <v>34</v>
      </c>
      <c r="E179" t="s">
        <v>33</v>
      </c>
      <c r="F179" s="2">
        <v>3794</v>
      </c>
      <c r="G179" s="3">
        <v>159</v>
      </c>
      <c r="H179">
        <f>_xlfn.XLOOKUP(data[[#This Row],[Product]],products[Product],products[Cost per unit])</f>
        <v>12.37</v>
      </c>
      <c r="I179">
        <f>data[[#This Row],[Units]]*data[[#This Row],[Cost per unit]]</f>
        <v>1966.83</v>
      </c>
    </row>
    <row r="180" spans="3:9" x14ac:dyDescent="0.35">
      <c r="C180" t="s">
        <v>3</v>
      </c>
      <c r="D180" t="s">
        <v>35</v>
      </c>
      <c r="E180" t="s">
        <v>33</v>
      </c>
      <c r="F180" s="2">
        <v>819</v>
      </c>
      <c r="G180" s="3">
        <v>306</v>
      </c>
      <c r="H180">
        <f>_xlfn.XLOOKUP(data[[#This Row],[Product]],products[Product],products[Cost per unit])</f>
        <v>12.37</v>
      </c>
      <c r="I180">
        <f>data[[#This Row],[Units]]*data[[#This Row],[Cost per unit]]</f>
        <v>3785.22</v>
      </c>
    </row>
    <row r="181" spans="3:9" x14ac:dyDescent="0.35">
      <c r="C181" t="s">
        <v>3</v>
      </c>
      <c r="D181" t="s">
        <v>34</v>
      </c>
      <c r="E181" t="s">
        <v>20</v>
      </c>
      <c r="F181" s="2">
        <v>2583</v>
      </c>
      <c r="G181" s="3">
        <v>18</v>
      </c>
      <c r="H181">
        <f>_xlfn.XLOOKUP(data[[#This Row],[Product]],products[Product],products[Cost per unit])</f>
        <v>10.62</v>
      </c>
      <c r="I181">
        <f>data[[#This Row],[Units]]*data[[#This Row],[Cost per unit]]</f>
        <v>191.16</v>
      </c>
    </row>
    <row r="182" spans="3:9" x14ac:dyDescent="0.35">
      <c r="C182" t="s">
        <v>7</v>
      </c>
      <c r="D182" t="s">
        <v>35</v>
      </c>
      <c r="E182" t="s">
        <v>19</v>
      </c>
      <c r="F182" s="2">
        <v>4585</v>
      </c>
      <c r="G182" s="3">
        <v>240</v>
      </c>
      <c r="H182">
        <f>_xlfn.XLOOKUP(data[[#This Row],[Product]],products[Product],products[Cost per unit])</f>
        <v>7.64</v>
      </c>
      <c r="I182">
        <f>data[[#This Row],[Units]]*data[[#This Row],[Cost per unit]]</f>
        <v>1833.6</v>
      </c>
    </row>
    <row r="183" spans="3:9" x14ac:dyDescent="0.35">
      <c r="C183" t="s">
        <v>5</v>
      </c>
      <c r="D183" t="s">
        <v>34</v>
      </c>
      <c r="E183" t="s">
        <v>33</v>
      </c>
      <c r="F183" s="2">
        <v>1652</v>
      </c>
      <c r="G183" s="3">
        <v>93</v>
      </c>
      <c r="H183">
        <f>_xlfn.XLOOKUP(data[[#This Row],[Product]],products[Product],products[Cost per unit])</f>
        <v>12.37</v>
      </c>
      <c r="I183">
        <f>data[[#This Row],[Units]]*data[[#This Row],[Cost per unit]]</f>
        <v>1150.4099999999999</v>
      </c>
    </row>
    <row r="184" spans="3:9" x14ac:dyDescent="0.35">
      <c r="C184" t="s">
        <v>10</v>
      </c>
      <c r="D184" t="s">
        <v>34</v>
      </c>
      <c r="E184" t="s">
        <v>26</v>
      </c>
      <c r="F184" s="2">
        <v>4991</v>
      </c>
      <c r="G184" s="3">
        <v>9</v>
      </c>
      <c r="H184">
        <f>_xlfn.XLOOKUP(data[[#This Row],[Product]],products[Product],products[Cost per unit])</f>
        <v>5.6</v>
      </c>
      <c r="I184">
        <f>data[[#This Row],[Units]]*data[[#This Row],[Cost per unit]]</f>
        <v>50.4</v>
      </c>
    </row>
    <row r="185" spans="3:9" x14ac:dyDescent="0.35">
      <c r="C185" t="s">
        <v>8</v>
      </c>
      <c r="D185" t="s">
        <v>34</v>
      </c>
      <c r="E185" t="s">
        <v>16</v>
      </c>
      <c r="F185" s="2">
        <v>2009</v>
      </c>
      <c r="G185" s="3">
        <v>219</v>
      </c>
      <c r="H185">
        <f>_xlfn.XLOOKUP(data[[#This Row],[Product]],products[Product],products[Cost per unit])</f>
        <v>8.7899999999999991</v>
      </c>
      <c r="I185">
        <f>data[[#This Row],[Units]]*data[[#This Row],[Cost per unit]]</f>
        <v>1925.0099999999998</v>
      </c>
    </row>
    <row r="186" spans="3:9" x14ac:dyDescent="0.35">
      <c r="C186" t="s">
        <v>2</v>
      </c>
      <c r="D186" t="s">
        <v>39</v>
      </c>
      <c r="E186" t="s">
        <v>22</v>
      </c>
      <c r="F186" s="2">
        <v>1568</v>
      </c>
      <c r="G186" s="3">
        <v>141</v>
      </c>
      <c r="H186">
        <f>_xlfn.XLOOKUP(data[[#This Row],[Product]],products[Product],products[Cost per unit])</f>
        <v>9.77</v>
      </c>
      <c r="I186">
        <f>data[[#This Row],[Units]]*data[[#This Row],[Cost per unit]]</f>
        <v>1377.57</v>
      </c>
    </row>
    <row r="187" spans="3:9" x14ac:dyDescent="0.35">
      <c r="C187" t="s">
        <v>41</v>
      </c>
      <c r="D187" t="s">
        <v>37</v>
      </c>
      <c r="E187" t="s">
        <v>20</v>
      </c>
      <c r="F187" s="2">
        <v>3388</v>
      </c>
      <c r="G187" s="3">
        <v>123</v>
      </c>
      <c r="H187">
        <f>_xlfn.XLOOKUP(data[[#This Row],[Product]],products[Product],products[Cost per unit])</f>
        <v>10.62</v>
      </c>
      <c r="I187">
        <f>data[[#This Row],[Units]]*data[[#This Row],[Cost per unit]]</f>
        <v>1306.26</v>
      </c>
    </row>
    <row r="188" spans="3:9" x14ac:dyDescent="0.35">
      <c r="C188" t="s">
        <v>40</v>
      </c>
      <c r="D188" t="s">
        <v>38</v>
      </c>
      <c r="E188" t="s">
        <v>24</v>
      </c>
      <c r="F188" s="2">
        <v>623</v>
      </c>
      <c r="G188" s="3">
        <v>51</v>
      </c>
      <c r="H188">
        <f>_xlfn.XLOOKUP(data[[#This Row],[Product]],products[Product],products[Cost per unit])</f>
        <v>4.97</v>
      </c>
      <c r="I188">
        <f>data[[#This Row],[Units]]*data[[#This Row],[Cost per unit]]</f>
        <v>253.47</v>
      </c>
    </row>
    <row r="189" spans="3:9" x14ac:dyDescent="0.35">
      <c r="C189" t="s">
        <v>6</v>
      </c>
      <c r="D189" t="s">
        <v>36</v>
      </c>
      <c r="E189" t="s">
        <v>4</v>
      </c>
      <c r="F189" s="2">
        <v>10073</v>
      </c>
      <c r="G189" s="3">
        <v>120</v>
      </c>
      <c r="H189">
        <f>_xlfn.XLOOKUP(data[[#This Row],[Product]],products[Product],products[Cost per unit])</f>
        <v>11.88</v>
      </c>
      <c r="I189">
        <f>data[[#This Row],[Units]]*data[[#This Row],[Cost per unit]]</f>
        <v>1425.6000000000001</v>
      </c>
    </row>
    <row r="190" spans="3:9" x14ac:dyDescent="0.35">
      <c r="C190" t="s">
        <v>8</v>
      </c>
      <c r="D190" t="s">
        <v>39</v>
      </c>
      <c r="E190" t="s">
        <v>26</v>
      </c>
      <c r="F190" s="2">
        <v>1561</v>
      </c>
      <c r="G190" s="3">
        <v>27</v>
      </c>
      <c r="H190">
        <f>_xlfn.XLOOKUP(data[[#This Row],[Product]],products[Product],products[Cost per unit])</f>
        <v>5.6</v>
      </c>
      <c r="I190">
        <f>data[[#This Row],[Units]]*data[[#This Row],[Cost per unit]]</f>
        <v>151.19999999999999</v>
      </c>
    </row>
    <row r="191" spans="3:9" x14ac:dyDescent="0.35">
      <c r="C191" t="s">
        <v>9</v>
      </c>
      <c r="D191" t="s">
        <v>36</v>
      </c>
      <c r="E191" t="s">
        <v>27</v>
      </c>
      <c r="F191" s="2">
        <v>11522</v>
      </c>
      <c r="G191" s="3">
        <v>204</v>
      </c>
      <c r="H191">
        <f>_xlfn.XLOOKUP(data[[#This Row],[Product]],products[Product],products[Cost per unit])</f>
        <v>16.73</v>
      </c>
      <c r="I191">
        <f>data[[#This Row],[Units]]*data[[#This Row],[Cost per unit]]</f>
        <v>3412.92</v>
      </c>
    </row>
    <row r="192" spans="3:9" x14ac:dyDescent="0.35">
      <c r="C192" t="s">
        <v>6</v>
      </c>
      <c r="D192" t="s">
        <v>38</v>
      </c>
      <c r="E192" t="s">
        <v>13</v>
      </c>
      <c r="F192" s="2">
        <v>2317</v>
      </c>
      <c r="G192" s="3">
        <v>123</v>
      </c>
      <c r="H192">
        <f>_xlfn.XLOOKUP(data[[#This Row],[Product]],products[Product],products[Cost per unit])</f>
        <v>9.33</v>
      </c>
      <c r="I192">
        <f>data[[#This Row],[Units]]*data[[#This Row],[Cost per unit]]</f>
        <v>1147.5899999999999</v>
      </c>
    </row>
    <row r="193" spans="3:9" x14ac:dyDescent="0.35">
      <c r="C193" t="s">
        <v>10</v>
      </c>
      <c r="D193" t="s">
        <v>37</v>
      </c>
      <c r="E193" t="s">
        <v>28</v>
      </c>
      <c r="F193" s="2">
        <v>3059</v>
      </c>
      <c r="G193" s="3">
        <v>27</v>
      </c>
      <c r="H193">
        <f>_xlfn.XLOOKUP(data[[#This Row],[Product]],products[Product],products[Cost per unit])</f>
        <v>10.38</v>
      </c>
      <c r="I193">
        <f>data[[#This Row],[Units]]*data[[#This Row],[Cost per unit]]</f>
        <v>280.26000000000005</v>
      </c>
    </row>
    <row r="194" spans="3:9" x14ac:dyDescent="0.35">
      <c r="C194" t="s">
        <v>41</v>
      </c>
      <c r="D194" t="s">
        <v>37</v>
      </c>
      <c r="E194" t="s">
        <v>26</v>
      </c>
      <c r="F194" s="2">
        <v>2324</v>
      </c>
      <c r="G194" s="3">
        <v>177</v>
      </c>
      <c r="H194">
        <f>_xlfn.XLOOKUP(data[[#This Row],[Product]],products[Product],products[Cost per unit])</f>
        <v>5.6</v>
      </c>
      <c r="I194">
        <f>data[[#This Row],[Units]]*data[[#This Row],[Cost per unit]]</f>
        <v>991.19999999999993</v>
      </c>
    </row>
    <row r="195" spans="3:9" x14ac:dyDescent="0.35">
      <c r="C195" t="s">
        <v>3</v>
      </c>
      <c r="D195" t="s">
        <v>39</v>
      </c>
      <c r="E195" t="s">
        <v>26</v>
      </c>
      <c r="F195" s="2">
        <v>4956</v>
      </c>
      <c r="G195" s="3">
        <v>171</v>
      </c>
      <c r="H195">
        <f>_xlfn.XLOOKUP(data[[#This Row],[Product]],products[Product],products[Cost per unit])</f>
        <v>5.6</v>
      </c>
      <c r="I195">
        <f>data[[#This Row],[Units]]*data[[#This Row],[Cost per unit]]</f>
        <v>957.59999999999991</v>
      </c>
    </row>
    <row r="196" spans="3:9" x14ac:dyDescent="0.35">
      <c r="C196" t="s">
        <v>10</v>
      </c>
      <c r="D196" t="s">
        <v>34</v>
      </c>
      <c r="E196" t="s">
        <v>19</v>
      </c>
      <c r="F196" s="2">
        <v>5355</v>
      </c>
      <c r="G196" s="3">
        <v>204</v>
      </c>
      <c r="H196">
        <f>_xlfn.XLOOKUP(data[[#This Row],[Product]],products[Product],products[Cost per unit])</f>
        <v>7.64</v>
      </c>
      <c r="I196">
        <f>data[[#This Row],[Units]]*data[[#This Row],[Cost per unit]]</f>
        <v>1558.56</v>
      </c>
    </row>
    <row r="197" spans="3:9" x14ac:dyDescent="0.35">
      <c r="C197" t="s">
        <v>3</v>
      </c>
      <c r="D197" t="s">
        <v>34</v>
      </c>
      <c r="E197" t="s">
        <v>14</v>
      </c>
      <c r="F197" s="2">
        <v>7259</v>
      </c>
      <c r="G197" s="3">
        <v>276</v>
      </c>
      <c r="H197">
        <f>_xlfn.XLOOKUP(data[[#This Row],[Product]],products[Product],products[Cost per unit])</f>
        <v>11.7</v>
      </c>
      <c r="I197">
        <f>data[[#This Row],[Units]]*data[[#This Row],[Cost per unit]]</f>
        <v>3229.2</v>
      </c>
    </row>
    <row r="198" spans="3:9" x14ac:dyDescent="0.35">
      <c r="C198" t="s">
        <v>8</v>
      </c>
      <c r="D198" t="s">
        <v>37</v>
      </c>
      <c r="E198" t="s">
        <v>26</v>
      </c>
      <c r="F198" s="2">
        <v>6279</v>
      </c>
      <c r="G198" s="3">
        <v>45</v>
      </c>
      <c r="H198">
        <f>_xlfn.XLOOKUP(data[[#This Row],[Product]],products[Product],products[Cost per unit])</f>
        <v>5.6</v>
      </c>
      <c r="I198">
        <f>data[[#This Row],[Units]]*data[[#This Row],[Cost per unit]]</f>
        <v>251.99999999999997</v>
      </c>
    </row>
    <row r="199" spans="3:9" x14ac:dyDescent="0.35">
      <c r="C199" t="s">
        <v>40</v>
      </c>
      <c r="D199" t="s">
        <v>38</v>
      </c>
      <c r="E199" t="s">
        <v>29</v>
      </c>
      <c r="F199" s="2">
        <v>2541</v>
      </c>
      <c r="G199" s="3">
        <v>45</v>
      </c>
      <c r="H199">
        <f>_xlfn.XLOOKUP(data[[#This Row],[Product]],products[Product],products[Cost per unit])</f>
        <v>7.16</v>
      </c>
      <c r="I199">
        <f>data[[#This Row],[Units]]*data[[#This Row],[Cost per unit]]</f>
        <v>322.2</v>
      </c>
    </row>
    <row r="200" spans="3:9" x14ac:dyDescent="0.35">
      <c r="C200" t="s">
        <v>6</v>
      </c>
      <c r="D200" t="s">
        <v>35</v>
      </c>
      <c r="E200" t="s">
        <v>27</v>
      </c>
      <c r="F200" s="2">
        <v>3864</v>
      </c>
      <c r="G200" s="3">
        <v>177</v>
      </c>
      <c r="H200">
        <f>_xlfn.XLOOKUP(data[[#This Row],[Product]],products[Product],products[Cost per unit])</f>
        <v>16.73</v>
      </c>
      <c r="I200">
        <f>data[[#This Row],[Units]]*data[[#This Row],[Cost per unit]]</f>
        <v>2961.21</v>
      </c>
    </row>
    <row r="201" spans="3:9" x14ac:dyDescent="0.35">
      <c r="C201" t="s">
        <v>5</v>
      </c>
      <c r="D201" t="s">
        <v>36</v>
      </c>
      <c r="E201" t="s">
        <v>13</v>
      </c>
      <c r="F201" s="2">
        <v>6146</v>
      </c>
      <c r="G201" s="3">
        <v>63</v>
      </c>
      <c r="H201">
        <f>_xlfn.XLOOKUP(data[[#This Row],[Product]],products[Product],products[Cost per unit])</f>
        <v>9.33</v>
      </c>
      <c r="I201">
        <f>data[[#This Row],[Units]]*data[[#This Row],[Cost per unit]]</f>
        <v>587.79</v>
      </c>
    </row>
    <row r="202" spans="3:9" x14ac:dyDescent="0.35">
      <c r="C202" t="s">
        <v>9</v>
      </c>
      <c r="D202" t="s">
        <v>39</v>
      </c>
      <c r="E202" t="s">
        <v>18</v>
      </c>
      <c r="F202" s="2">
        <v>2639</v>
      </c>
      <c r="G202" s="3">
        <v>204</v>
      </c>
      <c r="H202">
        <f>_xlfn.XLOOKUP(data[[#This Row],[Product]],products[Product],products[Cost per unit])</f>
        <v>6.47</v>
      </c>
      <c r="I202">
        <f>data[[#This Row],[Units]]*data[[#This Row],[Cost per unit]]</f>
        <v>1319.8799999999999</v>
      </c>
    </row>
    <row r="203" spans="3:9" x14ac:dyDescent="0.35">
      <c r="C203" t="s">
        <v>8</v>
      </c>
      <c r="D203" t="s">
        <v>37</v>
      </c>
      <c r="E203" t="s">
        <v>22</v>
      </c>
      <c r="F203" s="2">
        <v>1890</v>
      </c>
      <c r="G203" s="3">
        <v>195</v>
      </c>
      <c r="H203">
        <f>_xlfn.XLOOKUP(data[[#This Row],[Product]],products[Product],products[Cost per unit])</f>
        <v>9.77</v>
      </c>
      <c r="I203">
        <f>data[[#This Row],[Units]]*data[[#This Row],[Cost per unit]]</f>
        <v>1905.1499999999999</v>
      </c>
    </row>
    <row r="204" spans="3:9" x14ac:dyDescent="0.35">
      <c r="C204" t="s">
        <v>7</v>
      </c>
      <c r="D204" t="s">
        <v>34</v>
      </c>
      <c r="E204" t="s">
        <v>14</v>
      </c>
      <c r="F204" s="2">
        <v>1932</v>
      </c>
      <c r="G204" s="3">
        <v>369</v>
      </c>
      <c r="H204">
        <f>_xlfn.XLOOKUP(data[[#This Row],[Product]],products[Product],products[Cost per unit])</f>
        <v>11.7</v>
      </c>
      <c r="I204">
        <f>data[[#This Row],[Units]]*data[[#This Row],[Cost per unit]]</f>
        <v>4317.3</v>
      </c>
    </row>
    <row r="205" spans="3:9" x14ac:dyDescent="0.35">
      <c r="C205" t="s">
        <v>3</v>
      </c>
      <c r="D205" t="s">
        <v>34</v>
      </c>
      <c r="E205" t="s">
        <v>25</v>
      </c>
      <c r="F205" s="2">
        <v>6300</v>
      </c>
      <c r="G205" s="3">
        <v>42</v>
      </c>
      <c r="H205">
        <f>_xlfn.XLOOKUP(data[[#This Row],[Product]],products[Product],products[Cost per unit])</f>
        <v>13.15</v>
      </c>
      <c r="I205">
        <f>data[[#This Row],[Units]]*data[[#This Row],[Cost per unit]]</f>
        <v>552.30000000000007</v>
      </c>
    </row>
    <row r="206" spans="3:9" x14ac:dyDescent="0.35">
      <c r="C206" t="s">
        <v>6</v>
      </c>
      <c r="D206" t="s">
        <v>37</v>
      </c>
      <c r="E206" t="s">
        <v>30</v>
      </c>
      <c r="F206" s="2">
        <v>560</v>
      </c>
      <c r="G206" s="3">
        <v>81</v>
      </c>
      <c r="H206">
        <f>_xlfn.XLOOKUP(data[[#This Row],[Product]],products[Product],products[Cost per unit])</f>
        <v>14.49</v>
      </c>
      <c r="I206">
        <f>data[[#This Row],[Units]]*data[[#This Row],[Cost per unit]]</f>
        <v>1173.69</v>
      </c>
    </row>
    <row r="207" spans="3:9" x14ac:dyDescent="0.35">
      <c r="C207" t="s">
        <v>9</v>
      </c>
      <c r="D207" t="s">
        <v>37</v>
      </c>
      <c r="E207" t="s">
        <v>26</v>
      </c>
      <c r="F207" s="2">
        <v>2856</v>
      </c>
      <c r="G207" s="3">
        <v>246</v>
      </c>
      <c r="H207">
        <f>_xlfn.XLOOKUP(data[[#This Row],[Product]],products[Product],products[Cost per unit])</f>
        <v>5.6</v>
      </c>
      <c r="I207">
        <f>data[[#This Row],[Units]]*data[[#This Row],[Cost per unit]]</f>
        <v>1377.6</v>
      </c>
    </row>
    <row r="208" spans="3:9" x14ac:dyDescent="0.35">
      <c r="C208" t="s">
        <v>9</v>
      </c>
      <c r="D208" t="s">
        <v>34</v>
      </c>
      <c r="E208" t="s">
        <v>17</v>
      </c>
      <c r="F208" s="2">
        <v>707</v>
      </c>
      <c r="G208" s="3">
        <v>174</v>
      </c>
      <c r="H208">
        <f>_xlfn.XLOOKUP(data[[#This Row],[Product]],products[Product],products[Cost per unit])</f>
        <v>3.11</v>
      </c>
      <c r="I208">
        <f>data[[#This Row],[Units]]*data[[#This Row],[Cost per unit]]</f>
        <v>541.14</v>
      </c>
    </row>
    <row r="209" spans="3:9" x14ac:dyDescent="0.35">
      <c r="C209" t="s">
        <v>8</v>
      </c>
      <c r="D209" t="s">
        <v>35</v>
      </c>
      <c r="E209" t="s">
        <v>30</v>
      </c>
      <c r="F209" s="2">
        <v>3598</v>
      </c>
      <c r="G209" s="3">
        <v>81</v>
      </c>
      <c r="H209">
        <f>_xlfn.XLOOKUP(data[[#This Row],[Product]],products[Product],products[Cost per unit])</f>
        <v>14.49</v>
      </c>
      <c r="I209">
        <f>data[[#This Row],[Units]]*data[[#This Row],[Cost per unit]]</f>
        <v>1173.69</v>
      </c>
    </row>
    <row r="210" spans="3:9" x14ac:dyDescent="0.35">
      <c r="C210" t="s">
        <v>40</v>
      </c>
      <c r="D210" t="s">
        <v>35</v>
      </c>
      <c r="E210" t="s">
        <v>22</v>
      </c>
      <c r="F210" s="2">
        <v>6853</v>
      </c>
      <c r="G210" s="3">
        <v>372</v>
      </c>
      <c r="H210">
        <f>_xlfn.XLOOKUP(data[[#This Row],[Product]],products[Product],products[Cost per unit])</f>
        <v>9.77</v>
      </c>
      <c r="I210">
        <f>data[[#This Row],[Units]]*data[[#This Row],[Cost per unit]]</f>
        <v>3634.44</v>
      </c>
    </row>
    <row r="211" spans="3:9" x14ac:dyDescent="0.35">
      <c r="C211" t="s">
        <v>40</v>
      </c>
      <c r="D211" t="s">
        <v>35</v>
      </c>
      <c r="E211" t="s">
        <v>16</v>
      </c>
      <c r="F211" s="2">
        <v>4725</v>
      </c>
      <c r="G211" s="3">
        <v>174</v>
      </c>
      <c r="H211">
        <f>_xlfn.XLOOKUP(data[[#This Row],[Product]],products[Product],products[Cost per unit])</f>
        <v>8.7899999999999991</v>
      </c>
      <c r="I211">
        <f>data[[#This Row],[Units]]*data[[#This Row],[Cost per unit]]</f>
        <v>1529.4599999999998</v>
      </c>
    </row>
    <row r="212" spans="3:9" x14ac:dyDescent="0.35">
      <c r="C212" t="s">
        <v>41</v>
      </c>
      <c r="D212" t="s">
        <v>36</v>
      </c>
      <c r="E212" t="s">
        <v>32</v>
      </c>
      <c r="F212" s="2">
        <v>10304</v>
      </c>
      <c r="G212" s="3">
        <v>84</v>
      </c>
      <c r="H212">
        <f>_xlfn.XLOOKUP(data[[#This Row],[Product]],products[Product],products[Cost per unit])</f>
        <v>8.65</v>
      </c>
      <c r="I212">
        <f>data[[#This Row],[Units]]*data[[#This Row],[Cost per unit]]</f>
        <v>726.6</v>
      </c>
    </row>
    <row r="213" spans="3:9" x14ac:dyDescent="0.35">
      <c r="C213" t="s">
        <v>41</v>
      </c>
      <c r="D213" t="s">
        <v>34</v>
      </c>
      <c r="E213" t="s">
        <v>16</v>
      </c>
      <c r="F213" s="2">
        <v>1274</v>
      </c>
      <c r="G213" s="3">
        <v>225</v>
      </c>
      <c r="H213">
        <f>_xlfn.XLOOKUP(data[[#This Row],[Product]],products[Product],products[Cost per unit])</f>
        <v>8.7899999999999991</v>
      </c>
      <c r="I213">
        <f>data[[#This Row],[Units]]*data[[#This Row],[Cost per unit]]</f>
        <v>1977.7499999999998</v>
      </c>
    </row>
    <row r="214" spans="3:9" x14ac:dyDescent="0.35">
      <c r="C214" t="s">
        <v>5</v>
      </c>
      <c r="D214" t="s">
        <v>36</v>
      </c>
      <c r="E214" t="s">
        <v>30</v>
      </c>
      <c r="F214" s="2">
        <v>1526</v>
      </c>
      <c r="G214" s="3">
        <v>105</v>
      </c>
      <c r="H214">
        <f>_xlfn.XLOOKUP(data[[#This Row],[Product]],products[Product],products[Cost per unit])</f>
        <v>14.49</v>
      </c>
      <c r="I214">
        <f>data[[#This Row],[Units]]*data[[#This Row],[Cost per unit]]</f>
        <v>1521.45</v>
      </c>
    </row>
    <row r="215" spans="3:9" x14ac:dyDescent="0.35">
      <c r="C215" t="s">
        <v>40</v>
      </c>
      <c r="D215" t="s">
        <v>39</v>
      </c>
      <c r="E215" t="s">
        <v>28</v>
      </c>
      <c r="F215" s="2">
        <v>3101</v>
      </c>
      <c r="G215" s="3">
        <v>225</v>
      </c>
      <c r="H215">
        <f>_xlfn.XLOOKUP(data[[#This Row],[Product]],products[Product],products[Cost per unit])</f>
        <v>10.38</v>
      </c>
      <c r="I215">
        <f>data[[#This Row],[Units]]*data[[#This Row],[Cost per unit]]</f>
        <v>2335.5</v>
      </c>
    </row>
    <row r="216" spans="3:9" x14ac:dyDescent="0.35">
      <c r="C216" t="s">
        <v>2</v>
      </c>
      <c r="D216" t="s">
        <v>37</v>
      </c>
      <c r="E216" t="s">
        <v>14</v>
      </c>
      <c r="F216" s="2">
        <v>1057</v>
      </c>
      <c r="G216" s="3">
        <v>54</v>
      </c>
      <c r="H216">
        <f>_xlfn.XLOOKUP(data[[#This Row],[Product]],products[Product],products[Cost per unit])</f>
        <v>11.7</v>
      </c>
      <c r="I216">
        <f>data[[#This Row],[Units]]*data[[#This Row],[Cost per unit]]</f>
        <v>631.79999999999995</v>
      </c>
    </row>
    <row r="217" spans="3:9" x14ac:dyDescent="0.35">
      <c r="C217" t="s">
        <v>7</v>
      </c>
      <c r="D217" t="s">
        <v>37</v>
      </c>
      <c r="E217" t="s">
        <v>26</v>
      </c>
      <c r="F217" s="2">
        <v>5306</v>
      </c>
      <c r="G217" s="3">
        <v>0</v>
      </c>
      <c r="H217">
        <f>_xlfn.XLOOKUP(data[[#This Row],[Product]],products[Product],products[Cost per unit])</f>
        <v>5.6</v>
      </c>
      <c r="I217">
        <f>data[[#This Row],[Units]]*data[[#This Row],[Cost per unit]]</f>
        <v>0</v>
      </c>
    </row>
    <row r="218" spans="3:9" x14ac:dyDescent="0.35">
      <c r="C218" t="s">
        <v>5</v>
      </c>
      <c r="D218" t="s">
        <v>39</v>
      </c>
      <c r="E218" t="s">
        <v>24</v>
      </c>
      <c r="F218" s="2">
        <v>4018</v>
      </c>
      <c r="G218" s="3">
        <v>171</v>
      </c>
      <c r="H218">
        <f>_xlfn.XLOOKUP(data[[#This Row],[Product]],products[Product],products[Cost per unit])</f>
        <v>4.97</v>
      </c>
      <c r="I218">
        <f>data[[#This Row],[Units]]*data[[#This Row],[Cost per unit]]</f>
        <v>849.87</v>
      </c>
    </row>
    <row r="219" spans="3:9" x14ac:dyDescent="0.35">
      <c r="C219" t="s">
        <v>9</v>
      </c>
      <c r="D219" t="s">
        <v>34</v>
      </c>
      <c r="E219" t="s">
        <v>16</v>
      </c>
      <c r="F219" s="2">
        <v>938</v>
      </c>
      <c r="G219" s="3">
        <v>189</v>
      </c>
      <c r="H219">
        <f>_xlfn.XLOOKUP(data[[#This Row],[Product]],products[Product],products[Cost per unit])</f>
        <v>8.7899999999999991</v>
      </c>
      <c r="I219">
        <f>data[[#This Row],[Units]]*data[[#This Row],[Cost per unit]]</f>
        <v>1661.31</v>
      </c>
    </row>
    <row r="220" spans="3:9" x14ac:dyDescent="0.35">
      <c r="C220" t="s">
        <v>7</v>
      </c>
      <c r="D220" t="s">
        <v>38</v>
      </c>
      <c r="E220" t="s">
        <v>18</v>
      </c>
      <c r="F220" s="2">
        <v>1778</v>
      </c>
      <c r="G220" s="3">
        <v>270</v>
      </c>
      <c r="H220">
        <f>_xlfn.XLOOKUP(data[[#This Row],[Product]],products[Product],products[Cost per unit])</f>
        <v>6.47</v>
      </c>
      <c r="I220">
        <f>data[[#This Row],[Units]]*data[[#This Row],[Cost per unit]]</f>
        <v>1746.8999999999999</v>
      </c>
    </row>
    <row r="221" spans="3:9" x14ac:dyDescent="0.35">
      <c r="C221" t="s">
        <v>6</v>
      </c>
      <c r="D221" t="s">
        <v>39</v>
      </c>
      <c r="E221" t="s">
        <v>30</v>
      </c>
      <c r="F221" s="2">
        <v>1638</v>
      </c>
      <c r="G221" s="3">
        <v>63</v>
      </c>
      <c r="H221">
        <f>_xlfn.XLOOKUP(data[[#This Row],[Product]],products[Product],products[Cost per unit])</f>
        <v>14.49</v>
      </c>
      <c r="I221">
        <f>data[[#This Row],[Units]]*data[[#This Row],[Cost per unit]]</f>
        <v>912.87</v>
      </c>
    </row>
    <row r="222" spans="3:9" x14ac:dyDescent="0.35">
      <c r="C222" t="s">
        <v>41</v>
      </c>
      <c r="D222" t="s">
        <v>38</v>
      </c>
      <c r="E222" t="s">
        <v>25</v>
      </c>
      <c r="F222" s="2">
        <v>154</v>
      </c>
      <c r="G222" s="3">
        <v>21</v>
      </c>
      <c r="H222">
        <f>_xlfn.XLOOKUP(data[[#This Row],[Product]],products[Product],products[Cost per unit])</f>
        <v>13.15</v>
      </c>
      <c r="I222">
        <f>data[[#This Row],[Units]]*data[[#This Row],[Cost per unit]]</f>
        <v>276.15000000000003</v>
      </c>
    </row>
    <row r="223" spans="3:9" x14ac:dyDescent="0.35">
      <c r="C223" t="s">
        <v>7</v>
      </c>
      <c r="D223" t="s">
        <v>37</v>
      </c>
      <c r="E223" t="s">
        <v>22</v>
      </c>
      <c r="F223" s="2">
        <v>9835</v>
      </c>
      <c r="G223" s="3">
        <v>207</v>
      </c>
      <c r="H223">
        <f>_xlfn.XLOOKUP(data[[#This Row],[Product]],products[Product],products[Cost per unit])</f>
        <v>9.77</v>
      </c>
      <c r="I223">
        <f>data[[#This Row],[Units]]*data[[#This Row],[Cost per unit]]</f>
        <v>2022.3899999999999</v>
      </c>
    </row>
    <row r="224" spans="3:9" x14ac:dyDescent="0.35">
      <c r="C224" t="s">
        <v>9</v>
      </c>
      <c r="D224" t="s">
        <v>37</v>
      </c>
      <c r="E224" t="s">
        <v>20</v>
      </c>
      <c r="F224" s="2">
        <v>7273</v>
      </c>
      <c r="G224" s="3">
        <v>96</v>
      </c>
      <c r="H224">
        <f>_xlfn.XLOOKUP(data[[#This Row],[Product]],products[Product],products[Cost per unit])</f>
        <v>10.62</v>
      </c>
      <c r="I224">
        <f>data[[#This Row],[Units]]*data[[#This Row],[Cost per unit]]</f>
        <v>1019.52</v>
      </c>
    </row>
    <row r="225" spans="3:9" x14ac:dyDescent="0.35">
      <c r="C225" t="s">
        <v>5</v>
      </c>
      <c r="D225" t="s">
        <v>39</v>
      </c>
      <c r="E225" t="s">
        <v>22</v>
      </c>
      <c r="F225" s="2">
        <v>6909</v>
      </c>
      <c r="G225" s="3">
        <v>81</v>
      </c>
      <c r="H225">
        <f>_xlfn.XLOOKUP(data[[#This Row],[Product]],products[Product],products[Cost per unit])</f>
        <v>9.77</v>
      </c>
      <c r="I225">
        <f>data[[#This Row],[Units]]*data[[#This Row],[Cost per unit]]</f>
        <v>791.37</v>
      </c>
    </row>
    <row r="226" spans="3:9" x14ac:dyDescent="0.35">
      <c r="C226" t="s">
        <v>9</v>
      </c>
      <c r="D226" t="s">
        <v>39</v>
      </c>
      <c r="E226" t="s">
        <v>24</v>
      </c>
      <c r="F226" s="2">
        <v>3920</v>
      </c>
      <c r="G226" s="3">
        <v>306</v>
      </c>
      <c r="H226">
        <f>_xlfn.XLOOKUP(data[[#This Row],[Product]],products[Product],products[Cost per unit])</f>
        <v>4.97</v>
      </c>
      <c r="I226">
        <f>data[[#This Row],[Units]]*data[[#This Row],[Cost per unit]]</f>
        <v>1520.82</v>
      </c>
    </row>
    <row r="227" spans="3:9" x14ac:dyDescent="0.35">
      <c r="C227" t="s">
        <v>10</v>
      </c>
      <c r="D227" t="s">
        <v>39</v>
      </c>
      <c r="E227" t="s">
        <v>21</v>
      </c>
      <c r="F227" s="2">
        <v>4858</v>
      </c>
      <c r="G227" s="3">
        <v>279</v>
      </c>
      <c r="H227">
        <f>_xlfn.XLOOKUP(data[[#This Row],[Product]],products[Product],products[Cost per unit])</f>
        <v>9</v>
      </c>
      <c r="I227">
        <f>data[[#This Row],[Units]]*data[[#This Row],[Cost per unit]]</f>
        <v>2511</v>
      </c>
    </row>
    <row r="228" spans="3:9" x14ac:dyDescent="0.35">
      <c r="C228" t="s">
        <v>2</v>
      </c>
      <c r="D228" t="s">
        <v>38</v>
      </c>
      <c r="E228" t="s">
        <v>4</v>
      </c>
      <c r="F228" s="2">
        <v>3549</v>
      </c>
      <c r="G228" s="3">
        <v>3</v>
      </c>
      <c r="H228">
        <f>_xlfn.XLOOKUP(data[[#This Row],[Product]],products[Product],products[Cost per unit])</f>
        <v>11.88</v>
      </c>
      <c r="I228">
        <f>data[[#This Row],[Units]]*data[[#This Row],[Cost per unit]]</f>
        <v>35.64</v>
      </c>
    </row>
    <row r="229" spans="3:9" x14ac:dyDescent="0.35">
      <c r="C229" t="s">
        <v>7</v>
      </c>
      <c r="D229" t="s">
        <v>39</v>
      </c>
      <c r="E229" t="s">
        <v>27</v>
      </c>
      <c r="F229" s="2">
        <v>966</v>
      </c>
      <c r="G229" s="3">
        <v>198</v>
      </c>
      <c r="H229">
        <f>_xlfn.XLOOKUP(data[[#This Row],[Product]],products[Product],products[Cost per unit])</f>
        <v>16.73</v>
      </c>
      <c r="I229">
        <f>data[[#This Row],[Units]]*data[[#This Row],[Cost per unit]]</f>
        <v>3312.54</v>
      </c>
    </row>
    <row r="230" spans="3:9" x14ac:dyDescent="0.35">
      <c r="C230" t="s">
        <v>5</v>
      </c>
      <c r="D230" t="s">
        <v>39</v>
      </c>
      <c r="E230" t="s">
        <v>18</v>
      </c>
      <c r="F230" s="2">
        <v>385</v>
      </c>
      <c r="G230" s="3">
        <v>249</v>
      </c>
      <c r="H230">
        <f>_xlfn.XLOOKUP(data[[#This Row],[Product]],products[Product],products[Cost per unit])</f>
        <v>6.47</v>
      </c>
      <c r="I230">
        <f>data[[#This Row],[Units]]*data[[#This Row],[Cost per unit]]</f>
        <v>1611.03</v>
      </c>
    </row>
    <row r="231" spans="3:9" x14ac:dyDescent="0.35">
      <c r="C231" t="s">
        <v>6</v>
      </c>
      <c r="D231" t="s">
        <v>34</v>
      </c>
      <c r="E231" t="s">
        <v>16</v>
      </c>
      <c r="F231" s="2">
        <v>2219</v>
      </c>
      <c r="G231" s="3">
        <v>75</v>
      </c>
      <c r="H231">
        <f>_xlfn.XLOOKUP(data[[#This Row],[Product]],products[Product],products[Cost per unit])</f>
        <v>8.7899999999999991</v>
      </c>
      <c r="I231">
        <f>data[[#This Row],[Units]]*data[[#This Row],[Cost per unit]]</f>
        <v>659.24999999999989</v>
      </c>
    </row>
    <row r="232" spans="3:9" x14ac:dyDescent="0.35">
      <c r="C232" t="s">
        <v>9</v>
      </c>
      <c r="D232" t="s">
        <v>36</v>
      </c>
      <c r="E232" t="s">
        <v>32</v>
      </c>
      <c r="F232" s="2">
        <v>2954</v>
      </c>
      <c r="G232" s="3">
        <v>189</v>
      </c>
      <c r="H232">
        <f>_xlfn.XLOOKUP(data[[#This Row],[Product]],products[Product],products[Cost per unit])</f>
        <v>8.65</v>
      </c>
      <c r="I232">
        <f>data[[#This Row],[Units]]*data[[#This Row],[Cost per unit]]</f>
        <v>1634.8500000000001</v>
      </c>
    </row>
    <row r="233" spans="3:9" x14ac:dyDescent="0.35">
      <c r="C233" t="s">
        <v>7</v>
      </c>
      <c r="D233" t="s">
        <v>36</v>
      </c>
      <c r="E233" t="s">
        <v>32</v>
      </c>
      <c r="F233" s="2">
        <v>280</v>
      </c>
      <c r="G233" s="3">
        <v>87</v>
      </c>
      <c r="H233">
        <f>_xlfn.XLOOKUP(data[[#This Row],[Product]],products[Product],products[Cost per unit])</f>
        <v>8.65</v>
      </c>
      <c r="I233">
        <f>data[[#This Row],[Units]]*data[[#This Row],[Cost per unit]]</f>
        <v>752.55000000000007</v>
      </c>
    </row>
    <row r="234" spans="3:9" x14ac:dyDescent="0.35">
      <c r="C234" t="s">
        <v>41</v>
      </c>
      <c r="D234" t="s">
        <v>36</v>
      </c>
      <c r="E234" t="s">
        <v>30</v>
      </c>
      <c r="F234" s="2">
        <v>6118</v>
      </c>
      <c r="G234" s="3">
        <v>174</v>
      </c>
      <c r="H234">
        <f>_xlfn.XLOOKUP(data[[#This Row],[Product]],products[Product],products[Cost per unit])</f>
        <v>14.49</v>
      </c>
      <c r="I234">
        <f>data[[#This Row],[Units]]*data[[#This Row],[Cost per unit]]</f>
        <v>2521.2600000000002</v>
      </c>
    </row>
    <row r="235" spans="3:9" x14ac:dyDescent="0.35">
      <c r="C235" t="s">
        <v>2</v>
      </c>
      <c r="D235" t="s">
        <v>39</v>
      </c>
      <c r="E235" t="s">
        <v>15</v>
      </c>
      <c r="F235" s="2">
        <v>4802</v>
      </c>
      <c r="G235" s="3">
        <v>36</v>
      </c>
      <c r="H235">
        <f>_xlfn.XLOOKUP(data[[#This Row],[Product]],products[Product],products[Cost per unit])</f>
        <v>11.73</v>
      </c>
      <c r="I235">
        <f>data[[#This Row],[Units]]*data[[#This Row],[Cost per unit]]</f>
        <v>422.28000000000003</v>
      </c>
    </row>
    <row r="236" spans="3:9" x14ac:dyDescent="0.35">
      <c r="C236" t="s">
        <v>9</v>
      </c>
      <c r="D236" t="s">
        <v>38</v>
      </c>
      <c r="E236" t="s">
        <v>24</v>
      </c>
      <c r="F236" s="2">
        <v>4137</v>
      </c>
      <c r="G236" s="3">
        <v>60</v>
      </c>
      <c r="H236">
        <f>_xlfn.XLOOKUP(data[[#This Row],[Product]],products[Product],products[Cost per unit])</f>
        <v>4.97</v>
      </c>
      <c r="I236">
        <f>data[[#This Row],[Units]]*data[[#This Row],[Cost per unit]]</f>
        <v>298.2</v>
      </c>
    </row>
    <row r="237" spans="3:9" x14ac:dyDescent="0.35">
      <c r="C237" t="s">
        <v>3</v>
      </c>
      <c r="D237" t="s">
        <v>35</v>
      </c>
      <c r="E237" t="s">
        <v>23</v>
      </c>
      <c r="F237" s="2">
        <v>2023</v>
      </c>
      <c r="G237" s="3">
        <v>78</v>
      </c>
      <c r="H237">
        <f>_xlfn.XLOOKUP(data[[#This Row],[Product]],products[Product],products[Cost per unit])</f>
        <v>6.49</v>
      </c>
      <c r="I237">
        <f>data[[#This Row],[Units]]*data[[#This Row],[Cost per unit]]</f>
        <v>506.22</v>
      </c>
    </row>
    <row r="238" spans="3:9" x14ac:dyDescent="0.35">
      <c r="C238" t="s">
        <v>9</v>
      </c>
      <c r="D238" t="s">
        <v>36</v>
      </c>
      <c r="E238" t="s">
        <v>30</v>
      </c>
      <c r="F238" s="2">
        <v>9051</v>
      </c>
      <c r="G238" s="3">
        <v>57</v>
      </c>
      <c r="H238">
        <f>_xlfn.XLOOKUP(data[[#This Row],[Product]],products[Product],products[Cost per unit])</f>
        <v>14.49</v>
      </c>
      <c r="I238">
        <f>data[[#This Row],[Units]]*data[[#This Row],[Cost per unit]]</f>
        <v>825.93000000000006</v>
      </c>
    </row>
    <row r="239" spans="3:9" x14ac:dyDescent="0.35">
      <c r="C239" t="s">
        <v>9</v>
      </c>
      <c r="D239" t="s">
        <v>37</v>
      </c>
      <c r="E239" t="s">
        <v>28</v>
      </c>
      <c r="F239" s="2">
        <v>2919</v>
      </c>
      <c r="G239" s="3">
        <v>45</v>
      </c>
      <c r="H239">
        <f>_xlfn.XLOOKUP(data[[#This Row],[Product]],products[Product],products[Cost per unit])</f>
        <v>10.38</v>
      </c>
      <c r="I239">
        <f>data[[#This Row],[Units]]*data[[#This Row],[Cost per unit]]</f>
        <v>467.1</v>
      </c>
    </row>
    <row r="240" spans="3:9" x14ac:dyDescent="0.35">
      <c r="C240" t="s">
        <v>41</v>
      </c>
      <c r="D240" t="s">
        <v>38</v>
      </c>
      <c r="E240" t="s">
        <v>22</v>
      </c>
      <c r="F240" s="2">
        <v>5915</v>
      </c>
      <c r="G240" s="3">
        <v>3</v>
      </c>
      <c r="H240">
        <f>_xlfn.XLOOKUP(data[[#This Row],[Product]],products[Product],products[Cost per unit])</f>
        <v>9.77</v>
      </c>
      <c r="I240">
        <f>data[[#This Row],[Units]]*data[[#This Row],[Cost per unit]]</f>
        <v>29.31</v>
      </c>
    </row>
    <row r="241" spans="3:9" x14ac:dyDescent="0.35">
      <c r="C241" t="s">
        <v>10</v>
      </c>
      <c r="D241" t="s">
        <v>35</v>
      </c>
      <c r="E241" t="s">
        <v>15</v>
      </c>
      <c r="F241" s="2">
        <v>2562</v>
      </c>
      <c r="G241" s="3">
        <v>6</v>
      </c>
      <c r="H241">
        <f>_xlfn.XLOOKUP(data[[#This Row],[Product]],products[Product],products[Cost per unit])</f>
        <v>11.73</v>
      </c>
      <c r="I241">
        <f>data[[#This Row],[Units]]*data[[#This Row],[Cost per unit]]</f>
        <v>70.38</v>
      </c>
    </row>
    <row r="242" spans="3:9" x14ac:dyDescent="0.35">
      <c r="C242" t="s">
        <v>5</v>
      </c>
      <c r="D242" t="s">
        <v>37</v>
      </c>
      <c r="E242" t="s">
        <v>25</v>
      </c>
      <c r="F242" s="2">
        <v>8813</v>
      </c>
      <c r="G242" s="3">
        <v>21</v>
      </c>
      <c r="H242">
        <f>_xlfn.XLOOKUP(data[[#This Row],[Product]],products[Product],products[Cost per unit])</f>
        <v>13.15</v>
      </c>
      <c r="I242">
        <f>data[[#This Row],[Units]]*data[[#This Row],[Cost per unit]]</f>
        <v>276.15000000000003</v>
      </c>
    </row>
    <row r="243" spans="3:9" x14ac:dyDescent="0.35">
      <c r="C243" t="s">
        <v>5</v>
      </c>
      <c r="D243" t="s">
        <v>36</v>
      </c>
      <c r="E243" t="s">
        <v>18</v>
      </c>
      <c r="F243" s="2">
        <v>6111</v>
      </c>
      <c r="G243" s="3">
        <v>3</v>
      </c>
      <c r="H243">
        <f>_xlfn.XLOOKUP(data[[#This Row],[Product]],products[Product],products[Cost per unit])</f>
        <v>6.47</v>
      </c>
      <c r="I243">
        <f>data[[#This Row],[Units]]*data[[#This Row],[Cost per unit]]</f>
        <v>19.41</v>
      </c>
    </row>
    <row r="244" spans="3:9" x14ac:dyDescent="0.35">
      <c r="C244" t="s">
        <v>8</v>
      </c>
      <c r="D244" t="s">
        <v>34</v>
      </c>
      <c r="E244" t="s">
        <v>31</v>
      </c>
      <c r="F244" s="2">
        <v>3507</v>
      </c>
      <c r="G244" s="3">
        <v>288</v>
      </c>
      <c r="H244">
        <f>_xlfn.XLOOKUP(data[[#This Row],[Product]],products[Product],products[Cost per unit])</f>
        <v>5.79</v>
      </c>
      <c r="I244">
        <f>data[[#This Row],[Units]]*data[[#This Row],[Cost per unit]]</f>
        <v>1667.52</v>
      </c>
    </row>
    <row r="245" spans="3:9" x14ac:dyDescent="0.35">
      <c r="C245" t="s">
        <v>6</v>
      </c>
      <c r="D245" t="s">
        <v>36</v>
      </c>
      <c r="E245" t="s">
        <v>13</v>
      </c>
      <c r="F245" s="2">
        <v>4319</v>
      </c>
      <c r="G245" s="3">
        <v>30</v>
      </c>
      <c r="H245">
        <f>_xlfn.XLOOKUP(data[[#This Row],[Product]],products[Product],products[Cost per unit])</f>
        <v>9.33</v>
      </c>
      <c r="I245">
        <f>data[[#This Row],[Units]]*data[[#This Row],[Cost per unit]]</f>
        <v>279.89999999999998</v>
      </c>
    </row>
    <row r="246" spans="3:9" x14ac:dyDescent="0.35">
      <c r="C246" t="s">
        <v>40</v>
      </c>
      <c r="D246" t="s">
        <v>38</v>
      </c>
      <c r="E246" t="s">
        <v>26</v>
      </c>
      <c r="F246" s="2">
        <v>609</v>
      </c>
      <c r="G246" s="3">
        <v>87</v>
      </c>
      <c r="H246">
        <f>_xlfn.XLOOKUP(data[[#This Row],[Product]],products[Product],products[Cost per unit])</f>
        <v>5.6</v>
      </c>
      <c r="I246">
        <f>data[[#This Row],[Units]]*data[[#This Row],[Cost per unit]]</f>
        <v>487.2</v>
      </c>
    </row>
    <row r="247" spans="3:9" x14ac:dyDescent="0.35">
      <c r="C247" t="s">
        <v>40</v>
      </c>
      <c r="D247" t="s">
        <v>39</v>
      </c>
      <c r="E247" t="s">
        <v>27</v>
      </c>
      <c r="F247" s="2">
        <v>6370</v>
      </c>
      <c r="G247" s="3">
        <v>30</v>
      </c>
      <c r="H247">
        <f>_xlfn.XLOOKUP(data[[#This Row],[Product]],products[Product],products[Cost per unit])</f>
        <v>16.73</v>
      </c>
      <c r="I247">
        <f>data[[#This Row],[Units]]*data[[#This Row],[Cost per unit]]</f>
        <v>501.90000000000003</v>
      </c>
    </row>
    <row r="248" spans="3:9" x14ac:dyDescent="0.35">
      <c r="C248" t="s">
        <v>5</v>
      </c>
      <c r="D248" t="s">
        <v>38</v>
      </c>
      <c r="E248" t="s">
        <v>19</v>
      </c>
      <c r="F248" s="2">
        <v>5474</v>
      </c>
      <c r="G248" s="3">
        <v>168</v>
      </c>
      <c r="H248">
        <f>_xlfn.XLOOKUP(data[[#This Row],[Product]],products[Product],products[Cost per unit])</f>
        <v>7.64</v>
      </c>
      <c r="I248">
        <f>data[[#This Row],[Units]]*data[[#This Row],[Cost per unit]]</f>
        <v>1283.52</v>
      </c>
    </row>
    <row r="249" spans="3:9" x14ac:dyDescent="0.35">
      <c r="C249" t="s">
        <v>40</v>
      </c>
      <c r="D249" t="s">
        <v>36</v>
      </c>
      <c r="E249" t="s">
        <v>27</v>
      </c>
      <c r="F249" s="2">
        <v>3164</v>
      </c>
      <c r="G249" s="3">
        <v>306</v>
      </c>
      <c r="H249">
        <f>_xlfn.XLOOKUP(data[[#This Row],[Product]],products[Product],products[Cost per unit])</f>
        <v>16.73</v>
      </c>
      <c r="I249">
        <f>data[[#This Row],[Units]]*data[[#This Row],[Cost per unit]]</f>
        <v>5119.38</v>
      </c>
    </row>
    <row r="250" spans="3:9" x14ac:dyDescent="0.35">
      <c r="C250" t="s">
        <v>6</v>
      </c>
      <c r="D250" t="s">
        <v>35</v>
      </c>
      <c r="E250" t="s">
        <v>4</v>
      </c>
      <c r="F250" s="2">
        <v>1302</v>
      </c>
      <c r="G250" s="3">
        <v>402</v>
      </c>
      <c r="H250">
        <f>_xlfn.XLOOKUP(data[[#This Row],[Product]],products[Product],products[Cost per unit])</f>
        <v>11.88</v>
      </c>
      <c r="I250">
        <f>data[[#This Row],[Units]]*data[[#This Row],[Cost per unit]]</f>
        <v>4775.76</v>
      </c>
    </row>
    <row r="251" spans="3:9" x14ac:dyDescent="0.35">
      <c r="C251" t="s">
        <v>3</v>
      </c>
      <c r="D251" t="s">
        <v>37</v>
      </c>
      <c r="E251" t="s">
        <v>28</v>
      </c>
      <c r="F251" s="2">
        <v>7308</v>
      </c>
      <c r="G251" s="3">
        <v>327</v>
      </c>
      <c r="H251">
        <f>_xlfn.XLOOKUP(data[[#This Row],[Product]],products[Product],products[Cost per unit])</f>
        <v>10.38</v>
      </c>
      <c r="I251">
        <f>data[[#This Row],[Units]]*data[[#This Row],[Cost per unit]]</f>
        <v>3394.26</v>
      </c>
    </row>
    <row r="252" spans="3:9" x14ac:dyDescent="0.35">
      <c r="C252" t="s">
        <v>40</v>
      </c>
      <c r="D252" t="s">
        <v>37</v>
      </c>
      <c r="E252" t="s">
        <v>27</v>
      </c>
      <c r="F252" s="2">
        <v>6132</v>
      </c>
      <c r="G252" s="3">
        <v>93</v>
      </c>
      <c r="H252">
        <f>_xlfn.XLOOKUP(data[[#This Row],[Product]],products[Product],products[Cost per unit])</f>
        <v>16.73</v>
      </c>
      <c r="I252">
        <f>data[[#This Row],[Units]]*data[[#This Row],[Cost per unit]]</f>
        <v>1555.89</v>
      </c>
    </row>
    <row r="253" spans="3:9" x14ac:dyDescent="0.35">
      <c r="C253" t="s">
        <v>10</v>
      </c>
      <c r="D253" t="s">
        <v>35</v>
      </c>
      <c r="E253" t="s">
        <v>14</v>
      </c>
      <c r="F253" s="2">
        <v>3472</v>
      </c>
      <c r="G253" s="3">
        <v>96</v>
      </c>
      <c r="H253">
        <f>_xlfn.XLOOKUP(data[[#This Row],[Product]],products[Product],products[Cost per unit])</f>
        <v>11.7</v>
      </c>
      <c r="I253">
        <f>data[[#This Row],[Units]]*data[[#This Row],[Cost per unit]]</f>
        <v>1123.1999999999998</v>
      </c>
    </row>
    <row r="254" spans="3:9" x14ac:dyDescent="0.35">
      <c r="C254" t="s">
        <v>8</v>
      </c>
      <c r="D254" t="s">
        <v>39</v>
      </c>
      <c r="E254" t="s">
        <v>18</v>
      </c>
      <c r="F254" s="2">
        <v>9660</v>
      </c>
      <c r="G254" s="3">
        <v>27</v>
      </c>
      <c r="H254">
        <f>_xlfn.XLOOKUP(data[[#This Row],[Product]],products[Product],products[Cost per unit])</f>
        <v>6.47</v>
      </c>
      <c r="I254">
        <f>data[[#This Row],[Units]]*data[[#This Row],[Cost per unit]]</f>
        <v>174.69</v>
      </c>
    </row>
    <row r="255" spans="3:9" x14ac:dyDescent="0.35">
      <c r="C255" t="s">
        <v>9</v>
      </c>
      <c r="D255" t="s">
        <v>38</v>
      </c>
      <c r="E255" t="s">
        <v>26</v>
      </c>
      <c r="F255" s="2">
        <v>2436</v>
      </c>
      <c r="G255" s="3">
        <v>99</v>
      </c>
      <c r="H255">
        <f>_xlfn.XLOOKUP(data[[#This Row],[Product]],products[Product],products[Cost per unit])</f>
        <v>5.6</v>
      </c>
      <c r="I255">
        <f>data[[#This Row],[Units]]*data[[#This Row],[Cost per unit]]</f>
        <v>554.4</v>
      </c>
    </row>
    <row r="256" spans="3:9" x14ac:dyDescent="0.35">
      <c r="C256" t="s">
        <v>9</v>
      </c>
      <c r="D256" t="s">
        <v>38</v>
      </c>
      <c r="E256" t="s">
        <v>33</v>
      </c>
      <c r="F256" s="2">
        <v>9506</v>
      </c>
      <c r="G256" s="3">
        <v>87</v>
      </c>
      <c r="H256">
        <f>_xlfn.XLOOKUP(data[[#This Row],[Product]],products[Product],products[Cost per unit])</f>
        <v>12.37</v>
      </c>
      <c r="I256">
        <f>data[[#This Row],[Units]]*data[[#This Row],[Cost per unit]]</f>
        <v>1076.1899999999998</v>
      </c>
    </row>
    <row r="257" spans="3:9" x14ac:dyDescent="0.35">
      <c r="C257" t="s">
        <v>10</v>
      </c>
      <c r="D257" t="s">
        <v>37</v>
      </c>
      <c r="E257" t="s">
        <v>21</v>
      </c>
      <c r="F257" s="2">
        <v>245</v>
      </c>
      <c r="G257" s="3">
        <v>288</v>
      </c>
      <c r="H257">
        <f>_xlfn.XLOOKUP(data[[#This Row],[Product]],products[Product],products[Cost per unit])</f>
        <v>9</v>
      </c>
      <c r="I257">
        <f>data[[#This Row],[Units]]*data[[#This Row],[Cost per unit]]</f>
        <v>2592</v>
      </c>
    </row>
    <row r="258" spans="3:9" x14ac:dyDescent="0.35">
      <c r="C258" t="s">
        <v>8</v>
      </c>
      <c r="D258" t="s">
        <v>35</v>
      </c>
      <c r="E258" t="s">
        <v>20</v>
      </c>
      <c r="F258" s="2">
        <v>2702</v>
      </c>
      <c r="G258" s="3">
        <v>363</v>
      </c>
      <c r="H258">
        <f>_xlfn.XLOOKUP(data[[#This Row],[Product]],products[Product],products[Cost per unit])</f>
        <v>10.62</v>
      </c>
      <c r="I258">
        <f>data[[#This Row],[Units]]*data[[#This Row],[Cost per unit]]</f>
        <v>3855.0599999999995</v>
      </c>
    </row>
    <row r="259" spans="3:9" x14ac:dyDescent="0.35">
      <c r="C259" t="s">
        <v>10</v>
      </c>
      <c r="D259" t="s">
        <v>34</v>
      </c>
      <c r="E259" t="s">
        <v>17</v>
      </c>
      <c r="F259" s="2">
        <v>700</v>
      </c>
      <c r="G259" s="3">
        <v>87</v>
      </c>
      <c r="H259">
        <f>_xlfn.XLOOKUP(data[[#This Row],[Product]],products[Product],products[Cost per unit])</f>
        <v>3.11</v>
      </c>
      <c r="I259">
        <f>data[[#This Row],[Units]]*data[[#This Row],[Cost per unit]]</f>
        <v>270.57</v>
      </c>
    </row>
    <row r="260" spans="3:9" x14ac:dyDescent="0.35">
      <c r="C260" t="s">
        <v>6</v>
      </c>
      <c r="D260" t="s">
        <v>34</v>
      </c>
      <c r="E260" t="s">
        <v>17</v>
      </c>
      <c r="F260" s="2">
        <v>3759</v>
      </c>
      <c r="G260" s="3">
        <v>150</v>
      </c>
      <c r="H260">
        <f>_xlfn.XLOOKUP(data[[#This Row],[Product]],products[Product],products[Cost per unit])</f>
        <v>3.11</v>
      </c>
      <c r="I260">
        <f>data[[#This Row],[Units]]*data[[#This Row],[Cost per unit]]</f>
        <v>466.5</v>
      </c>
    </row>
    <row r="261" spans="3:9" x14ac:dyDescent="0.35">
      <c r="C261" t="s">
        <v>2</v>
      </c>
      <c r="D261" t="s">
        <v>35</v>
      </c>
      <c r="E261" t="s">
        <v>17</v>
      </c>
      <c r="F261" s="2">
        <v>1589</v>
      </c>
      <c r="G261" s="3">
        <v>303</v>
      </c>
      <c r="H261">
        <f>_xlfn.XLOOKUP(data[[#This Row],[Product]],products[Product],products[Cost per unit])</f>
        <v>3.11</v>
      </c>
      <c r="I261">
        <f>data[[#This Row],[Units]]*data[[#This Row],[Cost per unit]]</f>
        <v>942.32999999999993</v>
      </c>
    </row>
    <row r="262" spans="3:9" x14ac:dyDescent="0.35">
      <c r="C262" t="s">
        <v>7</v>
      </c>
      <c r="D262" t="s">
        <v>35</v>
      </c>
      <c r="E262" t="s">
        <v>28</v>
      </c>
      <c r="F262" s="2">
        <v>5194</v>
      </c>
      <c r="G262" s="3">
        <v>288</v>
      </c>
      <c r="H262">
        <f>_xlfn.XLOOKUP(data[[#This Row],[Product]],products[Product],products[Cost per unit])</f>
        <v>10.38</v>
      </c>
      <c r="I262">
        <f>data[[#This Row],[Units]]*data[[#This Row],[Cost per unit]]</f>
        <v>2989.44</v>
      </c>
    </row>
    <row r="263" spans="3:9" x14ac:dyDescent="0.35">
      <c r="C263" t="s">
        <v>10</v>
      </c>
      <c r="D263" t="s">
        <v>36</v>
      </c>
      <c r="E263" t="s">
        <v>13</v>
      </c>
      <c r="F263" s="2">
        <v>945</v>
      </c>
      <c r="G263" s="3">
        <v>75</v>
      </c>
      <c r="H263">
        <f>_xlfn.XLOOKUP(data[[#This Row],[Product]],products[Product],products[Cost per unit])</f>
        <v>9.33</v>
      </c>
      <c r="I263">
        <f>data[[#This Row],[Units]]*data[[#This Row],[Cost per unit]]</f>
        <v>699.75</v>
      </c>
    </row>
    <row r="264" spans="3:9" x14ac:dyDescent="0.35">
      <c r="C264" t="s">
        <v>40</v>
      </c>
      <c r="D264" t="s">
        <v>38</v>
      </c>
      <c r="E264" t="s">
        <v>31</v>
      </c>
      <c r="F264" s="2">
        <v>1988</v>
      </c>
      <c r="G264" s="3">
        <v>39</v>
      </c>
      <c r="H264">
        <f>_xlfn.XLOOKUP(data[[#This Row],[Product]],products[Product],products[Cost per unit])</f>
        <v>5.79</v>
      </c>
      <c r="I264">
        <f>data[[#This Row],[Units]]*data[[#This Row],[Cost per unit]]</f>
        <v>225.81</v>
      </c>
    </row>
    <row r="265" spans="3:9" x14ac:dyDescent="0.35">
      <c r="C265" t="s">
        <v>6</v>
      </c>
      <c r="D265" t="s">
        <v>34</v>
      </c>
      <c r="E265" t="s">
        <v>32</v>
      </c>
      <c r="F265" s="2">
        <v>6734</v>
      </c>
      <c r="G265" s="3">
        <v>123</v>
      </c>
      <c r="H265">
        <f>_xlfn.XLOOKUP(data[[#This Row],[Product]],products[Product],products[Cost per unit])</f>
        <v>8.65</v>
      </c>
      <c r="I265">
        <f>data[[#This Row],[Units]]*data[[#This Row],[Cost per unit]]</f>
        <v>1063.95</v>
      </c>
    </row>
    <row r="266" spans="3:9" x14ac:dyDescent="0.35">
      <c r="C266" t="s">
        <v>40</v>
      </c>
      <c r="D266" t="s">
        <v>36</v>
      </c>
      <c r="E266" t="s">
        <v>4</v>
      </c>
      <c r="F266" s="2">
        <v>217</v>
      </c>
      <c r="G266" s="3">
        <v>36</v>
      </c>
      <c r="H266">
        <f>_xlfn.XLOOKUP(data[[#This Row],[Product]],products[Product],products[Cost per unit])</f>
        <v>11.88</v>
      </c>
      <c r="I266">
        <f>data[[#This Row],[Units]]*data[[#This Row],[Cost per unit]]</f>
        <v>427.68</v>
      </c>
    </row>
    <row r="267" spans="3:9" x14ac:dyDescent="0.35">
      <c r="C267" t="s">
        <v>5</v>
      </c>
      <c r="D267" t="s">
        <v>34</v>
      </c>
      <c r="E267" t="s">
        <v>22</v>
      </c>
      <c r="F267" s="2">
        <v>6279</v>
      </c>
      <c r="G267" s="3">
        <v>237</v>
      </c>
      <c r="H267">
        <f>_xlfn.XLOOKUP(data[[#This Row],[Product]],products[Product],products[Cost per unit])</f>
        <v>9.77</v>
      </c>
      <c r="I267">
        <f>data[[#This Row],[Units]]*data[[#This Row],[Cost per unit]]</f>
        <v>2315.4899999999998</v>
      </c>
    </row>
    <row r="268" spans="3:9" x14ac:dyDescent="0.35">
      <c r="C268" t="s">
        <v>40</v>
      </c>
      <c r="D268" t="s">
        <v>36</v>
      </c>
      <c r="E268" t="s">
        <v>13</v>
      </c>
      <c r="F268" s="2">
        <v>4424</v>
      </c>
      <c r="G268" s="3">
        <v>201</v>
      </c>
      <c r="H268">
        <f>_xlfn.XLOOKUP(data[[#This Row],[Product]],products[Product],products[Cost per unit])</f>
        <v>9.33</v>
      </c>
      <c r="I268">
        <f>data[[#This Row],[Units]]*data[[#This Row],[Cost per unit]]</f>
        <v>1875.33</v>
      </c>
    </row>
    <row r="269" spans="3:9" x14ac:dyDescent="0.35">
      <c r="C269" t="s">
        <v>2</v>
      </c>
      <c r="D269" t="s">
        <v>36</v>
      </c>
      <c r="E269" t="s">
        <v>17</v>
      </c>
      <c r="F269" s="2">
        <v>189</v>
      </c>
      <c r="G269" s="3">
        <v>48</v>
      </c>
      <c r="H269">
        <f>_xlfn.XLOOKUP(data[[#This Row],[Product]],products[Product],products[Cost per unit])</f>
        <v>3.11</v>
      </c>
      <c r="I269">
        <f>data[[#This Row],[Units]]*data[[#This Row],[Cost per unit]]</f>
        <v>149.28</v>
      </c>
    </row>
    <row r="270" spans="3:9" x14ac:dyDescent="0.35">
      <c r="C270" t="s">
        <v>5</v>
      </c>
      <c r="D270" t="s">
        <v>35</v>
      </c>
      <c r="E270" t="s">
        <v>22</v>
      </c>
      <c r="F270" s="2">
        <v>490</v>
      </c>
      <c r="G270" s="3">
        <v>84</v>
      </c>
      <c r="H270">
        <f>_xlfn.XLOOKUP(data[[#This Row],[Product]],products[Product],products[Cost per unit])</f>
        <v>9.77</v>
      </c>
      <c r="I270">
        <f>data[[#This Row],[Units]]*data[[#This Row],[Cost per unit]]</f>
        <v>820.68</v>
      </c>
    </row>
    <row r="271" spans="3:9" x14ac:dyDescent="0.35">
      <c r="C271" t="s">
        <v>8</v>
      </c>
      <c r="D271" t="s">
        <v>37</v>
      </c>
      <c r="E271" t="s">
        <v>21</v>
      </c>
      <c r="F271" s="2">
        <v>434</v>
      </c>
      <c r="G271" s="3">
        <v>87</v>
      </c>
      <c r="H271">
        <f>_xlfn.XLOOKUP(data[[#This Row],[Product]],products[Product],products[Cost per unit])</f>
        <v>9</v>
      </c>
      <c r="I271">
        <f>data[[#This Row],[Units]]*data[[#This Row],[Cost per unit]]</f>
        <v>783</v>
      </c>
    </row>
    <row r="272" spans="3:9" x14ac:dyDescent="0.35">
      <c r="C272" t="s">
        <v>7</v>
      </c>
      <c r="D272" t="s">
        <v>38</v>
      </c>
      <c r="E272" t="s">
        <v>30</v>
      </c>
      <c r="F272" s="2">
        <v>10129</v>
      </c>
      <c r="G272" s="3">
        <v>312</v>
      </c>
      <c r="H272">
        <f>_xlfn.XLOOKUP(data[[#This Row],[Product]],products[Product],products[Cost per unit])</f>
        <v>14.49</v>
      </c>
      <c r="I272">
        <f>data[[#This Row],[Units]]*data[[#This Row],[Cost per unit]]</f>
        <v>4520.88</v>
      </c>
    </row>
    <row r="273" spans="3:9" x14ac:dyDescent="0.35">
      <c r="C273" t="s">
        <v>3</v>
      </c>
      <c r="D273" t="s">
        <v>39</v>
      </c>
      <c r="E273" t="s">
        <v>28</v>
      </c>
      <c r="F273" s="2">
        <v>1652</v>
      </c>
      <c r="G273" s="3">
        <v>102</v>
      </c>
      <c r="H273">
        <f>_xlfn.XLOOKUP(data[[#This Row],[Product]],products[Product],products[Cost per unit])</f>
        <v>10.38</v>
      </c>
      <c r="I273">
        <f>data[[#This Row],[Units]]*data[[#This Row],[Cost per unit]]</f>
        <v>1058.76</v>
      </c>
    </row>
    <row r="274" spans="3:9" x14ac:dyDescent="0.35">
      <c r="C274" t="s">
        <v>8</v>
      </c>
      <c r="D274" t="s">
        <v>38</v>
      </c>
      <c r="E274" t="s">
        <v>21</v>
      </c>
      <c r="F274" s="2">
        <v>6433</v>
      </c>
      <c r="G274" s="3">
        <v>78</v>
      </c>
      <c r="H274">
        <f>_xlfn.XLOOKUP(data[[#This Row],[Product]],products[Product],products[Cost per unit])</f>
        <v>9</v>
      </c>
      <c r="I274">
        <f>data[[#This Row],[Units]]*data[[#This Row],[Cost per unit]]</f>
        <v>702</v>
      </c>
    </row>
    <row r="275" spans="3:9" x14ac:dyDescent="0.35">
      <c r="C275" t="s">
        <v>3</v>
      </c>
      <c r="D275" t="s">
        <v>34</v>
      </c>
      <c r="E275" t="s">
        <v>23</v>
      </c>
      <c r="F275" s="2">
        <v>2212</v>
      </c>
      <c r="G275" s="3">
        <v>117</v>
      </c>
      <c r="H275">
        <f>_xlfn.XLOOKUP(data[[#This Row],[Product]],products[Product],products[Cost per unit])</f>
        <v>6.49</v>
      </c>
      <c r="I275">
        <f>data[[#This Row],[Units]]*data[[#This Row],[Cost per unit]]</f>
        <v>759.33</v>
      </c>
    </row>
    <row r="276" spans="3:9" x14ac:dyDescent="0.35">
      <c r="C276" t="s">
        <v>41</v>
      </c>
      <c r="D276" t="s">
        <v>35</v>
      </c>
      <c r="E276" t="s">
        <v>19</v>
      </c>
      <c r="F276" s="2">
        <v>609</v>
      </c>
      <c r="G276" s="3">
        <v>99</v>
      </c>
      <c r="H276">
        <f>_xlfn.XLOOKUP(data[[#This Row],[Product]],products[Product],products[Cost per unit])</f>
        <v>7.64</v>
      </c>
      <c r="I276">
        <f>data[[#This Row],[Units]]*data[[#This Row],[Cost per unit]]</f>
        <v>756.36</v>
      </c>
    </row>
    <row r="277" spans="3:9" x14ac:dyDescent="0.35">
      <c r="C277" t="s">
        <v>40</v>
      </c>
      <c r="D277" t="s">
        <v>35</v>
      </c>
      <c r="E277" t="s">
        <v>24</v>
      </c>
      <c r="F277" s="2">
        <v>1638</v>
      </c>
      <c r="G277" s="3">
        <v>48</v>
      </c>
      <c r="H277">
        <f>_xlfn.XLOOKUP(data[[#This Row],[Product]],products[Product],products[Cost per unit])</f>
        <v>4.97</v>
      </c>
      <c r="I277">
        <f>data[[#This Row],[Units]]*data[[#This Row],[Cost per unit]]</f>
        <v>238.56</v>
      </c>
    </row>
    <row r="278" spans="3:9" x14ac:dyDescent="0.35">
      <c r="C278" t="s">
        <v>7</v>
      </c>
      <c r="D278" t="s">
        <v>34</v>
      </c>
      <c r="E278" t="s">
        <v>15</v>
      </c>
      <c r="F278" s="2">
        <v>3829</v>
      </c>
      <c r="G278" s="3">
        <v>24</v>
      </c>
      <c r="H278">
        <f>_xlfn.XLOOKUP(data[[#This Row],[Product]],products[Product],products[Cost per unit])</f>
        <v>11.73</v>
      </c>
      <c r="I278">
        <f>data[[#This Row],[Units]]*data[[#This Row],[Cost per unit]]</f>
        <v>281.52</v>
      </c>
    </row>
    <row r="279" spans="3:9" x14ac:dyDescent="0.35">
      <c r="C279" t="s">
        <v>40</v>
      </c>
      <c r="D279" t="s">
        <v>39</v>
      </c>
      <c r="E279" t="s">
        <v>15</v>
      </c>
      <c r="F279" s="2">
        <v>5775</v>
      </c>
      <c r="G279" s="3">
        <v>42</v>
      </c>
      <c r="H279">
        <f>_xlfn.XLOOKUP(data[[#This Row],[Product]],products[Product],products[Cost per unit])</f>
        <v>11.73</v>
      </c>
      <c r="I279">
        <f>data[[#This Row],[Units]]*data[[#This Row],[Cost per unit]]</f>
        <v>492.66</v>
      </c>
    </row>
    <row r="280" spans="3:9" x14ac:dyDescent="0.35">
      <c r="C280" t="s">
        <v>6</v>
      </c>
      <c r="D280" t="s">
        <v>35</v>
      </c>
      <c r="E280" t="s">
        <v>20</v>
      </c>
      <c r="F280" s="2">
        <v>1071</v>
      </c>
      <c r="G280" s="3">
        <v>270</v>
      </c>
      <c r="H280">
        <f>_xlfn.XLOOKUP(data[[#This Row],[Product]],products[Product],products[Cost per unit])</f>
        <v>10.62</v>
      </c>
      <c r="I280">
        <f>data[[#This Row],[Units]]*data[[#This Row],[Cost per unit]]</f>
        <v>2867.3999999999996</v>
      </c>
    </row>
    <row r="281" spans="3:9" x14ac:dyDescent="0.35">
      <c r="C281" t="s">
        <v>8</v>
      </c>
      <c r="D281" t="s">
        <v>36</v>
      </c>
      <c r="E281" t="s">
        <v>23</v>
      </c>
      <c r="F281" s="2">
        <v>5019</v>
      </c>
      <c r="G281" s="3">
        <v>150</v>
      </c>
      <c r="H281">
        <f>_xlfn.XLOOKUP(data[[#This Row],[Product]],products[Product],products[Cost per unit])</f>
        <v>6.49</v>
      </c>
      <c r="I281">
        <f>data[[#This Row],[Units]]*data[[#This Row],[Cost per unit]]</f>
        <v>973.5</v>
      </c>
    </row>
    <row r="282" spans="3:9" x14ac:dyDescent="0.35">
      <c r="C282" t="s">
        <v>2</v>
      </c>
      <c r="D282" t="s">
        <v>37</v>
      </c>
      <c r="E282" t="s">
        <v>15</v>
      </c>
      <c r="F282" s="2">
        <v>2863</v>
      </c>
      <c r="G282" s="3">
        <v>42</v>
      </c>
      <c r="H282">
        <f>_xlfn.XLOOKUP(data[[#This Row],[Product]],products[Product],products[Cost per unit])</f>
        <v>11.73</v>
      </c>
      <c r="I282">
        <f>data[[#This Row],[Units]]*data[[#This Row],[Cost per unit]]</f>
        <v>492.66</v>
      </c>
    </row>
    <row r="283" spans="3:9" x14ac:dyDescent="0.35">
      <c r="C283" t="s">
        <v>40</v>
      </c>
      <c r="D283" t="s">
        <v>35</v>
      </c>
      <c r="E283" t="s">
        <v>29</v>
      </c>
      <c r="F283" s="2">
        <v>1617</v>
      </c>
      <c r="G283" s="3">
        <v>126</v>
      </c>
      <c r="H283">
        <f>_xlfn.XLOOKUP(data[[#This Row],[Product]],products[Product],products[Cost per unit])</f>
        <v>7.16</v>
      </c>
      <c r="I283">
        <f>data[[#This Row],[Units]]*data[[#This Row],[Cost per unit]]</f>
        <v>902.16</v>
      </c>
    </row>
    <row r="284" spans="3:9" x14ac:dyDescent="0.35">
      <c r="C284" t="s">
        <v>6</v>
      </c>
      <c r="D284" t="s">
        <v>37</v>
      </c>
      <c r="E284" t="s">
        <v>26</v>
      </c>
      <c r="F284" s="2">
        <v>6818</v>
      </c>
      <c r="G284" s="3">
        <v>6</v>
      </c>
      <c r="H284">
        <f>_xlfn.XLOOKUP(data[[#This Row],[Product]],products[Product],products[Cost per unit])</f>
        <v>5.6</v>
      </c>
      <c r="I284">
        <f>data[[#This Row],[Units]]*data[[#This Row],[Cost per unit]]</f>
        <v>33.599999999999994</v>
      </c>
    </row>
    <row r="285" spans="3:9" x14ac:dyDescent="0.35">
      <c r="C285" t="s">
        <v>3</v>
      </c>
      <c r="D285" t="s">
        <v>35</v>
      </c>
      <c r="E285" t="s">
        <v>15</v>
      </c>
      <c r="F285" s="2">
        <v>6657</v>
      </c>
      <c r="G285" s="3">
        <v>276</v>
      </c>
      <c r="H285">
        <f>_xlfn.XLOOKUP(data[[#This Row],[Product]],products[Product],products[Cost per unit])</f>
        <v>11.73</v>
      </c>
      <c r="I285">
        <f>data[[#This Row],[Units]]*data[[#This Row],[Cost per unit]]</f>
        <v>3237.48</v>
      </c>
    </row>
    <row r="286" spans="3:9" x14ac:dyDescent="0.35">
      <c r="C286" t="s">
        <v>3</v>
      </c>
      <c r="D286" t="s">
        <v>34</v>
      </c>
      <c r="E286" t="s">
        <v>17</v>
      </c>
      <c r="F286" s="2">
        <v>2919</v>
      </c>
      <c r="G286" s="3">
        <v>93</v>
      </c>
      <c r="H286">
        <f>_xlfn.XLOOKUP(data[[#This Row],[Product]],products[Product],products[Cost per unit])</f>
        <v>3.11</v>
      </c>
      <c r="I286">
        <f>data[[#This Row],[Units]]*data[[#This Row],[Cost per unit]]</f>
        <v>289.22999999999996</v>
      </c>
    </row>
    <row r="287" spans="3:9" x14ac:dyDescent="0.35">
      <c r="C287" t="s">
        <v>2</v>
      </c>
      <c r="D287" t="s">
        <v>36</v>
      </c>
      <c r="E287" t="s">
        <v>31</v>
      </c>
      <c r="F287" s="2">
        <v>3094</v>
      </c>
      <c r="G287" s="3">
        <v>246</v>
      </c>
      <c r="H287">
        <f>_xlfn.XLOOKUP(data[[#This Row],[Product]],products[Product],products[Cost per unit])</f>
        <v>5.79</v>
      </c>
      <c r="I287">
        <f>data[[#This Row],[Units]]*data[[#This Row],[Cost per unit]]</f>
        <v>1424.34</v>
      </c>
    </row>
    <row r="288" spans="3:9" x14ac:dyDescent="0.35">
      <c r="C288" t="s">
        <v>6</v>
      </c>
      <c r="D288" t="s">
        <v>39</v>
      </c>
      <c r="E288" t="s">
        <v>24</v>
      </c>
      <c r="F288" s="2">
        <v>2989</v>
      </c>
      <c r="G288" s="3">
        <v>3</v>
      </c>
      <c r="H288">
        <f>_xlfn.XLOOKUP(data[[#This Row],[Product]],products[Product],products[Cost per unit])</f>
        <v>4.97</v>
      </c>
      <c r="I288">
        <f>data[[#This Row],[Units]]*data[[#This Row],[Cost per unit]]</f>
        <v>14.91</v>
      </c>
    </row>
    <row r="289" spans="3:9" x14ac:dyDescent="0.35">
      <c r="C289" t="s">
        <v>8</v>
      </c>
      <c r="D289" t="s">
        <v>38</v>
      </c>
      <c r="E289" t="s">
        <v>27</v>
      </c>
      <c r="F289" s="2">
        <v>2268</v>
      </c>
      <c r="G289" s="3">
        <v>63</v>
      </c>
      <c r="H289">
        <f>_xlfn.XLOOKUP(data[[#This Row],[Product]],products[Product],products[Cost per unit])</f>
        <v>16.73</v>
      </c>
      <c r="I289">
        <f>data[[#This Row],[Units]]*data[[#This Row],[Cost per unit]]</f>
        <v>1053.99</v>
      </c>
    </row>
    <row r="290" spans="3:9" x14ac:dyDescent="0.35">
      <c r="C290" t="s">
        <v>5</v>
      </c>
      <c r="D290" t="s">
        <v>35</v>
      </c>
      <c r="E290" t="s">
        <v>31</v>
      </c>
      <c r="F290" s="2">
        <v>4753</v>
      </c>
      <c r="G290" s="3">
        <v>246</v>
      </c>
      <c r="H290">
        <f>_xlfn.XLOOKUP(data[[#This Row],[Product]],products[Product],products[Cost per unit])</f>
        <v>5.79</v>
      </c>
      <c r="I290">
        <f>data[[#This Row],[Units]]*data[[#This Row],[Cost per unit]]</f>
        <v>1424.34</v>
      </c>
    </row>
    <row r="291" spans="3:9" x14ac:dyDescent="0.35">
      <c r="C291" t="s">
        <v>2</v>
      </c>
      <c r="D291" t="s">
        <v>34</v>
      </c>
      <c r="E291" t="s">
        <v>19</v>
      </c>
      <c r="F291" s="2">
        <v>7511</v>
      </c>
      <c r="G291" s="3">
        <v>120</v>
      </c>
      <c r="H291">
        <f>_xlfn.XLOOKUP(data[[#This Row],[Product]],products[Product],products[Cost per unit])</f>
        <v>7.64</v>
      </c>
      <c r="I291">
        <f>data[[#This Row],[Units]]*data[[#This Row],[Cost per unit]]</f>
        <v>916.8</v>
      </c>
    </row>
    <row r="292" spans="3:9" x14ac:dyDescent="0.35">
      <c r="C292" t="s">
        <v>2</v>
      </c>
      <c r="D292" t="s">
        <v>38</v>
      </c>
      <c r="E292" t="s">
        <v>31</v>
      </c>
      <c r="F292" s="2">
        <v>4326</v>
      </c>
      <c r="G292" s="3">
        <v>348</v>
      </c>
      <c r="H292">
        <f>_xlfn.XLOOKUP(data[[#This Row],[Product]],products[Product],products[Cost per unit])</f>
        <v>5.79</v>
      </c>
      <c r="I292">
        <f>data[[#This Row],[Units]]*data[[#This Row],[Cost per unit]]</f>
        <v>2014.92</v>
      </c>
    </row>
    <row r="293" spans="3:9" x14ac:dyDescent="0.35">
      <c r="C293" t="s">
        <v>41</v>
      </c>
      <c r="D293" t="s">
        <v>34</v>
      </c>
      <c r="E293" t="s">
        <v>23</v>
      </c>
      <c r="F293" s="2">
        <v>4935</v>
      </c>
      <c r="G293" s="3">
        <v>126</v>
      </c>
      <c r="H293">
        <f>_xlfn.XLOOKUP(data[[#This Row],[Product]],products[Product],products[Cost per unit])</f>
        <v>6.49</v>
      </c>
      <c r="I293">
        <f>data[[#This Row],[Units]]*data[[#This Row],[Cost per unit]]</f>
        <v>817.74</v>
      </c>
    </row>
    <row r="294" spans="3:9" x14ac:dyDescent="0.35">
      <c r="C294" t="s">
        <v>6</v>
      </c>
      <c r="D294" t="s">
        <v>35</v>
      </c>
      <c r="E294" t="s">
        <v>30</v>
      </c>
      <c r="F294" s="2">
        <v>4781</v>
      </c>
      <c r="G294" s="3">
        <v>123</v>
      </c>
      <c r="H294">
        <f>_xlfn.XLOOKUP(data[[#This Row],[Product]],products[Product],products[Cost per unit])</f>
        <v>14.49</v>
      </c>
      <c r="I294">
        <f>data[[#This Row],[Units]]*data[[#This Row],[Cost per unit]]</f>
        <v>1782.27</v>
      </c>
    </row>
    <row r="295" spans="3:9" x14ac:dyDescent="0.35">
      <c r="C295" t="s">
        <v>5</v>
      </c>
      <c r="D295" t="s">
        <v>38</v>
      </c>
      <c r="E295" t="s">
        <v>25</v>
      </c>
      <c r="F295" s="2">
        <v>7483</v>
      </c>
      <c r="G295" s="3">
        <v>45</v>
      </c>
      <c r="H295">
        <f>_xlfn.XLOOKUP(data[[#This Row],[Product]],products[Product],products[Cost per unit])</f>
        <v>13.15</v>
      </c>
      <c r="I295">
        <f>data[[#This Row],[Units]]*data[[#This Row],[Cost per unit]]</f>
        <v>591.75</v>
      </c>
    </row>
    <row r="296" spans="3:9" x14ac:dyDescent="0.35">
      <c r="C296" t="s">
        <v>10</v>
      </c>
      <c r="D296" t="s">
        <v>38</v>
      </c>
      <c r="E296" t="s">
        <v>4</v>
      </c>
      <c r="F296" s="2">
        <v>6860</v>
      </c>
      <c r="G296" s="3">
        <v>126</v>
      </c>
      <c r="H296">
        <f>_xlfn.XLOOKUP(data[[#This Row],[Product]],products[Product],products[Cost per unit])</f>
        <v>11.88</v>
      </c>
      <c r="I296">
        <f>data[[#This Row],[Units]]*data[[#This Row],[Cost per unit]]</f>
        <v>1496.88</v>
      </c>
    </row>
    <row r="297" spans="3:9" x14ac:dyDescent="0.35">
      <c r="C297" t="s">
        <v>40</v>
      </c>
      <c r="D297" t="s">
        <v>37</v>
      </c>
      <c r="E297" t="s">
        <v>29</v>
      </c>
      <c r="F297" s="2">
        <v>9002</v>
      </c>
      <c r="G297" s="3">
        <v>72</v>
      </c>
      <c r="H297">
        <f>_xlfn.XLOOKUP(data[[#This Row],[Product]],products[Product],products[Cost per unit])</f>
        <v>7.16</v>
      </c>
      <c r="I297">
        <f>data[[#This Row],[Units]]*data[[#This Row],[Cost per unit]]</f>
        <v>515.52</v>
      </c>
    </row>
    <row r="298" spans="3:9" x14ac:dyDescent="0.35">
      <c r="C298" t="s">
        <v>6</v>
      </c>
      <c r="D298" t="s">
        <v>36</v>
      </c>
      <c r="E298" t="s">
        <v>29</v>
      </c>
      <c r="F298" s="2">
        <v>1400</v>
      </c>
      <c r="G298" s="3">
        <v>135</v>
      </c>
      <c r="H298">
        <f>_xlfn.XLOOKUP(data[[#This Row],[Product]],products[Product],products[Cost per unit])</f>
        <v>7.16</v>
      </c>
      <c r="I298">
        <f>data[[#This Row],[Units]]*data[[#This Row],[Cost per unit]]</f>
        <v>966.6</v>
      </c>
    </row>
    <row r="299" spans="3:9" x14ac:dyDescent="0.35">
      <c r="C299" t="s">
        <v>10</v>
      </c>
      <c r="D299" t="s">
        <v>34</v>
      </c>
      <c r="E299" t="s">
        <v>22</v>
      </c>
      <c r="F299" s="2">
        <v>4053</v>
      </c>
      <c r="G299" s="3">
        <v>24</v>
      </c>
      <c r="H299">
        <f>_xlfn.XLOOKUP(data[[#This Row],[Product]],products[Product],products[Cost per unit])</f>
        <v>9.77</v>
      </c>
      <c r="I299">
        <f>data[[#This Row],[Units]]*data[[#This Row],[Cost per unit]]</f>
        <v>234.48</v>
      </c>
    </row>
    <row r="300" spans="3:9" x14ac:dyDescent="0.35">
      <c r="C300" t="s">
        <v>7</v>
      </c>
      <c r="D300" t="s">
        <v>36</v>
      </c>
      <c r="E300" t="s">
        <v>31</v>
      </c>
      <c r="F300" s="2">
        <v>2149</v>
      </c>
      <c r="G300" s="3">
        <v>117</v>
      </c>
      <c r="H300">
        <f>_xlfn.XLOOKUP(data[[#This Row],[Product]],products[Product],products[Cost per unit])</f>
        <v>5.79</v>
      </c>
      <c r="I300">
        <f>data[[#This Row],[Units]]*data[[#This Row],[Cost per unit]]</f>
        <v>677.43</v>
      </c>
    </row>
    <row r="301" spans="3:9" x14ac:dyDescent="0.35">
      <c r="C301" t="s">
        <v>3</v>
      </c>
      <c r="D301" t="s">
        <v>39</v>
      </c>
      <c r="E301" t="s">
        <v>29</v>
      </c>
      <c r="F301" s="2">
        <v>3640</v>
      </c>
      <c r="G301" s="3">
        <v>51</v>
      </c>
      <c r="H301">
        <f>_xlfn.XLOOKUP(data[[#This Row],[Product]],products[Product],products[Cost per unit])</f>
        <v>7.16</v>
      </c>
      <c r="I301">
        <f>data[[#This Row],[Units]]*data[[#This Row],[Cost per unit]]</f>
        <v>365.16</v>
      </c>
    </row>
    <row r="302" spans="3:9" x14ac:dyDescent="0.35">
      <c r="C302" t="s">
        <v>2</v>
      </c>
      <c r="D302" t="s">
        <v>39</v>
      </c>
      <c r="E302" t="s">
        <v>23</v>
      </c>
      <c r="F302" s="2">
        <v>630</v>
      </c>
      <c r="G302" s="3">
        <v>36</v>
      </c>
      <c r="H302">
        <f>_xlfn.XLOOKUP(data[[#This Row],[Product]],products[Product],products[Cost per unit])</f>
        <v>6.49</v>
      </c>
      <c r="I302">
        <f>data[[#This Row],[Units]]*data[[#This Row],[Cost per unit]]</f>
        <v>233.64000000000001</v>
      </c>
    </row>
    <row r="303" spans="3:9" x14ac:dyDescent="0.35">
      <c r="C303" t="s">
        <v>9</v>
      </c>
      <c r="D303" t="s">
        <v>35</v>
      </c>
      <c r="E303" t="s">
        <v>27</v>
      </c>
      <c r="F303" s="2">
        <v>2429</v>
      </c>
      <c r="G303" s="3">
        <v>144</v>
      </c>
      <c r="H303">
        <f>_xlfn.XLOOKUP(data[[#This Row],[Product]],products[Product],products[Cost per unit])</f>
        <v>16.73</v>
      </c>
      <c r="I303">
        <f>data[[#This Row],[Units]]*data[[#This Row],[Cost per unit]]</f>
        <v>2409.12</v>
      </c>
    </row>
    <row r="304" spans="3:9" x14ac:dyDescent="0.35">
      <c r="C304" t="s">
        <v>9</v>
      </c>
      <c r="D304" t="s">
        <v>36</v>
      </c>
      <c r="E304" t="s">
        <v>25</v>
      </c>
      <c r="F304" s="2">
        <v>2142</v>
      </c>
      <c r="G304" s="3">
        <v>114</v>
      </c>
      <c r="H304">
        <f>_xlfn.XLOOKUP(data[[#This Row],[Product]],products[Product],products[Cost per unit])</f>
        <v>13.15</v>
      </c>
      <c r="I304">
        <f>data[[#This Row],[Units]]*data[[#This Row],[Cost per unit]]</f>
        <v>1499.1000000000001</v>
      </c>
    </row>
    <row r="305" spans="3:9" x14ac:dyDescent="0.35">
      <c r="C305" t="s">
        <v>7</v>
      </c>
      <c r="D305" t="s">
        <v>37</v>
      </c>
      <c r="E305" t="s">
        <v>30</v>
      </c>
      <c r="F305" s="2">
        <v>6454</v>
      </c>
      <c r="G305" s="3">
        <v>54</v>
      </c>
      <c r="H305">
        <f>_xlfn.XLOOKUP(data[[#This Row],[Product]],products[Product],products[Cost per unit])</f>
        <v>14.49</v>
      </c>
      <c r="I305">
        <f>data[[#This Row],[Units]]*data[[#This Row],[Cost per unit]]</f>
        <v>782.46</v>
      </c>
    </row>
    <row r="306" spans="3:9" x14ac:dyDescent="0.35">
      <c r="C306" t="s">
        <v>7</v>
      </c>
      <c r="D306" t="s">
        <v>37</v>
      </c>
      <c r="E306" t="s">
        <v>16</v>
      </c>
      <c r="F306" s="2">
        <v>4487</v>
      </c>
      <c r="G306" s="3">
        <v>333</v>
      </c>
      <c r="H306">
        <f>_xlfn.XLOOKUP(data[[#This Row],[Product]],products[Product],products[Cost per unit])</f>
        <v>8.7899999999999991</v>
      </c>
      <c r="I306">
        <f>data[[#This Row],[Units]]*data[[#This Row],[Cost per unit]]</f>
        <v>2927.0699999999997</v>
      </c>
    </row>
    <row r="307" spans="3:9" x14ac:dyDescent="0.35">
      <c r="C307" t="s">
        <v>3</v>
      </c>
      <c r="D307" t="s">
        <v>37</v>
      </c>
      <c r="E307" t="s">
        <v>4</v>
      </c>
      <c r="F307" s="2">
        <v>938</v>
      </c>
      <c r="G307" s="3">
        <v>366</v>
      </c>
      <c r="H307">
        <f>_xlfn.XLOOKUP(data[[#This Row],[Product]],products[Product],products[Cost per unit])</f>
        <v>11.88</v>
      </c>
      <c r="I307">
        <f>data[[#This Row],[Units]]*data[[#This Row],[Cost per unit]]</f>
        <v>4348.08</v>
      </c>
    </row>
    <row r="308" spans="3:9" x14ac:dyDescent="0.35">
      <c r="C308" t="s">
        <v>3</v>
      </c>
      <c r="D308" t="s">
        <v>38</v>
      </c>
      <c r="E308" t="s">
        <v>26</v>
      </c>
      <c r="F308" s="2">
        <v>8841</v>
      </c>
      <c r="G308" s="3">
        <v>303</v>
      </c>
      <c r="H308">
        <f>_xlfn.XLOOKUP(data[[#This Row],[Product]],products[Product],products[Cost per unit])</f>
        <v>5.6</v>
      </c>
      <c r="I308">
        <f>data[[#This Row],[Units]]*data[[#This Row],[Cost per unit]]</f>
        <v>1696.8</v>
      </c>
    </row>
    <row r="309" spans="3:9" x14ac:dyDescent="0.35">
      <c r="C309" t="s">
        <v>2</v>
      </c>
      <c r="D309" t="s">
        <v>39</v>
      </c>
      <c r="E309" t="s">
        <v>33</v>
      </c>
      <c r="F309" s="2">
        <v>4018</v>
      </c>
      <c r="G309" s="3">
        <v>126</v>
      </c>
      <c r="H309">
        <f>_xlfn.XLOOKUP(data[[#This Row],[Product]],products[Product],products[Cost per unit])</f>
        <v>12.37</v>
      </c>
      <c r="I309">
        <f>data[[#This Row],[Units]]*data[[#This Row],[Cost per unit]]</f>
        <v>1558.62</v>
      </c>
    </row>
    <row r="310" spans="3:9" x14ac:dyDescent="0.35">
      <c r="C310" t="s">
        <v>41</v>
      </c>
      <c r="D310" t="s">
        <v>37</v>
      </c>
      <c r="E310" t="s">
        <v>15</v>
      </c>
      <c r="F310" s="2">
        <v>714</v>
      </c>
      <c r="G310" s="3">
        <v>231</v>
      </c>
      <c r="H310">
        <f>_xlfn.XLOOKUP(data[[#This Row],[Product]],products[Product],products[Cost per unit])</f>
        <v>11.73</v>
      </c>
      <c r="I310">
        <f>data[[#This Row],[Units]]*data[[#This Row],[Cost per unit]]</f>
        <v>2709.63</v>
      </c>
    </row>
    <row r="311" spans="3:9" x14ac:dyDescent="0.35">
      <c r="C311" t="s">
        <v>9</v>
      </c>
      <c r="D311" t="s">
        <v>38</v>
      </c>
      <c r="E311" t="s">
        <v>25</v>
      </c>
      <c r="F311" s="2">
        <v>3850</v>
      </c>
      <c r="G311" s="3">
        <v>102</v>
      </c>
      <c r="H311">
        <f>_xlfn.XLOOKUP(data[[#This Row],[Product]],products[Product],products[Cost per unit])</f>
        <v>13.15</v>
      </c>
      <c r="I311">
        <f>data[[#This Row],[Units]]*data[[#This Row],[Cost per unit]]</f>
        <v>1341.3</v>
      </c>
    </row>
    <row r="312" spans="3:9" x14ac:dyDescent="0.35">
      <c r="F312" s="2"/>
      <c r="G312" s="3"/>
    </row>
    <row r="313" spans="3:9" x14ac:dyDescent="0.35">
      <c r="F313" s="2"/>
      <c r="G313" s="3"/>
    </row>
    <row r="314" spans="3:9" x14ac:dyDescent="0.35">
      <c r="F314" s="2"/>
      <c r="G314" s="3"/>
    </row>
    <row r="315" spans="3:9" x14ac:dyDescent="0.35">
      <c r="F315" s="2"/>
      <c r="G315" s="3"/>
    </row>
    <row r="316" spans="3:9" x14ac:dyDescent="0.35">
      <c r="F316" s="2"/>
      <c r="G316" s="3"/>
    </row>
    <row r="317" spans="3:9" x14ac:dyDescent="0.35">
      <c r="F317" s="2"/>
      <c r="G317" s="3"/>
    </row>
    <row r="318" spans="3:9" x14ac:dyDescent="0.35">
      <c r="F318" s="2"/>
      <c r="G318" s="3"/>
    </row>
    <row r="319" spans="3:9" x14ac:dyDescent="0.35">
      <c r="F319" s="2"/>
      <c r="G319" s="3"/>
    </row>
    <row r="320" spans="3:9" x14ac:dyDescent="0.35">
      <c r="F320" s="2"/>
      <c r="G320" s="3"/>
    </row>
    <row r="321" spans="6:7" x14ac:dyDescent="0.35">
      <c r="F321" s="2"/>
      <c r="G321" s="3"/>
    </row>
    <row r="322" spans="6:7" x14ac:dyDescent="0.35">
      <c r="F322" s="2"/>
      <c r="G322" s="3"/>
    </row>
    <row r="323" spans="6:7" x14ac:dyDescent="0.35">
      <c r="F323" s="2"/>
      <c r="G323" s="3"/>
    </row>
    <row r="324" spans="6:7" x14ac:dyDescent="0.35">
      <c r="F324" s="2"/>
      <c r="G324" s="3"/>
    </row>
    <row r="325" spans="6:7" x14ac:dyDescent="0.35">
      <c r="F325" s="2"/>
      <c r="G325" s="3"/>
    </row>
    <row r="326" spans="6:7" x14ac:dyDescent="0.35">
      <c r="F326" s="2"/>
      <c r="G326" s="3"/>
    </row>
    <row r="327" spans="6:7" x14ac:dyDescent="0.35">
      <c r="F327" s="2"/>
      <c r="G327" s="3"/>
    </row>
    <row r="328" spans="6:7" x14ac:dyDescent="0.35">
      <c r="F328" s="2"/>
      <c r="G328" s="3"/>
    </row>
    <row r="329" spans="6:7" x14ac:dyDescent="0.35">
      <c r="F329" s="2"/>
      <c r="G329" s="3"/>
    </row>
    <row r="330" spans="6:7" x14ac:dyDescent="0.35">
      <c r="F330" s="2"/>
      <c r="G330" s="3"/>
    </row>
    <row r="331" spans="6:7" x14ac:dyDescent="0.35">
      <c r="F331" s="2"/>
      <c r="G331" s="3"/>
    </row>
    <row r="332" spans="6:7" x14ac:dyDescent="0.35">
      <c r="F332" s="2"/>
      <c r="G332" s="3"/>
    </row>
    <row r="333" spans="6:7" x14ac:dyDescent="0.35">
      <c r="F333" s="2"/>
      <c r="G333" s="3"/>
    </row>
    <row r="334" spans="6:7" x14ac:dyDescent="0.35">
      <c r="F334" s="2"/>
      <c r="G334" s="3"/>
    </row>
    <row r="335" spans="6:7" x14ac:dyDescent="0.35">
      <c r="F335" s="2"/>
      <c r="G335" s="3"/>
    </row>
    <row r="336" spans="6:7" x14ac:dyDescent="0.35">
      <c r="F336" s="2"/>
      <c r="G336" s="3"/>
    </row>
    <row r="337" spans="6:7" x14ac:dyDescent="0.35">
      <c r="F337" s="2"/>
      <c r="G337" s="3"/>
    </row>
    <row r="338" spans="6:7" x14ac:dyDescent="0.35">
      <c r="F338" s="2"/>
      <c r="G338" s="3"/>
    </row>
    <row r="339" spans="6:7" x14ac:dyDescent="0.35">
      <c r="F339" s="2"/>
      <c r="G339" s="3"/>
    </row>
    <row r="340" spans="6:7" x14ac:dyDescent="0.35">
      <c r="F340" s="2"/>
      <c r="G340" s="3"/>
    </row>
    <row r="341" spans="6:7" x14ac:dyDescent="0.35">
      <c r="F341" s="2"/>
      <c r="G341" s="3"/>
    </row>
    <row r="342" spans="6:7" x14ac:dyDescent="0.35">
      <c r="F342" s="2"/>
      <c r="G342" s="3"/>
    </row>
    <row r="343" spans="6:7" x14ac:dyDescent="0.35">
      <c r="F343" s="2"/>
      <c r="G343" s="3"/>
    </row>
    <row r="344" spans="6:7" x14ac:dyDescent="0.35">
      <c r="F344" s="2"/>
      <c r="G344" s="3"/>
    </row>
    <row r="345" spans="6:7" x14ac:dyDescent="0.35">
      <c r="F345" s="2"/>
      <c r="G345" s="3"/>
    </row>
    <row r="346" spans="6:7" x14ac:dyDescent="0.35">
      <c r="F346" s="2"/>
      <c r="G346" s="3"/>
    </row>
    <row r="347" spans="6:7" x14ac:dyDescent="0.35">
      <c r="F347" s="2"/>
      <c r="G347" s="3"/>
    </row>
    <row r="348" spans="6:7" x14ac:dyDescent="0.35">
      <c r="F348" s="2"/>
      <c r="G348" s="3"/>
    </row>
    <row r="349" spans="6:7" x14ac:dyDescent="0.35">
      <c r="F349" s="2"/>
      <c r="G349" s="3"/>
    </row>
    <row r="350" spans="6:7" x14ac:dyDescent="0.35">
      <c r="F350" s="2"/>
      <c r="G350" s="3"/>
    </row>
    <row r="351" spans="6:7" x14ac:dyDescent="0.35">
      <c r="F351" s="2"/>
      <c r="G351" s="3"/>
    </row>
    <row r="352" spans="6:7" x14ac:dyDescent="0.35">
      <c r="F352" s="2"/>
      <c r="G352" s="3"/>
    </row>
    <row r="353" spans="6:7" x14ac:dyDescent="0.35">
      <c r="F353" s="2"/>
      <c r="G353" s="3"/>
    </row>
    <row r="354" spans="6:7" x14ac:dyDescent="0.35">
      <c r="F354" s="2"/>
      <c r="G354" s="3"/>
    </row>
    <row r="355" spans="6:7" x14ac:dyDescent="0.35">
      <c r="F355" s="2"/>
      <c r="G355" s="3"/>
    </row>
    <row r="356" spans="6:7" x14ac:dyDescent="0.35">
      <c r="F356" s="2"/>
      <c r="G356" s="3"/>
    </row>
    <row r="357" spans="6:7" x14ac:dyDescent="0.35">
      <c r="F357" s="2"/>
      <c r="G357" s="3"/>
    </row>
    <row r="358" spans="6:7" x14ac:dyDescent="0.35">
      <c r="F358" s="2"/>
      <c r="G358" s="3"/>
    </row>
    <row r="359" spans="6:7" x14ac:dyDescent="0.35">
      <c r="F359" s="2"/>
      <c r="G359" s="3"/>
    </row>
    <row r="360" spans="6:7" x14ac:dyDescent="0.35">
      <c r="F360" s="2"/>
      <c r="G360" s="3"/>
    </row>
    <row r="361" spans="6:7" x14ac:dyDescent="0.35">
      <c r="F361" s="2"/>
      <c r="G361" s="3"/>
    </row>
    <row r="362" spans="6:7" x14ac:dyDescent="0.35">
      <c r="F362" s="2"/>
      <c r="G362" s="3"/>
    </row>
    <row r="363" spans="6:7" x14ac:dyDescent="0.35">
      <c r="F363" s="2"/>
      <c r="G363" s="3"/>
    </row>
    <row r="364" spans="6:7" x14ac:dyDescent="0.35">
      <c r="F364" s="2"/>
      <c r="G364" s="3"/>
    </row>
    <row r="365" spans="6:7" x14ac:dyDescent="0.35">
      <c r="F365" s="2"/>
      <c r="G365" s="3"/>
    </row>
    <row r="366" spans="6:7" x14ac:dyDescent="0.35">
      <c r="F366" s="2"/>
      <c r="G366" s="3"/>
    </row>
    <row r="367" spans="6:7" x14ac:dyDescent="0.35">
      <c r="F367" s="2"/>
      <c r="G367" s="3"/>
    </row>
    <row r="368" spans="6:7" x14ac:dyDescent="0.35">
      <c r="F368" s="2"/>
      <c r="G368" s="3"/>
    </row>
    <row r="369" spans="6:7" x14ac:dyDescent="0.35">
      <c r="F369" s="2"/>
      <c r="G369" s="3"/>
    </row>
    <row r="370" spans="6:7" x14ac:dyDescent="0.35">
      <c r="F370" s="2"/>
      <c r="G370" s="3"/>
    </row>
    <row r="371" spans="6:7" x14ac:dyDescent="0.35">
      <c r="F371" s="2"/>
      <c r="G371" s="3"/>
    </row>
    <row r="372" spans="6:7" x14ac:dyDescent="0.35">
      <c r="F372" s="2"/>
      <c r="G372" s="3"/>
    </row>
    <row r="373" spans="6:7" x14ac:dyDescent="0.35">
      <c r="F373" s="2"/>
      <c r="G373" s="3"/>
    </row>
    <row r="374" spans="6:7" x14ac:dyDescent="0.35">
      <c r="F374" s="2"/>
      <c r="G374" s="3"/>
    </row>
    <row r="375" spans="6:7" x14ac:dyDescent="0.35">
      <c r="F375" s="2"/>
      <c r="G375" s="3"/>
    </row>
    <row r="376" spans="6:7" x14ac:dyDescent="0.35">
      <c r="F376" s="2"/>
      <c r="G376" s="3"/>
    </row>
    <row r="377" spans="6:7" x14ac:dyDescent="0.35">
      <c r="F377" s="2"/>
      <c r="G377" s="3"/>
    </row>
    <row r="378" spans="6:7" x14ac:dyDescent="0.35">
      <c r="F378" s="2"/>
      <c r="G378" s="3"/>
    </row>
    <row r="379" spans="6:7" x14ac:dyDescent="0.35">
      <c r="F379" s="2"/>
      <c r="G379" s="3"/>
    </row>
    <row r="380" spans="6:7" x14ac:dyDescent="0.35">
      <c r="F380" s="2"/>
      <c r="G380" s="3"/>
    </row>
    <row r="381" spans="6:7" x14ac:dyDescent="0.35">
      <c r="F381" s="2"/>
      <c r="G381" s="3"/>
    </row>
    <row r="382" spans="6:7" x14ac:dyDescent="0.35">
      <c r="F382" s="2"/>
      <c r="G382" s="3"/>
    </row>
    <row r="383" spans="6:7" x14ac:dyDescent="0.35">
      <c r="F383" s="2"/>
      <c r="G383" s="3"/>
    </row>
    <row r="384" spans="6:7" x14ac:dyDescent="0.35">
      <c r="F384" s="2"/>
      <c r="G384" s="3"/>
    </row>
    <row r="385" spans="6:7" x14ac:dyDescent="0.35">
      <c r="F385" s="2"/>
      <c r="G385" s="3"/>
    </row>
    <row r="386" spans="6:7" x14ac:dyDescent="0.35">
      <c r="F386" s="2"/>
      <c r="G386" s="3"/>
    </row>
    <row r="387" spans="6:7" x14ac:dyDescent="0.35">
      <c r="F387" s="2"/>
      <c r="G387" s="3"/>
    </row>
    <row r="388" spans="6:7" x14ac:dyDescent="0.35">
      <c r="F388" s="2"/>
      <c r="G388" s="3"/>
    </row>
    <row r="389" spans="6:7" x14ac:dyDescent="0.35">
      <c r="F389" s="2"/>
      <c r="G389" s="3"/>
    </row>
    <row r="390" spans="6:7" x14ac:dyDescent="0.35">
      <c r="F390" s="2"/>
      <c r="G390" s="3"/>
    </row>
    <row r="391" spans="6:7" x14ac:dyDescent="0.35">
      <c r="F391" s="2"/>
      <c r="G391" s="3"/>
    </row>
    <row r="392" spans="6:7" x14ac:dyDescent="0.35">
      <c r="F392" s="2"/>
      <c r="G392" s="3"/>
    </row>
    <row r="393" spans="6:7" x14ac:dyDescent="0.35">
      <c r="F393" s="2"/>
      <c r="G393" s="3"/>
    </row>
    <row r="394" spans="6:7" x14ac:dyDescent="0.35">
      <c r="F394" s="2"/>
      <c r="G394" s="3"/>
    </row>
    <row r="395" spans="6:7" x14ac:dyDescent="0.35">
      <c r="F395" s="2"/>
      <c r="G395" s="3"/>
    </row>
    <row r="396" spans="6:7" x14ac:dyDescent="0.35">
      <c r="F396" s="2"/>
      <c r="G396" s="3"/>
    </row>
    <row r="397" spans="6:7" x14ac:dyDescent="0.35">
      <c r="F397" s="2"/>
      <c r="G397" s="3"/>
    </row>
    <row r="398" spans="6:7" x14ac:dyDescent="0.35">
      <c r="F398" s="2"/>
      <c r="G398" s="3"/>
    </row>
    <row r="399" spans="6:7" x14ac:dyDescent="0.35">
      <c r="F399" s="2"/>
      <c r="G399" s="3"/>
    </row>
    <row r="400" spans="6:7" x14ac:dyDescent="0.35">
      <c r="F400" s="2"/>
      <c r="G400" s="3"/>
    </row>
    <row r="401" spans="6:7" x14ac:dyDescent="0.35">
      <c r="F401" s="2"/>
      <c r="G401" s="3"/>
    </row>
    <row r="402" spans="6:7" x14ac:dyDescent="0.35">
      <c r="F402" s="2"/>
      <c r="G402" s="3"/>
    </row>
    <row r="403" spans="6:7" x14ac:dyDescent="0.35">
      <c r="F403" s="2"/>
      <c r="G403" s="3"/>
    </row>
    <row r="404" spans="6:7" x14ac:dyDescent="0.35">
      <c r="F404" s="2"/>
      <c r="G404" s="3"/>
    </row>
    <row r="405" spans="6:7" x14ac:dyDescent="0.35">
      <c r="F405" s="2"/>
      <c r="G405" s="3"/>
    </row>
    <row r="406" spans="6:7" x14ac:dyDescent="0.35">
      <c r="F406" s="2"/>
      <c r="G406" s="3"/>
    </row>
    <row r="407" spans="6:7" x14ac:dyDescent="0.35">
      <c r="F407" s="2"/>
      <c r="G407" s="3"/>
    </row>
    <row r="408" spans="6:7" x14ac:dyDescent="0.35">
      <c r="F408" s="2"/>
      <c r="G408" s="3"/>
    </row>
    <row r="409" spans="6:7" x14ac:dyDescent="0.35">
      <c r="F409" s="2"/>
      <c r="G409" s="3"/>
    </row>
    <row r="410" spans="6:7" x14ac:dyDescent="0.35">
      <c r="F410" s="2"/>
      <c r="G410" s="3"/>
    </row>
    <row r="411" spans="6:7" x14ac:dyDescent="0.35">
      <c r="F411" s="2"/>
      <c r="G411" s="3"/>
    </row>
    <row r="412" spans="6:7" x14ac:dyDescent="0.35">
      <c r="F412" s="2"/>
      <c r="G412" s="3"/>
    </row>
    <row r="413" spans="6:7" x14ac:dyDescent="0.35">
      <c r="F413" s="2"/>
      <c r="G413" s="3"/>
    </row>
    <row r="414" spans="6:7" x14ac:dyDescent="0.35">
      <c r="F414" s="2"/>
      <c r="G414" s="3"/>
    </row>
    <row r="415" spans="6:7" x14ac:dyDescent="0.35">
      <c r="F415" s="2"/>
      <c r="G415" s="3"/>
    </row>
    <row r="416" spans="6:7" x14ac:dyDescent="0.35">
      <c r="F416" s="2"/>
      <c r="G416" s="3"/>
    </row>
    <row r="417" spans="6:7" x14ac:dyDescent="0.35">
      <c r="F417" s="2"/>
      <c r="G417" s="3"/>
    </row>
    <row r="418" spans="6:7" x14ac:dyDescent="0.35">
      <c r="F418" s="2"/>
      <c r="G418" s="3"/>
    </row>
    <row r="419" spans="6:7" x14ac:dyDescent="0.35">
      <c r="F419" s="2"/>
      <c r="G419" s="3"/>
    </row>
    <row r="420" spans="6:7" x14ac:dyDescent="0.35">
      <c r="F420" s="2"/>
      <c r="G420" s="3"/>
    </row>
    <row r="421" spans="6:7" x14ac:dyDescent="0.35">
      <c r="F421" s="2"/>
      <c r="G421" s="3"/>
    </row>
    <row r="422" spans="6:7" x14ac:dyDescent="0.35">
      <c r="F422" s="2"/>
      <c r="G422" s="3"/>
    </row>
    <row r="423" spans="6:7" x14ac:dyDescent="0.35">
      <c r="F423" s="2"/>
      <c r="G423" s="3"/>
    </row>
    <row r="424" spans="6:7" x14ac:dyDescent="0.35">
      <c r="F424" s="2"/>
      <c r="G424" s="3"/>
    </row>
    <row r="425" spans="6:7" x14ac:dyDescent="0.35">
      <c r="F425" s="2"/>
      <c r="G425" s="3"/>
    </row>
    <row r="426" spans="6:7" x14ac:dyDescent="0.35">
      <c r="F426" s="2"/>
      <c r="G426" s="3"/>
    </row>
    <row r="427" spans="6:7" x14ac:dyDescent="0.35">
      <c r="F427" s="2"/>
      <c r="G427" s="3"/>
    </row>
    <row r="428" spans="6:7" x14ac:dyDescent="0.35">
      <c r="F428" s="2"/>
      <c r="G428" s="3"/>
    </row>
    <row r="429" spans="6:7" x14ac:dyDescent="0.35">
      <c r="F429" s="2"/>
      <c r="G429" s="3"/>
    </row>
    <row r="430" spans="6:7" x14ac:dyDescent="0.35">
      <c r="F430" s="2"/>
      <c r="G430" s="3"/>
    </row>
    <row r="431" spans="6:7" x14ac:dyDescent="0.35">
      <c r="F431" s="2"/>
      <c r="G431" s="3"/>
    </row>
    <row r="432" spans="6:7" x14ac:dyDescent="0.35">
      <c r="F432" s="2"/>
      <c r="G432" s="3"/>
    </row>
    <row r="433" spans="6:7" x14ac:dyDescent="0.35">
      <c r="F433" s="2"/>
      <c r="G433" s="3"/>
    </row>
    <row r="434" spans="6:7" x14ac:dyDescent="0.35">
      <c r="F434" s="2"/>
      <c r="G434" s="3"/>
    </row>
    <row r="435" spans="6:7" x14ac:dyDescent="0.35">
      <c r="F435" s="2"/>
      <c r="G435" s="3"/>
    </row>
    <row r="436" spans="6:7" x14ac:dyDescent="0.35">
      <c r="F436" s="2"/>
      <c r="G436" s="3"/>
    </row>
    <row r="437" spans="6:7" x14ac:dyDescent="0.35">
      <c r="F437" s="2"/>
      <c r="G437" s="3"/>
    </row>
    <row r="438" spans="6:7" x14ac:dyDescent="0.35">
      <c r="F438" s="2"/>
      <c r="G438" s="3"/>
    </row>
    <row r="439" spans="6:7" x14ac:dyDescent="0.35">
      <c r="F439" s="2"/>
      <c r="G439" s="3"/>
    </row>
    <row r="440" spans="6:7" x14ac:dyDescent="0.35">
      <c r="F440" s="2"/>
      <c r="G440" s="3"/>
    </row>
    <row r="441" spans="6:7" x14ac:dyDescent="0.35">
      <c r="F441" s="2"/>
      <c r="G441" s="3"/>
    </row>
    <row r="442" spans="6:7" x14ac:dyDescent="0.35">
      <c r="F442" s="2"/>
      <c r="G442" s="3"/>
    </row>
    <row r="443" spans="6:7" x14ac:dyDescent="0.35">
      <c r="F443" s="2"/>
      <c r="G443" s="3"/>
    </row>
    <row r="444" spans="6:7" x14ac:dyDescent="0.35">
      <c r="F444" s="2"/>
      <c r="G444" s="3"/>
    </row>
    <row r="445" spans="6:7" x14ac:dyDescent="0.35">
      <c r="F445" s="2"/>
      <c r="G445" s="3"/>
    </row>
    <row r="446" spans="6:7" x14ac:dyDescent="0.35">
      <c r="F446" s="2"/>
      <c r="G446" s="3"/>
    </row>
    <row r="447" spans="6:7" x14ac:dyDescent="0.35">
      <c r="F447" s="2"/>
      <c r="G447" s="3"/>
    </row>
    <row r="448" spans="6:7" x14ac:dyDescent="0.35">
      <c r="F448" s="2"/>
      <c r="G448" s="3"/>
    </row>
    <row r="449" spans="6:7" x14ac:dyDescent="0.35">
      <c r="F449" s="2"/>
      <c r="G449" s="3"/>
    </row>
    <row r="450" spans="6:7" x14ac:dyDescent="0.35">
      <c r="F450" s="2"/>
      <c r="G450" s="3"/>
    </row>
    <row r="451" spans="6:7" x14ac:dyDescent="0.35">
      <c r="F451" s="2"/>
      <c r="G451" s="3"/>
    </row>
    <row r="452" spans="6:7" x14ac:dyDescent="0.35">
      <c r="F452" s="2"/>
      <c r="G452" s="3"/>
    </row>
    <row r="453" spans="6:7" x14ac:dyDescent="0.35">
      <c r="F453" s="2"/>
      <c r="G453" s="3"/>
    </row>
    <row r="454" spans="6:7" x14ac:dyDescent="0.35">
      <c r="F454" s="2"/>
      <c r="G454" s="3"/>
    </row>
    <row r="455" spans="6:7" x14ac:dyDescent="0.35">
      <c r="F455" s="2"/>
      <c r="G455" s="3"/>
    </row>
    <row r="456" spans="6:7" x14ac:dyDescent="0.35">
      <c r="F456" s="2"/>
      <c r="G456" s="3"/>
    </row>
    <row r="457" spans="6:7" x14ac:dyDescent="0.35">
      <c r="F457" s="2"/>
      <c r="G457" s="3"/>
    </row>
    <row r="458" spans="6:7" x14ac:dyDescent="0.35">
      <c r="F458" s="2"/>
      <c r="G458" s="3"/>
    </row>
    <row r="459" spans="6:7" x14ac:dyDescent="0.35">
      <c r="F459" s="2"/>
      <c r="G459" s="3"/>
    </row>
    <row r="460" spans="6:7" x14ac:dyDescent="0.35">
      <c r="F460" s="2"/>
      <c r="G460" s="3"/>
    </row>
    <row r="461" spans="6:7" x14ac:dyDescent="0.35">
      <c r="F461" s="2"/>
      <c r="G461" s="3"/>
    </row>
    <row r="462" spans="6:7" x14ac:dyDescent="0.35">
      <c r="F462" s="2"/>
      <c r="G462" s="3"/>
    </row>
    <row r="463" spans="6:7" x14ac:dyDescent="0.35">
      <c r="F463" s="2"/>
      <c r="G463" s="3"/>
    </row>
    <row r="464" spans="6:7" x14ac:dyDescent="0.35">
      <c r="F464" s="2"/>
      <c r="G464" s="3"/>
    </row>
    <row r="465" spans="6:7" x14ac:dyDescent="0.35">
      <c r="F465" s="2"/>
      <c r="G465" s="3"/>
    </row>
    <row r="466" spans="6:7" x14ac:dyDescent="0.35">
      <c r="F466" s="2"/>
      <c r="G466" s="3"/>
    </row>
    <row r="467" spans="6:7" x14ac:dyDescent="0.35">
      <c r="F467" s="2"/>
      <c r="G467" s="3"/>
    </row>
    <row r="468" spans="6:7" x14ac:dyDescent="0.35">
      <c r="F468" s="2"/>
      <c r="G468" s="3"/>
    </row>
    <row r="469" spans="6:7" x14ac:dyDescent="0.35">
      <c r="F469" s="2"/>
      <c r="G469" s="3"/>
    </row>
    <row r="470" spans="6:7" x14ac:dyDescent="0.35">
      <c r="F470" s="2"/>
      <c r="G470" s="3"/>
    </row>
    <row r="471" spans="6:7" x14ac:dyDescent="0.35">
      <c r="F471" s="2"/>
      <c r="G471" s="3"/>
    </row>
    <row r="472" spans="6:7" x14ac:dyDescent="0.35">
      <c r="F472" s="2"/>
      <c r="G472" s="3"/>
    </row>
    <row r="473" spans="6:7" x14ac:dyDescent="0.35">
      <c r="F473" s="2"/>
      <c r="G473" s="3"/>
    </row>
    <row r="474" spans="6:7" x14ac:dyDescent="0.35">
      <c r="F474" s="2"/>
      <c r="G474" s="3"/>
    </row>
    <row r="475" spans="6:7" x14ac:dyDescent="0.35">
      <c r="F475" s="2"/>
      <c r="G475" s="3"/>
    </row>
    <row r="476" spans="6:7" x14ac:dyDescent="0.35">
      <c r="F476" s="2"/>
      <c r="G476" s="3"/>
    </row>
    <row r="477" spans="6:7" x14ac:dyDescent="0.35">
      <c r="F477" s="2"/>
      <c r="G477" s="3"/>
    </row>
    <row r="478" spans="6:7" x14ac:dyDescent="0.35">
      <c r="F478" s="2"/>
      <c r="G478" s="3"/>
    </row>
    <row r="479" spans="6:7" x14ac:dyDescent="0.35">
      <c r="F479" s="2"/>
      <c r="G479" s="3"/>
    </row>
    <row r="480" spans="6:7" x14ac:dyDescent="0.35">
      <c r="F480" s="2"/>
      <c r="G480" s="3"/>
    </row>
    <row r="481" spans="6:7" x14ac:dyDescent="0.35">
      <c r="F481" s="2"/>
      <c r="G481" s="3"/>
    </row>
    <row r="482" spans="6:7" x14ac:dyDescent="0.35">
      <c r="F482" s="2"/>
      <c r="G482" s="3"/>
    </row>
    <row r="483" spans="6:7" x14ac:dyDescent="0.35">
      <c r="F483" s="2"/>
      <c r="G483" s="3"/>
    </row>
    <row r="484" spans="6:7" x14ac:dyDescent="0.35">
      <c r="F484" s="2"/>
      <c r="G484" s="3"/>
    </row>
    <row r="485" spans="6:7" x14ac:dyDescent="0.35">
      <c r="F485" s="2"/>
      <c r="G485" s="3"/>
    </row>
    <row r="486" spans="6:7" x14ac:dyDescent="0.35">
      <c r="F486" s="2"/>
      <c r="G486" s="3"/>
    </row>
    <row r="487" spans="6:7" x14ac:dyDescent="0.35">
      <c r="F487" s="2"/>
      <c r="G487" s="3"/>
    </row>
    <row r="488" spans="6:7" x14ac:dyDescent="0.35">
      <c r="F488" s="2"/>
      <c r="G488" s="3"/>
    </row>
    <row r="489" spans="6:7" x14ac:dyDescent="0.35">
      <c r="F489" s="2"/>
      <c r="G489" s="3"/>
    </row>
    <row r="490" spans="6:7" x14ac:dyDescent="0.35">
      <c r="F490" s="2"/>
      <c r="G490" s="3"/>
    </row>
    <row r="491" spans="6:7" x14ac:dyDescent="0.35">
      <c r="F491" s="2"/>
      <c r="G491" s="3"/>
    </row>
    <row r="492" spans="6:7" x14ac:dyDescent="0.35">
      <c r="F492" s="2"/>
      <c r="G492" s="3"/>
    </row>
    <row r="493" spans="6:7" x14ac:dyDescent="0.35">
      <c r="F493" s="2"/>
      <c r="G493" s="3"/>
    </row>
    <row r="494" spans="6:7" x14ac:dyDescent="0.35">
      <c r="F494" s="2"/>
      <c r="G494" s="3"/>
    </row>
    <row r="495" spans="6:7" x14ac:dyDescent="0.35">
      <c r="F495" s="2"/>
      <c r="G495" s="3"/>
    </row>
    <row r="496" spans="6:7" x14ac:dyDescent="0.35">
      <c r="F496" s="2"/>
      <c r="G496" s="3"/>
    </row>
    <row r="497" spans="6:7" x14ac:dyDescent="0.35">
      <c r="F497" s="2"/>
      <c r="G497" s="3"/>
    </row>
    <row r="498" spans="6:7" x14ac:dyDescent="0.35">
      <c r="F498" s="2"/>
      <c r="G498" s="3"/>
    </row>
    <row r="499" spans="6:7" x14ac:dyDescent="0.35">
      <c r="F499" s="2"/>
      <c r="G499" s="3"/>
    </row>
    <row r="500" spans="6:7" x14ac:dyDescent="0.35">
      <c r="F500" s="2"/>
      <c r="G500" s="3"/>
    </row>
    <row r="501" spans="6:7" x14ac:dyDescent="0.35">
      <c r="F501" s="2"/>
      <c r="G501" s="3"/>
    </row>
    <row r="502" spans="6:7" x14ac:dyDescent="0.35">
      <c r="F502" s="2"/>
      <c r="G502" s="3"/>
    </row>
    <row r="503" spans="6:7" x14ac:dyDescent="0.35">
      <c r="F503" s="2"/>
      <c r="G503" s="3"/>
    </row>
    <row r="504" spans="6:7" x14ac:dyDescent="0.35">
      <c r="F504" s="2"/>
      <c r="G504" s="3"/>
    </row>
    <row r="505" spans="6:7" x14ac:dyDescent="0.35">
      <c r="F505" s="2"/>
      <c r="G505" s="3"/>
    </row>
    <row r="506" spans="6:7" x14ac:dyDescent="0.35">
      <c r="F506" s="2"/>
      <c r="G506" s="3"/>
    </row>
    <row r="507" spans="6:7" x14ac:dyDescent="0.35">
      <c r="F507" s="2"/>
      <c r="G507" s="3"/>
    </row>
    <row r="508" spans="6:7" x14ac:dyDescent="0.35">
      <c r="F508" s="2"/>
      <c r="G508" s="3"/>
    </row>
    <row r="509" spans="6:7" x14ac:dyDescent="0.35">
      <c r="F509" s="2"/>
      <c r="G509" s="3"/>
    </row>
    <row r="510" spans="6:7" x14ac:dyDescent="0.35">
      <c r="F510" s="2"/>
      <c r="G510" s="3"/>
    </row>
    <row r="511" spans="6:7" x14ac:dyDescent="0.35">
      <c r="F511" s="2"/>
      <c r="G511" s="3"/>
    </row>
    <row r="512" spans="6:7" x14ac:dyDescent="0.35">
      <c r="F512" s="2"/>
      <c r="G512" s="3"/>
    </row>
    <row r="513" spans="6:7" x14ac:dyDescent="0.35">
      <c r="F513" s="2"/>
      <c r="G513" s="3"/>
    </row>
    <row r="514" spans="6:7" x14ac:dyDescent="0.35">
      <c r="F514" s="2"/>
      <c r="G514" s="3"/>
    </row>
    <row r="515" spans="6:7" x14ac:dyDescent="0.35">
      <c r="F515" s="2"/>
      <c r="G515" s="3"/>
    </row>
    <row r="516" spans="6:7" x14ac:dyDescent="0.35">
      <c r="F516" s="2"/>
      <c r="G516" s="3"/>
    </row>
    <row r="517" spans="6:7" x14ac:dyDescent="0.35">
      <c r="F517" s="2"/>
      <c r="G517" s="3"/>
    </row>
    <row r="518" spans="6:7" x14ac:dyDescent="0.35">
      <c r="F518" s="2"/>
      <c r="G518" s="3"/>
    </row>
    <row r="519" spans="6:7" x14ac:dyDescent="0.35">
      <c r="F519" s="2"/>
      <c r="G519" s="3"/>
    </row>
    <row r="520" spans="6:7" x14ac:dyDescent="0.35">
      <c r="F520" s="2"/>
      <c r="G520" s="3"/>
    </row>
    <row r="521" spans="6:7" x14ac:dyDescent="0.35">
      <c r="F521" s="2"/>
      <c r="G521" s="3"/>
    </row>
    <row r="522" spans="6:7" x14ac:dyDescent="0.35">
      <c r="F522" s="2"/>
      <c r="G522" s="3"/>
    </row>
    <row r="523" spans="6:7" x14ac:dyDescent="0.35">
      <c r="F523" s="2"/>
      <c r="G523" s="3"/>
    </row>
    <row r="524" spans="6:7" x14ac:dyDescent="0.35">
      <c r="F524" s="2"/>
      <c r="G524" s="3"/>
    </row>
    <row r="525" spans="6:7" x14ac:dyDescent="0.35">
      <c r="F525" s="2"/>
      <c r="G525" s="3"/>
    </row>
    <row r="526" spans="6:7" x14ac:dyDescent="0.35">
      <c r="F526" s="2"/>
      <c r="G526" s="3"/>
    </row>
    <row r="527" spans="6:7" x14ac:dyDescent="0.35">
      <c r="F527" s="2"/>
      <c r="G527" s="3"/>
    </row>
    <row r="528" spans="6:7" x14ac:dyDescent="0.35">
      <c r="F528" s="2"/>
      <c r="G528" s="3"/>
    </row>
    <row r="529" spans="6:7" x14ac:dyDescent="0.35">
      <c r="F529" s="2"/>
      <c r="G529" s="3"/>
    </row>
    <row r="530" spans="6:7" x14ac:dyDescent="0.35">
      <c r="F530" s="2"/>
      <c r="G530" s="3"/>
    </row>
    <row r="531" spans="6:7" x14ac:dyDescent="0.35">
      <c r="F531" s="2"/>
      <c r="G531" s="3"/>
    </row>
    <row r="532" spans="6:7" x14ac:dyDescent="0.35">
      <c r="F532" s="2"/>
      <c r="G532" s="3"/>
    </row>
    <row r="533" spans="6:7" x14ac:dyDescent="0.35">
      <c r="F533" s="2"/>
      <c r="G533" s="3"/>
    </row>
    <row r="534" spans="6:7" x14ac:dyDescent="0.35">
      <c r="F534" s="2"/>
      <c r="G534" s="3"/>
    </row>
    <row r="535" spans="6:7" x14ac:dyDescent="0.35">
      <c r="F535" s="2"/>
      <c r="G535" s="3"/>
    </row>
    <row r="536" spans="6:7" x14ac:dyDescent="0.35">
      <c r="F536" s="2"/>
      <c r="G536" s="3"/>
    </row>
    <row r="537" spans="6:7" x14ac:dyDescent="0.35">
      <c r="F537" s="2"/>
      <c r="G537" s="3"/>
    </row>
    <row r="538" spans="6:7" x14ac:dyDescent="0.35">
      <c r="F538" s="2"/>
      <c r="G538" s="3"/>
    </row>
    <row r="539" spans="6:7" x14ac:dyDescent="0.35">
      <c r="F539" s="2"/>
      <c r="G539" s="3"/>
    </row>
    <row r="540" spans="6:7" x14ac:dyDescent="0.35">
      <c r="F540" s="2"/>
      <c r="G540" s="3"/>
    </row>
    <row r="541" spans="6:7" x14ac:dyDescent="0.35">
      <c r="F541" s="2"/>
      <c r="G541" s="3"/>
    </row>
    <row r="542" spans="6:7" x14ac:dyDescent="0.35">
      <c r="F542" s="2"/>
      <c r="G542" s="3"/>
    </row>
    <row r="543" spans="6:7" x14ac:dyDescent="0.35">
      <c r="F543" s="2"/>
      <c r="G543" s="3"/>
    </row>
    <row r="544" spans="6:7" x14ac:dyDescent="0.35">
      <c r="F544" s="2"/>
      <c r="G544" s="3"/>
    </row>
    <row r="545" spans="6:7" x14ac:dyDescent="0.35">
      <c r="F545" s="2"/>
      <c r="G545" s="3"/>
    </row>
    <row r="546" spans="6:7" x14ac:dyDescent="0.35">
      <c r="F546" s="2"/>
      <c r="G546" s="3"/>
    </row>
    <row r="547" spans="6:7" x14ac:dyDescent="0.35">
      <c r="F547" s="2"/>
      <c r="G547" s="3"/>
    </row>
    <row r="548" spans="6:7" x14ac:dyDescent="0.35">
      <c r="F548" s="2"/>
      <c r="G548" s="3"/>
    </row>
    <row r="549" spans="6:7" x14ac:dyDescent="0.35">
      <c r="F549" s="2"/>
      <c r="G549" s="3"/>
    </row>
    <row r="550" spans="6:7" x14ac:dyDescent="0.35">
      <c r="F550" s="2"/>
      <c r="G550" s="3"/>
    </row>
    <row r="551" spans="6:7" x14ac:dyDescent="0.35">
      <c r="F551" s="2"/>
      <c r="G551" s="3"/>
    </row>
    <row r="552" spans="6:7" x14ac:dyDescent="0.35">
      <c r="F552" s="2"/>
      <c r="G552" s="3"/>
    </row>
    <row r="553" spans="6:7" x14ac:dyDescent="0.35">
      <c r="F553" s="2"/>
      <c r="G553" s="3"/>
    </row>
    <row r="554" spans="6:7" x14ac:dyDescent="0.35">
      <c r="F554" s="2"/>
      <c r="G554" s="3"/>
    </row>
    <row r="555" spans="6:7" x14ac:dyDescent="0.35">
      <c r="F555" s="2"/>
      <c r="G555" s="3"/>
    </row>
    <row r="556" spans="6:7" x14ac:dyDescent="0.35">
      <c r="F556" s="2"/>
      <c r="G556" s="3"/>
    </row>
    <row r="557" spans="6:7" x14ac:dyDescent="0.35">
      <c r="F557" s="2"/>
      <c r="G557" s="3"/>
    </row>
    <row r="558" spans="6:7" x14ac:dyDescent="0.35">
      <c r="F558" s="2"/>
      <c r="G558" s="3"/>
    </row>
    <row r="559" spans="6:7" x14ac:dyDescent="0.35">
      <c r="F559" s="2"/>
      <c r="G559" s="3"/>
    </row>
    <row r="560" spans="6:7" x14ac:dyDescent="0.35">
      <c r="F560" s="2"/>
      <c r="G560" s="3"/>
    </row>
    <row r="561" spans="6:7" x14ac:dyDescent="0.35">
      <c r="F561" s="2"/>
      <c r="G561" s="3"/>
    </row>
    <row r="562" spans="6:7" x14ac:dyDescent="0.35">
      <c r="F562" s="2"/>
      <c r="G562" s="3"/>
    </row>
    <row r="563" spans="6:7" x14ac:dyDescent="0.35">
      <c r="F563" s="2"/>
      <c r="G563" s="3"/>
    </row>
    <row r="564" spans="6:7" x14ac:dyDescent="0.35">
      <c r="F564" s="2"/>
      <c r="G564" s="3"/>
    </row>
    <row r="565" spans="6:7" x14ac:dyDescent="0.35">
      <c r="F565" s="2"/>
      <c r="G565" s="3"/>
    </row>
    <row r="566" spans="6:7" x14ac:dyDescent="0.35">
      <c r="F566" s="2"/>
      <c r="G566" s="3"/>
    </row>
    <row r="567" spans="6:7" x14ac:dyDescent="0.35">
      <c r="F567" s="2"/>
      <c r="G567" s="3"/>
    </row>
    <row r="568" spans="6:7" x14ac:dyDescent="0.35">
      <c r="F568" s="2"/>
      <c r="G568" s="3"/>
    </row>
    <row r="569" spans="6:7" x14ac:dyDescent="0.35">
      <c r="F569" s="2"/>
      <c r="G569" s="3"/>
    </row>
    <row r="570" spans="6:7" x14ac:dyDescent="0.35">
      <c r="F570" s="2"/>
      <c r="G570" s="3"/>
    </row>
    <row r="571" spans="6:7" x14ac:dyDescent="0.35">
      <c r="F571" s="2"/>
      <c r="G571" s="3"/>
    </row>
    <row r="572" spans="6:7" x14ac:dyDescent="0.35">
      <c r="F572" s="2"/>
      <c r="G572" s="3"/>
    </row>
    <row r="573" spans="6:7" x14ac:dyDescent="0.35">
      <c r="F573" s="2"/>
      <c r="G573" s="3"/>
    </row>
    <row r="574" spans="6:7" x14ac:dyDescent="0.35">
      <c r="F574" s="2"/>
      <c r="G574" s="3"/>
    </row>
    <row r="575" spans="6:7" x14ac:dyDescent="0.35">
      <c r="F575" s="2"/>
      <c r="G575" s="3"/>
    </row>
    <row r="576" spans="6:7" x14ac:dyDescent="0.35">
      <c r="F576" s="2"/>
      <c r="G576" s="3"/>
    </row>
    <row r="577" spans="6:7" x14ac:dyDescent="0.35">
      <c r="F577" s="2"/>
      <c r="G577" s="3"/>
    </row>
    <row r="578" spans="6:7" x14ac:dyDescent="0.35">
      <c r="F578" s="2"/>
      <c r="G578" s="3"/>
    </row>
    <row r="579" spans="6:7" x14ac:dyDescent="0.35">
      <c r="F579" s="2"/>
      <c r="G579" s="3"/>
    </row>
    <row r="580" spans="6:7" x14ac:dyDescent="0.35">
      <c r="F580" s="2"/>
      <c r="G580" s="3"/>
    </row>
    <row r="581" spans="6:7" x14ac:dyDescent="0.35">
      <c r="F581" s="2"/>
      <c r="G581" s="3"/>
    </row>
    <row r="582" spans="6:7" x14ac:dyDescent="0.35">
      <c r="F582" s="2"/>
      <c r="G582" s="3"/>
    </row>
    <row r="583" spans="6:7" x14ac:dyDescent="0.35">
      <c r="F583" s="2"/>
      <c r="G583" s="3"/>
    </row>
    <row r="584" spans="6:7" x14ac:dyDescent="0.35">
      <c r="F584" s="2"/>
      <c r="G584" s="3"/>
    </row>
    <row r="585" spans="6:7" x14ac:dyDescent="0.35">
      <c r="F585" s="2"/>
      <c r="G585" s="3"/>
    </row>
    <row r="586" spans="6:7" x14ac:dyDescent="0.35">
      <c r="F586" s="2"/>
      <c r="G586" s="3"/>
    </row>
    <row r="587" spans="6:7" x14ac:dyDescent="0.35">
      <c r="F587" s="2"/>
      <c r="G587" s="3"/>
    </row>
    <row r="588" spans="6:7" x14ac:dyDescent="0.35">
      <c r="F588" s="2"/>
      <c r="G588" s="3"/>
    </row>
    <row r="589" spans="6:7" x14ac:dyDescent="0.35">
      <c r="F589" s="2"/>
      <c r="G589" s="3"/>
    </row>
    <row r="590" spans="6:7" x14ac:dyDescent="0.35">
      <c r="F590" s="2"/>
      <c r="G590" s="3"/>
    </row>
    <row r="591" spans="6:7" x14ac:dyDescent="0.35">
      <c r="F591" s="2"/>
      <c r="G591" s="3"/>
    </row>
    <row r="592" spans="6:7" x14ac:dyDescent="0.35">
      <c r="F592" s="2"/>
      <c r="G592" s="3"/>
    </row>
    <row r="593" spans="6:7" x14ac:dyDescent="0.35">
      <c r="F593" s="2"/>
      <c r="G593" s="3"/>
    </row>
    <row r="594" spans="6:7" x14ac:dyDescent="0.35">
      <c r="F594" s="2"/>
      <c r="G594" s="3"/>
    </row>
    <row r="595" spans="6:7" x14ac:dyDescent="0.35">
      <c r="F595" s="2"/>
      <c r="G595" s="3"/>
    </row>
    <row r="596" spans="6:7" x14ac:dyDescent="0.35">
      <c r="F596" s="2"/>
      <c r="G596" s="3"/>
    </row>
    <row r="597" spans="6:7" x14ac:dyDescent="0.35">
      <c r="F597" s="2"/>
      <c r="G597" s="3"/>
    </row>
    <row r="598" spans="6:7" x14ac:dyDescent="0.35">
      <c r="F598" s="2"/>
      <c r="G598" s="3"/>
    </row>
    <row r="599" spans="6:7" x14ac:dyDescent="0.35">
      <c r="F599" s="2"/>
      <c r="G599" s="3"/>
    </row>
    <row r="600" spans="6:7" x14ac:dyDescent="0.35">
      <c r="F600" s="2"/>
      <c r="G600" s="3"/>
    </row>
    <row r="601" spans="6:7" x14ac:dyDescent="0.35">
      <c r="F601" s="2"/>
      <c r="G601" s="3"/>
    </row>
    <row r="602" spans="6:7" x14ac:dyDescent="0.35">
      <c r="F602" s="2"/>
      <c r="G602" s="3"/>
    </row>
    <row r="603" spans="6:7" x14ac:dyDescent="0.35">
      <c r="F603" s="2"/>
      <c r="G603" s="3"/>
    </row>
    <row r="604" spans="6:7" x14ac:dyDescent="0.35">
      <c r="F604" s="2"/>
      <c r="G604" s="3"/>
    </row>
    <row r="605" spans="6:7" x14ac:dyDescent="0.35">
      <c r="F605" s="2"/>
      <c r="G605" s="3"/>
    </row>
    <row r="606" spans="6:7" x14ac:dyDescent="0.35">
      <c r="F606" s="2"/>
      <c r="G606" s="3"/>
    </row>
    <row r="607" spans="6:7" x14ac:dyDescent="0.35">
      <c r="F607" s="2"/>
      <c r="G607" s="3"/>
    </row>
    <row r="608" spans="6:7" x14ac:dyDescent="0.35">
      <c r="F608" s="2"/>
      <c r="G608" s="3"/>
    </row>
    <row r="609" spans="6:7" x14ac:dyDescent="0.35">
      <c r="F609" s="2"/>
      <c r="G609" s="3"/>
    </row>
    <row r="610" spans="6:7" x14ac:dyDescent="0.35">
      <c r="F610" s="2"/>
      <c r="G610" s="3"/>
    </row>
    <row r="611" spans="6:7" x14ac:dyDescent="0.35">
      <c r="F611" s="2"/>
      <c r="G611" s="3"/>
    </row>
    <row r="612" spans="6:7" x14ac:dyDescent="0.35">
      <c r="F612" s="2"/>
      <c r="G612" s="3"/>
    </row>
    <row r="613" spans="6:7" x14ac:dyDescent="0.35">
      <c r="F613" s="2"/>
      <c r="G613" s="3"/>
    </row>
    <row r="614" spans="6:7" x14ac:dyDescent="0.35">
      <c r="F614" s="2"/>
      <c r="G614" s="3"/>
    </row>
    <row r="615" spans="6:7" x14ac:dyDescent="0.35">
      <c r="F615" s="2"/>
      <c r="G615" s="3"/>
    </row>
    <row r="616" spans="6:7" x14ac:dyDescent="0.35">
      <c r="F616" s="2"/>
      <c r="G616" s="3"/>
    </row>
    <row r="617" spans="6:7" x14ac:dyDescent="0.35">
      <c r="F617" s="2"/>
      <c r="G617" s="3"/>
    </row>
    <row r="618" spans="6:7" x14ac:dyDescent="0.35">
      <c r="F618" s="2"/>
      <c r="G618" s="3"/>
    </row>
    <row r="619" spans="6:7" x14ac:dyDescent="0.35">
      <c r="F619" s="2"/>
      <c r="G619" s="3"/>
    </row>
    <row r="620" spans="6:7" x14ac:dyDescent="0.35">
      <c r="F620" s="2"/>
      <c r="G620" s="3"/>
    </row>
    <row r="621" spans="6:7" x14ac:dyDescent="0.35">
      <c r="F621" s="2"/>
      <c r="G621" s="3"/>
    </row>
    <row r="622" spans="6:7" x14ac:dyDescent="0.35">
      <c r="F622" s="2"/>
      <c r="G622" s="3"/>
    </row>
    <row r="623" spans="6:7" x14ac:dyDescent="0.35">
      <c r="F623" s="2"/>
      <c r="G623" s="3"/>
    </row>
    <row r="624" spans="6:7" x14ac:dyDescent="0.35">
      <c r="F624" s="2"/>
      <c r="G624" s="3"/>
    </row>
    <row r="625" spans="6:7" x14ac:dyDescent="0.35">
      <c r="F625" s="2"/>
      <c r="G625" s="3"/>
    </row>
    <row r="626" spans="6:7" x14ac:dyDescent="0.35">
      <c r="F626" s="2"/>
      <c r="G626" s="3"/>
    </row>
    <row r="627" spans="6:7" x14ac:dyDescent="0.35">
      <c r="F627" s="2"/>
      <c r="G627" s="3"/>
    </row>
    <row r="628" spans="6:7" x14ac:dyDescent="0.35">
      <c r="F628" s="2"/>
      <c r="G628" s="3"/>
    </row>
    <row r="629" spans="6:7" x14ac:dyDescent="0.35">
      <c r="F629" s="2"/>
      <c r="G629" s="3"/>
    </row>
    <row r="630" spans="6:7" x14ac:dyDescent="0.35">
      <c r="F630" s="2"/>
      <c r="G630" s="3"/>
    </row>
    <row r="631" spans="6:7" x14ac:dyDescent="0.35">
      <c r="F631" s="2"/>
      <c r="G631" s="3"/>
    </row>
    <row r="632" spans="6:7" x14ac:dyDescent="0.35">
      <c r="F632" s="2"/>
      <c r="G632" s="3"/>
    </row>
    <row r="633" spans="6:7" x14ac:dyDescent="0.35">
      <c r="F633" s="2"/>
      <c r="G633" s="3"/>
    </row>
    <row r="634" spans="6:7" x14ac:dyDescent="0.35">
      <c r="F634" s="2"/>
      <c r="G634" s="3"/>
    </row>
    <row r="635" spans="6:7" x14ac:dyDescent="0.35">
      <c r="F635" s="2"/>
      <c r="G635" s="3"/>
    </row>
    <row r="636" spans="6:7" x14ac:dyDescent="0.35">
      <c r="F636" s="2"/>
      <c r="G636" s="3"/>
    </row>
    <row r="637" spans="6:7" x14ac:dyDescent="0.35">
      <c r="F637" s="2"/>
      <c r="G637" s="3"/>
    </row>
    <row r="638" spans="6:7" x14ac:dyDescent="0.35">
      <c r="F638" s="2"/>
      <c r="G638" s="3"/>
    </row>
    <row r="639" spans="6:7" x14ac:dyDescent="0.35">
      <c r="F639" s="2"/>
      <c r="G639" s="3"/>
    </row>
    <row r="640" spans="6:7" x14ac:dyDescent="0.35">
      <c r="F640" s="2"/>
      <c r="G640" s="3"/>
    </row>
    <row r="641" spans="6:7" x14ac:dyDescent="0.35">
      <c r="F641" s="2"/>
      <c r="G641" s="3"/>
    </row>
    <row r="642" spans="6:7" x14ac:dyDescent="0.35">
      <c r="F642" s="2"/>
      <c r="G642" s="3"/>
    </row>
    <row r="643" spans="6:7" x14ac:dyDescent="0.35">
      <c r="F643" s="2"/>
      <c r="G643" s="3"/>
    </row>
    <row r="644" spans="6:7" x14ac:dyDescent="0.35">
      <c r="F644" s="2"/>
      <c r="G644" s="3"/>
    </row>
    <row r="645" spans="6:7" x14ac:dyDescent="0.35">
      <c r="F645" s="2"/>
      <c r="G645" s="3"/>
    </row>
    <row r="646" spans="6:7" x14ac:dyDescent="0.35">
      <c r="F646" s="2"/>
      <c r="G646" s="3"/>
    </row>
    <row r="647" spans="6:7" x14ac:dyDescent="0.35">
      <c r="F647" s="2"/>
      <c r="G647" s="3"/>
    </row>
    <row r="648" spans="6:7" x14ac:dyDescent="0.35">
      <c r="F648" s="2"/>
      <c r="G648" s="3"/>
    </row>
    <row r="649" spans="6:7" x14ac:dyDescent="0.35">
      <c r="F649" s="2"/>
      <c r="G649" s="3"/>
    </row>
    <row r="650" spans="6:7" x14ac:dyDescent="0.35">
      <c r="F650" s="2"/>
      <c r="G650" s="3"/>
    </row>
    <row r="651" spans="6:7" x14ac:dyDescent="0.35">
      <c r="F651" s="2"/>
      <c r="G651" s="3"/>
    </row>
    <row r="652" spans="6:7" x14ac:dyDescent="0.35">
      <c r="F652" s="2"/>
      <c r="G652" s="3"/>
    </row>
    <row r="653" spans="6:7" x14ac:dyDescent="0.35">
      <c r="F653" s="2"/>
      <c r="G653" s="3"/>
    </row>
    <row r="654" spans="6:7" x14ac:dyDescent="0.35">
      <c r="F654" s="2"/>
      <c r="G654" s="3"/>
    </row>
    <row r="655" spans="6:7" x14ac:dyDescent="0.35">
      <c r="F655" s="2"/>
      <c r="G655" s="3"/>
    </row>
    <row r="656" spans="6:7" x14ac:dyDescent="0.35">
      <c r="F656" s="2"/>
      <c r="G656" s="3"/>
    </row>
    <row r="657" spans="6:7" x14ac:dyDescent="0.35">
      <c r="F657" s="2"/>
      <c r="G657" s="3"/>
    </row>
    <row r="658" spans="6:7" x14ac:dyDescent="0.35">
      <c r="F658" s="2"/>
      <c r="G658" s="3"/>
    </row>
  </sheetData>
  <pageMargins left="0.7" right="0.7" top="0.75" bottom="0.75" header="0.3" footer="0.3"/>
  <pageSetup paperSize="9"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77FE-D920-480A-9B41-5359E5D3C9CD}">
  <dimension ref="A1:P18"/>
  <sheetViews>
    <sheetView showGridLines="0" workbookViewId="0">
      <selection activeCell="E1" sqref="E1"/>
    </sheetView>
  </sheetViews>
  <sheetFormatPr defaultRowHeight="14.5" x14ac:dyDescent="0.35"/>
  <cols>
    <col min="2" max="2" width="14.7265625" bestFit="1" customWidth="1"/>
    <col min="3" max="3" width="17.1796875" bestFit="1" customWidth="1"/>
    <col min="4" max="5" width="10.26953125" customWidth="1"/>
    <col min="6" max="6" width="14.90625" customWidth="1"/>
    <col min="7" max="7" width="15.1796875" bestFit="1" customWidth="1"/>
    <col min="8" max="8" width="15.1796875" customWidth="1"/>
    <col min="9" max="9" width="9.6328125" customWidth="1"/>
    <col min="10" max="10" width="20.81640625" bestFit="1" customWidth="1"/>
    <col min="16" max="16" width="12.90625" bestFit="1" customWidth="1"/>
  </cols>
  <sheetData>
    <row r="1" spans="1:16" ht="15.5" x14ac:dyDescent="0.35">
      <c r="A1" s="37" t="s">
        <v>88</v>
      </c>
      <c r="B1" s="38"/>
      <c r="C1" s="38"/>
      <c r="D1" s="39"/>
      <c r="E1" s="25"/>
      <c r="F1" s="25"/>
      <c r="G1" s="25"/>
      <c r="H1" s="25"/>
      <c r="I1" s="25"/>
      <c r="J1" s="25"/>
      <c r="K1" s="25"/>
      <c r="L1" s="25"/>
      <c r="M1" s="25"/>
      <c r="N1" s="25"/>
      <c r="O1" s="25"/>
    </row>
    <row r="2" spans="1:16" x14ac:dyDescent="0.35">
      <c r="P2" s="41" t="s">
        <v>89</v>
      </c>
    </row>
    <row r="3" spans="1:16" x14ac:dyDescent="0.35">
      <c r="B3" s="4" t="s">
        <v>90</v>
      </c>
      <c r="C3" s="40" t="s">
        <v>37</v>
      </c>
      <c r="P3" s="42" t="s">
        <v>91</v>
      </c>
    </row>
    <row r="4" spans="1:16" x14ac:dyDescent="0.35">
      <c r="P4" s="41" t="s">
        <v>37</v>
      </c>
    </row>
    <row r="5" spans="1:16" x14ac:dyDescent="0.35">
      <c r="P5" s="41" t="s">
        <v>35</v>
      </c>
    </row>
    <row r="6" spans="1:16" x14ac:dyDescent="0.35">
      <c r="C6" s="46" t="s">
        <v>97</v>
      </c>
      <c r="D6" s="47"/>
      <c r="E6" s="47"/>
      <c r="G6" s="49" t="s">
        <v>98</v>
      </c>
      <c r="H6" s="49"/>
      <c r="I6" s="49"/>
      <c r="J6" s="49"/>
      <c r="P6" s="41" t="s">
        <v>36</v>
      </c>
    </row>
    <row r="7" spans="1:16" x14ac:dyDescent="0.35">
      <c r="C7" s="15"/>
      <c r="D7" s="15"/>
      <c r="E7" s="15"/>
      <c r="P7" s="41" t="s">
        <v>39</v>
      </c>
    </row>
    <row r="8" spans="1:16" x14ac:dyDescent="0.35">
      <c r="C8" s="15" t="s">
        <v>92</v>
      </c>
      <c r="D8" s="15">
        <f>COUNTIFS(data[Geography],C3)</f>
        <v>53</v>
      </c>
      <c r="E8" s="15"/>
      <c r="G8" s="43" t="s">
        <v>74</v>
      </c>
      <c r="H8" s="50" t="s">
        <v>1</v>
      </c>
      <c r="I8" s="50" t="s">
        <v>49</v>
      </c>
      <c r="J8" s="52" t="s">
        <v>99</v>
      </c>
      <c r="P8" s="41" t="s">
        <v>38</v>
      </c>
    </row>
    <row r="9" spans="1:16" x14ac:dyDescent="0.35">
      <c r="C9" s="15"/>
      <c r="D9" s="15"/>
      <c r="E9" s="15"/>
      <c r="G9" s="15" t="s">
        <v>2</v>
      </c>
      <c r="H9" s="44">
        <f>SUMIFS(data[Amount],data[Sales Person],$G9,data[Geography],$C$3)</f>
        <v>25655</v>
      </c>
      <c r="I9" s="17">
        <f>SUMIFS(data[Units],data[Sales Person],$G9,data[Geography],$C$3)</f>
        <v>453</v>
      </c>
      <c r="J9" s="19">
        <f>IF(Table11[[#This Row],[Amount]]&gt;12000,1,-1)</f>
        <v>1</v>
      </c>
      <c r="P9" s="41" t="s">
        <v>34</v>
      </c>
    </row>
    <row r="10" spans="1:16" x14ac:dyDescent="0.35">
      <c r="C10" s="48"/>
      <c r="D10" s="51" t="s">
        <v>96</v>
      </c>
      <c r="E10" s="51" t="s">
        <v>55</v>
      </c>
      <c r="G10" s="15" t="s">
        <v>8</v>
      </c>
      <c r="H10" s="44">
        <f>SUMIFS(data[Amount],data[Sales Person],$G10,data[Geography],$C$3)</f>
        <v>20125</v>
      </c>
      <c r="I10" s="17">
        <f>SUMIFS(data[Units],data[Sales Person],$G10,data[Geography],$C$3)</f>
        <v>711</v>
      </c>
      <c r="J10" s="53">
        <f>IF(Table11[[#This Row],[Amount]]&gt;12000,1,-1)</f>
        <v>1</v>
      </c>
    </row>
    <row r="11" spans="1:16" x14ac:dyDescent="0.35">
      <c r="C11" s="15" t="s">
        <v>93</v>
      </c>
      <c r="D11" s="44">
        <f>SUMIFS(data[Amount],data[Geography],$C$3)</f>
        <v>218813</v>
      </c>
      <c r="E11" s="44">
        <f>AVERAGEIFS(data[Amount],data[Geography],$C$3)</f>
        <v>4128.5471698113206</v>
      </c>
      <c r="G11" s="15" t="s">
        <v>41</v>
      </c>
      <c r="H11" s="44">
        <f>SUMIFS(data[Amount],data[Sales Person],$G11,data[Geography],$C$3)</f>
        <v>17283</v>
      </c>
      <c r="I11" s="17">
        <f>SUMIFS(data[Units],data[Sales Person],$G11,data[Geography],$C$3)</f>
        <v>882</v>
      </c>
      <c r="J11" s="53">
        <f>IF(Table11[[#This Row],[Amount]]&gt;12000,1,-1)</f>
        <v>1</v>
      </c>
    </row>
    <row r="12" spans="1:16" x14ac:dyDescent="0.35">
      <c r="C12" s="15" t="s">
        <v>94</v>
      </c>
      <c r="D12" s="44">
        <f>SUMIFS(data[cost],data[Geography],$C$3)</f>
        <v>68922.960000000006</v>
      </c>
      <c r="E12" s="44">
        <f>AVERAGEIFS(data[cost],data[Geography],$C$3)</f>
        <v>1300.43320754717</v>
      </c>
      <c r="G12" s="15" t="s">
        <v>7</v>
      </c>
      <c r="H12" s="44">
        <f>SUMIFS(data[Amount],data[Sales Person],$G12,data[Geography],$C$3)</f>
        <v>43568</v>
      </c>
      <c r="I12" s="17">
        <f>SUMIFS(data[Units],data[Sales Person],$G12,data[Geography],$C$3)</f>
        <v>978</v>
      </c>
      <c r="J12" s="53">
        <f>IF(Table11[[#This Row],[Amount]]&gt;12000,1,-1)</f>
        <v>1</v>
      </c>
    </row>
    <row r="13" spans="1:16" x14ac:dyDescent="0.35">
      <c r="C13" s="15" t="s">
        <v>76</v>
      </c>
      <c r="D13" s="44">
        <f>D11-D12</f>
        <v>149890.03999999998</v>
      </c>
      <c r="E13" s="44">
        <f>E11-E12</f>
        <v>2828.1139622641504</v>
      </c>
      <c r="G13" s="15" t="s">
        <v>6</v>
      </c>
      <c r="H13" s="44">
        <f>SUMIFS(data[Amount],data[Sales Person],$G13,data[Geography],$C$3)</f>
        <v>26985</v>
      </c>
      <c r="I13" s="17">
        <f>SUMIFS(data[Units],data[Sales Person],$G13,data[Geography],$C$3)</f>
        <v>1329</v>
      </c>
      <c r="J13" s="53">
        <f>IF(Table11[[#This Row],[Amount]]&gt;12000,1,-1)</f>
        <v>1</v>
      </c>
    </row>
    <row r="14" spans="1:16" x14ac:dyDescent="0.35">
      <c r="C14" s="14" t="s">
        <v>95</v>
      </c>
      <c r="D14" s="18">
        <f>SUMIFS(data[Units],data[Geography],$C$3)</f>
        <v>7431</v>
      </c>
      <c r="E14" s="18">
        <f>AVERAGEIFS(data[Units],data[Geography],$C$3)</f>
        <v>140.20754716981133</v>
      </c>
      <c r="G14" s="15" t="s">
        <v>5</v>
      </c>
      <c r="H14" s="44">
        <f>SUMIFS(data[Amount],data[Sales Person],$G14,data[Geography],$C$3)</f>
        <v>14504</v>
      </c>
      <c r="I14" s="17">
        <f>SUMIFS(data[Units],data[Sales Person],$G14,data[Geography],$C$3)</f>
        <v>156</v>
      </c>
      <c r="J14" s="53">
        <f>IF(Table11[[#This Row],[Amount]]&gt;12000,1,-1)</f>
        <v>1</v>
      </c>
    </row>
    <row r="15" spans="1:16" x14ac:dyDescent="0.35">
      <c r="G15" s="15" t="s">
        <v>3</v>
      </c>
      <c r="H15" s="44">
        <f>SUMIFS(data[Amount],data[Sales Person],$G15,data[Geography],$C$3)</f>
        <v>16821</v>
      </c>
      <c r="I15" s="17">
        <f>SUMIFS(data[Units],data[Sales Person],$G15,data[Geography],$C$3)</f>
        <v>1161</v>
      </c>
      <c r="J15" s="53">
        <f>IF(Table11[[#This Row],[Amount]]&gt;12000,1,-1)</f>
        <v>1</v>
      </c>
    </row>
    <row r="16" spans="1:16" x14ac:dyDescent="0.35">
      <c r="G16" s="15" t="s">
        <v>9</v>
      </c>
      <c r="H16" s="44">
        <f>SUMIFS(data[Amount],data[Sales Person],$G16,data[Geography],$C$3)</f>
        <v>21434</v>
      </c>
      <c r="I16" s="17">
        <f>SUMIFS(data[Units],data[Sales Person],$G16,data[Geography],$C$3)</f>
        <v>1116</v>
      </c>
      <c r="J16" s="53">
        <f>IF(Table11[[#This Row],[Amount]]&gt;12000,1,-1)</f>
        <v>1</v>
      </c>
    </row>
    <row r="17" spans="7:10" x14ac:dyDescent="0.35">
      <c r="G17" s="15" t="s">
        <v>10</v>
      </c>
      <c r="H17" s="44">
        <f>SUMIFS(data[Amount],data[Sales Person],$G17,data[Geography],$C$3)</f>
        <v>7987</v>
      </c>
      <c r="I17" s="17">
        <f>SUMIFS(data[Units],data[Sales Person],$G17,data[Geography],$C$3)</f>
        <v>345</v>
      </c>
      <c r="J17" s="53">
        <f>IF(Table11[[#This Row],[Amount]]&gt;12000,1,-1)</f>
        <v>-1</v>
      </c>
    </row>
    <row r="18" spans="7:10" x14ac:dyDescent="0.35">
      <c r="G18" s="14" t="s">
        <v>40</v>
      </c>
      <c r="H18" s="45">
        <f>SUMIFS(data[Amount],data[Sales Person],$G18,data[Geography],$C$3)</f>
        <v>24451</v>
      </c>
      <c r="I18" s="18">
        <f>SUMIFS(data[Units],data[Sales Person],$G18,data[Geography],$C$3)</f>
        <v>300</v>
      </c>
      <c r="J18" s="53">
        <f>IF(Table11[[#This Row],[Amount]]&gt;12000,1,-1)</f>
        <v>1</v>
      </c>
    </row>
  </sheetData>
  <conditionalFormatting sqref="H9:H18">
    <cfRule type="dataBar" priority="3">
      <dataBar>
        <cfvo type="min"/>
        <cfvo type="max"/>
        <color theme="8" tint="0.39997558519241921"/>
      </dataBar>
      <extLst>
        <ext xmlns:x14="http://schemas.microsoft.com/office/spreadsheetml/2009/9/main" uri="{B025F937-C7B1-47D3-B67F-A62EFF666E3E}">
          <x14:id>{15A7CBE7-112C-4F07-A211-5D5165C6DD81}</x14:id>
        </ext>
      </extLst>
    </cfRule>
  </conditionalFormatting>
  <dataValidations count="1">
    <dataValidation type="list" showInputMessage="1" showErrorMessage="1" sqref="C3" xr:uid="{025F70EF-0445-4310-9376-4E5C76849D5B}">
      <formula1>$P$3:$P$9</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15A7CBE7-112C-4F07-A211-5D5165C6DD81}">
            <x14:dataBar minLength="0" maxLength="100" border="1" gradient="0" negativeBarBorderColorSameAsPositive="0">
              <x14:cfvo type="autoMin"/>
              <x14:cfvo type="autoMax"/>
              <x14:borderColor theme="0"/>
              <x14:negativeFillColor rgb="FFFF0000"/>
              <x14:negativeBorderColor rgb="FFFF0000"/>
              <x14:axisColor rgb="FF000000"/>
            </x14:dataBar>
          </x14:cfRule>
          <xm:sqref>H9:H18</xm:sqref>
        </x14:conditionalFormatting>
        <x14:conditionalFormatting xmlns:xm="http://schemas.microsoft.com/office/excel/2006/main">
          <x14:cfRule type="iconSet" priority="1" id="{6C473C35-FF4C-4509-8544-CEB5F1B7938E}">
            <x14:iconSet iconSet="3Symbols" showValue="0" custom="1">
              <x14:cfvo type="percent">
                <xm:f>0</xm:f>
              </x14:cfvo>
              <x14:cfvo type="num">
                <xm:f>-1</xm:f>
              </x14:cfvo>
              <x14:cfvo type="num">
                <xm:f>1</xm:f>
              </x14:cfvo>
              <x14:cfIcon iconSet="NoIcons" iconId="0"/>
              <x14:cfIcon iconSet="3Symbols" iconId="0"/>
              <x14:cfIcon iconSet="3Symbols" iconId="2"/>
            </x14:iconSet>
          </x14:cfRule>
          <xm:sqref>J9:J18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8DB1C-2158-41C4-BEF9-DBAD97B49C9E}">
  <dimension ref="A1:G25"/>
  <sheetViews>
    <sheetView tabSelected="1" workbookViewId="0">
      <selection activeCell="I17" sqref="I17"/>
    </sheetView>
  </sheetViews>
  <sheetFormatPr defaultRowHeight="14.5" x14ac:dyDescent="0.35"/>
  <cols>
    <col min="1" max="1" width="58.7265625" bestFit="1" customWidth="1"/>
    <col min="3" max="3" width="20.36328125" bestFit="1" customWidth="1"/>
    <col min="4" max="4" width="14" bestFit="1" customWidth="1"/>
    <col min="5" max="5" width="11.453125" bestFit="1" customWidth="1"/>
    <col min="6" max="6" width="10.26953125" bestFit="1" customWidth="1"/>
    <col min="7" max="7" width="7.453125" bestFit="1" customWidth="1"/>
  </cols>
  <sheetData>
    <row r="1" spans="1:7" ht="15.5" x14ac:dyDescent="0.35">
      <c r="A1" s="32" t="s">
        <v>47</v>
      </c>
      <c r="B1" s="54"/>
      <c r="C1" s="54"/>
      <c r="D1" s="54"/>
    </row>
    <row r="2" spans="1:7" x14ac:dyDescent="0.35">
      <c r="C2" s="24" t="s">
        <v>70</v>
      </c>
      <c r="D2" t="s">
        <v>72</v>
      </c>
      <c r="E2" t="s">
        <v>73</v>
      </c>
      <c r="F2" t="s">
        <v>79</v>
      </c>
      <c r="G2" t="s">
        <v>103</v>
      </c>
    </row>
    <row r="3" spans="1:7" x14ac:dyDescent="0.35">
      <c r="A3" t="s">
        <v>100</v>
      </c>
      <c r="C3" s="25" t="s">
        <v>4</v>
      </c>
      <c r="D3" s="26">
        <v>33551</v>
      </c>
      <c r="E3" s="26">
        <v>1566</v>
      </c>
      <c r="F3" s="29">
        <v>14946.919999999998</v>
      </c>
      <c r="G3" s="55">
        <v>0.44549849482876808</v>
      </c>
    </row>
    <row r="4" spans="1:7" x14ac:dyDescent="0.35">
      <c r="A4" t="s">
        <v>93</v>
      </c>
      <c r="C4" s="25" t="s">
        <v>24</v>
      </c>
      <c r="D4" s="26">
        <v>35378</v>
      </c>
      <c r="E4" s="26">
        <v>1044</v>
      </c>
      <c r="F4" s="29">
        <v>30189.32</v>
      </c>
      <c r="G4" s="55">
        <v>0.85333597150771667</v>
      </c>
    </row>
    <row r="5" spans="1:7" x14ac:dyDescent="0.35">
      <c r="A5" t="s">
        <v>77</v>
      </c>
      <c r="C5" s="25" t="s">
        <v>21</v>
      </c>
      <c r="D5" s="26">
        <v>37772</v>
      </c>
      <c r="E5" s="26">
        <v>1308</v>
      </c>
      <c r="F5" s="29">
        <v>26000</v>
      </c>
      <c r="G5" s="55">
        <v>0.68834056973419466</v>
      </c>
    </row>
    <row r="6" spans="1:7" x14ac:dyDescent="0.35">
      <c r="A6" t="s">
        <v>101</v>
      </c>
      <c r="C6" s="25" t="s">
        <v>31</v>
      </c>
      <c r="D6" s="26">
        <v>39263</v>
      </c>
      <c r="E6" s="26">
        <v>1683</v>
      </c>
      <c r="F6" s="29">
        <v>29518.43</v>
      </c>
      <c r="G6" s="55">
        <v>0.75181290273285284</v>
      </c>
    </row>
    <row r="7" spans="1:7" x14ac:dyDescent="0.35">
      <c r="A7" t="s">
        <v>102</v>
      </c>
      <c r="C7" s="25" t="s">
        <v>14</v>
      </c>
      <c r="D7" s="26">
        <v>43183</v>
      </c>
      <c r="E7" s="26">
        <v>2022</v>
      </c>
      <c r="F7" s="29">
        <v>19525.600000000002</v>
      </c>
      <c r="G7" s="55">
        <v>0.45215941458444298</v>
      </c>
    </row>
    <row r="8" spans="1:7" x14ac:dyDescent="0.35">
      <c r="C8" s="25" t="s">
        <v>19</v>
      </c>
      <c r="D8" s="26">
        <v>44744</v>
      </c>
      <c r="E8" s="26">
        <v>1956</v>
      </c>
      <c r="F8" s="29">
        <v>29800.160000000003</v>
      </c>
      <c r="G8" s="55">
        <v>0.66601466118362251</v>
      </c>
    </row>
    <row r="9" spans="1:7" x14ac:dyDescent="0.35">
      <c r="A9" s="4" t="s">
        <v>107</v>
      </c>
      <c r="C9" s="25" t="s">
        <v>13</v>
      </c>
      <c r="D9" s="26">
        <v>47271</v>
      </c>
      <c r="E9" s="26">
        <v>1881</v>
      </c>
      <c r="F9" s="29">
        <v>29721.27</v>
      </c>
      <c r="G9" s="55">
        <v>0.62874214634765502</v>
      </c>
    </row>
    <row r="10" spans="1:7" x14ac:dyDescent="0.35">
      <c r="C10" s="25" t="s">
        <v>18</v>
      </c>
      <c r="D10" s="26">
        <v>52150</v>
      </c>
      <c r="E10" s="26">
        <v>1752</v>
      </c>
      <c r="F10" s="29">
        <v>40814.559999999998</v>
      </c>
      <c r="G10" s="55">
        <v>0.78263777564717163</v>
      </c>
    </row>
    <row r="11" spans="1:7" x14ac:dyDescent="0.35">
      <c r="A11" s="10" t="s">
        <v>104</v>
      </c>
      <c r="C11" s="25" t="s">
        <v>20</v>
      </c>
      <c r="D11" s="26">
        <v>54712</v>
      </c>
      <c r="E11" s="26">
        <v>2196</v>
      </c>
      <c r="F11" s="29">
        <v>31390.480000000003</v>
      </c>
      <c r="G11" s="55">
        <v>0.57374031291124439</v>
      </c>
    </row>
    <row r="12" spans="1:7" x14ac:dyDescent="0.35">
      <c r="A12" s="10"/>
      <c r="C12" s="25" t="s">
        <v>23</v>
      </c>
      <c r="D12" s="26">
        <v>56644</v>
      </c>
      <c r="E12" s="26">
        <v>1812</v>
      </c>
      <c r="F12" s="29">
        <v>44884.12</v>
      </c>
      <c r="G12" s="55">
        <v>0.79238966174705183</v>
      </c>
    </row>
    <row r="13" spans="1:7" x14ac:dyDescent="0.35">
      <c r="A13" t="s">
        <v>106</v>
      </c>
      <c r="C13" s="25" t="s">
        <v>25</v>
      </c>
      <c r="D13" s="26">
        <v>57372</v>
      </c>
      <c r="E13" s="26">
        <v>2106</v>
      </c>
      <c r="F13" s="29">
        <v>29678.099999999995</v>
      </c>
      <c r="G13" s="55">
        <v>0.51729240744614091</v>
      </c>
    </row>
    <row r="14" spans="1:7" x14ac:dyDescent="0.35">
      <c r="A14" t="s">
        <v>105</v>
      </c>
      <c r="C14" s="25" t="s">
        <v>29</v>
      </c>
      <c r="D14" s="26">
        <v>58009</v>
      </c>
      <c r="E14" s="26">
        <v>2976</v>
      </c>
      <c r="F14" s="29">
        <v>36700.840000000004</v>
      </c>
      <c r="G14" s="55">
        <v>0.6326749297522799</v>
      </c>
    </row>
    <row r="15" spans="1:7" x14ac:dyDescent="0.35">
      <c r="C15" s="25" t="s">
        <v>16</v>
      </c>
      <c r="D15" s="26">
        <v>62111</v>
      </c>
      <c r="E15" s="26">
        <v>2154</v>
      </c>
      <c r="F15" s="29">
        <v>43177.340000000004</v>
      </c>
      <c r="G15" s="55">
        <v>0.6951641416174269</v>
      </c>
    </row>
    <row r="16" spans="1:7" x14ac:dyDescent="0.35">
      <c r="C16" s="25" t="s">
        <v>17</v>
      </c>
      <c r="D16" s="26">
        <v>63721</v>
      </c>
      <c r="E16" s="26">
        <v>2331</v>
      </c>
      <c r="F16" s="29">
        <v>56471.590000000004</v>
      </c>
      <c r="G16" s="55">
        <v>0.88623201142480512</v>
      </c>
    </row>
    <row r="17" spans="3:7" x14ac:dyDescent="0.35">
      <c r="C17" s="25" t="s">
        <v>22</v>
      </c>
      <c r="D17" s="26">
        <v>66283</v>
      </c>
      <c r="E17" s="26">
        <v>2052</v>
      </c>
      <c r="F17" s="29">
        <v>46234.960000000006</v>
      </c>
      <c r="G17" s="55">
        <v>0.69753873542235578</v>
      </c>
    </row>
    <row r="18" spans="3:7" x14ac:dyDescent="0.35">
      <c r="C18" s="25" t="s">
        <v>30</v>
      </c>
      <c r="D18" s="26">
        <v>66500</v>
      </c>
      <c r="E18" s="26">
        <v>2802</v>
      </c>
      <c r="F18" s="29">
        <v>25899.020000000011</v>
      </c>
      <c r="G18" s="55">
        <v>0.38945894736842124</v>
      </c>
    </row>
    <row r="19" spans="3:7" x14ac:dyDescent="0.35">
      <c r="C19" s="25" t="s">
        <v>15</v>
      </c>
      <c r="D19" s="26">
        <v>68971</v>
      </c>
      <c r="E19" s="26">
        <v>1533</v>
      </c>
      <c r="F19" s="29">
        <v>50988.91</v>
      </c>
      <c r="G19" s="55">
        <v>0.73928042220643464</v>
      </c>
    </row>
    <row r="20" spans="3:7" x14ac:dyDescent="0.35">
      <c r="C20" s="25" t="s">
        <v>33</v>
      </c>
      <c r="D20" s="26">
        <v>69160</v>
      </c>
      <c r="E20" s="26">
        <v>1854</v>
      </c>
      <c r="F20" s="29">
        <v>46226.020000000004</v>
      </c>
      <c r="G20" s="55">
        <v>0.6683924233661076</v>
      </c>
    </row>
    <row r="21" spans="3:7" x14ac:dyDescent="0.35">
      <c r="C21" s="25" t="s">
        <v>27</v>
      </c>
      <c r="D21" s="26">
        <v>69461</v>
      </c>
      <c r="E21" s="26">
        <v>2982</v>
      </c>
      <c r="F21" s="29">
        <v>19572.14</v>
      </c>
      <c r="G21" s="55">
        <v>0.28177164164063284</v>
      </c>
    </row>
    <row r="22" spans="3:7" x14ac:dyDescent="0.35">
      <c r="C22" s="25" t="s">
        <v>26</v>
      </c>
      <c r="D22" s="26">
        <v>70273</v>
      </c>
      <c r="E22" s="26">
        <v>2142</v>
      </c>
      <c r="F22" s="29">
        <v>58277.8</v>
      </c>
      <c r="G22" s="55">
        <v>0.82930570773981471</v>
      </c>
    </row>
    <row r="23" spans="3:7" x14ac:dyDescent="0.35">
      <c r="C23" s="25" t="s">
        <v>32</v>
      </c>
      <c r="D23" s="26">
        <v>71967</v>
      </c>
      <c r="E23" s="26">
        <v>2301</v>
      </c>
      <c r="F23" s="29">
        <v>52063.35</v>
      </c>
      <c r="G23" s="55">
        <v>0.72343365709283425</v>
      </c>
    </row>
    <row r="24" spans="3:7" x14ac:dyDescent="0.35">
      <c r="C24" s="25" t="s">
        <v>28</v>
      </c>
      <c r="D24" s="26">
        <v>72373</v>
      </c>
      <c r="E24" s="26">
        <v>3207</v>
      </c>
      <c r="F24" s="29">
        <v>39084.340000000004</v>
      </c>
      <c r="G24" s="55">
        <v>0.54004034653807365</v>
      </c>
    </row>
    <row r="25" spans="3:7" x14ac:dyDescent="0.35">
      <c r="C25" s="25" t="s">
        <v>71</v>
      </c>
      <c r="D25" s="26">
        <v>1240869</v>
      </c>
      <c r="E25" s="26">
        <v>45660</v>
      </c>
      <c r="F25" s="29">
        <v>801165.2699999999</v>
      </c>
      <c r="G25" s="55">
        <v>0.64564854952456696</v>
      </c>
    </row>
  </sheetData>
  <conditionalFormatting pivot="1" sqref="G3:G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A28C-CCCD-459B-89F1-3F612CBAFE8A}">
  <dimension ref="A1:C15"/>
  <sheetViews>
    <sheetView workbookViewId="0">
      <selection activeCell="D3" sqref="D3"/>
    </sheetView>
  </sheetViews>
  <sheetFormatPr defaultRowHeight="14.5" x14ac:dyDescent="0.35"/>
  <cols>
    <col min="1" max="1" width="20.54296875" bestFit="1" customWidth="1"/>
    <col min="2" max="2" width="9.6328125" customWidth="1"/>
  </cols>
  <sheetData>
    <row r="1" spans="1:3" ht="15.5" x14ac:dyDescent="0.35">
      <c r="A1" s="32" t="s">
        <v>81</v>
      </c>
    </row>
    <row r="5" spans="1:3" x14ac:dyDescent="0.35">
      <c r="A5" t="s">
        <v>74</v>
      </c>
      <c r="B5" t="s">
        <v>1</v>
      </c>
      <c r="C5" t="s">
        <v>56</v>
      </c>
    </row>
    <row r="6" spans="1:3" x14ac:dyDescent="0.35">
      <c r="A6" t="s">
        <v>55</v>
      </c>
      <c r="B6">
        <f>AVERAGE(data[Amount])</f>
        <v>4136.2299999999996</v>
      </c>
      <c r="C6">
        <f>AVERAGE(data[Units])</f>
        <v>152.19999999999999</v>
      </c>
    </row>
    <row r="7" spans="1:3" x14ac:dyDescent="0.35">
      <c r="A7" t="s">
        <v>57</v>
      </c>
      <c r="B7">
        <f>MEDIAN(data[Amount])</f>
        <v>3437</v>
      </c>
      <c r="C7">
        <f>MEDIAN(data[Units])</f>
        <v>124.5</v>
      </c>
    </row>
    <row r="8" spans="1:3" x14ac:dyDescent="0.35">
      <c r="A8" t="s">
        <v>58</v>
      </c>
      <c r="B8">
        <f>MIN(data[Amount])</f>
        <v>0</v>
      </c>
      <c r="C8">
        <f>MIN(data[Units])</f>
        <v>0</v>
      </c>
    </row>
    <row r="9" spans="1:3" x14ac:dyDescent="0.35">
      <c r="A9" t="s">
        <v>59</v>
      </c>
      <c r="B9">
        <f>MAX(data[Amount])</f>
        <v>16184</v>
      </c>
      <c r="C9">
        <f>MAX(data[Units])</f>
        <v>525</v>
      </c>
    </row>
    <row r="10" spans="1:3" x14ac:dyDescent="0.35">
      <c r="A10" t="s">
        <v>60</v>
      </c>
      <c r="B10">
        <f>B9-B8</f>
        <v>16184</v>
      </c>
      <c r="C10">
        <f>C9-C8</f>
        <v>525</v>
      </c>
    </row>
    <row r="12" spans="1:3" x14ac:dyDescent="0.35">
      <c r="A12" t="s">
        <v>61</v>
      </c>
      <c r="B12">
        <f>_xlfn.PERCENTILE.EXC(data[Amount],0.25)</f>
        <v>1652</v>
      </c>
      <c r="C12">
        <f>_xlfn.PERCENTILE.EXC(data[Units],0.25)</f>
        <v>54</v>
      </c>
    </row>
    <row r="13" spans="1:3" x14ac:dyDescent="0.35">
      <c r="A13" t="s">
        <v>62</v>
      </c>
      <c r="B13">
        <f>_xlfn.PERCENTILE.EXC(data[Amount],0.75)</f>
        <v>6245.75</v>
      </c>
      <c r="C13">
        <f>_xlfn.PERCENTILE.EXC(data[Units],0.75)</f>
        <v>223.5</v>
      </c>
    </row>
    <row r="15" spans="1:3" x14ac:dyDescent="0.35">
      <c r="A15" t="s">
        <v>63</v>
      </c>
      <c r="B15">
        <f>COUNTA(_xlfn.UNIQUE(data[Product]))</f>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B777C-10B6-47E7-9954-93A0EA17A65F}">
  <dimension ref="A1:H303"/>
  <sheetViews>
    <sheetView workbookViewId="0">
      <selection activeCell="F307" sqref="F307"/>
    </sheetView>
  </sheetViews>
  <sheetFormatPr defaultRowHeight="14.5" x14ac:dyDescent="0.35"/>
  <cols>
    <col min="2" max="2" width="15.1796875" bestFit="1" customWidth="1"/>
    <col min="3" max="3" width="12.1796875" bestFit="1" customWidth="1"/>
    <col min="4" max="4" width="20.36328125" bestFit="1" customWidth="1"/>
    <col min="5" max="5" width="7.90625" bestFit="1" customWidth="1"/>
    <col min="6" max="6" width="14.08984375" customWidth="1"/>
    <col min="8" max="8" width="15.7265625" bestFit="1" customWidth="1"/>
  </cols>
  <sheetData>
    <row r="1" spans="1:8" ht="15.5" x14ac:dyDescent="0.35">
      <c r="A1" s="32" t="s">
        <v>82</v>
      </c>
      <c r="B1" s="33"/>
      <c r="C1" s="33"/>
    </row>
    <row r="3" spans="1:8" x14ac:dyDescent="0.35">
      <c r="B3" s="4" t="s">
        <v>11</v>
      </c>
      <c r="C3" s="4" t="s">
        <v>12</v>
      </c>
      <c r="D3" s="4" t="s">
        <v>0</v>
      </c>
      <c r="E3" s="8" t="s">
        <v>1</v>
      </c>
      <c r="F3" s="8" t="s">
        <v>49</v>
      </c>
      <c r="H3" t="s">
        <v>64</v>
      </c>
    </row>
    <row r="4" spans="1:8" hidden="1" x14ac:dyDescent="0.35">
      <c r="B4" t="s">
        <v>10</v>
      </c>
      <c r="C4" t="s">
        <v>38</v>
      </c>
      <c r="D4" t="s">
        <v>14</v>
      </c>
      <c r="E4" s="2">
        <v>5586</v>
      </c>
      <c r="F4" s="3">
        <v>525</v>
      </c>
    </row>
    <row r="5" spans="1:8" hidden="1" x14ac:dyDescent="0.35">
      <c r="B5" t="s">
        <v>2</v>
      </c>
      <c r="C5" t="s">
        <v>36</v>
      </c>
      <c r="D5" t="s">
        <v>27</v>
      </c>
      <c r="E5" s="2">
        <v>798</v>
      </c>
      <c r="F5" s="3">
        <v>519</v>
      </c>
    </row>
    <row r="6" spans="1:8" hidden="1" x14ac:dyDescent="0.35">
      <c r="B6" t="s">
        <v>8</v>
      </c>
      <c r="C6" t="s">
        <v>38</v>
      </c>
      <c r="D6" t="s">
        <v>13</v>
      </c>
      <c r="E6" s="2">
        <v>819</v>
      </c>
      <c r="F6" s="3">
        <v>510</v>
      </c>
    </row>
    <row r="7" spans="1:8" hidden="1" x14ac:dyDescent="0.35">
      <c r="B7" t="s">
        <v>3</v>
      </c>
      <c r="C7" t="s">
        <v>34</v>
      </c>
      <c r="D7" t="s">
        <v>32</v>
      </c>
      <c r="E7" s="2">
        <v>7777</v>
      </c>
      <c r="F7" s="3">
        <v>504</v>
      </c>
    </row>
    <row r="8" spans="1:8" hidden="1" x14ac:dyDescent="0.35">
      <c r="B8" t="s">
        <v>9</v>
      </c>
      <c r="C8" t="s">
        <v>34</v>
      </c>
      <c r="D8" t="s">
        <v>20</v>
      </c>
      <c r="E8" s="2">
        <v>8463</v>
      </c>
      <c r="F8" s="3">
        <v>492</v>
      </c>
    </row>
    <row r="9" spans="1:8" hidden="1" x14ac:dyDescent="0.35">
      <c r="B9" t="s">
        <v>2</v>
      </c>
      <c r="C9" t="s">
        <v>39</v>
      </c>
      <c r="D9" t="s">
        <v>25</v>
      </c>
      <c r="E9" s="2">
        <v>1785</v>
      </c>
      <c r="F9" s="3">
        <v>462</v>
      </c>
    </row>
    <row r="10" spans="1:8" hidden="1" x14ac:dyDescent="0.35">
      <c r="B10" t="s">
        <v>8</v>
      </c>
      <c r="C10" t="s">
        <v>35</v>
      </c>
      <c r="D10" t="s">
        <v>32</v>
      </c>
      <c r="E10" s="2">
        <v>6706</v>
      </c>
      <c r="F10" s="3">
        <v>459</v>
      </c>
    </row>
    <row r="11" spans="1:8" hidden="1" x14ac:dyDescent="0.35">
      <c r="B11" t="s">
        <v>6</v>
      </c>
      <c r="C11" t="s">
        <v>37</v>
      </c>
      <c r="D11" t="s">
        <v>28</v>
      </c>
      <c r="E11" s="2">
        <v>3556</v>
      </c>
      <c r="F11" s="3">
        <v>459</v>
      </c>
    </row>
    <row r="12" spans="1:8" hidden="1" x14ac:dyDescent="0.35">
      <c r="B12" t="s">
        <v>6</v>
      </c>
      <c r="C12" t="s">
        <v>34</v>
      </c>
      <c r="D12" t="s">
        <v>26</v>
      </c>
      <c r="E12" s="2">
        <v>8008</v>
      </c>
      <c r="F12" s="3">
        <v>456</v>
      </c>
    </row>
    <row r="13" spans="1:8" hidden="1" x14ac:dyDescent="0.35">
      <c r="B13" t="s">
        <v>40</v>
      </c>
      <c r="C13" t="s">
        <v>35</v>
      </c>
      <c r="D13" t="s">
        <v>30</v>
      </c>
      <c r="E13" s="2">
        <v>2275</v>
      </c>
      <c r="F13" s="3">
        <v>447</v>
      </c>
    </row>
    <row r="14" spans="1:8" hidden="1" x14ac:dyDescent="0.35">
      <c r="B14" t="s">
        <v>40</v>
      </c>
      <c r="C14" t="s">
        <v>35</v>
      </c>
      <c r="D14" t="s">
        <v>33</v>
      </c>
      <c r="E14" s="2">
        <v>8869</v>
      </c>
      <c r="F14" s="3">
        <v>432</v>
      </c>
    </row>
    <row r="15" spans="1:8" hidden="1" x14ac:dyDescent="0.35">
      <c r="B15" t="s">
        <v>6</v>
      </c>
      <c r="C15" t="s">
        <v>39</v>
      </c>
      <c r="D15" t="s">
        <v>25</v>
      </c>
      <c r="E15" s="2">
        <v>2100</v>
      </c>
      <c r="F15" s="3">
        <v>414</v>
      </c>
    </row>
    <row r="16" spans="1:8" hidden="1" x14ac:dyDescent="0.35">
      <c r="B16" t="s">
        <v>6</v>
      </c>
      <c r="C16" t="s">
        <v>37</v>
      </c>
      <c r="D16" t="s">
        <v>16</v>
      </c>
      <c r="E16" s="2">
        <v>1904</v>
      </c>
      <c r="F16" s="3">
        <v>405</v>
      </c>
    </row>
    <row r="17" spans="2:6" hidden="1" x14ac:dyDescent="0.35">
      <c r="B17" t="s">
        <v>6</v>
      </c>
      <c r="C17" t="s">
        <v>35</v>
      </c>
      <c r="D17" t="s">
        <v>4</v>
      </c>
      <c r="E17" s="2">
        <v>1302</v>
      </c>
      <c r="F17" s="3">
        <v>402</v>
      </c>
    </row>
    <row r="18" spans="2:6" hidden="1" x14ac:dyDescent="0.35">
      <c r="B18" t="s">
        <v>6</v>
      </c>
      <c r="C18" t="s">
        <v>39</v>
      </c>
      <c r="D18" t="s">
        <v>29</v>
      </c>
      <c r="E18" s="2">
        <v>3052</v>
      </c>
      <c r="F18" s="3">
        <v>378</v>
      </c>
    </row>
    <row r="19" spans="2:6" hidden="1" x14ac:dyDescent="0.35">
      <c r="B19" t="s">
        <v>40</v>
      </c>
      <c r="C19" t="s">
        <v>35</v>
      </c>
      <c r="D19" t="s">
        <v>22</v>
      </c>
      <c r="E19" s="2">
        <v>6853</v>
      </c>
      <c r="F19" s="3">
        <v>372</v>
      </c>
    </row>
    <row r="20" spans="2:6" hidden="1" x14ac:dyDescent="0.35">
      <c r="B20" t="s">
        <v>7</v>
      </c>
      <c r="C20" t="s">
        <v>34</v>
      </c>
      <c r="D20" t="s">
        <v>14</v>
      </c>
      <c r="E20" s="2">
        <v>1932</v>
      </c>
      <c r="F20" s="3">
        <v>369</v>
      </c>
    </row>
    <row r="21" spans="2:6" hidden="1" x14ac:dyDescent="0.35">
      <c r="B21" t="s">
        <v>6</v>
      </c>
      <c r="C21" t="s">
        <v>34</v>
      </c>
      <c r="D21" t="s">
        <v>30</v>
      </c>
      <c r="E21" s="2">
        <v>3402</v>
      </c>
      <c r="F21" s="3">
        <v>366</v>
      </c>
    </row>
    <row r="22" spans="2:6" hidden="1" x14ac:dyDescent="0.35">
      <c r="B22" t="s">
        <v>3</v>
      </c>
      <c r="C22" t="s">
        <v>37</v>
      </c>
      <c r="D22" t="s">
        <v>4</v>
      </c>
      <c r="E22" s="2">
        <v>938</v>
      </c>
      <c r="F22" s="3">
        <v>366</v>
      </c>
    </row>
    <row r="23" spans="2:6" hidden="1" x14ac:dyDescent="0.35">
      <c r="B23" t="s">
        <v>8</v>
      </c>
      <c r="C23" t="s">
        <v>35</v>
      </c>
      <c r="D23" t="s">
        <v>20</v>
      </c>
      <c r="E23" s="2">
        <v>2702</v>
      </c>
      <c r="F23" s="3">
        <v>363</v>
      </c>
    </row>
    <row r="24" spans="2:6" hidden="1" x14ac:dyDescent="0.35">
      <c r="B24" t="s">
        <v>5</v>
      </c>
      <c r="C24" t="s">
        <v>35</v>
      </c>
      <c r="D24" t="s">
        <v>29</v>
      </c>
      <c r="E24" s="2">
        <v>4480</v>
      </c>
      <c r="F24" s="3">
        <v>357</v>
      </c>
    </row>
    <row r="25" spans="2:6" hidden="1" x14ac:dyDescent="0.35">
      <c r="B25" t="s">
        <v>2</v>
      </c>
      <c r="C25" t="s">
        <v>38</v>
      </c>
      <c r="D25" t="s">
        <v>31</v>
      </c>
      <c r="E25" s="2">
        <v>4326</v>
      </c>
      <c r="F25" s="3">
        <v>348</v>
      </c>
    </row>
    <row r="26" spans="2:6" hidden="1" x14ac:dyDescent="0.35">
      <c r="B26" t="s">
        <v>5</v>
      </c>
      <c r="C26" t="s">
        <v>36</v>
      </c>
      <c r="D26" t="s">
        <v>17</v>
      </c>
      <c r="E26" s="2">
        <v>3339</v>
      </c>
      <c r="F26" s="3">
        <v>348</v>
      </c>
    </row>
    <row r="27" spans="2:6" hidden="1" x14ac:dyDescent="0.35">
      <c r="B27" t="s">
        <v>10</v>
      </c>
      <c r="C27" t="s">
        <v>36</v>
      </c>
      <c r="D27" t="s">
        <v>29</v>
      </c>
      <c r="E27" s="2">
        <v>2471</v>
      </c>
      <c r="F27" s="3">
        <v>342</v>
      </c>
    </row>
    <row r="28" spans="2:6" x14ac:dyDescent="0.35">
      <c r="B28" t="s">
        <v>5</v>
      </c>
      <c r="C28" t="s">
        <v>34</v>
      </c>
      <c r="D28" t="s">
        <v>20</v>
      </c>
      <c r="E28" s="2">
        <v>15610</v>
      </c>
      <c r="F28" s="3">
        <v>339</v>
      </c>
    </row>
    <row r="29" spans="2:6" hidden="1" x14ac:dyDescent="0.35">
      <c r="B29" t="s">
        <v>7</v>
      </c>
      <c r="C29" t="s">
        <v>37</v>
      </c>
      <c r="D29" t="s">
        <v>16</v>
      </c>
      <c r="E29" s="2">
        <v>4487</v>
      </c>
      <c r="F29" s="3">
        <v>333</v>
      </c>
    </row>
    <row r="30" spans="2:6" hidden="1" x14ac:dyDescent="0.35">
      <c r="B30" t="s">
        <v>3</v>
      </c>
      <c r="C30" t="s">
        <v>37</v>
      </c>
      <c r="D30" t="s">
        <v>28</v>
      </c>
      <c r="E30" s="2">
        <v>7308</v>
      </c>
      <c r="F30" s="3">
        <v>327</v>
      </c>
    </row>
    <row r="31" spans="2:6" hidden="1" x14ac:dyDescent="0.35">
      <c r="B31" t="s">
        <v>3</v>
      </c>
      <c r="C31" t="s">
        <v>37</v>
      </c>
      <c r="D31" t="s">
        <v>29</v>
      </c>
      <c r="E31" s="2">
        <v>4592</v>
      </c>
      <c r="F31" s="3">
        <v>324</v>
      </c>
    </row>
    <row r="32" spans="2:6" hidden="1" x14ac:dyDescent="0.35">
      <c r="B32" t="s">
        <v>7</v>
      </c>
      <c r="C32" t="s">
        <v>38</v>
      </c>
      <c r="D32" t="s">
        <v>30</v>
      </c>
      <c r="E32" s="2">
        <v>10129</v>
      </c>
      <c r="F32" s="3">
        <v>312</v>
      </c>
    </row>
    <row r="33" spans="2:6" hidden="1" x14ac:dyDescent="0.35">
      <c r="B33" t="s">
        <v>3</v>
      </c>
      <c r="C33" t="s">
        <v>34</v>
      </c>
      <c r="D33" t="s">
        <v>28</v>
      </c>
      <c r="E33" s="2">
        <v>3689</v>
      </c>
      <c r="F33" s="3">
        <v>312</v>
      </c>
    </row>
    <row r="34" spans="2:6" hidden="1" x14ac:dyDescent="0.35">
      <c r="B34" t="s">
        <v>41</v>
      </c>
      <c r="C34" t="s">
        <v>36</v>
      </c>
      <c r="D34" t="s">
        <v>28</v>
      </c>
      <c r="E34" s="2">
        <v>854</v>
      </c>
      <c r="F34" s="3">
        <v>309</v>
      </c>
    </row>
    <row r="35" spans="2:6" hidden="1" x14ac:dyDescent="0.35">
      <c r="B35" t="s">
        <v>9</v>
      </c>
      <c r="C35" t="s">
        <v>39</v>
      </c>
      <c r="D35" t="s">
        <v>24</v>
      </c>
      <c r="E35" s="2">
        <v>3920</v>
      </c>
      <c r="F35" s="3">
        <v>306</v>
      </c>
    </row>
    <row r="36" spans="2:6" hidden="1" x14ac:dyDescent="0.35">
      <c r="B36" t="s">
        <v>40</v>
      </c>
      <c r="C36" t="s">
        <v>36</v>
      </c>
      <c r="D36" t="s">
        <v>27</v>
      </c>
      <c r="E36" s="2">
        <v>3164</v>
      </c>
      <c r="F36" s="3">
        <v>306</v>
      </c>
    </row>
    <row r="37" spans="2:6" hidden="1" x14ac:dyDescent="0.35">
      <c r="B37" t="s">
        <v>3</v>
      </c>
      <c r="C37" t="s">
        <v>35</v>
      </c>
      <c r="D37" t="s">
        <v>33</v>
      </c>
      <c r="E37" s="2">
        <v>819</v>
      </c>
      <c r="F37" s="3">
        <v>306</v>
      </c>
    </row>
    <row r="38" spans="2:6" hidden="1" x14ac:dyDescent="0.35">
      <c r="B38" t="s">
        <v>3</v>
      </c>
      <c r="C38" t="s">
        <v>38</v>
      </c>
      <c r="D38" t="s">
        <v>26</v>
      </c>
      <c r="E38" s="2">
        <v>8841</v>
      </c>
      <c r="F38" s="3">
        <v>303</v>
      </c>
    </row>
    <row r="39" spans="2:6" hidden="1" x14ac:dyDescent="0.35">
      <c r="B39" t="s">
        <v>10</v>
      </c>
      <c r="C39" t="s">
        <v>36</v>
      </c>
      <c r="D39" t="s">
        <v>32</v>
      </c>
      <c r="E39" s="2">
        <v>6657</v>
      </c>
      <c r="F39" s="3">
        <v>303</v>
      </c>
    </row>
    <row r="40" spans="2:6" hidden="1" x14ac:dyDescent="0.35">
      <c r="B40" t="s">
        <v>2</v>
      </c>
      <c r="C40" t="s">
        <v>35</v>
      </c>
      <c r="D40" t="s">
        <v>17</v>
      </c>
      <c r="E40" s="2">
        <v>1589</v>
      </c>
      <c r="F40" s="3">
        <v>303</v>
      </c>
    </row>
    <row r="41" spans="2:6" hidden="1" x14ac:dyDescent="0.35">
      <c r="B41" t="s">
        <v>8</v>
      </c>
      <c r="C41" t="s">
        <v>35</v>
      </c>
      <c r="D41" t="s">
        <v>27</v>
      </c>
      <c r="E41" s="2">
        <v>4753</v>
      </c>
      <c r="F41" s="3">
        <v>300</v>
      </c>
    </row>
    <row r="42" spans="2:6" hidden="1" x14ac:dyDescent="0.35">
      <c r="B42" t="s">
        <v>7</v>
      </c>
      <c r="C42" t="s">
        <v>36</v>
      </c>
      <c r="D42" t="s">
        <v>19</v>
      </c>
      <c r="E42" s="2">
        <v>2870</v>
      </c>
      <c r="F42" s="3">
        <v>300</v>
      </c>
    </row>
    <row r="43" spans="2:6" hidden="1" x14ac:dyDescent="0.35">
      <c r="B43" t="s">
        <v>40</v>
      </c>
      <c r="C43" t="s">
        <v>38</v>
      </c>
      <c r="D43" t="s">
        <v>13</v>
      </c>
      <c r="E43" s="2">
        <v>5670</v>
      </c>
      <c r="F43" s="3">
        <v>297</v>
      </c>
    </row>
    <row r="44" spans="2:6" hidden="1" x14ac:dyDescent="0.35">
      <c r="B44" t="s">
        <v>41</v>
      </c>
      <c r="C44" t="s">
        <v>36</v>
      </c>
      <c r="D44" t="s">
        <v>18</v>
      </c>
      <c r="E44" s="2">
        <v>9632</v>
      </c>
      <c r="F44" s="3">
        <v>288</v>
      </c>
    </row>
    <row r="45" spans="2:6" hidden="1" x14ac:dyDescent="0.35">
      <c r="B45" t="s">
        <v>7</v>
      </c>
      <c r="C45" t="s">
        <v>35</v>
      </c>
      <c r="D45" t="s">
        <v>28</v>
      </c>
      <c r="E45" s="2">
        <v>5194</v>
      </c>
      <c r="F45" s="3">
        <v>288</v>
      </c>
    </row>
    <row r="46" spans="2:6" hidden="1" x14ac:dyDescent="0.35">
      <c r="B46" t="s">
        <v>8</v>
      </c>
      <c r="C46" t="s">
        <v>34</v>
      </c>
      <c r="D46" t="s">
        <v>31</v>
      </c>
      <c r="E46" s="2">
        <v>3507</v>
      </c>
      <c r="F46" s="3">
        <v>288</v>
      </c>
    </row>
    <row r="47" spans="2:6" hidden="1" x14ac:dyDescent="0.35">
      <c r="B47" t="s">
        <v>10</v>
      </c>
      <c r="C47" t="s">
        <v>37</v>
      </c>
      <c r="D47" t="s">
        <v>21</v>
      </c>
      <c r="E47" s="2">
        <v>245</v>
      </c>
      <c r="F47" s="3">
        <v>288</v>
      </c>
    </row>
    <row r="48" spans="2:6" hidden="1" x14ac:dyDescent="0.35">
      <c r="B48" t="s">
        <v>6</v>
      </c>
      <c r="C48" t="s">
        <v>38</v>
      </c>
      <c r="D48" t="s">
        <v>27</v>
      </c>
      <c r="E48" s="2">
        <v>1134</v>
      </c>
      <c r="F48" s="3">
        <v>282</v>
      </c>
    </row>
    <row r="49" spans="2:6" hidden="1" x14ac:dyDescent="0.35">
      <c r="B49" t="s">
        <v>10</v>
      </c>
      <c r="C49" t="s">
        <v>39</v>
      </c>
      <c r="D49" t="s">
        <v>21</v>
      </c>
      <c r="E49" s="2">
        <v>4858</v>
      </c>
      <c r="F49" s="3">
        <v>279</v>
      </c>
    </row>
    <row r="50" spans="2:6" hidden="1" x14ac:dyDescent="0.35">
      <c r="B50" t="s">
        <v>10</v>
      </c>
      <c r="C50" t="s">
        <v>35</v>
      </c>
      <c r="D50" t="s">
        <v>18</v>
      </c>
      <c r="E50" s="2">
        <v>3808</v>
      </c>
      <c r="F50" s="3">
        <v>279</v>
      </c>
    </row>
    <row r="51" spans="2:6" hidden="1" x14ac:dyDescent="0.35">
      <c r="B51" t="s">
        <v>3</v>
      </c>
      <c r="C51" t="s">
        <v>34</v>
      </c>
      <c r="D51" t="s">
        <v>14</v>
      </c>
      <c r="E51" s="2">
        <v>7259</v>
      </c>
      <c r="F51" s="3">
        <v>276</v>
      </c>
    </row>
    <row r="52" spans="2:6" hidden="1" x14ac:dyDescent="0.35">
      <c r="B52" t="s">
        <v>3</v>
      </c>
      <c r="C52" t="s">
        <v>35</v>
      </c>
      <c r="D52" t="s">
        <v>15</v>
      </c>
      <c r="E52" s="2">
        <v>6657</v>
      </c>
      <c r="F52" s="3">
        <v>276</v>
      </c>
    </row>
    <row r="53" spans="2:6" hidden="1" x14ac:dyDescent="0.35">
      <c r="B53" t="s">
        <v>9</v>
      </c>
      <c r="C53" t="s">
        <v>37</v>
      </c>
      <c r="D53" t="s">
        <v>29</v>
      </c>
      <c r="E53" s="2">
        <v>1085</v>
      </c>
      <c r="F53" s="3">
        <v>273</v>
      </c>
    </row>
    <row r="54" spans="2:6" hidden="1" x14ac:dyDescent="0.35">
      <c r="B54" t="s">
        <v>7</v>
      </c>
      <c r="C54" t="s">
        <v>38</v>
      </c>
      <c r="D54" t="s">
        <v>18</v>
      </c>
      <c r="E54" s="2">
        <v>1778</v>
      </c>
      <c r="F54" s="3">
        <v>270</v>
      </c>
    </row>
    <row r="55" spans="2:6" hidden="1" x14ac:dyDescent="0.35">
      <c r="B55" t="s">
        <v>6</v>
      </c>
      <c r="C55" t="s">
        <v>35</v>
      </c>
      <c r="D55" t="s">
        <v>20</v>
      </c>
      <c r="E55" s="2">
        <v>1071</v>
      </c>
      <c r="F55" s="3">
        <v>270</v>
      </c>
    </row>
    <row r="56" spans="2:6" hidden="1" x14ac:dyDescent="0.35">
      <c r="B56" t="s">
        <v>10</v>
      </c>
      <c r="C56" t="s">
        <v>36</v>
      </c>
      <c r="D56" t="s">
        <v>23</v>
      </c>
      <c r="E56" s="2">
        <v>2317</v>
      </c>
      <c r="F56" s="3">
        <v>261</v>
      </c>
    </row>
    <row r="57" spans="2:6" hidden="1" x14ac:dyDescent="0.35">
      <c r="B57" t="s">
        <v>7</v>
      </c>
      <c r="C57" t="s">
        <v>38</v>
      </c>
      <c r="D57" t="s">
        <v>28</v>
      </c>
      <c r="E57" s="2">
        <v>5677</v>
      </c>
      <c r="F57" s="3">
        <v>258</v>
      </c>
    </row>
    <row r="58" spans="2:6" hidden="1" x14ac:dyDescent="0.35">
      <c r="B58" t="s">
        <v>3</v>
      </c>
      <c r="C58" t="s">
        <v>35</v>
      </c>
      <c r="D58" t="s">
        <v>14</v>
      </c>
      <c r="E58" s="2">
        <v>2415</v>
      </c>
      <c r="F58" s="3">
        <v>255</v>
      </c>
    </row>
    <row r="59" spans="2:6" hidden="1" x14ac:dyDescent="0.35">
      <c r="B59" t="s">
        <v>7</v>
      </c>
      <c r="C59" t="s">
        <v>35</v>
      </c>
      <c r="D59" t="s">
        <v>30</v>
      </c>
      <c r="E59" s="2">
        <v>6755</v>
      </c>
      <c r="F59" s="3">
        <v>252</v>
      </c>
    </row>
    <row r="60" spans="2:6" hidden="1" x14ac:dyDescent="0.35">
      <c r="B60" t="s">
        <v>7</v>
      </c>
      <c r="C60" t="s">
        <v>36</v>
      </c>
      <c r="D60" t="s">
        <v>29</v>
      </c>
      <c r="E60" s="2">
        <v>5551</v>
      </c>
      <c r="F60" s="3">
        <v>252</v>
      </c>
    </row>
    <row r="61" spans="2:6" hidden="1" x14ac:dyDescent="0.35">
      <c r="B61" t="s">
        <v>5</v>
      </c>
      <c r="C61" t="s">
        <v>39</v>
      </c>
      <c r="D61" t="s">
        <v>18</v>
      </c>
      <c r="E61" s="2">
        <v>385</v>
      </c>
      <c r="F61" s="3">
        <v>249</v>
      </c>
    </row>
    <row r="62" spans="2:6" hidden="1" x14ac:dyDescent="0.35">
      <c r="B62" t="s">
        <v>5</v>
      </c>
      <c r="C62" t="s">
        <v>35</v>
      </c>
      <c r="D62" t="s">
        <v>31</v>
      </c>
      <c r="E62" s="2">
        <v>4753</v>
      </c>
      <c r="F62" s="3">
        <v>246</v>
      </c>
    </row>
    <row r="63" spans="2:6" hidden="1" x14ac:dyDescent="0.35">
      <c r="B63" t="s">
        <v>7</v>
      </c>
      <c r="C63" t="s">
        <v>39</v>
      </c>
      <c r="D63" t="s">
        <v>17</v>
      </c>
      <c r="E63" s="2">
        <v>4438</v>
      </c>
      <c r="F63" s="3">
        <v>246</v>
      </c>
    </row>
    <row r="64" spans="2:6" hidden="1" x14ac:dyDescent="0.35">
      <c r="B64" t="s">
        <v>2</v>
      </c>
      <c r="C64" t="s">
        <v>36</v>
      </c>
      <c r="D64" t="s">
        <v>31</v>
      </c>
      <c r="E64" s="2">
        <v>3094</v>
      </c>
      <c r="F64" s="3">
        <v>246</v>
      </c>
    </row>
    <row r="65" spans="2:6" hidden="1" x14ac:dyDescent="0.35">
      <c r="B65" t="s">
        <v>9</v>
      </c>
      <c r="C65" t="s">
        <v>37</v>
      </c>
      <c r="D65" t="s">
        <v>26</v>
      </c>
      <c r="E65" s="2">
        <v>2856</v>
      </c>
      <c r="F65" s="3">
        <v>246</v>
      </c>
    </row>
    <row r="66" spans="2:6" hidden="1" x14ac:dyDescent="0.35">
      <c r="B66" t="s">
        <v>9</v>
      </c>
      <c r="C66" t="s">
        <v>35</v>
      </c>
      <c r="D66" t="s">
        <v>15</v>
      </c>
      <c r="E66" s="2">
        <v>7833</v>
      </c>
      <c r="F66" s="3">
        <v>243</v>
      </c>
    </row>
    <row r="67" spans="2:6" hidden="1" x14ac:dyDescent="0.35">
      <c r="B67" t="s">
        <v>7</v>
      </c>
      <c r="C67" t="s">
        <v>35</v>
      </c>
      <c r="D67" t="s">
        <v>19</v>
      </c>
      <c r="E67" s="2">
        <v>4585</v>
      </c>
      <c r="F67" s="3">
        <v>240</v>
      </c>
    </row>
    <row r="68" spans="2:6" hidden="1" x14ac:dyDescent="0.35">
      <c r="B68" t="s">
        <v>41</v>
      </c>
      <c r="C68" t="s">
        <v>37</v>
      </c>
      <c r="D68" t="s">
        <v>30</v>
      </c>
      <c r="E68" s="2">
        <v>1526</v>
      </c>
      <c r="F68" s="3">
        <v>240</v>
      </c>
    </row>
    <row r="69" spans="2:6" hidden="1" x14ac:dyDescent="0.35">
      <c r="B69" t="s">
        <v>5</v>
      </c>
      <c r="C69" t="s">
        <v>34</v>
      </c>
      <c r="D69" t="s">
        <v>22</v>
      </c>
      <c r="E69" s="2">
        <v>6279</v>
      </c>
      <c r="F69" s="3">
        <v>237</v>
      </c>
    </row>
    <row r="70" spans="2:6" x14ac:dyDescent="0.35">
      <c r="B70" t="s">
        <v>40</v>
      </c>
      <c r="C70" t="s">
        <v>35</v>
      </c>
      <c r="D70" t="s">
        <v>32</v>
      </c>
      <c r="E70" s="2">
        <v>12348</v>
      </c>
      <c r="F70" s="3">
        <v>234</v>
      </c>
    </row>
    <row r="71" spans="2:6" hidden="1" x14ac:dyDescent="0.35">
      <c r="B71" t="s">
        <v>3</v>
      </c>
      <c r="C71" t="s">
        <v>35</v>
      </c>
      <c r="D71" t="s">
        <v>25</v>
      </c>
      <c r="E71" s="2">
        <v>2464</v>
      </c>
      <c r="F71" s="3">
        <v>234</v>
      </c>
    </row>
    <row r="72" spans="2:6" hidden="1" x14ac:dyDescent="0.35">
      <c r="B72" t="s">
        <v>8</v>
      </c>
      <c r="C72" t="s">
        <v>38</v>
      </c>
      <c r="D72" t="s">
        <v>23</v>
      </c>
      <c r="E72" s="2">
        <v>1701</v>
      </c>
      <c r="F72" s="3">
        <v>234</v>
      </c>
    </row>
    <row r="73" spans="2:6" x14ac:dyDescent="0.35">
      <c r="B73" t="s">
        <v>41</v>
      </c>
      <c r="C73" t="s">
        <v>36</v>
      </c>
      <c r="D73" t="s">
        <v>13</v>
      </c>
      <c r="E73" s="2">
        <v>10311</v>
      </c>
      <c r="F73" s="3">
        <v>231</v>
      </c>
    </row>
    <row r="74" spans="2:6" hidden="1" x14ac:dyDescent="0.35">
      <c r="B74" t="s">
        <v>41</v>
      </c>
      <c r="C74" t="s">
        <v>37</v>
      </c>
      <c r="D74" t="s">
        <v>15</v>
      </c>
      <c r="E74" s="2">
        <v>714</v>
      </c>
      <c r="F74" s="3">
        <v>231</v>
      </c>
    </row>
    <row r="75" spans="2:6" hidden="1" x14ac:dyDescent="0.35">
      <c r="B75" t="s">
        <v>10</v>
      </c>
      <c r="C75" t="s">
        <v>35</v>
      </c>
      <c r="D75" t="s">
        <v>21</v>
      </c>
      <c r="E75" s="2">
        <v>567</v>
      </c>
      <c r="F75" s="3">
        <v>228</v>
      </c>
    </row>
    <row r="76" spans="2:6" hidden="1" x14ac:dyDescent="0.35">
      <c r="B76" t="s">
        <v>7</v>
      </c>
      <c r="C76" t="s">
        <v>37</v>
      </c>
      <c r="D76" t="s">
        <v>14</v>
      </c>
      <c r="E76" s="2">
        <v>6608</v>
      </c>
      <c r="F76" s="3">
        <v>225</v>
      </c>
    </row>
    <row r="77" spans="2:6" hidden="1" x14ac:dyDescent="0.35">
      <c r="B77" t="s">
        <v>40</v>
      </c>
      <c r="C77" t="s">
        <v>39</v>
      </c>
      <c r="D77" t="s">
        <v>28</v>
      </c>
      <c r="E77" s="2">
        <v>3101</v>
      </c>
      <c r="F77" s="3">
        <v>225</v>
      </c>
    </row>
    <row r="78" spans="2:6" hidden="1" x14ac:dyDescent="0.35">
      <c r="B78" t="s">
        <v>41</v>
      </c>
      <c r="C78" t="s">
        <v>34</v>
      </c>
      <c r="D78" t="s">
        <v>16</v>
      </c>
      <c r="E78" s="2">
        <v>1274</v>
      </c>
      <c r="F78" s="3">
        <v>225</v>
      </c>
    </row>
    <row r="79" spans="2:6" hidden="1" x14ac:dyDescent="0.35">
      <c r="B79" t="s">
        <v>8</v>
      </c>
      <c r="C79" t="s">
        <v>34</v>
      </c>
      <c r="D79" t="s">
        <v>16</v>
      </c>
      <c r="E79" s="2">
        <v>2009</v>
      </c>
      <c r="F79" s="3">
        <v>219</v>
      </c>
    </row>
    <row r="80" spans="2:6" hidden="1" x14ac:dyDescent="0.35">
      <c r="B80" t="s">
        <v>41</v>
      </c>
      <c r="C80" t="s">
        <v>35</v>
      </c>
      <c r="D80" t="s">
        <v>28</v>
      </c>
      <c r="E80" s="2">
        <v>7455</v>
      </c>
      <c r="F80" s="3">
        <v>216</v>
      </c>
    </row>
    <row r="81" spans="2:6" hidden="1" x14ac:dyDescent="0.35">
      <c r="B81" t="s">
        <v>2</v>
      </c>
      <c r="C81" t="s">
        <v>39</v>
      </c>
      <c r="D81" t="s">
        <v>21</v>
      </c>
      <c r="E81" s="2">
        <v>7651</v>
      </c>
      <c r="F81" s="3">
        <v>213</v>
      </c>
    </row>
    <row r="82" spans="2:6" hidden="1" x14ac:dyDescent="0.35">
      <c r="B82" t="s">
        <v>8</v>
      </c>
      <c r="C82" t="s">
        <v>38</v>
      </c>
      <c r="D82" t="s">
        <v>32</v>
      </c>
      <c r="E82" s="2">
        <v>3752</v>
      </c>
      <c r="F82" s="3">
        <v>213</v>
      </c>
    </row>
    <row r="83" spans="2:6" hidden="1" x14ac:dyDescent="0.35">
      <c r="B83" t="s">
        <v>8</v>
      </c>
      <c r="C83" t="s">
        <v>39</v>
      </c>
      <c r="D83" t="s">
        <v>31</v>
      </c>
      <c r="E83" s="2">
        <v>8890</v>
      </c>
      <c r="F83" s="3">
        <v>210</v>
      </c>
    </row>
    <row r="84" spans="2:6" hidden="1" x14ac:dyDescent="0.35">
      <c r="B84" t="s">
        <v>8</v>
      </c>
      <c r="C84" t="s">
        <v>35</v>
      </c>
      <c r="D84" t="s">
        <v>22</v>
      </c>
      <c r="E84" s="2">
        <v>5012</v>
      </c>
      <c r="F84" s="3">
        <v>210</v>
      </c>
    </row>
    <row r="85" spans="2:6" hidden="1" x14ac:dyDescent="0.35">
      <c r="B85" t="s">
        <v>7</v>
      </c>
      <c r="C85" t="s">
        <v>37</v>
      </c>
      <c r="D85" t="s">
        <v>22</v>
      </c>
      <c r="E85" s="2">
        <v>9835</v>
      </c>
      <c r="F85" s="3">
        <v>207</v>
      </c>
    </row>
    <row r="86" spans="2:6" hidden="1" x14ac:dyDescent="0.35">
      <c r="B86" t="s">
        <v>6</v>
      </c>
      <c r="C86" t="s">
        <v>34</v>
      </c>
      <c r="D86" t="s">
        <v>27</v>
      </c>
      <c r="E86" s="2">
        <v>4242</v>
      </c>
      <c r="F86" s="3">
        <v>207</v>
      </c>
    </row>
    <row r="87" spans="2:6" hidden="1" x14ac:dyDescent="0.35">
      <c r="B87" t="s">
        <v>9</v>
      </c>
      <c r="C87" t="s">
        <v>37</v>
      </c>
      <c r="D87" t="s">
        <v>4</v>
      </c>
      <c r="E87" s="2">
        <v>259</v>
      </c>
      <c r="F87" s="3">
        <v>207</v>
      </c>
    </row>
    <row r="88" spans="2:6" x14ac:dyDescent="0.35">
      <c r="B88" t="s">
        <v>9</v>
      </c>
      <c r="C88" t="s">
        <v>36</v>
      </c>
      <c r="D88" t="s">
        <v>27</v>
      </c>
      <c r="E88" s="2">
        <v>11522</v>
      </c>
      <c r="F88" s="3">
        <v>204</v>
      </c>
    </row>
    <row r="89" spans="2:6" hidden="1" x14ac:dyDescent="0.35">
      <c r="B89" t="s">
        <v>10</v>
      </c>
      <c r="C89" t="s">
        <v>34</v>
      </c>
      <c r="D89" t="s">
        <v>19</v>
      </c>
      <c r="E89" s="2">
        <v>5355</v>
      </c>
      <c r="F89" s="3">
        <v>204</v>
      </c>
    </row>
    <row r="90" spans="2:6" hidden="1" x14ac:dyDescent="0.35">
      <c r="B90" t="s">
        <v>9</v>
      </c>
      <c r="C90" t="s">
        <v>39</v>
      </c>
      <c r="D90" t="s">
        <v>18</v>
      </c>
      <c r="E90" s="2">
        <v>2639</v>
      </c>
      <c r="F90" s="3">
        <v>204</v>
      </c>
    </row>
    <row r="91" spans="2:6" hidden="1" x14ac:dyDescent="0.35">
      <c r="B91" t="s">
        <v>8</v>
      </c>
      <c r="C91" t="s">
        <v>37</v>
      </c>
      <c r="D91" t="s">
        <v>19</v>
      </c>
      <c r="E91" s="2">
        <v>1771</v>
      </c>
      <c r="F91" s="3">
        <v>204</v>
      </c>
    </row>
    <row r="92" spans="2:6" hidden="1" x14ac:dyDescent="0.35">
      <c r="B92" t="s">
        <v>41</v>
      </c>
      <c r="C92" t="s">
        <v>36</v>
      </c>
      <c r="D92" t="s">
        <v>26</v>
      </c>
      <c r="E92" s="2">
        <v>98</v>
      </c>
      <c r="F92" s="3">
        <v>204</v>
      </c>
    </row>
    <row r="93" spans="2:6" x14ac:dyDescent="0.35">
      <c r="B93" t="s">
        <v>5</v>
      </c>
      <c r="C93" t="s">
        <v>35</v>
      </c>
      <c r="D93" t="s">
        <v>15</v>
      </c>
      <c r="E93" s="2">
        <v>13391</v>
      </c>
      <c r="F93" s="3">
        <v>201</v>
      </c>
    </row>
    <row r="94" spans="2:6" hidden="1" x14ac:dyDescent="0.35">
      <c r="B94" t="s">
        <v>2</v>
      </c>
      <c r="C94" t="s">
        <v>37</v>
      </c>
      <c r="D94" t="s">
        <v>17</v>
      </c>
      <c r="E94" s="2">
        <v>9926</v>
      </c>
      <c r="F94" s="3">
        <v>201</v>
      </c>
    </row>
    <row r="95" spans="2:6" hidden="1" x14ac:dyDescent="0.35">
      <c r="B95" t="s">
        <v>5</v>
      </c>
      <c r="C95" t="s">
        <v>34</v>
      </c>
      <c r="D95" t="s">
        <v>15</v>
      </c>
      <c r="E95" s="2">
        <v>7280</v>
      </c>
      <c r="F95" s="3">
        <v>201</v>
      </c>
    </row>
    <row r="96" spans="2:6" hidden="1" x14ac:dyDescent="0.35">
      <c r="B96" t="s">
        <v>40</v>
      </c>
      <c r="C96" t="s">
        <v>36</v>
      </c>
      <c r="D96" t="s">
        <v>13</v>
      </c>
      <c r="E96" s="2">
        <v>4424</v>
      </c>
      <c r="F96" s="3">
        <v>201</v>
      </c>
    </row>
    <row r="97" spans="2:6" hidden="1" x14ac:dyDescent="0.35">
      <c r="B97" t="s">
        <v>7</v>
      </c>
      <c r="C97" t="s">
        <v>39</v>
      </c>
      <c r="D97" t="s">
        <v>27</v>
      </c>
      <c r="E97" s="2">
        <v>966</v>
      </c>
      <c r="F97" s="3">
        <v>198</v>
      </c>
    </row>
    <row r="98" spans="2:6" hidden="1" x14ac:dyDescent="0.35">
      <c r="B98" t="s">
        <v>10</v>
      </c>
      <c r="C98" t="s">
        <v>35</v>
      </c>
      <c r="D98" t="s">
        <v>20</v>
      </c>
      <c r="E98" s="2">
        <v>1974</v>
      </c>
      <c r="F98" s="3">
        <v>195</v>
      </c>
    </row>
    <row r="99" spans="2:6" hidden="1" x14ac:dyDescent="0.35">
      <c r="B99" t="s">
        <v>8</v>
      </c>
      <c r="C99" t="s">
        <v>37</v>
      </c>
      <c r="D99" t="s">
        <v>22</v>
      </c>
      <c r="E99" s="2">
        <v>1890</v>
      </c>
      <c r="F99" s="3">
        <v>195</v>
      </c>
    </row>
    <row r="100" spans="2:6" hidden="1" x14ac:dyDescent="0.35">
      <c r="B100" t="s">
        <v>5</v>
      </c>
      <c r="C100" t="s">
        <v>34</v>
      </c>
      <c r="D100" t="s">
        <v>19</v>
      </c>
      <c r="E100" s="2">
        <v>861</v>
      </c>
      <c r="F100" s="3">
        <v>195</v>
      </c>
    </row>
    <row r="101" spans="2:6" hidden="1" x14ac:dyDescent="0.35">
      <c r="B101" t="s">
        <v>41</v>
      </c>
      <c r="C101" t="s">
        <v>36</v>
      </c>
      <c r="D101" t="s">
        <v>19</v>
      </c>
      <c r="E101" s="2">
        <v>1925</v>
      </c>
      <c r="F101" s="3">
        <v>192</v>
      </c>
    </row>
    <row r="102" spans="2:6" hidden="1" x14ac:dyDescent="0.35">
      <c r="B102" t="s">
        <v>7</v>
      </c>
      <c r="C102" t="s">
        <v>34</v>
      </c>
      <c r="D102" t="s">
        <v>24</v>
      </c>
      <c r="E102" s="2">
        <v>8862</v>
      </c>
      <c r="F102" s="3">
        <v>189</v>
      </c>
    </row>
    <row r="103" spans="2:6" hidden="1" x14ac:dyDescent="0.35">
      <c r="B103" t="s">
        <v>6</v>
      </c>
      <c r="C103" t="s">
        <v>37</v>
      </c>
      <c r="D103" t="s">
        <v>23</v>
      </c>
      <c r="E103" s="2">
        <v>4949</v>
      </c>
      <c r="F103" s="3">
        <v>189</v>
      </c>
    </row>
    <row r="104" spans="2:6" hidden="1" x14ac:dyDescent="0.35">
      <c r="B104" t="s">
        <v>9</v>
      </c>
      <c r="C104" t="s">
        <v>36</v>
      </c>
      <c r="D104" t="s">
        <v>32</v>
      </c>
      <c r="E104" s="2">
        <v>2954</v>
      </c>
      <c r="F104" s="3">
        <v>189</v>
      </c>
    </row>
    <row r="105" spans="2:6" hidden="1" x14ac:dyDescent="0.35">
      <c r="B105" t="s">
        <v>9</v>
      </c>
      <c r="C105" t="s">
        <v>34</v>
      </c>
      <c r="D105" t="s">
        <v>16</v>
      </c>
      <c r="E105" s="2">
        <v>938</v>
      </c>
      <c r="F105" s="3">
        <v>189</v>
      </c>
    </row>
    <row r="106" spans="2:6" hidden="1" x14ac:dyDescent="0.35">
      <c r="B106" t="s">
        <v>41</v>
      </c>
      <c r="C106" t="s">
        <v>35</v>
      </c>
      <c r="D106" t="s">
        <v>15</v>
      </c>
      <c r="E106" s="2">
        <v>2114</v>
      </c>
      <c r="F106" s="3">
        <v>186</v>
      </c>
    </row>
    <row r="107" spans="2:6" hidden="1" x14ac:dyDescent="0.35">
      <c r="B107" t="s">
        <v>8</v>
      </c>
      <c r="C107" t="s">
        <v>39</v>
      </c>
      <c r="D107" t="s">
        <v>30</v>
      </c>
      <c r="E107" s="2">
        <v>7021</v>
      </c>
      <c r="F107" s="3">
        <v>183</v>
      </c>
    </row>
    <row r="108" spans="2:6" hidden="1" x14ac:dyDescent="0.35">
      <c r="B108" t="s">
        <v>2</v>
      </c>
      <c r="C108" t="s">
        <v>38</v>
      </c>
      <c r="D108" t="s">
        <v>28</v>
      </c>
      <c r="E108" s="2">
        <v>6580</v>
      </c>
      <c r="F108" s="3">
        <v>183</v>
      </c>
    </row>
    <row r="109" spans="2:6" hidden="1" x14ac:dyDescent="0.35">
      <c r="B109" t="s">
        <v>6</v>
      </c>
      <c r="C109" t="s">
        <v>35</v>
      </c>
      <c r="D109" t="s">
        <v>27</v>
      </c>
      <c r="E109" s="2">
        <v>3864</v>
      </c>
      <c r="F109" s="3">
        <v>177</v>
      </c>
    </row>
    <row r="110" spans="2:6" hidden="1" x14ac:dyDescent="0.35">
      <c r="B110" t="s">
        <v>7</v>
      </c>
      <c r="C110" t="s">
        <v>36</v>
      </c>
      <c r="D110" t="s">
        <v>18</v>
      </c>
      <c r="E110" s="2">
        <v>2646</v>
      </c>
      <c r="F110" s="3">
        <v>177</v>
      </c>
    </row>
    <row r="111" spans="2:6" hidden="1" x14ac:dyDescent="0.35">
      <c r="B111" t="s">
        <v>41</v>
      </c>
      <c r="C111" t="s">
        <v>37</v>
      </c>
      <c r="D111" t="s">
        <v>26</v>
      </c>
      <c r="E111" s="2">
        <v>2324</v>
      </c>
      <c r="F111" s="3">
        <v>177</v>
      </c>
    </row>
    <row r="112" spans="2:6" hidden="1" x14ac:dyDescent="0.35">
      <c r="B112" t="s">
        <v>41</v>
      </c>
      <c r="C112" t="s">
        <v>34</v>
      </c>
      <c r="D112" t="s">
        <v>33</v>
      </c>
      <c r="E112" s="2">
        <v>7847</v>
      </c>
      <c r="F112" s="3">
        <v>174</v>
      </c>
    </row>
    <row r="113" spans="2:6" hidden="1" x14ac:dyDescent="0.35">
      <c r="B113" t="s">
        <v>41</v>
      </c>
      <c r="C113" t="s">
        <v>36</v>
      </c>
      <c r="D113" t="s">
        <v>30</v>
      </c>
      <c r="E113" s="2">
        <v>6118</v>
      </c>
      <c r="F113" s="3">
        <v>174</v>
      </c>
    </row>
    <row r="114" spans="2:6" hidden="1" x14ac:dyDescent="0.35">
      <c r="B114" t="s">
        <v>40</v>
      </c>
      <c r="C114" t="s">
        <v>35</v>
      </c>
      <c r="D114" t="s">
        <v>16</v>
      </c>
      <c r="E114" s="2">
        <v>4725</v>
      </c>
      <c r="F114" s="3">
        <v>174</v>
      </c>
    </row>
    <row r="115" spans="2:6" hidden="1" x14ac:dyDescent="0.35">
      <c r="B115" t="s">
        <v>9</v>
      </c>
      <c r="C115" t="s">
        <v>34</v>
      </c>
      <c r="D115" t="s">
        <v>17</v>
      </c>
      <c r="E115" s="2">
        <v>707</v>
      </c>
      <c r="F115" s="3">
        <v>174</v>
      </c>
    </row>
    <row r="116" spans="2:6" hidden="1" x14ac:dyDescent="0.35">
      <c r="B116" t="s">
        <v>3</v>
      </c>
      <c r="C116" t="s">
        <v>39</v>
      </c>
      <c r="D116" t="s">
        <v>26</v>
      </c>
      <c r="E116" s="2">
        <v>4956</v>
      </c>
      <c r="F116" s="3">
        <v>171</v>
      </c>
    </row>
    <row r="117" spans="2:6" hidden="1" x14ac:dyDescent="0.35">
      <c r="B117" t="s">
        <v>5</v>
      </c>
      <c r="C117" t="s">
        <v>39</v>
      </c>
      <c r="D117" t="s">
        <v>24</v>
      </c>
      <c r="E117" s="2">
        <v>4018</v>
      </c>
      <c r="F117" s="3">
        <v>171</v>
      </c>
    </row>
    <row r="118" spans="2:6" hidden="1" x14ac:dyDescent="0.35">
      <c r="B118" t="s">
        <v>5</v>
      </c>
      <c r="C118" t="s">
        <v>38</v>
      </c>
      <c r="D118" t="s">
        <v>19</v>
      </c>
      <c r="E118" s="2">
        <v>5474</v>
      </c>
      <c r="F118" s="3">
        <v>168</v>
      </c>
    </row>
    <row r="119" spans="2:6" hidden="1" x14ac:dyDescent="0.35">
      <c r="B119" t="s">
        <v>8</v>
      </c>
      <c r="C119" t="s">
        <v>35</v>
      </c>
      <c r="D119" t="s">
        <v>29</v>
      </c>
      <c r="E119" s="2">
        <v>2023</v>
      </c>
      <c r="F119" s="3">
        <v>168</v>
      </c>
    </row>
    <row r="120" spans="2:6" hidden="1" x14ac:dyDescent="0.35">
      <c r="B120" t="s">
        <v>3</v>
      </c>
      <c r="C120" t="s">
        <v>39</v>
      </c>
      <c r="D120" t="s">
        <v>16</v>
      </c>
      <c r="E120" s="2">
        <v>21</v>
      </c>
      <c r="F120" s="3">
        <v>168</v>
      </c>
    </row>
    <row r="121" spans="2:6" hidden="1" x14ac:dyDescent="0.35">
      <c r="B121" t="s">
        <v>3</v>
      </c>
      <c r="C121" t="s">
        <v>36</v>
      </c>
      <c r="D121" t="s">
        <v>23</v>
      </c>
      <c r="E121" s="2">
        <v>3773</v>
      </c>
      <c r="F121" s="3">
        <v>165</v>
      </c>
    </row>
    <row r="122" spans="2:6" hidden="1" x14ac:dyDescent="0.35">
      <c r="B122" t="s">
        <v>2</v>
      </c>
      <c r="C122" t="s">
        <v>39</v>
      </c>
      <c r="D122" t="s">
        <v>20</v>
      </c>
      <c r="E122" s="2">
        <v>9443</v>
      </c>
      <c r="F122" s="3">
        <v>162</v>
      </c>
    </row>
    <row r="123" spans="2:6" hidden="1" x14ac:dyDescent="0.35">
      <c r="B123" t="s">
        <v>40</v>
      </c>
      <c r="C123" t="s">
        <v>34</v>
      </c>
      <c r="D123" t="s">
        <v>19</v>
      </c>
      <c r="E123" s="2">
        <v>4018</v>
      </c>
      <c r="F123" s="3">
        <v>162</v>
      </c>
    </row>
    <row r="124" spans="2:6" hidden="1" x14ac:dyDescent="0.35">
      <c r="B124" t="s">
        <v>3</v>
      </c>
      <c r="C124" t="s">
        <v>36</v>
      </c>
      <c r="D124" t="s">
        <v>28</v>
      </c>
      <c r="E124" s="2">
        <v>973</v>
      </c>
      <c r="F124" s="3">
        <v>162</v>
      </c>
    </row>
    <row r="125" spans="2:6" hidden="1" x14ac:dyDescent="0.35">
      <c r="B125" t="s">
        <v>40</v>
      </c>
      <c r="C125" t="s">
        <v>34</v>
      </c>
      <c r="D125" t="s">
        <v>33</v>
      </c>
      <c r="E125" s="2">
        <v>3794</v>
      </c>
      <c r="F125" s="3">
        <v>159</v>
      </c>
    </row>
    <row r="126" spans="2:6" hidden="1" x14ac:dyDescent="0.35">
      <c r="B126" t="s">
        <v>9</v>
      </c>
      <c r="C126" t="s">
        <v>35</v>
      </c>
      <c r="D126" t="s">
        <v>26</v>
      </c>
      <c r="E126" s="2">
        <v>98</v>
      </c>
      <c r="F126" s="3">
        <v>159</v>
      </c>
    </row>
    <row r="127" spans="2:6" hidden="1" x14ac:dyDescent="0.35">
      <c r="B127" t="s">
        <v>40</v>
      </c>
      <c r="C127" t="s">
        <v>34</v>
      </c>
      <c r="D127" t="s">
        <v>17</v>
      </c>
      <c r="E127" s="2">
        <v>5019</v>
      </c>
      <c r="F127" s="3">
        <v>156</v>
      </c>
    </row>
    <row r="128" spans="2:6" hidden="1" x14ac:dyDescent="0.35">
      <c r="B128" t="s">
        <v>6</v>
      </c>
      <c r="C128" t="s">
        <v>36</v>
      </c>
      <c r="D128" t="s">
        <v>17</v>
      </c>
      <c r="E128" s="2">
        <v>4970</v>
      </c>
      <c r="F128" s="3">
        <v>156</v>
      </c>
    </row>
    <row r="129" spans="2:6" hidden="1" x14ac:dyDescent="0.35">
      <c r="B129" t="s">
        <v>9</v>
      </c>
      <c r="C129" t="s">
        <v>37</v>
      </c>
      <c r="D129" t="s">
        <v>25</v>
      </c>
      <c r="E129" s="2">
        <v>4305</v>
      </c>
      <c r="F129" s="3">
        <v>156</v>
      </c>
    </row>
    <row r="130" spans="2:6" hidden="1" x14ac:dyDescent="0.35">
      <c r="B130" t="s">
        <v>2</v>
      </c>
      <c r="C130" t="s">
        <v>38</v>
      </c>
      <c r="D130" t="s">
        <v>23</v>
      </c>
      <c r="E130" s="2">
        <v>4417</v>
      </c>
      <c r="F130" s="3">
        <v>153</v>
      </c>
    </row>
    <row r="131" spans="2:6" x14ac:dyDescent="0.35">
      <c r="B131" t="s">
        <v>9</v>
      </c>
      <c r="C131" t="s">
        <v>34</v>
      </c>
      <c r="D131" t="s">
        <v>28</v>
      </c>
      <c r="E131" s="2">
        <v>14329</v>
      </c>
      <c r="F131" s="3">
        <v>150</v>
      </c>
    </row>
    <row r="132" spans="2:6" hidden="1" x14ac:dyDescent="0.35">
      <c r="B132" t="s">
        <v>8</v>
      </c>
      <c r="C132" t="s">
        <v>36</v>
      </c>
      <c r="D132" t="s">
        <v>23</v>
      </c>
      <c r="E132" s="2">
        <v>5019</v>
      </c>
      <c r="F132" s="3">
        <v>150</v>
      </c>
    </row>
    <row r="133" spans="2:6" hidden="1" x14ac:dyDescent="0.35">
      <c r="B133" t="s">
        <v>6</v>
      </c>
      <c r="C133" t="s">
        <v>34</v>
      </c>
      <c r="D133" t="s">
        <v>17</v>
      </c>
      <c r="E133" s="2">
        <v>3759</v>
      </c>
      <c r="F133" s="3">
        <v>150</v>
      </c>
    </row>
    <row r="134" spans="2:6" hidden="1" x14ac:dyDescent="0.35">
      <c r="B134" t="s">
        <v>8</v>
      </c>
      <c r="C134" t="s">
        <v>37</v>
      </c>
      <c r="D134" t="s">
        <v>30</v>
      </c>
      <c r="E134" s="2">
        <v>42</v>
      </c>
      <c r="F134" s="3">
        <v>150</v>
      </c>
    </row>
    <row r="135" spans="2:6" hidden="1" x14ac:dyDescent="0.35">
      <c r="B135" t="s">
        <v>9</v>
      </c>
      <c r="C135" t="s">
        <v>35</v>
      </c>
      <c r="D135" t="s">
        <v>4</v>
      </c>
      <c r="E135" s="2">
        <v>959</v>
      </c>
      <c r="F135" s="3">
        <v>147</v>
      </c>
    </row>
    <row r="136" spans="2:6" hidden="1" x14ac:dyDescent="0.35">
      <c r="B136" t="s">
        <v>2</v>
      </c>
      <c r="C136" t="s">
        <v>39</v>
      </c>
      <c r="D136" t="s">
        <v>28</v>
      </c>
      <c r="E136" s="2">
        <v>6027</v>
      </c>
      <c r="F136" s="3">
        <v>144</v>
      </c>
    </row>
    <row r="137" spans="2:6" hidden="1" x14ac:dyDescent="0.35">
      <c r="B137" t="s">
        <v>3</v>
      </c>
      <c r="C137" t="s">
        <v>37</v>
      </c>
      <c r="D137" t="s">
        <v>17</v>
      </c>
      <c r="E137" s="2">
        <v>3983</v>
      </c>
      <c r="F137" s="3">
        <v>144</v>
      </c>
    </row>
    <row r="138" spans="2:6" hidden="1" x14ac:dyDescent="0.35">
      <c r="B138" t="s">
        <v>9</v>
      </c>
      <c r="C138" t="s">
        <v>35</v>
      </c>
      <c r="D138" t="s">
        <v>27</v>
      </c>
      <c r="E138" s="2">
        <v>2429</v>
      </c>
      <c r="F138" s="3">
        <v>144</v>
      </c>
    </row>
    <row r="139" spans="2:6" hidden="1" x14ac:dyDescent="0.35">
      <c r="B139" t="s">
        <v>41</v>
      </c>
      <c r="C139" t="s">
        <v>34</v>
      </c>
      <c r="D139" t="s">
        <v>22</v>
      </c>
      <c r="E139" s="2">
        <v>336</v>
      </c>
      <c r="F139" s="3">
        <v>144</v>
      </c>
    </row>
    <row r="140" spans="2:6" hidden="1" x14ac:dyDescent="0.35">
      <c r="B140" t="s">
        <v>10</v>
      </c>
      <c r="C140" t="s">
        <v>38</v>
      </c>
      <c r="D140" t="s">
        <v>22</v>
      </c>
      <c r="E140" s="2">
        <v>2205</v>
      </c>
      <c r="F140" s="3">
        <v>141</v>
      </c>
    </row>
    <row r="141" spans="2:6" hidden="1" x14ac:dyDescent="0.35">
      <c r="B141" t="s">
        <v>2</v>
      </c>
      <c r="C141" t="s">
        <v>39</v>
      </c>
      <c r="D141" t="s">
        <v>22</v>
      </c>
      <c r="E141" s="2">
        <v>1568</v>
      </c>
      <c r="F141" s="3">
        <v>141</v>
      </c>
    </row>
    <row r="142" spans="2:6" x14ac:dyDescent="0.35">
      <c r="B142" t="s">
        <v>2</v>
      </c>
      <c r="C142" t="s">
        <v>37</v>
      </c>
      <c r="D142" t="s">
        <v>18</v>
      </c>
      <c r="E142" s="2">
        <v>11571</v>
      </c>
      <c r="F142" s="3">
        <v>138</v>
      </c>
    </row>
    <row r="143" spans="2:6" hidden="1" x14ac:dyDescent="0.35">
      <c r="B143" t="s">
        <v>7</v>
      </c>
      <c r="C143" t="s">
        <v>34</v>
      </c>
      <c r="D143" t="s">
        <v>20</v>
      </c>
      <c r="E143" s="2">
        <v>2205</v>
      </c>
      <c r="F143" s="3">
        <v>138</v>
      </c>
    </row>
    <row r="144" spans="2:6" hidden="1" x14ac:dyDescent="0.35">
      <c r="B144" t="s">
        <v>40</v>
      </c>
      <c r="C144" t="s">
        <v>34</v>
      </c>
      <c r="D144" t="s">
        <v>27</v>
      </c>
      <c r="E144" s="2">
        <v>2289</v>
      </c>
      <c r="F144" s="3">
        <v>135</v>
      </c>
    </row>
    <row r="145" spans="2:6" hidden="1" x14ac:dyDescent="0.35">
      <c r="B145" t="s">
        <v>6</v>
      </c>
      <c r="C145" t="s">
        <v>36</v>
      </c>
      <c r="D145" t="s">
        <v>29</v>
      </c>
      <c r="E145" s="2">
        <v>1400</v>
      </c>
      <c r="F145" s="3">
        <v>135</v>
      </c>
    </row>
    <row r="146" spans="2:6" hidden="1" x14ac:dyDescent="0.35">
      <c r="B146" t="s">
        <v>6</v>
      </c>
      <c r="C146" t="s">
        <v>38</v>
      </c>
      <c r="D146" t="s">
        <v>33</v>
      </c>
      <c r="E146" s="2">
        <v>959</v>
      </c>
      <c r="F146" s="3">
        <v>135</v>
      </c>
    </row>
    <row r="147" spans="2:6" hidden="1" x14ac:dyDescent="0.35">
      <c r="B147" t="s">
        <v>40</v>
      </c>
      <c r="C147" t="s">
        <v>39</v>
      </c>
      <c r="D147" t="s">
        <v>29</v>
      </c>
      <c r="E147" s="2">
        <v>0</v>
      </c>
      <c r="F147" s="3">
        <v>135</v>
      </c>
    </row>
    <row r="148" spans="2:6" hidden="1" x14ac:dyDescent="0.35">
      <c r="B148" t="s">
        <v>41</v>
      </c>
      <c r="C148" t="s">
        <v>35</v>
      </c>
      <c r="D148" t="s">
        <v>27</v>
      </c>
      <c r="E148" s="2">
        <v>847</v>
      </c>
      <c r="F148" s="3">
        <v>129</v>
      </c>
    </row>
    <row r="149" spans="2:6" hidden="1" x14ac:dyDescent="0.35">
      <c r="B149" t="s">
        <v>10</v>
      </c>
      <c r="C149" t="s">
        <v>38</v>
      </c>
      <c r="D149" t="s">
        <v>4</v>
      </c>
      <c r="E149" s="2">
        <v>6860</v>
      </c>
      <c r="F149" s="3">
        <v>126</v>
      </c>
    </row>
    <row r="150" spans="2:6" hidden="1" x14ac:dyDescent="0.35">
      <c r="B150" t="s">
        <v>41</v>
      </c>
      <c r="C150" t="s">
        <v>34</v>
      </c>
      <c r="D150" t="s">
        <v>23</v>
      </c>
      <c r="E150" s="2">
        <v>4935</v>
      </c>
      <c r="F150" s="3">
        <v>126</v>
      </c>
    </row>
    <row r="151" spans="2:6" hidden="1" x14ac:dyDescent="0.35">
      <c r="B151" t="s">
        <v>2</v>
      </c>
      <c r="C151" t="s">
        <v>39</v>
      </c>
      <c r="D151" t="s">
        <v>33</v>
      </c>
      <c r="E151" s="2">
        <v>4018</v>
      </c>
      <c r="F151" s="3">
        <v>126</v>
      </c>
    </row>
    <row r="152" spans="2:6" hidden="1" x14ac:dyDescent="0.35">
      <c r="B152" t="s">
        <v>40</v>
      </c>
      <c r="C152" t="s">
        <v>35</v>
      </c>
      <c r="D152" t="s">
        <v>29</v>
      </c>
      <c r="E152" s="2">
        <v>1617</v>
      </c>
      <c r="F152" s="3">
        <v>126</v>
      </c>
    </row>
    <row r="153" spans="2:6" hidden="1" x14ac:dyDescent="0.35">
      <c r="B153" t="s">
        <v>8</v>
      </c>
      <c r="C153" t="s">
        <v>35</v>
      </c>
      <c r="D153" t="s">
        <v>33</v>
      </c>
      <c r="E153" s="2">
        <v>357</v>
      </c>
      <c r="F153" s="3">
        <v>126</v>
      </c>
    </row>
    <row r="154" spans="2:6" hidden="1" x14ac:dyDescent="0.35">
      <c r="B154" t="s">
        <v>6</v>
      </c>
      <c r="C154" t="s">
        <v>34</v>
      </c>
      <c r="D154" t="s">
        <v>32</v>
      </c>
      <c r="E154" s="2">
        <v>6734</v>
      </c>
      <c r="F154" s="3">
        <v>123</v>
      </c>
    </row>
    <row r="155" spans="2:6" hidden="1" x14ac:dyDescent="0.35">
      <c r="B155" t="s">
        <v>6</v>
      </c>
      <c r="C155" t="s">
        <v>35</v>
      </c>
      <c r="D155" t="s">
        <v>30</v>
      </c>
      <c r="E155" s="2">
        <v>4781</v>
      </c>
      <c r="F155" s="3">
        <v>123</v>
      </c>
    </row>
    <row r="156" spans="2:6" hidden="1" x14ac:dyDescent="0.35">
      <c r="B156" t="s">
        <v>41</v>
      </c>
      <c r="C156" t="s">
        <v>37</v>
      </c>
      <c r="D156" t="s">
        <v>20</v>
      </c>
      <c r="E156" s="2">
        <v>3388</v>
      </c>
      <c r="F156" s="3">
        <v>123</v>
      </c>
    </row>
    <row r="157" spans="2:6" hidden="1" x14ac:dyDescent="0.35">
      <c r="B157" t="s">
        <v>6</v>
      </c>
      <c r="C157" t="s">
        <v>38</v>
      </c>
      <c r="D157" t="s">
        <v>13</v>
      </c>
      <c r="E157" s="2">
        <v>2317</v>
      </c>
      <c r="F157" s="3">
        <v>123</v>
      </c>
    </row>
    <row r="158" spans="2:6" hidden="1" x14ac:dyDescent="0.35">
      <c r="B158" t="s">
        <v>10</v>
      </c>
      <c r="C158" t="s">
        <v>38</v>
      </c>
      <c r="D158" t="s">
        <v>13</v>
      </c>
      <c r="E158" s="2">
        <v>63</v>
      </c>
      <c r="F158" s="3">
        <v>123</v>
      </c>
    </row>
    <row r="159" spans="2:6" hidden="1" x14ac:dyDescent="0.35">
      <c r="B159" t="s">
        <v>6</v>
      </c>
      <c r="C159" t="s">
        <v>36</v>
      </c>
      <c r="D159" t="s">
        <v>4</v>
      </c>
      <c r="E159" s="2">
        <v>10073</v>
      </c>
      <c r="F159" s="3">
        <v>120</v>
      </c>
    </row>
    <row r="160" spans="2:6" hidden="1" x14ac:dyDescent="0.35">
      <c r="B160" t="s">
        <v>2</v>
      </c>
      <c r="C160" t="s">
        <v>34</v>
      </c>
      <c r="D160" t="s">
        <v>19</v>
      </c>
      <c r="E160" s="2">
        <v>7511</v>
      </c>
      <c r="F160" s="3">
        <v>120</v>
      </c>
    </row>
    <row r="161" spans="2:6" hidden="1" x14ac:dyDescent="0.35">
      <c r="B161" t="s">
        <v>9</v>
      </c>
      <c r="C161" t="s">
        <v>38</v>
      </c>
      <c r="D161" t="s">
        <v>16</v>
      </c>
      <c r="E161" s="2">
        <v>2646</v>
      </c>
      <c r="F161" s="3">
        <v>120</v>
      </c>
    </row>
    <row r="162" spans="2:6" hidden="1" x14ac:dyDescent="0.35">
      <c r="B162" t="s">
        <v>3</v>
      </c>
      <c r="C162" t="s">
        <v>34</v>
      </c>
      <c r="D162" t="s">
        <v>23</v>
      </c>
      <c r="E162" s="2">
        <v>2212</v>
      </c>
      <c r="F162" s="3">
        <v>117</v>
      </c>
    </row>
    <row r="163" spans="2:6" hidden="1" x14ac:dyDescent="0.35">
      <c r="B163" t="s">
        <v>7</v>
      </c>
      <c r="C163" t="s">
        <v>36</v>
      </c>
      <c r="D163" t="s">
        <v>31</v>
      </c>
      <c r="E163" s="2">
        <v>2149</v>
      </c>
      <c r="F163" s="3">
        <v>117</v>
      </c>
    </row>
    <row r="164" spans="2:6" hidden="1" x14ac:dyDescent="0.35">
      <c r="B164" t="s">
        <v>2</v>
      </c>
      <c r="C164" t="s">
        <v>39</v>
      </c>
      <c r="D164" t="s">
        <v>16</v>
      </c>
      <c r="E164" s="2">
        <v>2016</v>
      </c>
      <c r="F164" s="3">
        <v>117</v>
      </c>
    </row>
    <row r="165" spans="2:6" hidden="1" x14ac:dyDescent="0.35">
      <c r="B165" t="s">
        <v>7</v>
      </c>
      <c r="C165" t="s">
        <v>35</v>
      </c>
      <c r="D165" t="s">
        <v>24</v>
      </c>
      <c r="E165" s="2">
        <v>2793</v>
      </c>
      <c r="F165" s="3">
        <v>114</v>
      </c>
    </row>
    <row r="166" spans="2:6" hidden="1" x14ac:dyDescent="0.35">
      <c r="B166" t="s">
        <v>9</v>
      </c>
      <c r="C166" t="s">
        <v>36</v>
      </c>
      <c r="D166" t="s">
        <v>25</v>
      </c>
      <c r="E166" s="2">
        <v>2142</v>
      </c>
      <c r="F166" s="3">
        <v>114</v>
      </c>
    </row>
    <row r="167" spans="2:6" hidden="1" x14ac:dyDescent="0.35">
      <c r="B167" t="s">
        <v>40</v>
      </c>
      <c r="C167" t="s">
        <v>37</v>
      </c>
      <c r="D167" t="s">
        <v>30</v>
      </c>
      <c r="E167" s="2">
        <v>1624</v>
      </c>
      <c r="F167" s="3">
        <v>114</v>
      </c>
    </row>
    <row r="168" spans="2:6" hidden="1" x14ac:dyDescent="0.35">
      <c r="B168" t="s">
        <v>7</v>
      </c>
      <c r="C168" t="s">
        <v>37</v>
      </c>
      <c r="D168" t="s">
        <v>17</v>
      </c>
      <c r="E168" s="2">
        <v>4487</v>
      </c>
      <c r="F168" s="3">
        <v>111</v>
      </c>
    </row>
    <row r="169" spans="2:6" hidden="1" x14ac:dyDescent="0.35">
      <c r="B169" t="s">
        <v>5</v>
      </c>
      <c r="C169" t="s">
        <v>36</v>
      </c>
      <c r="D169" t="s">
        <v>30</v>
      </c>
      <c r="E169" s="2">
        <v>1526</v>
      </c>
      <c r="F169" s="3">
        <v>105</v>
      </c>
    </row>
    <row r="170" spans="2:6" hidden="1" x14ac:dyDescent="0.35">
      <c r="B170" t="s">
        <v>41</v>
      </c>
      <c r="C170" t="s">
        <v>37</v>
      </c>
      <c r="D170" t="s">
        <v>24</v>
      </c>
      <c r="E170" s="2">
        <v>6398</v>
      </c>
      <c r="F170" s="3">
        <v>102</v>
      </c>
    </row>
    <row r="171" spans="2:6" hidden="1" x14ac:dyDescent="0.35">
      <c r="B171" t="s">
        <v>40</v>
      </c>
      <c r="C171" t="s">
        <v>38</v>
      </c>
      <c r="D171" t="s">
        <v>4</v>
      </c>
      <c r="E171" s="2">
        <v>6125</v>
      </c>
      <c r="F171" s="3">
        <v>102</v>
      </c>
    </row>
    <row r="172" spans="2:6" hidden="1" x14ac:dyDescent="0.35">
      <c r="B172" t="s">
        <v>9</v>
      </c>
      <c r="C172" t="s">
        <v>38</v>
      </c>
      <c r="D172" t="s">
        <v>25</v>
      </c>
      <c r="E172" s="2">
        <v>3850</v>
      </c>
      <c r="F172" s="3">
        <v>102</v>
      </c>
    </row>
    <row r="173" spans="2:6" hidden="1" x14ac:dyDescent="0.35">
      <c r="B173" t="s">
        <v>5</v>
      </c>
      <c r="C173" t="s">
        <v>34</v>
      </c>
      <c r="D173" t="s">
        <v>29</v>
      </c>
      <c r="E173" s="2">
        <v>2891</v>
      </c>
      <c r="F173" s="3">
        <v>102</v>
      </c>
    </row>
    <row r="174" spans="2:6" hidden="1" x14ac:dyDescent="0.35">
      <c r="B174" t="s">
        <v>3</v>
      </c>
      <c r="C174" t="s">
        <v>39</v>
      </c>
      <c r="D174" t="s">
        <v>28</v>
      </c>
      <c r="E174" s="2">
        <v>1652</v>
      </c>
      <c r="F174" s="3">
        <v>102</v>
      </c>
    </row>
    <row r="175" spans="2:6" hidden="1" x14ac:dyDescent="0.35">
      <c r="B175" t="s">
        <v>6</v>
      </c>
      <c r="C175" t="s">
        <v>37</v>
      </c>
      <c r="D175" t="s">
        <v>18</v>
      </c>
      <c r="E175" s="2">
        <v>1505</v>
      </c>
      <c r="F175" s="3">
        <v>102</v>
      </c>
    </row>
    <row r="176" spans="2:6" hidden="1" x14ac:dyDescent="0.35">
      <c r="B176" t="s">
        <v>9</v>
      </c>
      <c r="C176" t="s">
        <v>38</v>
      </c>
      <c r="D176" t="s">
        <v>26</v>
      </c>
      <c r="E176" s="2">
        <v>2436</v>
      </c>
      <c r="F176" s="3">
        <v>99</v>
      </c>
    </row>
    <row r="177" spans="2:6" hidden="1" x14ac:dyDescent="0.35">
      <c r="B177" t="s">
        <v>41</v>
      </c>
      <c r="C177" t="s">
        <v>35</v>
      </c>
      <c r="D177" t="s">
        <v>19</v>
      </c>
      <c r="E177" s="2">
        <v>609</v>
      </c>
      <c r="F177" s="3">
        <v>99</v>
      </c>
    </row>
    <row r="178" spans="2:6" hidden="1" x14ac:dyDescent="0.35">
      <c r="B178" t="s">
        <v>9</v>
      </c>
      <c r="C178" t="s">
        <v>37</v>
      </c>
      <c r="D178" t="s">
        <v>20</v>
      </c>
      <c r="E178" s="2">
        <v>7273</v>
      </c>
      <c r="F178" s="3">
        <v>96</v>
      </c>
    </row>
    <row r="179" spans="2:6" hidden="1" x14ac:dyDescent="0.35">
      <c r="B179" t="s">
        <v>10</v>
      </c>
      <c r="C179" t="s">
        <v>35</v>
      </c>
      <c r="D179" t="s">
        <v>14</v>
      </c>
      <c r="E179" s="2">
        <v>3472</v>
      </c>
      <c r="F179" s="3">
        <v>96</v>
      </c>
    </row>
    <row r="180" spans="2:6" hidden="1" x14ac:dyDescent="0.35">
      <c r="B180" t="s">
        <v>7</v>
      </c>
      <c r="C180" t="s">
        <v>34</v>
      </c>
      <c r="D180" t="s">
        <v>25</v>
      </c>
      <c r="E180" s="2">
        <v>1568</v>
      </c>
      <c r="F180" s="3">
        <v>96</v>
      </c>
    </row>
    <row r="181" spans="2:6" hidden="1" x14ac:dyDescent="0.35">
      <c r="B181" t="s">
        <v>40</v>
      </c>
      <c r="C181" t="s">
        <v>37</v>
      </c>
      <c r="D181" t="s">
        <v>27</v>
      </c>
      <c r="E181" s="2">
        <v>6132</v>
      </c>
      <c r="F181" s="3">
        <v>93</v>
      </c>
    </row>
    <row r="182" spans="2:6" hidden="1" x14ac:dyDescent="0.35">
      <c r="B182" t="s">
        <v>3</v>
      </c>
      <c r="C182" t="s">
        <v>34</v>
      </c>
      <c r="D182" t="s">
        <v>17</v>
      </c>
      <c r="E182" s="2">
        <v>2919</v>
      </c>
      <c r="F182" s="3">
        <v>93</v>
      </c>
    </row>
    <row r="183" spans="2:6" hidden="1" x14ac:dyDescent="0.35">
      <c r="B183" t="s">
        <v>9</v>
      </c>
      <c r="C183" t="s">
        <v>37</v>
      </c>
      <c r="D183" t="s">
        <v>23</v>
      </c>
      <c r="E183" s="2">
        <v>2737</v>
      </c>
      <c r="F183" s="3">
        <v>93</v>
      </c>
    </row>
    <row r="184" spans="2:6" hidden="1" x14ac:dyDescent="0.35">
      <c r="B184" t="s">
        <v>5</v>
      </c>
      <c r="C184" t="s">
        <v>34</v>
      </c>
      <c r="D184" t="s">
        <v>33</v>
      </c>
      <c r="E184" s="2">
        <v>1652</v>
      </c>
      <c r="F184" s="3">
        <v>93</v>
      </c>
    </row>
    <row r="185" spans="2:6" hidden="1" x14ac:dyDescent="0.35">
      <c r="B185" t="s">
        <v>10</v>
      </c>
      <c r="C185" t="s">
        <v>34</v>
      </c>
      <c r="D185" t="s">
        <v>25</v>
      </c>
      <c r="E185" s="2">
        <v>1428</v>
      </c>
      <c r="F185" s="3">
        <v>93</v>
      </c>
    </row>
    <row r="186" spans="2:6" hidden="1" x14ac:dyDescent="0.35">
      <c r="B186" t="s">
        <v>40</v>
      </c>
      <c r="C186" t="s">
        <v>36</v>
      </c>
      <c r="D186" t="s">
        <v>33</v>
      </c>
      <c r="E186" s="2">
        <v>9772</v>
      </c>
      <c r="F186" s="3">
        <v>90</v>
      </c>
    </row>
    <row r="187" spans="2:6" hidden="1" x14ac:dyDescent="0.35">
      <c r="B187" t="s">
        <v>9</v>
      </c>
      <c r="C187" t="s">
        <v>34</v>
      </c>
      <c r="D187" t="s">
        <v>23</v>
      </c>
      <c r="E187" s="2">
        <v>8155</v>
      </c>
      <c r="F187" s="3">
        <v>90</v>
      </c>
    </row>
    <row r="188" spans="2:6" hidden="1" x14ac:dyDescent="0.35">
      <c r="B188" t="s">
        <v>40</v>
      </c>
      <c r="C188" t="s">
        <v>38</v>
      </c>
      <c r="D188" t="s">
        <v>25</v>
      </c>
      <c r="E188" s="2">
        <v>2541</v>
      </c>
      <c r="F188" s="3">
        <v>90</v>
      </c>
    </row>
    <row r="189" spans="2:6" hidden="1" x14ac:dyDescent="0.35">
      <c r="B189" t="s">
        <v>9</v>
      </c>
      <c r="C189" t="s">
        <v>38</v>
      </c>
      <c r="D189" t="s">
        <v>33</v>
      </c>
      <c r="E189" s="2">
        <v>9506</v>
      </c>
      <c r="F189" s="3">
        <v>87</v>
      </c>
    </row>
    <row r="190" spans="2:6" hidden="1" x14ac:dyDescent="0.35">
      <c r="B190" t="s">
        <v>6</v>
      </c>
      <c r="C190" t="s">
        <v>37</v>
      </c>
      <c r="D190" t="s">
        <v>31</v>
      </c>
      <c r="E190" s="2">
        <v>7693</v>
      </c>
      <c r="F190" s="3">
        <v>87</v>
      </c>
    </row>
    <row r="191" spans="2:6" hidden="1" x14ac:dyDescent="0.35">
      <c r="B191" t="s">
        <v>10</v>
      </c>
      <c r="C191" t="s">
        <v>34</v>
      </c>
      <c r="D191" t="s">
        <v>17</v>
      </c>
      <c r="E191" s="2">
        <v>700</v>
      </c>
      <c r="F191" s="3">
        <v>87</v>
      </c>
    </row>
    <row r="192" spans="2:6" hidden="1" x14ac:dyDescent="0.35">
      <c r="B192" t="s">
        <v>40</v>
      </c>
      <c r="C192" t="s">
        <v>38</v>
      </c>
      <c r="D192" t="s">
        <v>26</v>
      </c>
      <c r="E192" s="2">
        <v>609</v>
      </c>
      <c r="F192" s="3">
        <v>87</v>
      </c>
    </row>
    <row r="193" spans="2:6" hidden="1" x14ac:dyDescent="0.35">
      <c r="B193" t="s">
        <v>8</v>
      </c>
      <c r="C193" t="s">
        <v>37</v>
      </c>
      <c r="D193" t="s">
        <v>21</v>
      </c>
      <c r="E193" s="2">
        <v>434</v>
      </c>
      <c r="F193" s="3">
        <v>87</v>
      </c>
    </row>
    <row r="194" spans="2:6" hidden="1" x14ac:dyDescent="0.35">
      <c r="B194" t="s">
        <v>7</v>
      </c>
      <c r="C194" t="s">
        <v>36</v>
      </c>
      <c r="D194" t="s">
        <v>32</v>
      </c>
      <c r="E194" s="2">
        <v>280</v>
      </c>
      <c r="F194" s="3">
        <v>87</v>
      </c>
    </row>
    <row r="195" spans="2:6" hidden="1" x14ac:dyDescent="0.35">
      <c r="B195" t="s">
        <v>41</v>
      </c>
      <c r="C195" t="s">
        <v>36</v>
      </c>
      <c r="D195" t="s">
        <v>32</v>
      </c>
      <c r="E195" s="2">
        <v>10304</v>
      </c>
      <c r="F195" s="3">
        <v>84</v>
      </c>
    </row>
    <row r="196" spans="2:6" hidden="1" x14ac:dyDescent="0.35">
      <c r="B196" t="s">
        <v>5</v>
      </c>
      <c r="C196" t="s">
        <v>35</v>
      </c>
      <c r="D196" t="s">
        <v>22</v>
      </c>
      <c r="E196" s="2">
        <v>490</v>
      </c>
      <c r="F196" s="3">
        <v>84</v>
      </c>
    </row>
    <row r="197" spans="2:6" hidden="1" x14ac:dyDescent="0.35">
      <c r="B197" t="s">
        <v>8</v>
      </c>
      <c r="C197" t="s">
        <v>38</v>
      </c>
      <c r="D197" t="s">
        <v>22</v>
      </c>
      <c r="E197" s="2">
        <v>168</v>
      </c>
      <c r="F197" s="3">
        <v>84</v>
      </c>
    </row>
    <row r="198" spans="2:6" hidden="1" x14ac:dyDescent="0.35">
      <c r="B198" t="s">
        <v>2</v>
      </c>
      <c r="C198" t="s">
        <v>39</v>
      </c>
      <c r="D198" t="s">
        <v>27</v>
      </c>
      <c r="E198" s="2">
        <v>7812</v>
      </c>
      <c r="F198" s="3">
        <v>81</v>
      </c>
    </row>
    <row r="199" spans="2:6" hidden="1" x14ac:dyDescent="0.35">
      <c r="B199" t="s">
        <v>5</v>
      </c>
      <c r="C199" t="s">
        <v>39</v>
      </c>
      <c r="D199" t="s">
        <v>22</v>
      </c>
      <c r="E199" s="2">
        <v>6909</v>
      </c>
      <c r="F199" s="3">
        <v>81</v>
      </c>
    </row>
    <row r="200" spans="2:6" hidden="1" x14ac:dyDescent="0.35">
      <c r="B200" t="s">
        <v>8</v>
      </c>
      <c r="C200" t="s">
        <v>35</v>
      </c>
      <c r="D200" t="s">
        <v>30</v>
      </c>
      <c r="E200" s="2">
        <v>3598</v>
      </c>
      <c r="F200" s="3">
        <v>81</v>
      </c>
    </row>
    <row r="201" spans="2:6" hidden="1" x14ac:dyDescent="0.35">
      <c r="B201" t="s">
        <v>6</v>
      </c>
      <c r="C201" t="s">
        <v>37</v>
      </c>
      <c r="D201" t="s">
        <v>30</v>
      </c>
      <c r="E201" s="2">
        <v>560</v>
      </c>
      <c r="F201" s="3">
        <v>81</v>
      </c>
    </row>
    <row r="202" spans="2:6" hidden="1" x14ac:dyDescent="0.35">
      <c r="B202" t="s">
        <v>8</v>
      </c>
      <c r="C202" t="s">
        <v>38</v>
      </c>
      <c r="D202" t="s">
        <v>21</v>
      </c>
      <c r="E202" s="2">
        <v>6433</v>
      </c>
      <c r="F202" s="3">
        <v>78</v>
      </c>
    </row>
    <row r="203" spans="2:6" hidden="1" x14ac:dyDescent="0.35">
      <c r="B203" t="s">
        <v>3</v>
      </c>
      <c r="C203" t="s">
        <v>35</v>
      </c>
      <c r="D203" t="s">
        <v>23</v>
      </c>
      <c r="E203" s="2">
        <v>2023</v>
      </c>
      <c r="F203" s="3">
        <v>78</v>
      </c>
    </row>
    <row r="204" spans="2:6" hidden="1" x14ac:dyDescent="0.35">
      <c r="B204" t="s">
        <v>2</v>
      </c>
      <c r="C204" t="s">
        <v>36</v>
      </c>
      <c r="D204" t="s">
        <v>29</v>
      </c>
      <c r="E204" s="2">
        <v>8211</v>
      </c>
      <c r="F204" s="3">
        <v>75</v>
      </c>
    </row>
    <row r="205" spans="2:6" hidden="1" x14ac:dyDescent="0.35">
      <c r="B205" t="s">
        <v>6</v>
      </c>
      <c r="C205" t="s">
        <v>34</v>
      </c>
      <c r="D205" t="s">
        <v>29</v>
      </c>
      <c r="E205" s="2">
        <v>3339</v>
      </c>
      <c r="F205" s="3">
        <v>75</v>
      </c>
    </row>
    <row r="206" spans="2:6" hidden="1" x14ac:dyDescent="0.35">
      <c r="B206" t="s">
        <v>7</v>
      </c>
      <c r="C206" t="s">
        <v>34</v>
      </c>
      <c r="D206" t="s">
        <v>32</v>
      </c>
      <c r="E206" s="2">
        <v>3262</v>
      </c>
      <c r="F206" s="3">
        <v>75</v>
      </c>
    </row>
    <row r="207" spans="2:6" hidden="1" x14ac:dyDescent="0.35">
      <c r="B207" t="s">
        <v>40</v>
      </c>
      <c r="C207" t="s">
        <v>34</v>
      </c>
      <c r="D207" t="s">
        <v>23</v>
      </c>
      <c r="E207" s="2">
        <v>2779</v>
      </c>
      <c r="F207" s="3">
        <v>75</v>
      </c>
    </row>
    <row r="208" spans="2:6" hidden="1" x14ac:dyDescent="0.35">
      <c r="B208" t="s">
        <v>6</v>
      </c>
      <c r="C208" t="s">
        <v>34</v>
      </c>
      <c r="D208" t="s">
        <v>16</v>
      </c>
      <c r="E208" s="2">
        <v>2219</v>
      </c>
      <c r="F208" s="3">
        <v>75</v>
      </c>
    </row>
    <row r="209" spans="2:6" hidden="1" x14ac:dyDescent="0.35">
      <c r="B209" t="s">
        <v>7</v>
      </c>
      <c r="C209" t="s">
        <v>38</v>
      </c>
      <c r="D209" t="s">
        <v>14</v>
      </c>
      <c r="E209" s="2">
        <v>1281</v>
      </c>
      <c r="F209" s="3">
        <v>75</v>
      </c>
    </row>
    <row r="210" spans="2:6" hidden="1" x14ac:dyDescent="0.35">
      <c r="B210" t="s">
        <v>10</v>
      </c>
      <c r="C210" t="s">
        <v>36</v>
      </c>
      <c r="D210" t="s">
        <v>13</v>
      </c>
      <c r="E210" s="2">
        <v>945</v>
      </c>
      <c r="F210" s="3">
        <v>75</v>
      </c>
    </row>
    <row r="211" spans="2:6" hidden="1" x14ac:dyDescent="0.35">
      <c r="B211" t="s">
        <v>5</v>
      </c>
      <c r="C211" t="s">
        <v>37</v>
      </c>
      <c r="D211" t="s">
        <v>22</v>
      </c>
      <c r="E211" s="2">
        <v>518</v>
      </c>
      <c r="F211" s="3">
        <v>75</v>
      </c>
    </row>
    <row r="212" spans="2:6" hidden="1" x14ac:dyDescent="0.35">
      <c r="B212" t="s">
        <v>6</v>
      </c>
      <c r="C212" t="s">
        <v>38</v>
      </c>
      <c r="D212" t="s">
        <v>25</v>
      </c>
      <c r="E212" s="2">
        <v>469</v>
      </c>
      <c r="F212" s="3">
        <v>75</v>
      </c>
    </row>
    <row r="213" spans="2:6" hidden="1" x14ac:dyDescent="0.35">
      <c r="B213" t="s">
        <v>40</v>
      </c>
      <c r="C213" t="s">
        <v>37</v>
      </c>
      <c r="D213" t="s">
        <v>29</v>
      </c>
      <c r="E213" s="2">
        <v>9002</v>
      </c>
      <c r="F213" s="3">
        <v>72</v>
      </c>
    </row>
    <row r="214" spans="2:6" hidden="1" x14ac:dyDescent="0.35">
      <c r="B214" t="s">
        <v>41</v>
      </c>
      <c r="C214" t="s">
        <v>39</v>
      </c>
      <c r="D214" t="s">
        <v>14</v>
      </c>
      <c r="E214" s="2">
        <v>3976</v>
      </c>
      <c r="F214" s="3">
        <v>72</v>
      </c>
    </row>
    <row r="215" spans="2:6" hidden="1" x14ac:dyDescent="0.35">
      <c r="B215" t="s">
        <v>9</v>
      </c>
      <c r="C215" t="s">
        <v>39</v>
      </c>
      <c r="D215" t="s">
        <v>25</v>
      </c>
      <c r="E215" s="2">
        <v>3192</v>
      </c>
      <c r="F215" s="3">
        <v>72</v>
      </c>
    </row>
    <row r="216" spans="2:6" hidden="1" x14ac:dyDescent="0.35">
      <c r="B216" t="s">
        <v>10</v>
      </c>
      <c r="C216" t="s">
        <v>36</v>
      </c>
      <c r="D216" t="s">
        <v>27</v>
      </c>
      <c r="E216" s="2">
        <v>1407</v>
      </c>
      <c r="F216" s="3">
        <v>72</v>
      </c>
    </row>
    <row r="217" spans="2:6" hidden="1" x14ac:dyDescent="0.35">
      <c r="B217" t="s">
        <v>41</v>
      </c>
      <c r="C217" t="s">
        <v>35</v>
      </c>
      <c r="D217" t="s">
        <v>13</v>
      </c>
      <c r="E217" s="2">
        <v>4760</v>
      </c>
      <c r="F217" s="3">
        <v>69</v>
      </c>
    </row>
    <row r="218" spans="2:6" hidden="1" x14ac:dyDescent="0.35">
      <c r="B218" t="s">
        <v>3</v>
      </c>
      <c r="C218" t="s">
        <v>35</v>
      </c>
      <c r="D218" t="s">
        <v>29</v>
      </c>
      <c r="E218" s="2">
        <v>2114</v>
      </c>
      <c r="F218" s="3">
        <v>66</v>
      </c>
    </row>
    <row r="219" spans="2:6" hidden="1" x14ac:dyDescent="0.35">
      <c r="B219" t="s">
        <v>5</v>
      </c>
      <c r="C219" t="s">
        <v>36</v>
      </c>
      <c r="D219" t="s">
        <v>13</v>
      </c>
      <c r="E219" s="2">
        <v>6146</v>
      </c>
      <c r="F219" s="3">
        <v>63</v>
      </c>
    </row>
    <row r="220" spans="2:6" hidden="1" x14ac:dyDescent="0.35">
      <c r="B220" t="s">
        <v>7</v>
      </c>
      <c r="C220" t="s">
        <v>35</v>
      </c>
      <c r="D220" t="s">
        <v>14</v>
      </c>
      <c r="E220" s="2">
        <v>4606</v>
      </c>
      <c r="F220" s="3">
        <v>63</v>
      </c>
    </row>
    <row r="221" spans="2:6" hidden="1" x14ac:dyDescent="0.35">
      <c r="B221" t="s">
        <v>8</v>
      </c>
      <c r="C221" t="s">
        <v>38</v>
      </c>
      <c r="D221" t="s">
        <v>27</v>
      </c>
      <c r="E221" s="2">
        <v>2268</v>
      </c>
      <c r="F221" s="3">
        <v>63</v>
      </c>
    </row>
    <row r="222" spans="2:6" hidden="1" x14ac:dyDescent="0.35">
      <c r="B222" t="s">
        <v>6</v>
      </c>
      <c r="C222" t="s">
        <v>39</v>
      </c>
      <c r="D222" t="s">
        <v>30</v>
      </c>
      <c r="E222" s="2">
        <v>1638</v>
      </c>
      <c r="F222" s="3">
        <v>63</v>
      </c>
    </row>
    <row r="223" spans="2:6" hidden="1" x14ac:dyDescent="0.35">
      <c r="B223" t="s">
        <v>6</v>
      </c>
      <c r="C223" t="s">
        <v>36</v>
      </c>
      <c r="D223" t="s">
        <v>21</v>
      </c>
      <c r="E223" s="2">
        <v>497</v>
      </c>
      <c r="F223" s="3">
        <v>63</v>
      </c>
    </row>
    <row r="224" spans="2:6" hidden="1" x14ac:dyDescent="0.35">
      <c r="B224" t="s">
        <v>9</v>
      </c>
      <c r="C224" t="s">
        <v>38</v>
      </c>
      <c r="D224" t="s">
        <v>24</v>
      </c>
      <c r="E224" s="2">
        <v>4137</v>
      </c>
      <c r="F224" s="3">
        <v>60</v>
      </c>
    </row>
    <row r="225" spans="2:6" hidden="1" x14ac:dyDescent="0.35">
      <c r="B225" t="s">
        <v>9</v>
      </c>
      <c r="C225" t="s">
        <v>36</v>
      </c>
      <c r="D225" t="s">
        <v>30</v>
      </c>
      <c r="E225" s="2">
        <v>9051</v>
      </c>
      <c r="F225" s="3">
        <v>57</v>
      </c>
    </row>
    <row r="226" spans="2:6" hidden="1" x14ac:dyDescent="0.35">
      <c r="B226" t="s">
        <v>5</v>
      </c>
      <c r="C226" t="s">
        <v>38</v>
      </c>
      <c r="D226" t="s">
        <v>13</v>
      </c>
      <c r="E226" s="2">
        <v>7189</v>
      </c>
      <c r="F226" s="3">
        <v>54</v>
      </c>
    </row>
    <row r="227" spans="2:6" hidden="1" x14ac:dyDescent="0.35">
      <c r="B227" t="s">
        <v>7</v>
      </c>
      <c r="C227" t="s">
        <v>37</v>
      </c>
      <c r="D227" t="s">
        <v>30</v>
      </c>
      <c r="E227" s="2">
        <v>6454</v>
      </c>
      <c r="F227" s="3">
        <v>54</v>
      </c>
    </row>
    <row r="228" spans="2:6" hidden="1" x14ac:dyDescent="0.35">
      <c r="B228" t="s">
        <v>3</v>
      </c>
      <c r="C228" t="s">
        <v>34</v>
      </c>
      <c r="D228" t="s">
        <v>26</v>
      </c>
      <c r="E228" s="2">
        <v>3108</v>
      </c>
      <c r="F228" s="3">
        <v>54</v>
      </c>
    </row>
    <row r="229" spans="2:6" hidden="1" x14ac:dyDescent="0.35">
      <c r="B229" t="s">
        <v>6</v>
      </c>
      <c r="C229" t="s">
        <v>38</v>
      </c>
      <c r="D229" t="s">
        <v>31</v>
      </c>
      <c r="E229" s="2">
        <v>2681</v>
      </c>
      <c r="F229" s="3">
        <v>54</v>
      </c>
    </row>
    <row r="230" spans="2:6" hidden="1" x14ac:dyDescent="0.35">
      <c r="B230" t="s">
        <v>2</v>
      </c>
      <c r="C230" t="s">
        <v>37</v>
      </c>
      <c r="D230" t="s">
        <v>14</v>
      </c>
      <c r="E230" s="2">
        <v>1057</v>
      </c>
      <c r="F230" s="3">
        <v>54</v>
      </c>
    </row>
    <row r="231" spans="2:6" hidden="1" x14ac:dyDescent="0.35">
      <c r="B231" t="s">
        <v>2</v>
      </c>
      <c r="C231" t="s">
        <v>34</v>
      </c>
      <c r="D231" t="s">
        <v>13</v>
      </c>
      <c r="E231" s="2">
        <v>252</v>
      </c>
      <c r="F231" s="3">
        <v>54</v>
      </c>
    </row>
    <row r="232" spans="2:6" hidden="1" x14ac:dyDescent="0.35">
      <c r="B232" t="s">
        <v>5</v>
      </c>
      <c r="C232" t="s">
        <v>39</v>
      </c>
      <c r="D232" t="s">
        <v>26</v>
      </c>
      <c r="E232" s="2">
        <v>5236</v>
      </c>
      <c r="F232" s="3">
        <v>51</v>
      </c>
    </row>
    <row r="233" spans="2:6" hidden="1" x14ac:dyDescent="0.35">
      <c r="B233" t="s">
        <v>3</v>
      </c>
      <c r="C233" t="s">
        <v>39</v>
      </c>
      <c r="D233" t="s">
        <v>29</v>
      </c>
      <c r="E233" s="2">
        <v>3640</v>
      </c>
      <c r="F233" s="3">
        <v>51</v>
      </c>
    </row>
    <row r="234" spans="2:6" hidden="1" x14ac:dyDescent="0.35">
      <c r="B234" t="s">
        <v>40</v>
      </c>
      <c r="C234" t="s">
        <v>38</v>
      </c>
      <c r="D234" t="s">
        <v>24</v>
      </c>
      <c r="E234" s="2">
        <v>623</v>
      </c>
      <c r="F234" s="3">
        <v>51</v>
      </c>
    </row>
    <row r="235" spans="2:6" hidden="1" x14ac:dyDescent="0.35">
      <c r="B235" t="s">
        <v>2</v>
      </c>
      <c r="C235" t="s">
        <v>38</v>
      </c>
      <c r="D235" t="s">
        <v>13</v>
      </c>
      <c r="E235" s="2">
        <v>56</v>
      </c>
      <c r="F235" s="3">
        <v>51</v>
      </c>
    </row>
    <row r="236" spans="2:6" hidden="1" x14ac:dyDescent="0.35">
      <c r="B236" t="s">
        <v>40</v>
      </c>
      <c r="C236" t="s">
        <v>34</v>
      </c>
      <c r="D236" t="s">
        <v>26</v>
      </c>
      <c r="E236" s="2">
        <v>6748</v>
      </c>
      <c r="F236" s="3">
        <v>48</v>
      </c>
    </row>
    <row r="237" spans="2:6" hidden="1" x14ac:dyDescent="0.35">
      <c r="B237" t="s">
        <v>7</v>
      </c>
      <c r="C237" t="s">
        <v>37</v>
      </c>
      <c r="D237" t="s">
        <v>33</v>
      </c>
      <c r="E237" s="2">
        <v>6391</v>
      </c>
      <c r="F237" s="3">
        <v>48</v>
      </c>
    </row>
    <row r="238" spans="2:6" hidden="1" x14ac:dyDescent="0.35">
      <c r="B238" t="s">
        <v>7</v>
      </c>
      <c r="C238" t="s">
        <v>34</v>
      </c>
      <c r="D238" t="s">
        <v>33</v>
      </c>
      <c r="E238" s="2">
        <v>2226</v>
      </c>
      <c r="F238" s="3">
        <v>48</v>
      </c>
    </row>
    <row r="239" spans="2:6" hidden="1" x14ac:dyDescent="0.35">
      <c r="B239" t="s">
        <v>40</v>
      </c>
      <c r="C239" t="s">
        <v>35</v>
      </c>
      <c r="D239" t="s">
        <v>24</v>
      </c>
      <c r="E239" s="2">
        <v>1638</v>
      </c>
      <c r="F239" s="3">
        <v>48</v>
      </c>
    </row>
    <row r="240" spans="2:6" hidden="1" x14ac:dyDescent="0.35">
      <c r="B240" t="s">
        <v>6</v>
      </c>
      <c r="C240" t="s">
        <v>34</v>
      </c>
      <c r="D240" t="s">
        <v>4</v>
      </c>
      <c r="E240" s="2">
        <v>525</v>
      </c>
      <c r="F240" s="3">
        <v>48</v>
      </c>
    </row>
    <row r="241" spans="2:6" hidden="1" x14ac:dyDescent="0.35">
      <c r="B241" t="s">
        <v>2</v>
      </c>
      <c r="C241" t="s">
        <v>36</v>
      </c>
      <c r="D241" t="s">
        <v>17</v>
      </c>
      <c r="E241" s="2">
        <v>189</v>
      </c>
      <c r="F241" s="3">
        <v>48</v>
      </c>
    </row>
    <row r="242" spans="2:6" hidden="1" x14ac:dyDescent="0.35">
      <c r="B242" t="s">
        <v>5</v>
      </c>
      <c r="C242" t="s">
        <v>37</v>
      </c>
      <c r="D242" t="s">
        <v>31</v>
      </c>
      <c r="E242" s="2">
        <v>182</v>
      </c>
      <c r="F242" s="3">
        <v>48</v>
      </c>
    </row>
    <row r="243" spans="2:6" hidden="1" x14ac:dyDescent="0.35">
      <c r="B243" t="s">
        <v>5</v>
      </c>
      <c r="C243" t="s">
        <v>38</v>
      </c>
      <c r="D243" t="s">
        <v>25</v>
      </c>
      <c r="E243" s="2">
        <v>7483</v>
      </c>
      <c r="F243" s="3">
        <v>45</v>
      </c>
    </row>
    <row r="244" spans="2:6" hidden="1" x14ac:dyDescent="0.35">
      <c r="B244" t="s">
        <v>8</v>
      </c>
      <c r="C244" t="s">
        <v>37</v>
      </c>
      <c r="D244" t="s">
        <v>26</v>
      </c>
      <c r="E244" s="2">
        <v>6279</v>
      </c>
      <c r="F244" s="3">
        <v>45</v>
      </c>
    </row>
    <row r="245" spans="2:6" hidden="1" x14ac:dyDescent="0.35">
      <c r="B245" t="s">
        <v>9</v>
      </c>
      <c r="C245" t="s">
        <v>37</v>
      </c>
      <c r="D245" t="s">
        <v>28</v>
      </c>
      <c r="E245" s="2">
        <v>2919</v>
      </c>
      <c r="F245" s="3">
        <v>45</v>
      </c>
    </row>
    <row r="246" spans="2:6" hidden="1" x14ac:dyDescent="0.35">
      <c r="B246" t="s">
        <v>40</v>
      </c>
      <c r="C246" t="s">
        <v>38</v>
      </c>
      <c r="D246" t="s">
        <v>29</v>
      </c>
      <c r="E246" s="2">
        <v>2541</v>
      </c>
      <c r="F246" s="3">
        <v>45</v>
      </c>
    </row>
    <row r="247" spans="2:6" hidden="1" x14ac:dyDescent="0.35">
      <c r="B247" t="s">
        <v>7</v>
      </c>
      <c r="C247" t="s">
        <v>36</v>
      </c>
      <c r="D247" t="s">
        <v>22</v>
      </c>
      <c r="E247" s="2">
        <v>8435</v>
      </c>
      <c r="F247" s="3">
        <v>42</v>
      </c>
    </row>
    <row r="248" spans="2:6" hidden="1" x14ac:dyDescent="0.35">
      <c r="B248" t="s">
        <v>3</v>
      </c>
      <c r="C248" t="s">
        <v>34</v>
      </c>
      <c r="D248" t="s">
        <v>25</v>
      </c>
      <c r="E248" s="2">
        <v>6300</v>
      </c>
      <c r="F248" s="3">
        <v>42</v>
      </c>
    </row>
    <row r="249" spans="2:6" hidden="1" x14ac:dyDescent="0.35">
      <c r="B249" t="s">
        <v>40</v>
      </c>
      <c r="C249" t="s">
        <v>39</v>
      </c>
      <c r="D249" t="s">
        <v>15</v>
      </c>
      <c r="E249" s="2">
        <v>5775</v>
      </c>
      <c r="F249" s="3">
        <v>42</v>
      </c>
    </row>
    <row r="250" spans="2:6" hidden="1" x14ac:dyDescent="0.35">
      <c r="B250" t="s">
        <v>2</v>
      </c>
      <c r="C250" t="s">
        <v>37</v>
      </c>
      <c r="D250" t="s">
        <v>15</v>
      </c>
      <c r="E250" s="2">
        <v>2863</v>
      </c>
      <c r="F250" s="3">
        <v>42</v>
      </c>
    </row>
    <row r="251" spans="2:6" x14ac:dyDescent="0.35">
      <c r="B251" t="s">
        <v>5</v>
      </c>
      <c r="C251" t="s">
        <v>36</v>
      </c>
      <c r="D251" t="s">
        <v>16</v>
      </c>
      <c r="E251" s="2">
        <v>16184</v>
      </c>
      <c r="F251" s="3">
        <v>39</v>
      </c>
    </row>
    <row r="252" spans="2:6" hidden="1" x14ac:dyDescent="0.35">
      <c r="B252" t="s">
        <v>7</v>
      </c>
      <c r="C252" t="s">
        <v>34</v>
      </c>
      <c r="D252" t="s">
        <v>17</v>
      </c>
      <c r="E252" s="2">
        <v>7777</v>
      </c>
      <c r="F252" s="3">
        <v>39</v>
      </c>
    </row>
    <row r="253" spans="2:6" hidden="1" x14ac:dyDescent="0.35">
      <c r="B253" t="s">
        <v>3</v>
      </c>
      <c r="C253" t="s">
        <v>36</v>
      </c>
      <c r="D253" t="s">
        <v>25</v>
      </c>
      <c r="E253" s="2">
        <v>3339</v>
      </c>
      <c r="F253" s="3">
        <v>39</v>
      </c>
    </row>
    <row r="254" spans="2:6" hidden="1" x14ac:dyDescent="0.35">
      <c r="B254" t="s">
        <v>40</v>
      </c>
      <c r="C254" t="s">
        <v>38</v>
      </c>
      <c r="D254" t="s">
        <v>31</v>
      </c>
      <c r="E254" s="2">
        <v>1988</v>
      </c>
      <c r="F254" s="3">
        <v>39</v>
      </c>
    </row>
    <row r="255" spans="2:6" hidden="1" x14ac:dyDescent="0.35">
      <c r="B255" t="s">
        <v>41</v>
      </c>
      <c r="C255" t="s">
        <v>34</v>
      </c>
      <c r="D255" t="s">
        <v>17</v>
      </c>
      <c r="E255" s="2">
        <v>1463</v>
      </c>
      <c r="F255" s="3">
        <v>39</v>
      </c>
    </row>
    <row r="256" spans="2:6" hidden="1" x14ac:dyDescent="0.35">
      <c r="B256" t="s">
        <v>3</v>
      </c>
      <c r="C256" t="s">
        <v>36</v>
      </c>
      <c r="D256" t="s">
        <v>16</v>
      </c>
      <c r="E256" s="2">
        <v>9198</v>
      </c>
      <c r="F256" s="3">
        <v>36</v>
      </c>
    </row>
    <row r="257" spans="2:6" hidden="1" x14ac:dyDescent="0.35">
      <c r="B257" t="s">
        <v>6</v>
      </c>
      <c r="C257" t="s">
        <v>38</v>
      </c>
      <c r="D257" t="s">
        <v>21</v>
      </c>
      <c r="E257" s="2">
        <v>7322</v>
      </c>
      <c r="F257" s="3">
        <v>36</v>
      </c>
    </row>
    <row r="258" spans="2:6" hidden="1" x14ac:dyDescent="0.35">
      <c r="B258" t="s">
        <v>2</v>
      </c>
      <c r="C258" t="s">
        <v>39</v>
      </c>
      <c r="D258" t="s">
        <v>15</v>
      </c>
      <c r="E258" s="2">
        <v>4802</v>
      </c>
      <c r="F258" s="3">
        <v>36</v>
      </c>
    </row>
    <row r="259" spans="2:6" hidden="1" x14ac:dyDescent="0.35">
      <c r="B259" t="s">
        <v>2</v>
      </c>
      <c r="C259" t="s">
        <v>39</v>
      </c>
      <c r="D259" t="s">
        <v>23</v>
      </c>
      <c r="E259" s="2">
        <v>630</v>
      </c>
      <c r="F259" s="3">
        <v>36</v>
      </c>
    </row>
    <row r="260" spans="2:6" hidden="1" x14ac:dyDescent="0.35">
      <c r="B260" t="s">
        <v>40</v>
      </c>
      <c r="C260" t="s">
        <v>36</v>
      </c>
      <c r="D260" t="s">
        <v>4</v>
      </c>
      <c r="E260" s="2">
        <v>217</v>
      </c>
      <c r="F260" s="3">
        <v>36</v>
      </c>
    </row>
    <row r="261" spans="2:6" x14ac:dyDescent="0.35">
      <c r="B261" t="s">
        <v>10</v>
      </c>
      <c r="C261" t="s">
        <v>39</v>
      </c>
      <c r="D261" t="s">
        <v>33</v>
      </c>
      <c r="E261" s="2">
        <v>12950</v>
      </c>
      <c r="F261" s="3">
        <v>30</v>
      </c>
    </row>
    <row r="262" spans="2:6" hidden="1" x14ac:dyDescent="0.35">
      <c r="B262" t="s">
        <v>8</v>
      </c>
      <c r="C262" t="s">
        <v>37</v>
      </c>
      <c r="D262" t="s">
        <v>15</v>
      </c>
      <c r="E262" s="2">
        <v>9709</v>
      </c>
      <c r="F262" s="3">
        <v>30</v>
      </c>
    </row>
    <row r="263" spans="2:6" hidden="1" x14ac:dyDescent="0.35">
      <c r="B263" t="s">
        <v>40</v>
      </c>
      <c r="C263" t="s">
        <v>39</v>
      </c>
      <c r="D263" t="s">
        <v>27</v>
      </c>
      <c r="E263" s="2">
        <v>6370</v>
      </c>
      <c r="F263" s="3">
        <v>30</v>
      </c>
    </row>
    <row r="264" spans="2:6" hidden="1" x14ac:dyDescent="0.35">
      <c r="B264" t="s">
        <v>40</v>
      </c>
      <c r="C264" t="s">
        <v>36</v>
      </c>
      <c r="D264" t="s">
        <v>25</v>
      </c>
      <c r="E264" s="2">
        <v>5439</v>
      </c>
      <c r="F264" s="3">
        <v>30</v>
      </c>
    </row>
    <row r="265" spans="2:6" hidden="1" x14ac:dyDescent="0.35">
      <c r="B265" t="s">
        <v>10</v>
      </c>
      <c r="C265" t="s">
        <v>37</v>
      </c>
      <c r="D265" t="s">
        <v>23</v>
      </c>
      <c r="E265" s="2">
        <v>4683</v>
      </c>
      <c r="F265" s="3">
        <v>30</v>
      </c>
    </row>
    <row r="266" spans="2:6" hidden="1" x14ac:dyDescent="0.35">
      <c r="B266" t="s">
        <v>6</v>
      </c>
      <c r="C266" t="s">
        <v>36</v>
      </c>
      <c r="D266" t="s">
        <v>13</v>
      </c>
      <c r="E266" s="2">
        <v>4319</v>
      </c>
      <c r="F266" s="3">
        <v>30</v>
      </c>
    </row>
    <row r="267" spans="2:6" hidden="1" x14ac:dyDescent="0.35">
      <c r="B267" t="s">
        <v>8</v>
      </c>
      <c r="C267" t="s">
        <v>39</v>
      </c>
      <c r="D267" t="s">
        <v>18</v>
      </c>
      <c r="E267" s="2">
        <v>9660</v>
      </c>
      <c r="F267" s="3">
        <v>27</v>
      </c>
    </row>
    <row r="268" spans="2:6" hidden="1" x14ac:dyDescent="0.35">
      <c r="B268" t="s">
        <v>9</v>
      </c>
      <c r="C268" t="s">
        <v>34</v>
      </c>
      <c r="D268" t="s">
        <v>21</v>
      </c>
      <c r="E268" s="2">
        <v>6832</v>
      </c>
      <c r="F268" s="3">
        <v>27</v>
      </c>
    </row>
    <row r="269" spans="2:6" hidden="1" x14ac:dyDescent="0.35">
      <c r="B269" t="s">
        <v>6</v>
      </c>
      <c r="C269" t="s">
        <v>39</v>
      </c>
      <c r="D269" t="s">
        <v>17</v>
      </c>
      <c r="E269" s="2">
        <v>6048</v>
      </c>
      <c r="F269" s="3">
        <v>27</v>
      </c>
    </row>
    <row r="270" spans="2:6" hidden="1" x14ac:dyDescent="0.35">
      <c r="B270" t="s">
        <v>10</v>
      </c>
      <c r="C270" t="s">
        <v>37</v>
      </c>
      <c r="D270" t="s">
        <v>28</v>
      </c>
      <c r="E270" s="2">
        <v>3059</v>
      </c>
      <c r="F270" s="3">
        <v>27</v>
      </c>
    </row>
    <row r="271" spans="2:6" hidden="1" x14ac:dyDescent="0.35">
      <c r="B271" t="s">
        <v>7</v>
      </c>
      <c r="C271" t="s">
        <v>35</v>
      </c>
      <c r="D271" t="s">
        <v>16</v>
      </c>
      <c r="E271" s="2">
        <v>2135</v>
      </c>
      <c r="F271" s="3">
        <v>27</v>
      </c>
    </row>
    <row r="272" spans="2:6" hidden="1" x14ac:dyDescent="0.35">
      <c r="B272" t="s">
        <v>8</v>
      </c>
      <c r="C272" t="s">
        <v>39</v>
      </c>
      <c r="D272" t="s">
        <v>26</v>
      </c>
      <c r="E272" s="2">
        <v>1561</v>
      </c>
      <c r="F272" s="3">
        <v>27</v>
      </c>
    </row>
    <row r="273" spans="2:6" hidden="1" x14ac:dyDescent="0.35">
      <c r="B273" t="s">
        <v>10</v>
      </c>
      <c r="C273" t="s">
        <v>34</v>
      </c>
      <c r="D273" t="s">
        <v>22</v>
      </c>
      <c r="E273" s="2">
        <v>4053</v>
      </c>
      <c r="F273" s="3">
        <v>24</v>
      </c>
    </row>
    <row r="274" spans="2:6" hidden="1" x14ac:dyDescent="0.35">
      <c r="B274" t="s">
        <v>7</v>
      </c>
      <c r="C274" t="s">
        <v>34</v>
      </c>
      <c r="D274" t="s">
        <v>15</v>
      </c>
      <c r="E274" s="2">
        <v>3829</v>
      </c>
      <c r="F274" s="3">
        <v>24</v>
      </c>
    </row>
    <row r="275" spans="2:6" x14ac:dyDescent="0.35">
      <c r="B275" t="s">
        <v>2</v>
      </c>
      <c r="C275" t="s">
        <v>36</v>
      </c>
      <c r="D275" t="s">
        <v>16</v>
      </c>
      <c r="E275" s="2">
        <v>11417</v>
      </c>
      <c r="F275" s="3">
        <v>21</v>
      </c>
    </row>
    <row r="276" spans="2:6" hidden="1" x14ac:dyDescent="0.35">
      <c r="B276" t="s">
        <v>5</v>
      </c>
      <c r="C276" t="s">
        <v>37</v>
      </c>
      <c r="D276" t="s">
        <v>25</v>
      </c>
      <c r="E276" s="2">
        <v>8813</v>
      </c>
      <c r="F276" s="3">
        <v>21</v>
      </c>
    </row>
    <row r="277" spans="2:6" hidden="1" x14ac:dyDescent="0.35">
      <c r="B277" t="s">
        <v>40</v>
      </c>
      <c r="C277" t="s">
        <v>37</v>
      </c>
      <c r="D277" t="s">
        <v>19</v>
      </c>
      <c r="E277" s="2">
        <v>7693</v>
      </c>
      <c r="F277" s="3">
        <v>21</v>
      </c>
    </row>
    <row r="278" spans="2:6" hidden="1" x14ac:dyDescent="0.35">
      <c r="B278" t="s">
        <v>5</v>
      </c>
      <c r="C278" t="s">
        <v>34</v>
      </c>
      <c r="D278" t="s">
        <v>27</v>
      </c>
      <c r="E278" s="2">
        <v>6986</v>
      </c>
      <c r="F278" s="3">
        <v>21</v>
      </c>
    </row>
    <row r="279" spans="2:6" hidden="1" x14ac:dyDescent="0.35">
      <c r="B279" t="s">
        <v>5</v>
      </c>
      <c r="C279" t="s">
        <v>38</v>
      </c>
      <c r="D279" t="s">
        <v>32</v>
      </c>
      <c r="E279" s="2">
        <v>5075</v>
      </c>
      <c r="F279" s="3">
        <v>21</v>
      </c>
    </row>
    <row r="280" spans="2:6" hidden="1" x14ac:dyDescent="0.35">
      <c r="B280" t="s">
        <v>7</v>
      </c>
      <c r="C280" t="s">
        <v>35</v>
      </c>
      <c r="D280" t="s">
        <v>27</v>
      </c>
      <c r="E280" s="2">
        <v>2478</v>
      </c>
      <c r="F280" s="3">
        <v>21</v>
      </c>
    </row>
    <row r="281" spans="2:6" hidden="1" x14ac:dyDescent="0.35">
      <c r="B281" t="s">
        <v>41</v>
      </c>
      <c r="C281" t="s">
        <v>38</v>
      </c>
      <c r="D281" t="s">
        <v>25</v>
      </c>
      <c r="E281" s="2">
        <v>154</v>
      </c>
      <c r="F281" s="3">
        <v>21</v>
      </c>
    </row>
    <row r="282" spans="2:6" hidden="1" x14ac:dyDescent="0.35">
      <c r="B282" t="s">
        <v>3</v>
      </c>
      <c r="C282" t="s">
        <v>34</v>
      </c>
      <c r="D282" t="s">
        <v>20</v>
      </c>
      <c r="E282" s="2">
        <v>2583</v>
      </c>
      <c r="F282" s="3">
        <v>18</v>
      </c>
    </row>
    <row r="283" spans="2:6" hidden="1" x14ac:dyDescent="0.35">
      <c r="B283" t="s">
        <v>3</v>
      </c>
      <c r="C283" t="s">
        <v>36</v>
      </c>
      <c r="D283" t="s">
        <v>19</v>
      </c>
      <c r="E283" s="2">
        <v>1281</v>
      </c>
      <c r="F283" s="3">
        <v>18</v>
      </c>
    </row>
    <row r="284" spans="2:6" hidden="1" x14ac:dyDescent="0.35">
      <c r="B284" t="s">
        <v>2</v>
      </c>
      <c r="C284" t="s">
        <v>37</v>
      </c>
      <c r="D284" t="s">
        <v>19</v>
      </c>
      <c r="E284" s="2">
        <v>238</v>
      </c>
      <c r="F284" s="3">
        <v>18</v>
      </c>
    </row>
    <row r="285" spans="2:6" hidden="1" x14ac:dyDescent="0.35">
      <c r="B285" t="s">
        <v>5</v>
      </c>
      <c r="C285" t="s">
        <v>36</v>
      </c>
      <c r="D285" t="s">
        <v>23</v>
      </c>
      <c r="E285" s="2">
        <v>6314</v>
      </c>
      <c r="F285" s="3">
        <v>15</v>
      </c>
    </row>
    <row r="286" spans="2:6" hidden="1" x14ac:dyDescent="0.35">
      <c r="B286" t="s">
        <v>5</v>
      </c>
      <c r="C286" t="s">
        <v>35</v>
      </c>
      <c r="D286" t="s">
        <v>18</v>
      </c>
      <c r="E286" s="2">
        <v>2415</v>
      </c>
      <c r="F286" s="3">
        <v>15</v>
      </c>
    </row>
    <row r="287" spans="2:6" hidden="1" x14ac:dyDescent="0.35">
      <c r="B287" t="s">
        <v>6</v>
      </c>
      <c r="C287" t="s">
        <v>34</v>
      </c>
      <c r="D287" t="s">
        <v>15</v>
      </c>
      <c r="E287" s="2">
        <v>1442</v>
      </c>
      <c r="F287" s="3">
        <v>15</v>
      </c>
    </row>
    <row r="288" spans="2:6" hidden="1" x14ac:dyDescent="0.35">
      <c r="B288" t="s">
        <v>2</v>
      </c>
      <c r="C288" t="s">
        <v>35</v>
      </c>
      <c r="D288" t="s">
        <v>19</v>
      </c>
      <c r="E288" s="2">
        <v>553</v>
      </c>
      <c r="F288" s="3">
        <v>15</v>
      </c>
    </row>
    <row r="289" spans="2:6" hidden="1" x14ac:dyDescent="0.35">
      <c r="B289" t="s">
        <v>40</v>
      </c>
      <c r="C289" t="s">
        <v>39</v>
      </c>
      <c r="D289" t="s">
        <v>22</v>
      </c>
      <c r="E289" s="2">
        <v>5817</v>
      </c>
      <c r="F289" s="3">
        <v>12</v>
      </c>
    </row>
    <row r="290" spans="2:6" hidden="1" x14ac:dyDescent="0.35">
      <c r="B290" t="s">
        <v>5</v>
      </c>
      <c r="C290" t="s">
        <v>37</v>
      </c>
      <c r="D290" t="s">
        <v>14</v>
      </c>
      <c r="E290" s="2">
        <v>4991</v>
      </c>
      <c r="F290" s="3">
        <v>12</v>
      </c>
    </row>
    <row r="291" spans="2:6" hidden="1" x14ac:dyDescent="0.35">
      <c r="B291" t="s">
        <v>6</v>
      </c>
      <c r="C291" t="s">
        <v>36</v>
      </c>
      <c r="D291" t="s">
        <v>32</v>
      </c>
      <c r="E291" s="2">
        <v>6118</v>
      </c>
      <c r="F291" s="3">
        <v>9</v>
      </c>
    </row>
    <row r="292" spans="2:6" hidden="1" x14ac:dyDescent="0.35">
      <c r="B292" t="s">
        <v>10</v>
      </c>
      <c r="C292" t="s">
        <v>34</v>
      </c>
      <c r="D292" t="s">
        <v>26</v>
      </c>
      <c r="E292" s="2">
        <v>4991</v>
      </c>
      <c r="F292" s="3">
        <v>9</v>
      </c>
    </row>
    <row r="293" spans="2:6" hidden="1" x14ac:dyDescent="0.35">
      <c r="B293" t="s">
        <v>41</v>
      </c>
      <c r="C293" t="s">
        <v>37</v>
      </c>
      <c r="D293" t="s">
        <v>21</v>
      </c>
      <c r="E293" s="2">
        <v>2933</v>
      </c>
      <c r="F293" s="3">
        <v>9</v>
      </c>
    </row>
    <row r="294" spans="2:6" hidden="1" x14ac:dyDescent="0.35">
      <c r="B294" t="s">
        <v>5</v>
      </c>
      <c r="C294" t="s">
        <v>35</v>
      </c>
      <c r="D294" t="s">
        <v>4</v>
      </c>
      <c r="E294" s="2">
        <v>2744</v>
      </c>
      <c r="F294" s="3">
        <v>9</v>
      </c>
    </row>
    <row r="295" spans="2:6" hidden="1" x14ac:dyDescent="0.35">
      <c r="B295" t="s">
        <v>9</v>
      </c>
      <c r="C295" t="s">
        <v>38</v>
      </c>
      <c r="D295" t="s">
        <v>17</v>
      </c>
      <c r="E295" s="2">
        <v>2408</v>
      </c>
      <c r="F295" s="3">
        <v>9</v>
      </c>
    </row>
    <row r="296" spans="2:6" hidden="1" x14ac:dyDescent="0.35">
      <c r="B296" t="s">
        <v>6</v>
      </c>
      <c r="C296" t="s">
        <v>37</v>
      </c>
      <c r="D296" t="s">
        <v>26</v>
      </c>
      <c r="E296" s="2">
        <v>6818</v>
      </c>
      <c r="F296" s="3">
        <v>6</v>
      </c>
    </row>
    <row r="297" spans="2:6" hidden="1" x14ac:dyDescent="0.35">
      <c r="B297" t="s">
        <v>10</v>
      </c>
      <c r="C297" t="s">
        <v>35</v>
      </c>
      <c r="D297" t="s">
        <v>15</v>
      </c>
      <c r="E297" s="2">
        <v>2562</v>
      </c>
      <c r="F297" s="3">
        <v>6</v>
      </c>
    </row>
    <row r="298" spans="2:6" hidden="1" x14ac:dyDescent="0.35">
      <c r="B298" t="s">
        <v>6</v>
      </c>
      <c r="C298" t="s">
        <v>38</v>
      </c>
      <c r="D298" t="s">
        <v>16</v>
      </c>
      <c r="E298" s="2">
        <v>938</v>
      </c>
      <c r="F298" s="3">
        <v>6</v>
      </c>
    </row>
    <row r="299" spans="2:6" hidden="1" x14ac:dyDescent="0.35">
      <c r="B299" t="s">
        <v>5</v>
      </c>
      <c r="C299" t="s">
        <v>36</v>
      </c>
      <c r="D299" t="s">
        <v>18</v>
      </c>
      <c r="E299" s="2">
        <v>6111</v>
      </c>
      <c r="F299" s="3">
        <v>3</v>
      </c>
    </row>
    <row r="300" spans="2:6" hidden="1" x14ac:dyDescent="0.35">
      <c r="B300" t="s">
        <v>41</v>
      </c>
      <c r="C300" t="s">
        <v>38</v>
      </c>
      <c r="D300" t="s">
        <v>22</v>
      </c>
      <c r="E300" s="2">
        <v>5915</v>
      </c>
      <c r="F300" s="3">
        <v>3</v>
      </c>
    </row>
    <row r="301" spans="2:6" hidden="1" x14ac:dyDescent="0.35">
      <c r="B301" t="s">
        <v>2</v>
      </c>
      <c r="C301" t="s">
        <v>38</v>
      </c>
      <c r="D301" t="s">
        <v>4</v>
      </c>
      <c r="E301" s="2">
        <v>3549</v>
      </c>
      <c r="F301" s="3">
        <v>3</v>
      </c>
    </row>
    <row r="302" spans="2:6" hidden="1" x14ac:dyDescent="0.35">
      <c r="B302" t="s">
        <v>6</v>
      </c>
      <c r="C302" t="s">
        <v>39</v>
      </c>
      <c r="D302" t="s">
        <v>24</v>
      </c>
      <c r="E302" s="2">
        <v>2989</v>
      </c>
      <c r="F302" s="3">
        <v>3</v>
      </c>
    </row>
    <row r="303" spans="2:6" hidden="1" x14ac:dyDescent="0.35">
      <c r="B303" t="s">
        <v>7</v>
      </c>
      <c r="C303" t="s">
        <v>37</v>
      </c>
      <c r="D303" t="s">
        <v>26</v>
      </c>
      <c r="E303" s="2">
        <v>5306</v>
      </c>
      <c r="F303" s="3">
        <v>0</v>
      </c>
    </row>
  </sheetData>
  <conditionalFormatting sqref="E4:E303">
    <cfRule type="top10" dxfId="0"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2C25E-4330-4BC5-B3B6-EB9DBB511928}">
  <dimension ref="A1:J10"/>
  <sheetViews>
    <sheetView showGridLines="0" workbookViewId="0">
      <selection activeCell="F8" sqref="F8"/>
    </sheetView>
  </sheetViews>
  <sheetFormatPr defaultRowHeight="14.5" x14ac:dyDescent="0.35"/>
  <cols>
    <col min="1" max="1" width="14.6328125" customWidth="1"/>
    <col min="3" max="3" width="11.54296875" bestFit="1" customWidth="1"/>
    <col min="4" max="4" width="13" bestFit="1" customWidth="1"/>
    <col min="5" max="5" width="6.81640625" customWidth="1"/>
    <col min="9" max="9" width="9.36328125" bestFit="1" customWidth="1"/>
  </cols>
  <sheetData>
    <row r="1" spans="1:10" ht="15.5" x14ac:dyDescent="0.35">
      <c r="A1" s="35" t="s">
        <v>83</v>
      </c>
      <c r="B1" s="35"/>
      <c r="C1" s="34"/>
      <c r="D1" s="34"/>
      <c r="E1" s="34"/>
    </row>
    <row r="4" spans="1:10" x14ac:dyDescent="0.35">
      <c r="A4" s="21" t="s">
        <v>69</v>
      </c>
      <c r="B4" s="22" t="s">
        <v>1</v>
      </c>
      <c r="C4" s="23"/>
      <c r="D4" s="22" t="s">
        <v>49</v>
      </c>
    </row>
    <row r="5" spans="1:10" x14ac:dyDescent="0.35">
      <c r="A5" s="15" t="s">
        <v>34</v>
      </c>
      <c r="B5" s="16">
        <f>SUMIFS(data[Amount],data[Geography],A5)</f>
        <v>252469</v>
      </c>
      <c r="C5" s="16">
        <f>B5</f>
        <v>252469</v>
      </c>
      <c r="D5" s="20">
        <f>SUMIFS(data[Units],data[Geography],A5)</f>
        <v>8760</v>
      </c>
      <c r="I5" s="11"/>
      <c r="J5" s="3"/>
    </row>
    <row r="6" spans="1:10" x14ac:dyDescent="0.35">
      <c r="A6" s="15" t="s">
        <v>36</v>
      </c>
      <c r="B6" s="16">
        <f>SUMIFS(data[Amount],data[Geography],A6)</f>
        <v>237944</v>
      </c>
      <c r="C6" s="16">
        <f t="shared" ref="C6:C10" si="0">B6</f>
        <v>237944</v>
      </c>
      <c r="D6" s="20">
        <f>SUMIFS(data[Units],data[Geography],A6)</f>
        <v>7302</v>
      </c>
      <c r="I6" s="11"/>
      <c r="J6" s="3"/>
    </row>
    <row r="7" spans="1:10" x14ac:dyDescent="0.35">
      <c r="A7" s="15" t="s">
        <v>37</v>
      </c>
      <c r="B7" s="16">
        <f>SUMIFS(data[Amount],data[Geography],A7)</f>
        <v>218813</v>
      </c>
      <c r="C7" s="16">
        <f t="shared" si="0"/>
        <v>218813</v>
      </c>
      <c r="D7" s="20">
        <f>SUMIFS(data[Units],data[Geography],A7)</f>
        <v>7431</v>
      </c>
      <c r="I7" s="11"/>
      <c r="J7" s="3"/>
    </row>
    <row r="8" spans="1:10" x14ac:dyDescent="0.35">
      <c r="A8" s="15" t="s">
        <v>35</v>
      </c>
      <c r="B8" s="16">
        <f>SUMIFS(data[Amount],data[Geography],A8)</f>
        <v>189434</v>
      </c>
      <c r="C8" s="16">
        <f t="shared" si="0"/>
        <v>189434</v>
      </c>
      <c r="D8" s="20">
        <f>SUMIFS(data[Units],data[Geography],A8)</f>
        <v>10158</v>
      </c>
      <c r="I8" s="11"/>
      <c r="J8" s="3"/>
    </row>
    <row r="9" spans="1:10" x14ac:dyDescent="0.35">
      <c r="A9" s="15" t="s">
        <v>39</v>
      </c>
      <c r="B9" s="16">
        <f>SUMIFS(data[Amount],data[Geography],A9)</f>
        <v>173530</v>
      </c>
      <c r="C9" s="16">
        <f t="shared" si="0"/>
        <v>173530</v>
      </c>
      <c r="D9" s="20">
        <f>SUMIFS(data[Units],data[Geography],A9)</f>
        <v>5745</v>
      </c>
      <c r="I9" s="11"/>
      <c r="J9" s="3"/>
    </row>
    <row r="10" spans="1:10" x14ac:dyDescent="0.35">
      <c r="A10" s="15" t="s">
        <v>38</v>
      </c>
      <c r="B10" s="16">
        <f>SUMIFS(data[Amount],data[Geography],A10)</f>
        <v>168679</v>
      </c>
      <c r="C10" s="16">
        <f t="shared" si="0"/>
        <v>168679</v>
      </c>
      <c r="D10" s="20">
        <f>SUMIFS(data[Units],data[Geography],A10)</f>
        <v>6264</v>
      </c>
      <c r="I10" s="11"/>
      <c r="J10" s="3"/>
    </row>
  </sheetData>
  <conditionalFormatting sqref="C5:C10">
    <cfRule type="dataBar" priority="1">
      <dataBar showValue="0">
        <cfvo type="min"/>
        <cfvo type="max"/>
        <color theme="4" tint="0.59999389629810485"/>
      </dataBar>
      <extLst>
        <ext xmlns:x14="http://schemas.microsoft.com/office/spreadsheetml/2009/9/main" uri="{B025F937-C7B1-47D3-B67F-A62EFF666E3E}">
          <x14:id>{065B75FB-A7CD-42BA-AD74-24B73437D4AB}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65B75FB-A7CD-42BA-AD74-24B73437D4AB}">
            <x14:dataBar minLength="0" maxLength="100" gradient="0">
              <x14:cfvo type="autoMin"/>
              <x14:cfvo type="autoMax"/>
              <x14:negativeFillColor rgb="FFFF0000"/>
              <x14:axisColor rgb="FF000000"/>
            </x14:dataBar>
          </x14:cfRule>
          <xm:sqref>C5:C10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0C6E-95C9-4BE3-8772-1DCA676DD95F}">
  <dimension ref="A1:E9"/>
  <sheetViews>
    <sheetView workbookViewId="0">
      <selection activeCell="G16" sqref="G16"/>
    </sheetView>
  </sheetViews>
  <sheetFormatPr defaultRowHeight="14.5" x14ac:dyDescent="0.35"/>
  <cols>
    <col min="1" max="2" width="12.36328125" bestFit="1" customWidth="1"/>
    <col min="3" max="3" width="13.90625" bestFit="1" customWidth="1"/>
    <col min="4" max="4" width="9.453125" customWidth="1"/>
    <col min="5" max="5" width="11.36328125" bestFit="1" customWidth="1"/>
  </cols>
  <sheetData>
    <row r="1" spans="1:5" ht="15.5" x14ac:dyDescent="0.35">
      <c r="A1" s="32" t="s">
        <v>84</v>
      </c>
      <c r="B1" s="13"/>
    </row>
    <row r="3" spans="1:5" x14ac:dyDescent="0.35">
      <c r="B3" s="24" t="s">
        <v>70</v>
      </c>
      <c r="C3" t="s">
        <v>72</v>
      </c>
      <c r="D3" t="s">
        <v>74</v>
      </c>
      <c r="E3" t="s">
        <v>73</v>
      </c>
    </row>
    <row r="4" spans="1:5" x14ac:dyDescent="0.35">
      <c r="B4" s="25" t="s">
        <v>34</v>
      </c>
      <c r="C4" s="12">
        <v>252469</v>
      </c>
      <c r="D4" s="26">
        <v>252469</v>
      </c>
      <c r="E4" s="3">
        <v>8760</v>
      </c>
    </row>
    <row r="5" spans="1:5" x14ac:dyDescent="0.35">
      <c r="B5" s="25" t="s">
        <v>36</v>
      </c>
      <c r="C5" s="12">
        <v>237944</v>
      </c>
      <c r="D5" s="26">
        <v>237944</v>
      </c>
      <c r="E5" s="3">
        <v>7302</v>
      </c>
    </row>
    <row r="6" spans="1:5" x14ac:dyDescent="0.35">
      <c r="B6" s="25" t="s">
        <v>37</v>
      </c>
      <c r="C6" s="12">
        <v>218813</v>
      </c>
      <c r="D6" s="26">
        <v>218813</v>
      </c>
      <c r="E6" s="3">
        <v>7431</v>
      </c>
    </row>
    <row r="7" spans="1:5" x14ac:dyDescent="0.35">
      <c r="B7" s="25" t="s">
        <v>35</v>
      </c>
      <c r="C7" s="12">
        <v>189434</v>
      </c>
      <c r="D7" s="26">
        <v>189434</v>
      </c>
      <c r="E7" s="3">
        <v>10158</v>
      </c>
    </row>
    <row r="8" spans="1:5" x14ac:dyDescent="0.35">
      <c r="B8" s="25" t="s">
        <v>39</v>
      </c>
      <c r="C8" s="12">
        <v>173530</v>
      </c>
      <c r="D8" s="26">
        <v>173530</v>
      </c>
      <c r="E8" s="3">
        <v>5745</v>
      </c>
    </row>
    <row r="9" spans="1:5" x14ac:dyDescent="0.35">
      <c r="B9" s="25" t="s">
        <v>38</v>
      </c>
      <c r="C9" s="12">
        <v>168679</v>
      </c>
      <c r="D9" s="26">
        <v>168679</v>
      </c>
      <c r="E9" s="3">
        <v>6264</v>
      </c>
    </row>
  </sheetData>
  <conditionalFormatting pivot="1" sqref="D4:D9">
    <cfRule type="dataBar" priority="1">
      <dataBar showValue="0">
        <cfvo type="min"/>
        <cfvo type="max"/>
        <color rgb="FF008AEF"/>
      </dataBar>
      <extLst>
        <ext xmlns:x14="http://schemas.microsoft.com/office/spreadsheetml/2009/9/main" uri="{B025F937-C7B1-47D3-B67F-A62EFF666E3E}">
          <x14:id>{EC588B9F-4109-406D-BF65-032FE3BC589A}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C588B9F-4109-406D-BF65-032FE3BC589A}">
            <x14:dataBar minLength="0" maxLength="100" border="1" negativeBarBorderColorSameAsPositive="0">
              <x14:cfvo type="autoMin"/>
              <x14:cfvo type="autoMax"/>
              <x14:borderColor rgb="FF008AEF"/>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A61F-CCB8-4543-BCAB-7C516ED5F00F}">
  <dimension ref="A1:D10"/>
  <sheetViews>
    <sheetView zoomScaleNormal="100" workbookViewId="0">
      <selection activeCell="D15" sqref="D15"/>
    </sheetView>
  </sheetViews>
  <sheetFormatPr defaultRowHeight="14.5" x14ac:dyDescent="0.35"/>
  <cols>
    <col min="3" max="3" width="19.6328125" bestFit="1" customWidth="1"/>
    <col min="4" max="4" width="12.1796875" bestFit="1" customWidth="1"/>
    <col min="5" max="5" width="11.6328125" bestFit="1" customWidth="1"/>
  </cols>
  <sheetData>
    <row r="1" spans="1:4" ht="15.5" x14ac:dyDescent="0.35">
      <c r="A1" s="32" t="s">
        <v>85</v>
      </c>
      <c r="B1" s="32"/>
      <c r="C1" s="32"/>
    </row>
    <row r="4" spans="1:4" x14ac:dyDescent="0.35">
      <c r="C4" s="24" t="s">
        <v>70</v>
      </c>
      <c r="D4" t="s">
        <v>75</v>
      </c>
    </row>
    <row r="5" spans="1:4" x14ac:dyDescent="0.35">
      <c r="C5" s="25" t="s">
        <v>15</v>
      </c>
      <c r="D5" s="27">
        <v>44.990867579908674</v>
      </c>
    </row>
    <row r="6" spans="1:4" x14ac:dyDescent="0.35">
      <c r="C6" s="25" t="s">
        <v>33</v>
      </c>
      <c r="D6" s="27">
        <v>37.303128371089535</v>
      </c>
    </row>
    <row r="7" spans="1:4" x14ac:dyDescent="0.35">
      <c r="C7" s="25" t="s">
        <v>24</v>
      </c>
      <c r="D7" s="27">
        <v>33.88697318007663</v>
      </c>
    </row>
    <row r="8" spans="1:4" x14ac:dyDescent="0.35">
      <c r="C8" s="25" t="s">
        <v>26</v>
      </c>
      <c r="D8" s="27">
        <v>32.807189542483663</v>
      </c>
    </row>
    <row r="9" spans="1:4" x14ac:dyDescent="0.35">
      <c r="C9" s="25" t="s">
        <v>22</v>
      </c>
      <c r="D9" s="27">
        <v>32.301656920077974</v>
      </c>
    </row>
    <row r="10" spans="1:4" x14ac:dyDescent="0.35">
      <c r="C10" s="25" t="s">
        <v>71</v>
      </c>
      <c r="D10" s="27">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B682-9A4C-46F5-A6DF-4B0913ECCEE1}">
  <dimension ref="A1:F304"/>
  <sheetViews>
    <sheetView zoomScale="55" zoomScaleNormal="55" workbookViewId="0">
      <selection activeCell="X24" sqref="X24"/>
    </sheetView>
  </sheetViews>
  <sheetFormatPr defaultRowHeight="14.5" x14ac:dyDescent="0.35"/>
  <sheetData>
    <row r="1" spans="1:6" ht="21" x14ac:dyDescent="0.5">
      <c r="A1" s="36" t="s">
        <v>86</v>
      </c>
      <c r="B1" s="36"/>
      <c r="C1" s="36"/>
      <c r="D1" s="36"/>
      <c r="E1" s="13"/>
    </row>
    <row r="4" spans="1:6" x14ac:dyDescent="0.35">
      <c r="B4" s="4" t="s">
        <v>11</v>
      </c>
      <c r="C4" s="4" t="s">
        <v>12</v>
      </c>
      <c r="D4" s="4" t="s">
        <v>0</v>
      </c>
      <c r="E4" s="8" t="s">
        <v>1</v>
      </c>
      <c r="F4" s="8" t="s">
        <v>49</v>
      </c>
    </row>
    <row r="5" spans="1:6" x14ac:dyDescent="0.35">
      <c r="B5" t="s">
        <v>40</v>
      </c>
      <c r="C5" t="s">
        <v>37</v>
      </c>
      <c r="D5" t="s">
        <v>30</v>
      </c>
      <c r="E5" s="2">
        <v>1624</v>
      </c>
      <c r="F5" s="3">
        <v>114</v>
      </c>
    </row>
    <row r="6" spans="1:6" x14ac:dyDescent="0.35">
      <c r="B6" t="s">
        <v>8</v>
      </c>
      <c r="C6" t="s">
        <v>35</v>
      </c>
      <c r="D6" t="s">
        <v>32</v>
      </c>
      <c r="E6" s="2">
        <v>6706</v>
      </c>
      <c r="F6" s="3">
        <v>459</v>
      </c>
    </row>
    <row r="7" spans="1:6" x14ac:dyDescent="0.35">
      <c r="B7" t="s">
        <v>9</v>
      </c>
      <c r="C7" t="s">
        <v>35</v>
      </c>
      <c r="D7" t="s">
        <v>4</v>
      </c>
      <c r="E7" s="2">
        <v>959</v>
      </c>
      <c r="F7" s="3">
        <v>147</v>
      </c>
    </row>
    <row r="8" spans="1:6" x14ac:dyDescent="0.35">
      <c r="B8" t="s">
        <v>41</v>
      </c>
      <c r="C8" t="s">
        <v>36</v>
      </c>
      <c r="D8" t="s">
        <v>18</v>
      </c>
      <c r="E8" s="2">
        <v>9632</v>
      </c>
      <c r="F8" s="3">
        <v>288</v>
      </c>
    </row>
    <row r="9" spans="1:6" x14ac:dyDescent="0.35">
      <c r="B9" t="s">
        <v>6</v>
      </c>
      <c r="C9" t="s">
        <v>39</v>
      </c>
      <c r="D9" t="s">
        <v>25</v>
      </c>
      <c r="E9" s="2">
        <v>2100</v>
      </c>
      <c r="F9" s="3">
        <v>414</v>
      </c>
    </row>
    <row r="10" spans="1:6" x14ac:dyDescent="0.35">
      <c r="B10" t="s">
        <v>40</v>
      </c>
      <c r="C10" t="s">
        <v>35</v>
      </c>
      <c r="D10" t="s">
        <v>33</v>
      </c>
      <c r="E10" s="2">
        <v>8869</v>
      </c>
      <c r="F10" s="3">
        <v>432</v>
      </c>
    </row>
    <row r="11" spans="1:6" x14ac:dyDescent="0.35">
      <c r="B11" t="s">
        <v>6</v>
      </c>
      <c r="C11" t="s">
        <v>38</v>
      </c>
      <c r="D11" t="s">
        <v>31</v>
      </c>
      <c r="E11" s="2">
        <v>2681</v>
      </c>
      <c r="F11" s="3">
        <v>54</v>
      </c>
    </row>
    <row r="12" spans="1:6" x14ac:dyDescent="0.35">
      <c r="B12" t="s">
        <v>8</v>
      </c>
      <c r="C12" t="s">
        <v>35</v>
      </c>
      <c r="D12" t="s">
        <v>22</v>
      </c>
      <c r="E12" s="2">
        <v>5012</v>
      </c>
      <c r="F12" s="3">
        <v>210</v>
      </c>
    </row>
    <row r="13" spans="1:6" x14ac:dyDescent="0.35">
      <c r="B13" t="s">
        <v>7</v>
      </c>
      <c r="C13" t="s">
        <v>38</v>
      </c>
      <c r="D13" t="s">
        <v>14</v>
      </c>
      <c r="E13" s="2">
        <v>1281</v>
      </c>
      <c r="F13" s="3">
        <v>75</v>
      </c>
    </row>
    <row r="14" spans="1:6" x14ac:dyDescent="0.35">
      <c r="B14" t="s">
        <v>5</v>
      </c>
      <c r="C14" t="s">
        <v>37</v>
      </c>
      <c r="D14" t="s">
        <v>14</v>
      </c>
      <c r="E14" s="2">
        <v>4991</v>
      </c>
      <c r="F14" s="3">
        <v>12</v>
      </c>
    </row>
    <row r="15" spans="1:6" x14ac:dyDescent="0.35">
      <c r="B15" t="s">
        <v>2</v>
      </c>
      <c r="C15" t="s">
        <v>39</v>
      </c>
      <c r="D15" t="s">
        <v>25</v>
      </c>
      <c r="E15" s="2">
        <v>1785</v>
      </c>
      <c r="F15" s="3">
        <v>462</v>
      </c>
    </row>
    <row r="16" spans="1:6" x14ac:dyDescent="0.35">
      <c r="B16" t="s">
        <v>3</v>
      </c>
      <c r="C16" t="s">
        <v>37</v>
      </c>
      <c r="D16" t="s">
        <v>17</v>
      </c>
      <c r="E16" s="2">
        <v>3983</v>
      </c>
      <c r="F16" s="3">
        <v>144</v>
      </c>
    </row>
    <row r="17" spans="2:6" x14ac:dyDescent="0.35">
      <c r="B17" t="s">
        <v>9</v>
      </c>
      <c r="C17" t="s">
        <v>38</v>
      </c>
      <c r="D17" t="s">
        <v>16</v>
      </c>
      <c r="E17" s="2">
        <v>2646</v>
      </c>
      <c r="F17" s="3">
        <v>120</v>
      </c>
    </row>
    <row r="18" spans="2:6" x14ac:dyDescent="0.35">
      <c r="B18" t="s">
        <v>2</v>
      </c>
      <c r="C18" t="s">
        <v>34</v>
      </c>
      <c r="D18" t="s">
        <v>13</v>
      </c>
      <c r="E18" s="2">
        <v>252</v>
      </c>
      <c r="F18" s="3">
        <v>54</v>
      </c>
    </row>
    <row r="19" spans="2:6" x14ac:dyDescent="0.35">
      <c r="B19" t="s">
        <v>3</v>
      </c>
      <c r="C19" t="s">
        <v>35</v>
      </c>
      <c r="D19" t="s">
        <v>25</v>
      </c>
      <c r="E19" s="2">
        <v>2464</v>
      </c>
      <c r="F19" s="3">
        <v>234</v>
      </c>
    </row>
    <row r="20" spans="2:6" x14ac:dyDescent="0.35">
      <c r="B20" t="s">
        <v>3</v>
      </c>
      <c r="C20" t="s">
        <v>35</v>
      </c>
      <c r="D20" t="s">
        <v>29</v>
      </c>
      <c r="E20" s="2">
        <v>2114</v>
      </c>
      <c r="F20" s="3">
        <v>66</v>
      </c>
    </row>
    <row r="21" spans="2:6" x14ac:dyDescent="0.35">
      <c r="B21" t="s">
        <v>6</v>
      </c>
      <c r="C21" t="s">
        <v>37</v>
      </c>
      <c r="D21" t="s">
        <v>31</v>
      </c>
      <c r="E21" s="2">
        <v>7693</v>
      </c>
      <c r="F21" s="3">
        <v>87</v>
      </c>
    </row>
    <row r="22" spans="2:6" x14ac:dyDescent="0.35">
      <c r="B22" t="s">
        <v>5</v>
      </c>
      <c r="C22" t="s">
        <v>34</v>
      </c>
      <c r="D22" t="s">
        <v>20</v>
      </c>
      <c r="E22" s="2">
        <v>15610</v>
      </c>
      <c r="F22" s="3">
        <v>339</v>
      </c>
    </row>
    <row r="23" spans="2:6" x14ac:dyDescent="0.35">
      <c r="B23" t="s">
        <v>41</v>
      </c>
      <c r="C23" t="s">
        <v>34</v>
      </c>
      <c r="D23" t="s">
        <v>22</v>
      </c>
      <c r="E23" s="2">
        <v>336</v>
      </c>
      <c r="F23" s="3">
        <v>144</v>
      </c>
    </row>
    <row r="24" spans="2:6" x14ac:dyDescent="0.35">
      <c r="B24" t="s">
        <v>2</v>
      </c>
      <c r="C24" t="s">
        <v>39</v>
      </c>
      <c r="D24" t="s">
        <v>20</v>
      </c>
      <c r="E24" s="2">
        <v>9443</v>
      </c>
      <c r="F24" s="3">
        <v>162</v>
      </c>
    </row>
    <row r="25" spans="2:6" x14ac:dyDescent="0.35">
      <c r="B25" t="s">
        <v>9</v>
      </c>
      <c r="C25" t="s">
        <v>34</v>
      </c>
      <c r="D25" t="s">
        <v>23</v>
      </c>
      <c r="E25" s="2">
        <v>8155</v>
      </c>
      <c r="F25" s="3">
        <v>90</v>
      </c>
    </row>
    <row r="26" spans="2:6" x14ac:dyDescent="0.35">
      <c r="B26" t="s">
        <v>8</v>
      </c>
      <c r="C26" t="s">
        <v>38</v>
      </c>
      <c r="D26" t="s">
        <v>23</v>
      </c>
      <c r="E26" s="2">
        <v>1701</v>
      </c>
      <c r="F26" s="3">
        <v>234</v>
      </c>
    </row>
    <row r="27" spans="2:6" x14ac:dyDescent="0.35">
      <c r="B27" t="s">
        <v>10</v>
      </c>
      <c r="C27" t="s">
        <v>38</v>
      </c>
      <c r="D27" t="s">
        <v>22</v>
      </c>
      <c r="E27" s="2">
        <v>2205</v>
      </c>
      <c r="F27" s="3">
        <v>141</v>
      </c>
    </row>
    <row r="28" spans="2:6" x14ac:dyDescent="0.35">
      <c r="B28" t="s">
        <v>8</v>
      </c>
      <c r="C28" t="s">
        <v>37</v>
      </c>
      <c r="D28" t="s">
        <v>19</v>
      </c>
      <c r="E28" s="2">
        <v>1771</v>
      </c>
      <c r="F28" s="3">
        <v>204</v>
      </c>
    </row>
    <row r="29" spans="2:6" x14ac:dyDescent="0.35">
      <c r="B29" t="s">
        <v>41</v>
      </c>
      <c r="C29" t="s">
        <v>35</v>
      </c>
      <c r="D29" t="s">
        <v>15</v>
      </c>
      <c r="E29" s="2">
        <v>2114</v>
      </c>
      <c r="F29" s="3">
        <v>186</v>
      </c>
    </row>
    <row r="30" spans="2:6" x14ac:dyDescent="0.35">
      <c r="B30" t="s">
        <v>41</v>
      </c>
      <c r="C30" t="s">
        <v>36</v>
      </c>
      <c r="D30" t="s">
        <v>13</v>
      </c>
      <c r="E30" s="2">
        <v>10311</v>
      </c>
      <c r="F30" s="3">
        <v>231</v>
      </c>
    </row>
    <row r="31" spans="2:6" x14ac:dyDescent="0.35">
      <c r="B31" t="s">
        <v>3</v>
      </c>
      <c r="C31" t="s">
        <v>39</v>
      </c>
      <c r="D31" t="s">
        <v>16</v>
      </c>
      <c r="E31" s="2">
        <v>21</v>
      </c>
      <c r="F31" s="3">
        <v>168</v>
      </c>
    </row>
    <row r="32" spans="2:6" x14ac:dyDescent="0.35">
      <c r="B32" t="s">
        <v>10</v>
      </c>
      <c r="C32" t="s">
        <v>35</v>
      </c>
      <c r="D32" t="s">
        <v>20</v>
      </c>
      <c r="E32" s="2">
        <v>1974</v>
      </c>
      <c r="F32" s="3">
        <v>195</v>
      </c>
    </row>
    <row r="33" spans="2:6" x14ac:dyDescent="0.35">
      <c r="B33" t="s">
        <v>5</v>
      </c>
      <c r="C33" t="s">
        <v>36</v>
      </c>
      <c r="D33" t="s">
        <v>23</v>
      </c>
      <c r="E33" s="2">
        <v>6314</v>
      </c>
      <c r="F33" s="3">
        <v>15</v>
      </c>
    </row>
    <row r="34" spans="2:6" x14ac:dyDescent="0.35">
      <c r="B34" t="s">
        <v>10</v>
      </c>
      <c r="C34" t="s">
        <v>37</v>
      </c>
      <c r="D34" t="s">
        <v>23</v>
      </c>
      <c r="E34" s="2">
        <v>4683</v>
      </c>
      <c r="F34" s="3">
        <v>30</v>
      </c>
    </row>
    <row r="35" spans="2:6" x14ac:dyDescent="0.35">
      <c r="B35" t="s">
        <v>41</v>
      </c>
      <c r="C35" t="s">
        <v>37</v>
      </c>
      <c r="D35" t="s">
        <v>24</v>
      </c>
      <c r="E35" s="2">
        <v>6398</v>
      </c>
      <c r="F35" s="3">
        <v>102</v>
      </c>
    </row>
    <row r="36" spans="2:6" x14ac:dyDescent="0.35">
      <c r="B36" t="s">
        <v>2</v>
      </c>
      <c r="C36" t="s">
        <v>35</v>
      </c>
      <c r="D36" t="s">
        <v>19</v>
      </c>
      <c r="E36" s="2">
        <v>553</v>
      </c>
      <c r="F36" s="3">
        <v>15</v>
      </c>
    </row>
    <row r="37" spans="2:6" x14ac:dyDescent="0.35">
      <c r="B37" t="s">
        <v>8</v>
      </c>
      <c r="C37" t="s">
        <v>39</v>
      </c>
      <c r="D37" t="s">
        <v>30</v>
      </c>
      <c r="E37" s="2">
        <v>7021</v>
      </c>
      <c r="F37" s="3">
        <v>183</v>
      </c>
    </row>
    <row r="38" spans="2:6" x14ac:dyDescent="0.35">
      <c r="B38" t="s">
        <v>40</v>
      </c>
      <c r="C38" t="s">
        <v>39</v>
      </c>
      <c r="D38" t="s">
        <v>22</v>
      </c>
      <c r="E38" s="2">
        <v>5817</v>
      </c>
      <c r="F38" s="3">
        <v>12</v>
      </c>
    </row>
    <row r="39" spans="2:6" x14ac:dyDescent="0.35">
      <c r="B39" t="s">
        <v>41</v>
      </c>
      <c r="C39" t="s">
        <v>39</v>
      </c>
      <c r="D39" t="s">
        <v>14</v>
      </c>
      <c r="E39" s="2">
        <v>3976</v>
      </c>
      <c r="F39" s="3">
        <v>72</v>
      </c>
    </row>
    <row r="40" spans="2:6" x14ac:dyDescent="0.35">
      <c r="B40" t="s">
        <v>6</v>
      </c>
      <c r="C40" t="s">
        <v>38</v>
      </c>
      <c r="D40" t="s">
        <v>27</v>
      </c>
      <c r="E40" s="2">
        <v>1134</v>
      </c>
      <c r="F40" s="3">
        <v>282</v>
      </c>
    </row>
    <row r="41" spans="2:6" x14ac:dyDescent="0.35">
      <c r="B41" t="s">
        <v>2</v>
      </c>
      <c r="C41" t="s">
        <v>39</v>
      </c>
      <c r="D41" t="s">
        <v>28</v>
      </c>
      <c r="E41" s="2">
        <v>6027</v>
      </c>
      <c r="F41" s="3">
        <v>144</v>
      </c>
    </row>
    <row r="42" spans="2:6" x14ac:dyDescent="0.35">
      <c r="B42" t="s">
        <v>6</v>
      </c>
      <c r="C42" t="s">
        <v>37</v>
      </c>
      <c r="D42" t="s">
        <v>16</v>
      </c>
      <c r="E42" s="2">
        <v>1904</v>
      </c>
      <c r="F42" s="3">
        <v>405</v>
      </c>
    </row>
    <row r="43" spans="2:6" x14ac:dyDescent="0.35">
      <c r="B43" t="s">
        <v>7</v>
      </c>
      <c r="C43" t="s">
        <v>34</v>
      </c>
      <c r="D43" t="s">
        <v>32</v>
      </c>
      <c r="E43" s="2">
        <v>3262</v>
      </c>
      <c r="F43" s="3">
        <v>75</v>
      </c>
    </row>
    <row r="44" spans="2:6" x14ac:dyDescent="0.35">
      <c r="B44" t="s">
        <v>40</v>
      </c>
      <c r="C44" t="s">
        <v>34</v>
      </c>
      <c r="D44" t="s">
        <v>27</v>
      </c>
      <c r="E44" s="2">
        <v>2289</v>
      </c>
      <c r="F44" s="3">
        <v>135</v>
      </c>
    </row>
    <row r="45" spans="2:6" x14ac:dyDescent="0.35">
      <c r="B45" t="s">
        <v>5</v>
      </c>
      <c r="C45" t="s">
        <v>34</v>
      </c>
      <c r="D45" t="s">
        <v>27</v>
      </c>
      <c r="E45" s="2">
        <v>6986</v>
      </c>
      <c r="F45" s="3">
        <v>21</v>
      </c>
    </row>
    <row r="46" spans="2:6" x14ac:dyDescent="0.35">
      <c r="B46" t="s">
        <v>2</v>
      </c>
      <c r="C46" t="s">
        <v>38</v>
      </c>
      <c r="D46" t="s">
        <v>23</v>
      </c>
      <c r="E46" s="2">
        <v>4417</v>
      </c>
      <c r="F46" s="3">
        <v>153</v>
      </c>
    </row>
    <row r="47" spans="2:6" x14ac:dyDescent="0.35">
      <c r="B47" t="s">
        <v>6</v>
      </c>
      <c r="C47" t="s">
        <v>34</v>
      </c>
      <c r="D47" t="s">
        <v>15</v>
      </c>
      <c r="E47" s="2">
        <v>1442</v>
      </c>
      <c r="F47" s="3">
        <v>15</v>
      </c>
    </row>
    <row r="48" spans="2:6" x14ac:dyDescent="0.35">
      <c r="B48" t="s">
        <v>3</v>
      </c>
      <c r="C48" t="s">
        <v>35</v>
      </c>
      <c r="D48" t="s">
        <v>14</v>
      </c>
      <c r="E48" s="2">
        <v>2415</v>
      </c>
      <c r="F48" s="3">
        <v>255</v>
      </c>
    </row>
    <row r="49" spans="2:6" x14ac:dyDescent="0.35">
      <c r="B49" t="s">
        <v>2</v>
      </c>
      <c r="C49" t="s">
        <v>37</v>
      </c>
      <c r="D49" t="s">
        <v>19</v>
      </c>
      <c r="E49" s="2">
        <v>238</v>
      </c>
      <c r="F49" s="3">
        <v>18</v>
      </c>
    </row>
    <row r="50" spans="2:6" x14ac:dyDescent="0.35">
      <c r="B50" t="s">
        <v>6</v>
      </c>
      <c r="C50" t="s">
        <v>37</v>
      </c>
      <c r="D50" t="s">
        <v>23</v>
      </c>
      <c r="E50" s="2">
        <v>4949</v>
      </c>
      <c r="F50" s="3">
        <v>189</v>
      </c>
    </row>
    <row r="51" spans="2:6" x14ac:dyDescent="0.35">
      <c r="B51" t="s">
        <v>5</v>
      </c>
      <c r="C51" t="s">
        <v>38</v>
      </c>
      <c r="D51" t="s">
        <v>32</v>
      </c>
      <c r="E51" s="2">
        <v>5075</v>
      </c>
      <c r="F51" s="3">
        <v>21</v>
      </c>
    </row>
    <row r="52" spans="2:6" x14ac:dyDescent="0.35">
      <c r="B52" t="s">
        <v>3</v>
      </c>
      <c r="C52" t="s">
        <v>36</v>
      </c>
      <c r="D52" t="s">
        <v>16</v>
      </c>
      <c r="E52" s="2">
        <v>9198</v>
      </c>
      <c r="F52" s="3">
        <v>36</v>
      </c>
    </row>
    <row r="53" spans="2:6" x14ac:dyDescent="0.35">
      <c r="B53" t="s">
        <v>6</v>
      </c>
      <c r="C53" t="s">
        <v>34</v>
      </c>
      <c r="D53" t="s">
        <v>29</v>
      </c>
      <c r="E53" s="2">
        <v>3339</v>
      </c>
      <c r="F53" s="3">
        <v>75</v>
      </c>
    </row>
    <row r="54" spans="2:6" x14ac:dyDescent="0.35">
      <c r="B54" t="s">
        <v>40</v>
      </c>
      <c r="C54" t="s">
        <v>34</v>
      </c>
      <c r="D54" t="s">
        <v>17</v>
      </c>
      <c r="E54" s="2">
        <v>5019</v>
      </c>
      <c r="F54" s="3">
        <v>156</v>
      </c>
    </row>
    <row r="55" spans="2:6" x14ac:dyDescent="0.35">
      <c r="B55" t="s">
        <v>5</v>
      </c>
      <c r="C55" t="s">
        <v>36</v>
      </c>
      <c r="D55" t="s">
        <v>16</v>
      </c>
      <c r="E55" s="2">
        <v>16184</v>
      </c>
      <c r="F55" s="3">
        <v>39</v>
      </c>
    </row>
    <row r="56" spans="2:6" x14ac:dyDescent="0.35">
      <c r="B56" t="s">
        <v>6</v>
      </c>
      <c r="C56" t="s">
        <v>36</v>
      </c>
      <c r="D56" t="s">
        <v>21</v>
      </c>
      <c r="E56" s="2">
        <v>497</v>
      </c>
      <c r="F56" s="3">
        <v>63</v>
      </c>
    </row>
    <row r="57" spans="2:6" x14ac:dyDescent="0.35">
      <c r="B57" t="s">
        <v>2</v>
      </c>
      <c r="C57" t="s">
        <v>36</v>
      </c>
      <c r="D57" t="s">
        <v>29</v>
      </c>
      <c r="E57" s="2">
        <v>8211</v>
      </c>
      <c r="F57" s="3">
        <v>75</v>
      </c>
    </row>
    <row r="58" spans="2:6" x14ac:dyDescent="0.35">
      <c r="B58" t="s">
        <v>2</v>
      </c>
      <c r="C58" t="s">
        <v>38</v>
      </c>
      <c r="D58" t="s">
        <v>28</v>
      </c>
      <c r="E58" s="2">
        <v>6580</v>
      </c>
      <c r="F58" s="3">
        <v>183</v>
      </c>
    </row>
    <row r="59" spans="2:6" x14ac:dyDescent="0.35">
      <c r="B59" t="s">
        <v>41</v>
      </c>
      <c r="C59" t="s">
        <v>35</v>
      </c>
      <c r="D59" t="s">
        <v>13</v>
      </c>
      <c r="E59" s="2">
        <v>4760</v>
      </c>
      <c r="F59" s="3">
        <v>69</v>
      </c>
    </row>
    <row r="60" spans="2:6" x14ac:dyDescent="0.35">
      <c r="B60" t="s">
        <v>40</v>
      </c>
      <c r="C60" t="s">
        <v>36</v>
      </c>
      <c r="D60" t="s">
        <v>25</v>
      </c>
      <c r="E60" s="2">
        <v>5439</v>
      </c>
      <c r="F60" s="3">
        <v>30</v>
      </c>
    </row>
    <row r="61" spans="2:6" x14ac:dyDescent="0.35">
      <c r="B61" t="s">
        <v>41</v>
      </c>
      <c r="C61" t="s">
        <v>34</v>
      </c>
      <c r="D61" t="s">
        <v>17</v>
      </c>
      <c r="E61" s="2">
        <v>1463</v>
      </c>
      <c r="F61" s="3">
        <v>39</v>
      </c>
    </row>
    <row r="62" spans="2:6" x14ac:dyDescent="0.35">
      <c r="B62" t="s">
        <v>3</v>
      </c>
      <c r="C62" t="s">
        <v>34</v>
      </c>
      <c r="D62" t="s">
        <v>32</v>
      </c>
      <c r="E62" s="2">
        <v>7777</v>
      </c>
      <c r="F62" s="3">
        <v>504</v>
      </c>
    </row>
    <row r="63" spans="2:6" x14ac:dyDescent="0.35">
      <c r="B63" t="s">
        <v>9</v>
      </c>
      <c r="C63" t="s">
        <v>37</v>
      </c>
      <c r="D63" t="s">
        <v>29</v>
      </c>
      <c r="E63" s="2">
        <v>1085</v>
      </c>
      <c r="F63" s="3">
        <v>273</v>
      </c>
    </row>
    <row r="64" spans="2:6" x14ac:dyDescent="0.35">
      <c r="B64" t="s">
        <v>5</v>
      </c>
      <c r="C64" t="s">
        <v>37</v>
      </c>
      <c r="D64" t="s">
        <v>31</v>
      </c>
      <c r="E64" s="2">
        <v>182</v>
      </c>
      <c r="F64" s="3">
        <v>48</v>
      </c>
    </row>
    <row r="65" spans="2:6" x14ac:dyDescent="0.35">
      <c r="B65" t="s">
        <v>6</v>
      </c>
      <c r="C65" t="s">
        <v>34</v>
      </c>
      <c r="D65" t="s">
        <v>27</v>
      </c>
      <c r="E65" s="2">
        <v>4242</v>
      </c>
      <c r="F65" s="3">
        <v>207</v>
      </c>
    </row>
    <row r="66" spans="2:6" x14ac:dyDescent="0.35">
      <c r="B66" t="s">
        <v>6</v>
      </c>
      <c r="C66" t="s">
        <v>36</v>
      </c>
      <c r="D66" t="s">
        <v>32</v>
      </c>
      <c r="E66" s="2">
        <v>6118</v>
      </c>
      <c r="F66" s="3">
        <v>9</v>
      </c>
    </row>
    <row r="67" spans="2:6" x14ac:dyDescent="0.35">
      <c r="B67" t="s">
        <v>10</v>
      </c>
      <c r="C67" t="s">
        <v>36</v>
      </c>
      <c r="D67" t="s">
        <v>23</v>
      </c>
      <c r="E67" s="2">
        <v>2317</v>
      </c>
      <c r="F67" s="3">
        <v>261</v>
      </c>
    </row>
    <row r="68" spans="2:6" x14ac:dyDescent="0.35">
      <c r="B68" t="s">
        <v>6</v>
      </c>
      <c r="C68" t="s">
        <v>38</v>
      </c>
      <c r="D68" t="s">
        <v>16</v>
      </c>
      <c r="E68" s="2">
        <v>938</v>
      </c>
      <c r="F68" s="3">
        <v>6</v>
      </c>
    </row>
    <row r="69" spans="2:6" x14ac:dyDescent="0.35">
      <c r="B69" t="s">
        <v>8</v>
      </c>
      <c r="C69" t="s">
        <v>37</v>
      </c>
      <c r="D69" t="s">
        <v>15</v>
      </c>
      <c r="E69" s="2">
        <v>9709</v>
      </c>
      <c r="F69" s="3">
        <v>30</v>
      </c>
    </row>
    <row r="70" spans="2:6" x14ac:dyDescent="0.35">
      <c r="B70" t="s">
        <v>7</v>
      </c>
      <c r="C70" t="s">
        <v>34</v>
      </c>
      <c r="D70" t="s">
        <v>20</v>
      </c>
      <c r="E70" s="2">
        <v>2205</v>
      </c>
      <c r="F70" s="3">
        <v>138</v>
      </c>
    </row>
    <row r="71" spans="2:6" x14ac:dyDescent="0.35">
      <c r="B71" t="s">
        <v>7</v>
      </c>
      <c r="C71" t="s">
        <v>37</v>
      </c>
      <c r="D71" t="s">
        <v>17</v>
      </c>
      <c r="E71" s="2">
        <v>4487</v>
      </c>
      <c r="F71" s="3">
        <v>111</v>
      </c>
    </row>
    <row r="72" spans="2:6" x14ac:dyDescent="0.35">
      <c r="B72" t="s">
        <v>5</v>
      </c>
      <c r="C72" t="s">
        <v>35</v>
      </c>
      <c r="D72" t="s">
        <v>18</v>
      </c>
      <c r="E72" s="2">
        <v>2415</v>
      </c>
      <c r="F72" s="3">
        <v>15</v>
      </c>
    </row>
    <row r="73" spans="2:6" x14ac:dyDescent="0.35">
      <c r="B73" t="s">
        <v>40</v>
      </c>
      <c r="C73" t="s">
        <v>34</v>
      </c>
      <c r="D73" t="s">
        <v>19</v>
      </c>
      <c r="E73" s="2">
        <v>4018</v>
      </c>
      <c r="F73" s="3">
        <v>162</v>
      </c>
    </row>
    <row r="74" spans="2:6" x14ac:dyDescent="0.35">
      <c r="B74" t="s">
        <v>5</v>
      </c>
      <c r="C74" t="s">
        <v>34</v>
      </c>
      <c r="D74" t="s">
        <v>19</v>
      </c>
      <c r="E74" s="2">
        <v>861</v>
      </c>
      <c r="F74" s="3">
        <v>195</v>
      </c>
    </row>
    <row r="75" spans="2:6" x14ac:dyDescent="0.35">
      <c r="B75" t="s">
        <v>10</v>
      </c>
      <c r="C75" t="s">
        <v>38</v>
      </c>
      <c r="D75" t="s">
        <v>14</v>
      </c>
      <c r="E75" s="2">
        <v>5586</v>
      </c>
      <c r="F75" s="3">
        <v>525</v>
      </c>
    </row>
    <row r="76" spans="2:6" x14ac:dyDescent="0.35">
      <c r="B76" t="s">
        <v>7</v>
      </c>
      <c r="C76" t="s">
        <v>34</v>
      </c>
      <c r="D76" t="s">
        <v>33</v>
      </c>
      <c r="E76" s="2">
        <v>2226</v>
      </c>
      <c r="F76" s="3">
        <v>48</v>
      </c>
    </row>
    <row r="77" spans="2:6" x14ac:dyDescent="0.35">
      <c r="B77" t="s">
        <v>9</v>
      </c>
      <c r="C77" t="s">
        <v>34</v>
      </c>
      <c r="D77" t="s">
        <v>28</v>
      </c>
      <c r="E77" s="2">
        <v>14329</v>
      </c>
      <c r="F77" s="3">
        <v>150</v>
      </c>
    </row>
    <row r="78" spans="2:6" x14ac:dyDescent="0.35">
      <c r="B78" t="s">
        <v>9</v>
      </c>
      <c r="C78" t="s">
        <v>34</v>
      </c>
      <c r="D78" t="s">
        <v>20</v>
      </c>
      <c r="E78" s="2">
        <v>8463</v>
      </c>
      <c r="F78" s="3">
        <v>492</v>
      </c>
    </row>
    <row r="79" spans="2:6" x14ac:dyDescent="0.35">
      <c r="B79" t="s">
        <v>5</v>
      </c>
      <c r="C79" t="s">
        <v>34</v>
      </c>
      <c r="D79" t="s">
        <v>29</v>
      </c>
      <c r="E79" s="2">
        <v>2891</v>
      </c>
      <c r="F79" s="3">
        <v>102</v>
      </c>
    </row>
    <row r="80" spans="2:6" x14ac:dyDescent="0.35">
      <c r="B80" t="s">
        <v>3</v>
      </c>
      <c r="C80" t="s">
        <v>36</v>
      </c>
      <c r="D80" t="s">
        <v>23</v>
      </c>
      <c r="E80" s="2">
        <v>3773</v>
      </c>
      <c r="F80" s="3">
        <v>165</v>
      </c>
    </row>
    <row r="81" spans="2:6" x14ac:dyDescent="0.35">
      <c r="B81" t="s">
        <v>41</v>
      </c>
      <c r="C81" t="s">
        <v>36</v>
      </c>
      <c r="D81" t="s">
        <v>28</v>
      </c>
      <c r="E81" s="2">
        <v>854</v>
      </c>
      <c r="F81" s="3">
        <v>309</v>
      </c>
    </row>
    <row r="82" spans="2:6" x14ac:dyDescent="0.35">
      <c r="B82" t="s">
        <v>6</v>
      </c>
      <c r="C82" t="s">
        <v>36</v>
      </c>
      <c r="D82" t="s">
        <v>17</v>
      </c>
      <c r="E82" s="2">
        <v>4970</v>
      </c>
      <c r="F82" s="3">
        <v>156</v>
      </c>
    </row>
    <row r="83" spans="2:6" x14ac:dyDescent="0.35">
      <c r="B83" t="s">
        <v>9</v>
      </c>
      <c r="C83" t="s">
        <v>35</v>
      </c>
      <c r="D83" t="s">
        <v>26</v>
      </c>
      <c r="E83" s="2">
        <v>98</v>
      </c>
      <c r="F83" s="3">
        <v>159</v>
      </c>
    </row>
    <row r="84" spans="2:6" x14ac:dyDescent="0.35">
      <c r="B84" t="s">
        <v>5</v>
      </c>
      <c r="C84" t="s">
        <v>35</v>
      </c>
      <c r="D84" t="s">
        <v>15</v>
      </c>
      <c r="E84" s="2">
        <v>13391</v>
      </c>
      <c r="F84" s="3">
        <v>201</v>
      </c>
    </row>
    <row r="85" spans="2:6" x14ac:dyDescent="0.35">
      <c r="B85" t="s">
        <v>8</v>
      </c>
      <c r="C85" t="s">
        <v>39</v>
      </c>
      <c r="D85" t="s">
        <v>31</v>
      </c>
      <c r="E85" s="2">
        <v>8890</v>
      </c>
      <c r="F85" s="3">
        <v>210</v>
      </c>
    </row>
    <row r="86" spans="2:6" x14ac:dyDescent="0.35">
      <c r="B86" t="s">
        <v>2</v>
      </c>
      <c r="C86" t="s">
        <v>38</v>
      </c>
      <c r="D86" t="s">
        <v>13</v>
      </c>
      <c r="E86" s="2">
        <v>56</v>
      </c>
      <c r="F86" s="3">
        <v>51</v>
      </c>
    </row>
    <row r="87" spans="2:6" x14ac:dyDescent="0.35">
      <c r="B87" t="s">
        <v>3</v>
      </c>
      <c r="C87" t="s">
        <v>36</v>
      </c>
      <c r="D87" t="s">
        <v>25</v>
      </c>
      <c r="E87" s="2">
        <v>3339</v>
      </c>
      <c r="F87" s="3">
        <v>39</v>
      </c>
    </row>
    <row r="88" spans="2:6" x14ac:dyDescent="0.35">
      <c r="B88" t="s">
        <v>10</v>
      </c>
      <c r="C88" t="s">
        <v>35</v>
      </c>
      <c r="D88" t="s">
        <v>18</v>
      </c>
      <c r="E88" s="2">
        <v>3808</v>
      </c>
      <c r="F88" s="3">
        <v>279</v>
      </c>
    </row>
    <row r="89" spans="2:6" x14ac:dyDescent="0.35">
      <c r="B89" t="s">
        <v>10</v>
      </c>
      <c r="C89" t="s">
        <v>38</v>
      </c>
      <c r="D89" t="s">
        <v>13</v>
      </c>
      <c r="E89" s="2">
        <v>63</v>
      </c>
      <c r="F89" s="3">
        <v>123</v>
      </c>
    </row>
    <row r="90" spans="2:6" x14ac:dyDescent="0.35">
      <c r="B90" t="s">
        <v>2</v>
      </c>
      <c r="C90" t="s">
        <v>39</v>
      </c>
      <c r="D90" t="s">
        <v>27</v>
      </c>
      <c r="E90" s="2">
        <v>7812</v>
      </c>
      <c r="F90" s="3">
        <v>81</v>
      </c>
    </row>
    <row r="91" spans="2:6" x14ac:dyDescent="0.35">
      <c r="B91" t="s">
        <v>40</v>
      </c>
      <c r="C91" t="s">
        <v>37</v>
      </c>
      <c r="D91" t="s">
        <v>19</v>
      </c>
      <c r="E91" s="2">
        <v>7693</v>
      </c>
      <c r="F91" s="3">
        <v>21</v>
      </c>
    </row>
    <row r="92" spans="2:6" x14ac:dyDescent="0.35">
      <c r="B92" t="s">
        <v>3</v>
      </c>
      <c r="C92" t="s">
        <v>36</v>
      </c>
      <c r="D92" t="s">
        <v>28</v>
      </c>
      <c r="E92" s="2">
        <v>973</v>
      </c>
      <c r="F92" s="3">
        <v>162</v>
      </c>
    </row>
    <row r="93" spans="2:6" x14ac:dyDescent="0.35">
      <c r="B93" t="s">
        <v>10</v>
      </c>
      <c r="C93" t="s">
        <v>35</v>
      </c>
      <c r="D93" t="s">
        <v>21</v>
      </c>
      <c r="E93" s="2">
        <v>567</v>
      </c>
      <c r="F93" s="3">
        <v>228</v>
      </c>
    </row>
    <row r="94" spans="2:6" x14ac:dyDescent="0.35">
      <c r="B94" t="s">
        <v>10</v>
      </c>
      <c r="C94" t="s">
        <v>36</v>
      </c>
      <c r="D94" t="s">
        <v>29</v>
      </c>
      <c r="E94" s="2">
        <v>2471</v>
      </c>
      <c r="F94" s="3">
        <v>342</v>
      </c>
    </row>
    <row r="95" spans="2:6" x14ac:dyDescent="0.35">
      <c r="B95" t="s">
        <v>5</v>
      </c>
      <c r="C95" t="s">
        <v>38</v>
      </c>
      <c r="D95" t="s">
        <v>13</v>
      </c>
      <c r="E95" s="2">
        <v>7189</v>
      </c>
      <c r="F95" s="3">
        <v>54</v>
      </c>
    </row>
    <row r="96" spans="2:6" x14ac:dyDescent="0.35">
      <c r="B96" t="s">
        <v>41</v>
      </c>
      <c r="C96" t="s">
        <v>35</v>
      </c>
      <c r="D96" t="s">
        <v>28</v>
      </c>
      <c r="E96" s="2">
        <v>7455</v>
      </c>
      <c r="F96" s="3">
        <v>216</v>
      </c>
    </row>
    <row r="97" spans="2:6" x14ac:dyDescent="0.35">
      <c r="B97" t="s">
        <v>3</v>
      </c>
      <c r="C97" t="s">
        <v>34</v>
      </c>
      <c r="D97" t="s">
        <v>26</v>
      </c>
      <c r="E97" s="2">
        <v>3108</v>
      </c>
      <c r="F97" s="3">
        <v>54</v>
      </c>
    </row>
    <row r="98" spans="2:6" x14ac:dyDescent="0.35">
      <c r="B98" t="s">
        <v>6</v>
      </c>
      <c r="C98" t="s">
        <v>38</v>
      </c>
      <c r="D98" t="s">
        <v>25</v>
      </c>
      <c r="E98" s="2">
        <v>469</v>
      </c>
      <c r="F98" s="3">
        <v>75</v>
      </c>
    </row>
    <row r="99" spans="2:6" x14ac:dyDescent="0.35">
      <c r="B99" t="s">
        <v>9</v>
      </c>
      <c r="C99" t="s">
        <v>37</v>
      </c>
      <c r="D99" t="s">
        <v>23</v>
      </c>
      <c r="E99" s="2">
        <v>2737</v>
      </c>
      <c r="F99" s="3">
        <v>93</v>
      </c>
    </row>
    <row r="100" spans="2:6" x14ac:dyDescent="0.35">
      <c r="B100" t="s">
        <v>9</v>
      </c>
      <c r="C100" t="s">
        <v>37</v>
      </c>
      <c r="D100" t="s">
        <v>25</v>
      </c>
      <c r="E100" s="2">
        <v>4305</v>
      </c>
      <c r="F100" s="3">
        <v>156</v>
      </c>
    </row>
    <row r="101" spans="2:6" x14ac:dyDescent="0.35">
      <c r="B101" t="s">
        <v>9</v>
      </c>
      <c r="C101" t="s">
        <v>38</v>
      </c>
      <c r="D101" t="s">
        <v>17</v>
      </c>
      <c r="E101" s="2">
        <v>2408</v>
      </c>
      <c r="F101" s="3">
        <v>9</v>
      </c>
    </row>
    <row r="102" spans="2:6" x14ac:dyDescent="0.35">
      <c r="B102" t="s">
        <v>3</v>
      </c>
      <c r="C102" t="s">
        <v>36</v>
      </c>
      <c r="D102" t="s">
        <v>19</v>
      </c>
      <c r="E102" s="2">
        <v>1281</v>
      </c>
      <c r="F102" s="3">
        <v>18</v>
      </c>
    </row>
    <row r="103" spans="2:6" x14ac:dyDescent="0.35">
      <c r="B103" t="s">
        <v>40</v>
      </c>
      <c r="C103" t="s">
        <v>35</v>
      </c>
      <c r="D103" t="s">
        <v>32</v>
      </c>
      <c r="E103" s="2">
        <v>12348</v>
      </c>
      <c r="F103" s="3">
        <v>234</v>
      </c>
    </row>
    <row r="104" spans="2:6" x14ac:dyDescent="0.35">
      <c r="B104" t="s">
        <v>3</v>
      </c>
      <c r="C104" t="s">
        <v>34</v>
      </c>
      <c r="D104" t="s">
        <v>28</v>
      </c>
      <c r="E104" s="2">
        <v>3689</v>
      </c>
      <c r="F104" s="3">
        <v>312</v>
      </c>
    </row>
    <row r="105" spans="2:6" x14ac:dyDescent="0.35">
      <c r="B105" t="s">
        <v>7</v>
      </c>
      <c r="C105" t="s">
        <v>36</v>
      </c>
      <c r="D105" t="s">
        <v>19</v>
      </c>
      <c r="E105" s="2">
        <v>2870</v>
      </c>
      <c r="F105" s="3">
        <v>300</v>
      </c>
    </row>
    <row r="106" spans="2:6" x14ac:dyDescent="0.35">
      <c r="B106" t="s">
        <v>2</v>
      </c>
      <c r="C106" t="s">
        <v>36</v>
      </c>
      <c r="D106" t="s">
        <v>27</v>
      </c>
      <c r="E106" s="2">
        <v>798</v>
      </c>
      <c r="F106" s="3">
        <v>519</v>
      </c>
    </row>
    <row r="107" spans="2:6" x14ac:dyDescent="0.35">
      <c r="B107" t="s">
        <v>41</v>
      </c>
      <c r="C107" t="s">
        <v>37</v>
      </c>
      <c r="D107" t="s">
        <v>21</v>
      </c>
      <c r="E107" s="2">
        <v>2933</v>
      </c>
      <c r="F107" s="3">
        <v>9</v>
      </c>
    </row>
    <row r="108" spans="2:6" x14ac:dyDescent="0.35">
      <c r="B108" t="s">
        <v>5</v>
      </c>
      <c r="C108" t="s">
        <v>35</v>
      </c>
      <c r="D108" t="s">
        <v>4</v>
      </c>
      <c r="E108" s="2">
        <v>2744</v>
      </c>
      <c r="F108" s="3">
        <v>9</v>
      </c>
    </row>
    <row r="109" spans="2:6" x14ac:dyDescent="0.35">
      <c r="B109" t="s">
        <v>40</v>
      </c>
      <c r="C109" t="s">
        <v>36</v>
      </c>
      <c r="D109" t="s">
        <v>33</v>
      </c>
      <c r="E109" s="2">
        <v>9772</v>
      </c>
      <c r="F109" s="3">
        <v>90</v>
      </c>
    </row>
    <row r="110" spans="2:6" x14ac:dyDescent="0.35">
      <c r="B110" t="s">
        <v>7</v>
      </c>
      <c r="C110" t="s">
        <v>34</v>
      </c>
      <c r="D110" t="s">
        <v>25</v>
      </c>
      <c r="E110" s="2">
        <v>1568</v>
      </c>
      <c r="F110" s="3">
        <v>96</v>
      </c>
    </row>
    <row r="111" spans="2:6" x14ac:dyDescent="0.35">
      <c r="B111" t="s">
        <v>2</v>
      </c>
      <c r="C111" t="s">
        <v>36</v>
      </c>
      <c r="D111" t="s">
        <v>16</v>
      </c>
      <c r="E111" s="2">
        <v>11417</v>
      </c>
      <c r="F111" s="3">
        <v>21</v>
      </c>
    </row>
    <row r="112" spans="2:6" x14ac:dyDescent="0.35">
      <c r="B112" t="s">
        <v>40</v>
      </c>
      <c r="C112" t="s">
        <v>34</v>
      </c>
      <c r="D112" t="s">
        <v>26</v>
      </c>
      <c r="E112" s="2">
        <v>6748</v>
      </c>
      <c r="F112" s="3">
        <v>48</v>
      </c>
    </row>
    <row r="113" spans="2:6" x14ac:dyDescent="0.35">
      <c r="B113" t="s">
        <v>10</v>
      </c>
      <c r="C113" t="s">
        <v>36</v>
      </c>
      <c r="D113" t="s">
        <v>27</v>
      </c>
      <c r="E113" s="2">
        <v>1407</v>
      </c>
      <c r="F113" s="3">
        <v>72</v>
      </c>
    </row>
    <row r="114" spans="2:6" x14ac:dyDescent="0.35">
      <c r="B114" t="s">
        <v>8</v>
      </c>
      <c r="C114" t="s">
        <v>35</v>
      </c>
      <c r="D114" t="s">
        <v>29</v>
      </c>
      <c r="E114" s="2">
        <v>2023</v>
      </c>
      <c r="F114" s="3">
        <v>168</v>
      </c>
    </row>
    <row r="115" spans="2:6" x14ac:dyDescent="0.35">
      <c r="B115" t="s">
        <v>5</v>
      </c>
      <c r="C115" t="s">
        <v>39</v>
      </c>
      <c r="D115" t="s">
        <v>26</v>
      </c>
      <c r="E115" s="2">
        <v>5236</v>
      </c>
      <c r="F115" s="3">
        <v>51</v>
      </c>
    </row>
    <row r="116" spans="2:6" x14ac:dyDescent="0.35">
      <c r="B116" t="s">
        <v>41</v>
      </c>
      <c r="C116" t="s">
        <v>36</v>
      </c>
      <c r="D116" t="s">
        <v>19</v>
      </c>
      <c r="E116" s="2">
        <v>1925</v>
      </c>
      <c r="F116" s="3">
        <v>192</v>
      </c>
    </row>
    <row r="117" spans="2:6" x14ac:dyDescent="0.35">
      <c r="B117" t="s">
        <v>7</v>
      </c>
      <c r="C117" t="s">
        <v>37</v>
      </c>
      <c r="D117" t="s">
        <v>14</v>
      </c>
      <c r="E117" s="2">
        <v>6608</v>
      </c>
      <c r="F117" s="3">
        <v>225</v>
      </c>
    </row>
    <row r="118" spans="2:6" x14ac:dyDescent="0.35">
      <c r="B118" t="s">
        <v>6</v>
      </c>
      <c r="C118" t="s">
        <v>34</v>
      </c>
      <c r="D118" t="s">
        <v>26</v>
      </c>
      <c r="E118" s="2">
        <v>8008</v>
      </c>
      <c r="F118" s="3">
        <v>456</v>
      </c>
    </row>
    <row r="119" spans="2:6" x14ac:dyDescent="0.35">
      <c r="B119" t="s">
        <v>10</v>
      </c>
      <c r="C119" t="s">
        <v>34</v>
      </c>
      <c r="D119" t="s">
        <v>25</v>
      </c>
      <c r="E119" s="2">
        <v>1428</v>
      </c>
      <c r="F119" s="3">
        <v>93</v>
      </c>
    </row>
    <row r="120" spans="2:6" x14ac:dyDescent="0.35">
      <c r="B120" t="s">
        <v>6</v>
      </c>
      <c r="C120" t="s">
        <v>34</v>
      </c>
      <c r="D120" t="s">
        <v>4</v>
      </c>
      <c r="E120" s="2">
        <v>525</v>
      </c>
      <c r="F120" s="3">
        <v>48</v>
      </c>
    </row>
    <row r="121" spans="2:6" x14ac:dyDescent="0.35">
      <c r="B121" t="s">
        <v>6</v>
      </c>
      <c r="C121" t="s">
        <v>37</v>
      </c>
      <c r="D121" t="s">
        <v>18</v>
      </c>
      <c r="E121" s="2">
        <v>1505</v>
      </c>
      <c r="F121" s="3">
        <v>102</v>
      </c>
    </row>
    <row r="122" spans="2:6" x14ac:dyDescent="0.35">
      <c r="B122" t="s">
        <v>7</v>
      </c>
      <c r="C122" t="s">
        <v>35</v>
      </c>
      <c r="D122" t="s">
        <v>30</v>
      </c>
      <c r="E122" s="2">
        <v>6755</v>
      </c>
      <c r="F122" s="3">
        <v>252</v>
      </c>
    </row>
    <row r="123" spans="2:6" x14ac:dyDescent="0.35">
      <c r="B123" t="s">
        <v>2</v>
      </c>
      <c r="C123" t="s">
        <v>37</v>
      </c>
      <c r="D123" t="s">
        <v>18</v>
      </c>
      <c r="E123" s="2">
        <v>11571</v>
      </c>
      <c r="F123" s="3">
        <v>138</v>
      </c>
    </row>
    <row r="124" spans="2:6" x14ac:dyDescent="0.35">
      <c r="B124" t="s">
        <v>40</v>
      </c>
      <c r="C124" t="s">
        <v>38</v>
      </c>
      <c r="D124" t="s">
        <v>25</v>
      </c>
      <c r="E124" s="2">
        <v>2541</v>
      </c>
      <c r="F124" s="3">
        <v>90</v>
      </c>
    </row>
    <row r="125" spans="2:6" x14ac:dyDescent="0.35">
      <c r="B125" t="s">
        <v>41</v>
      </c>
      <c r="C125" t="s">
        <v>37</v>
      </c>
      <c r="D125" t="s">
        <v>30</v>
      </c>
      <c r="E125" s="2">
        <v>1526</v>
      </c>
      <c r="F125" s="3">
        <v>240</v>
      </c>
    </row>
    <row r="126" spans="2:6" x14ac:dyDescent="0.35">
      <c r="B126" t="s">
        <v>40</v>
      </c>
      <c r="C126" t="s">
        <v>38</v>
      </c>
      <c r="D126" t="s">
        <v>4</v>
      </c>
      <c r="E126" s="2">
        <v>6125</v>
      </c>
      <c r="F126" s="3">
        <v>102</v>
      </c>
    </row>
    <row r="127" spans="2:6" x14ac:dyDescent="0.35">
      <c r="B127" t="s">
        <v>41</v>
      </c>
      <c r="C127" t="s">
        <v>35</v>
      </c>
      <c r="D127" t="s">
        <v>27</v>
      </c>
      <c r="E127" s="2">
        <v>847</v>
      </c>
      <c r="F127" s="3">
        <v>129</v>
      </c>
    </row>
    <row r="128" spans="2:6" x14ac:dyDescent="0.35">
      <c r="B128" t="s">
        <v>8</v>
      </c>
      <c r="C128" t="s">
        <v>35</v>
      </c>
      <c r="D128" t="s">
        <v>27</v>
      </c>
      <c r="E128" s="2">
        <v>4753</v>
      </c>
      <c r="F128" s="3">
        <v>300</v>
      </c>
    </row>
    <row r="129" spans="2:6" x14ac:dyDescent="0.35">
      <c r="B129" t="s">
        <v>6</v>
      </c>
      <c r="C129" t="s">
        <v>38</v>
      </c>
      <c r="D129" t="s">
        <v>33</v>
      </c>
      <c r="E129" s="2">
        <v>959</v>
      </c>
      <c r="F129" s="3">
        <v>135</v>
      </c>
    </row>
    <row r="130" spans="2:6" x14ac:dyDescent="0.35">
      <c r="B130" t="s">
        <v>7</v>
      </c>
      <c r="C130" t="s">
        <v>35</v>
      </c>
      <c r="D130" t="s">
        <v>24</v>
      </c>
      <c r="E130" s="2">
        <v>2793</v>
      </c>
      <c r="F130" s="3">
        <v>114</v>
      </c>
    </row>
    <row r="131" spans="2:6" x14ac:dyDescent="0.35">
      <c r="B131" t="s">
        <v>7</v>
      </c>
      <c r="C131" t="s">
        <v>35</v>
      </c>
      <c r="D131" t="s">
        <v>14</v>
      </c>
      <c r="E131" s="2">
        <v>4606</v>
      </c>
      <c r="F131" s="3">
        <v>63</v>
      </c>
    </row>
    <row r="132" spans="2:6" x14ac:dyDescent="0.35">
      <c r="B132" t="s">
        <v>7</v>
      </c>
      <c r="C132" t="s">
        <v>36</v>
      </c>
      <c r="D132" t="s">
        <v>29</v>
      </c>
      <c r="E132" s="2">
        <v>5551</v>
      </c>
      <c r="F132" s="3">
        <v>252</v>
      </c>
    </row>
    <row r="133" spans="2:6" x14ac:dyDescent="0.35">
      <c r="B133" t="s">
        <v>10</v>
      </c>
      <c r="C133" t="s">
        <v>36</v>
      </c>
      <c r="D133" t="s">
        <v>32</v>
      </c>
      <c r="E133" s="2">
        <v>6657</v>
      </c>
      <c r="F133" s="3">
        <v>303</v>
      </c>
    </row>
    <row r="134" spans="2:6" x14ac:dyDescent="0.35">
      <c r="B134" t="s">
        <v>7</v>
      </c>
      <c r="C134" t="s">
        <v>39</v>
      </c>
      <c r="D134" t="s">
        <v>17</v>
      </c>
      <c r="E134" s="2">
        <v>4438</v>
      </c>
      <c r="F134" s="3">
        <v>246</v>
      </c>
    </row>
    <row r="135" spans="2:6" x14ac:dyDescent="0.35">
      <c r="B135" t="s">
        <v>8</v>
      </c>
      <c r="C135" t="s">
        <v>38</v>
      </c>
      <c r="D135" t="s">
        <v>22</v>
      </c>
      <c r="E135" s="2">
        <v>168</v>
      </c>
      <c r="F135" s="3">
        <v>84</v>
      </c>
    </row>
    <row r="136" spans="2:6" x14ac:dyDescent="0.35">
      <c r="B136" t="s">
        <v>7</v>
      </c>
      <c r="C136" t="s">
        <v>34</v>
      </c>
      <c r="D136" t="s">
        <v>17</v>
      </c>
      <c r="E136" s="2">
        <v>7777</v>
      </c>
      <c r="F136" s="3">
        <v>39</v>
      </c>
    </row>
    <row r="137" spans="2:6" x14ac:dyDescent="0.35">
      <c r="B137" t="s">
        <v>5</v>
      </c>
      <c r="C137" t="s">
        <v>36</v>
      </c>
      <c r="D137" t="s">
        <v>17</v>
      </c>
      <c r="E137" s="2">
        <v>3339</v>
      </c>
      <c r="F137" s="3">
        <v>348</v>
      </c>
    </row>
    <row r="138" spans="2:6" x14ac:dyDescent="0.35">
      <c r="B138" t="s">
        <v>7</v>
      </c>
      <c r="C138" t="s">
        <v>37</v>
      </c>
      <c r="D138" t="s">
        <v>33</v>
      </c>
      <c r="E138" s="2">
        <v>6391</v>
      </c>
      <c r="F138" s="3">
        <v>48</v>
      </c>
    </row>
    <row r="139" spans="2:6" x14ac:dyDescent="0.35">
      <c r="B139" t="s">
        <v>5</v>
      </c>
      <c r="C139" t="s">
        <v>37</v>
      </c>
      <c r="D139" t="s">
        <v>22</v>
      </c>
      <c r="E139" s="2">
        <v>518</v>
      </c>
      <c r="F139" s="3">
        <v>75</v>
      </c>
    </row>
    <row r="140" spans="2:6" x14ac:dyDescent="0.35">
      <c r="B140" t="s">
        <v>7</v>
      </c>
      <c r="C140" t="s">
        <v>38</v>
      </c>
      <c r="D140" t="s">
        <v>28</v>
      </c>
      <c r="E140" s="2">
        <v>5677</v>
      </c>
      <c r="F140" s="3">
        <v>258</v>
      </c>
    </row>
    <row r="141" spans="2:6" x14ac:dyDescent="0.35">
      <c r="B141" t="s">
        <v>6</v>
      </c>
      <c r="C141" t="s">
        <v>39</v>
      </c>
      <c r="D141" t="s">
        <v>17</v>
      </c>
      <c r="E141" s="2">
        <v>6048</v>
      </c>
      <c r="F141" s="3">
        <v>27</v>
      </c>
    </row>
    <row r="142" spans="2:6" x14ac:dyDescent="0.35">
      <c r="B142" t="s">
        <v>8</v>
      </c>
      <c r="C142" t="s">
        <v>38</v>
      </c>
      <c r="D142" t="s">
        <v>32</v>
      </c>
      <c r="E142" s="2">
        <v>3752</v>
      </c>
      <c r="F142" s="3">
        <v>213</v>
      </c>
    </row>
    <row r="143" spans="2:6" x14ac:dyDescent="0.35">
      <c r="B143" t="s">
        <v>5</v>
      </c>
      <c r="C143" t="s">
        <v>35</v>
      </c>
      <c r="D143" t="s">
        <v>29</v>
      </c>
      <c r="E143" s="2">
        <v>4480</v>
      </c>
      <c r="F143" s="3">
        <v>357</v>
      </c>
    </row>
    <row r="144" spans="2:6" x14ac:dyDescent="0.35">
      <c r="B144" t="s">
        <v>9</v>
      </c>
      <c r="C144" t="s">
        <v>37</v>
      </c>
      <c r="D144" t="s">
        <v>4</v>
      </c>
      <c r="E144" s="2">
        <v>259</v>
      </c>
      <c r="F144" s="3">
        <v>207</v>
      </c>
    </row>
    <row r="145" spans="2:6" x14ac:dyDescent="0.35">
      <c r="B145" t="s">
        <v>8</v>
      </c>
      <c r="C145" t="s">
        <v>37</v>
      </c>
      <c r="D145" t="s">
        <v>30</v>
      </c>
      <c r="E145" s="2">
        <v>42</v>
      </c>
      <c r="F145" s="3">
        <v>150</v>
      </c>
    </row>
    <row r="146" spans="2:6" x14ac:dyDescent="0.35">
      <c r="B146" t="s">
        <v>41</v>
      </c>
      <c r="C146" t="s">
        <v>36</v>
      </c>
      <c r="D146" t="s">
        <v>26</v>
      </c>
      <c r="E146" s="2">
        <v>98</v>
      </c>
      <c r="F146" s="3">
        <v>204</v>
      </c>
    </row>
    <row r="147" spans="2:6" x14ac:dyDescent="0.35">
      <c r="B147" t="s">
        <v>7</v>
      </c>
      <c r="C147" t="s">
        <v>35</v>
      </c>
      <c r="D147" t="s">
        <v>27</v>
      </c>
      <c r="E147" s="2">
        <v>2478</v>
      </c>
      <c r="F147" s="3">
        <v>21</v>
      </c>
    </row>
    <row r="148" spans="2:6" x14ac:dyDescent="0.35">
      <c r="B148" t="s">
        <v>41</v>
      </c>
      <c r="C148" t="s">
        <v>34</v>
      </c>
      <c r="D148" t="s">
        <v>33</v>
      </c>
      <c r="E148" s="2">
        <v>7847</v>
      </c>
      <c r="F148" s="3">
        <v>174</v>
      </c>
    </row>
    <row r="149" spans="2:6" x14ac:dyDescent="0.35">
      <c r="B149" t="s">
        <v>2</v>
      </c>
      <c r="C149" t="s">
        <v>37</v>
      </c>
      <c r="D149" t="s">
        <v>17</v>
      </c>
      <c r="E149" s="2">
        <v>9926</v>
      </c>
      <c r="F149" s="3">
        <v>201</v>
      </c>
    </row>
    <row r="150" spans="2:6" x14ac:dyDescent="0.35">
      <c r="B150" t="s">
        <v>8</v>
      </c>
      <c r="C150" t="s">
        <v>38</v>
      </c>
      <c r="D150" t="s">
        <v>13</v>
      </c>
      <c r="E150" s="2">
        <v>819</v>
      </c>
      <c r="F150" s="3">
        <v>510</v>
      </c>
    </row>
    <row r="151" spans="2:6" x14ac:dyDescent="0.35">
      <c r="B151" t="s">
        <v>6</v>
      </c>
      <c r="C151" t="s">
        <v>39</v>
      </c>
      <c r="D151" t="s">
        <v>29</v>
      </c>
      <c r="E151" s="2">
        <v>3052</v>
      </c>
      <c r="F151" s="3">
        <v>378</v>
      </c>
    </row>
    <row r="152" spans="2:6" x14ac:dyDescent="0.35">
      <c r="B152" t="s">
        <v>9</v>
      </c>
      <c r="C152" t="s">
        <v>34</v>
      </c>
      <c r="D152" t="s">
        <v>21</v>
      </c>
      <c r="E152" s="2">
        <v>6832</v>
      </c>
      <c r="F152" s="3">
        <v>27</v>
      </c>
    </row>
    <row r="153" spans="2:6" x14ac:dyDescent="0.35">
      <c r="B153" t="s">
        <v>2</v>
      </c>
      <c r="C153" t="s">
        <v>39</v>
      </c>
      <c r="D153" t="s">
        <v>16</v>
      </c>
      <c r="E153" s="2">
        <v>2016</v>
      </c>
      <c r="F153" s="3">
        <v>117</v>
      </c>
    </row>
    <row r="154" spans="2:6" x14ac:dyDescent="0.35">
      <c r="B154" t="s">
        <v>6</v>
      </c>
      <c r="C154" t="s">
        <v>38</v>
      </c>
      <c r="D154" t="s">
        <v>21</v>
      </c>
      <c r="E154" s="2">
        <v>7322</v>
      </c>
      <c r="F154" s="3">
        <v>36</v>
      </c>
    </row>
    <row r="155" spans="2:6" x14ac:dyDescent="0.35">
      <c r="B155" t="s">
        <v>8</v>
      </c>
      <c r="C155" t="s">
        <v>35</v>
      </c>
      <c r="D155" t="s">
        <v>33</v>
      </c>
      <c r="E155" s="2">
        <v>357</v>
      </c>
      <c r="F155" s="3">
        <v>126</v>
      </c>
    </row>
    <row r="156" spans="2:6" x14ac:dyDescent="0.35">
      <c r="B156" t="s">
        <v>9</v>
      </c>
      <c r="C156" t="s">
        <v>39</v>
      </c>
      <c r="D156" t="s">
        <v>25</v>
      </c>
      <c r="E156" s="2">
        <v>3192</v>
      </c>
      <c r="F156" s="3">
        <v>72</v>
      </c>
    </row>
    <row r="157" spans="2:6" x14ac:dyDescent="0.35">
      <c r="B157" t="s">
        <v>7</v>
      </c>
      <c r="C157" t="s">
        <v>36</v>
      </c>
      <c r="D157" t="s">
        <v>22</v>
      </c>
      <c r="E157" s="2">
        <v>8435</v>
      </c>
      <c r="F157" s="3">
        <v>42</v>
      </c>
    </row>
    <row r="158" spans="2:6" x14ac:dyDescent="0.35">
      <c r="B158" t="s">
        <v>40</v>
      </c>
      <c r="C158" t="s">
        <v>39</v>
      </c>
      <c r="D158" t="s">
        <v>29</v>
      </c>
      <c r="E158" s="2">
        <v>0</v>
      </c>
      <c r="F158" s="3">
        <v>135</v>
      </c>
    </row>
    <row r="159" spans="2:6" x14ac:dyDescent="0.35">
      <c r="B159" t="s">
        <v>7</v>
      </c>
      <c r="C159" t="s">
        <v>34</v>
      </c>
      <c r="D159" t="s">
        <v>24</v>
      </c>
      <c r="E159" s="2">
        <v>8862</v>
      </c>
      <c r="F159" s="3">
        <v>189</v>
      </c>
    </row>
    <row r="160" spans="2:6" x14ac:dyDescent="0.35">
      <c r="B160" t="s">
        <v>6</v>
      </c>
      <c r="C160" t="s">
        <v>37</v>
      </c>
      <c r="D160" t="s">
        <v>28</v>
      </c>
      <c r="E160" s="2">
        <v>3556</v>
      </c>
      <c r="F160" s="3">
        <v>459</v>
      </c>
    </row>
    <row r="161" spans="2:6" x14ac:dyDescent="0.35">
      <c r="B161" t="s">
        <v>5</v>
      </c>
      <c r="C161" t="s">
        <v>34</v>
      </c>
      <c r="D161" t="s">
        <v>15</v>
      </c>
      <c r="E161" s="2">
        <v>7280</v>
      </c>
      <c r="F161" s="3">
        <v>201</v>
      </c>
    </row>
    <row r="162" spans="2:6" x14ac:dyDescent="0.35">
      <c r="B162" t="s">
        <v>6</v>
      </c>
      <c r="C162" t="s">
        <v>34</v>
      </c>
      <c r="D162" t="s">
        <v>30</v>
      </c>
      <c r="E162" s="2">
        <v>3402</v>
      </c>
      <c r="F162" s="3">
        <v>366</v>
      </c>
    </row>
    <row r="163" spans="2:6" x14ac:dyDescent="0.35">
      <c r="B163" t="s">
        <v>3</v>
      </c>
      <c r="C163" t="s">
        <v>37</v>
      </c>
      <c r="D163" t="s">
        <v>29</v>
      </c>
      <c r="E163" s="2">
        <v>4592</v>
      </c>
      <c r="F163" s="3">
        <v>324</v>
      </c>
    </row>
    <row r="164" spans="2:6" x14ac:dyDescent="0.35">
      <c r="B164" t="s">
        <v>9</v>
      </c>
      <c r="C164" t="s">
        <v>35</v>
      </c>
      <c r="D164" t="s">
        <v>15</v>
      </c>
      <c r="E164" s="2">
        <v>7833</v>
      </c>
      <c r="F164" s="3">
        <v>243</v>
      </c>
    </row>
    <row r="165" spans="2:6" x14ac:dyDescent="0.35">
      <c r="B165" t="s">
        <v>2</v>
      </c>
      <c r="C165" t="s">
        <v>39</v>
      </c>
      <c r="D165" t="s">
        <v>21</v>
      </c>
      <c r="E165" s="2">
        <v>7651</v>
      </c>
      <c r="F165" s="3">
        <v>213</v>
      </c>
    </row>
    <row r="166" spans="2:6" x14ac:dyDescent="0.35">
      <c r="B166" t="s">
        <v>40</v>
      </c>
      <c r="C166" t="s">
        <v>35</v>
      </c>
      <c r="D166" t="s">
        <v>30</v>
      </c>
      <c r="E166" s="2">
        <v>2275</v>
      </c>
      <c r="F166" s="3">
        <v>447</v>
      </c>
    </row>
    <row r="167" spans="2:6" x14ac:dyDescent="0.35">
      <c r="B167" t="s">
        <v>40</v>
      </c>
      <c r="C167" t="s">
        <v>38</v>
      </c>
      <c r="D167" t="s">
        <v>13</v>
      </c>
      <c r="E167" s="2">
        <v>5670</v>
      </c>
      <c r="F167" s="3">
        <v>297</v>
      </c>
    </row>
    <row r="168" spans="2:6" x14ac:dyDescent="0.35">
      <c r="B168" t="s">
        <v>7</v>
      </c>
      <c r="C168" t="s">
        <v>35</v>
      </c>
      <c r="D168" t="s">
        <v>16</v>
      </c>
      <c r="E168" s="2">
        <v>2135</v>
      </c>
      <c r="F168" s="3">
        <v>27</v>
      </c>
    </row>
    <row r="169" spans="2:6" x14ac:dyDescent="0.35">
      <c r="B169" t="s">
        <v>40</v>
      </c>
      <c r="C169" t="s">
        <v>34</v>
      </c>
      <c r="D169" t="s">
        <v>23</v>
      </c>
      <c r="E169" s="2">
        <v>2779</v>
      </c>
      <c r="F169" s="3">
        <v>75</v>
      </c>
    </row>
    <row r="170" spans="2:6" x14ac:dyDescent="0.35">
      <c r="B170" t="s">
        <v>10</v>
      </c>
      <c r="C170" t="s">
        <v>39</v>
      </c>
      <c r="D170" t="s">
        <v>33</v>
      </c>
      <c r="E170" s="2">
        <v>12950</v>
      </c>
      <c r="F170" s="3">
        <v>30</v>
      </c>
    </row>
    <row r="171" spans="2:6" x14ac:dyDescent="0.35">
      <c r="B171" t="s">
        <v>7</v>
      </c>
      <c r="C171" t="s">
        <v>36</v>
      </c>
      <c r="D171" t="s">
        <v>18</v>
      </c>
      <c r="E171" s="2">
        <v>2646</v>
      </c>
      <c r="F171" s="3">
        <v>177</v>
      </c>
    </row>
    <row r="172" spans="2:6" x14ac:dyDescent="0.35">
      <c r="B172" t="s">
        <v>40</v>
      </c>
      <c r="C172" t="s">
        <v>34</v>
      </c>
      <c r="D172" t="s">
        <v>33</v>
      </c>
      <c r="E172" s="2">
        <v>3794</v>
      </c>
      <c r="F172" s="3">
        <v>159</v>
      </c>
    </row>
    <row r="173" spans="2:6" x14ac:dyDescent="0.35">
      <c r="B173" t="s">
        <v>3</v>
      </c>
      <c r="C173" t="s">
        <v>35</v>
      </c>
      <c r="D173" t="s">
        <v>33</v>
      </c>
      <c r="E173" s="2">
        <v>819</v>
      </c>
      <c r="F173" s="3">
        <v>306</v>
      </c>
    </row>
    <row r="174" spans="2:6" x14ac:dyDescent="0.35">
      <c r="B174" t="s">
        <v>3</v>
      </c>
      <c r="C174" t="s">
        <v>34</v>
      </c>
      <c r="D174" t="s">
        <v>20</v>
      </c>
      <c r="E174" s="2">
        <v>2583</v>
      </c>
      <c r="F174" s="3">
        <v>18</v>
      </c>
    </row>
    <row r="175" spans="2:6" x14ac:dyDescent="0.35">
      <c r="B175" t="s">
        <v>7</v>
      </c>
      <c r="C175" t="s">
        <v>35</v>
      </c>
      <c r="D175" t="s">
        <v>19</v>
      </c>
      <c r="E175" s="2">
        <v>4585</v>
      </c>
      <c r="F175" s="3">
        <v>240</v>
      </c>
    </row>
    <row r="176" spans="2:6" x14ac:dyDescent="0.35">
      <c r="B176" t="s">
        <v>5</v>
      </c>
      <c r="C176" t="s">
        <v>34</v>
      </c>
      <c r="D176" t="s">
        <v>33</v>
      </c>
      <c r="E176" s="2">
        <v>1652</v>
      </c>
      <c r="F176" s="3">
        <v>93</v>
      </c>
    </row>
    <row r="177" spans="2:6" x14ac:dyDescent="0.35">
      <c r="B177" t="s">
        <v>10</v>
      </c>
      <c r="C177" t="s">
        <v>34</v>
      </c>
      <c r="D177" t="s">
        <v>26</v>
      </c>
      <c r="E177" s="2">
        <v>4991</v>
      </c>
      <c r="F177" s="3">
        <v>9</v>
      </c>
    </row>
    <row r="178" spans="2:6" x14ac:dyDescent="0.35">
      <c r="B178" t="s">
        <v>8</v>
      </c>
      <c r="C178" t="s">
        <v>34</v>
      </c>
      <c r="D178" t="s">
        <v>16</v>
      </c>
      <c r="E178" s="2">
        <v>2009</v>
      </c>
      <c r="F178" s="3">
        <v>219</v>
      </c>
    </row>
    <row r="179" spans="2:6" x14ac:dyDescent="0.35">
      <c r="B179" t="s">
        <v>2</v>
      </c>
      <c r="C179" t="s">
        <v>39</v>
      </c>
      <c r="D179" t="s">
        <v>22</v>
      </c>
      <c r="E179" s="2">
        <v>1568</v>
      </c>
      <c r="F179" s="3">
        <v>141</v>
      </c>
    </row>
    <row r="180" spans="2:6" x14ac:dyDescent="0.35">
      <c r="B180" t="s">
        <v>41</v>
      </c>
      <c r="C180" t="s">
        <v>37</v>
      </c>
      <c r="D180" t="s">
        <v>20</v>
      </c>
      <c r="E180" s="2">
        <v>3388</v>
      </c>
      <c r="F180" s="3">
        <v>123</v>
      </c>
    </row>
    <row r="181" spans="2:6" x14ac:dyDescent="0.35">
      <c r="B181" t="s">
        <v>40</v>
      </c>
      <c r="C181" t="s">
        <v>38</v>
      </c>
      <c r="D181" t="s">
        <v>24</v>
      </c>
      <c r="E181" s="2">
        <v>623</v>
      </c>
      <c r="F181" s="3">
        <v>51</v>
      </c>
    </row>
    <row r="182" spans="2:6" x14ac:dyDescent="0.35">
      <c r="B182" t="s">
        <v>6</v>
      </c>
      <c r="C182" t="s">
        <v>36</v>
      </c>
      <c r="D182" t="s">
        <v>4</v>
      </c>
      <c r="E182" s="2">
        <v>10073</v>
      </c>
      <c r="F182" s="3">
        <v>120</v>
      </c>
    </row>
    <row r="183" spans="2:6" x14ac:dyDescent="0.35">
      <c r="B183" t="s">
        <v>8</v>
      </c>
      <c r="C183" t="s">
        <v>39</v>
      </c>
      <c r="D183" t="s">
        <v>26</v>
      </c>
      <c r="E183" s="2">
        <v>1561</v>
      </c>
      <c r="F183" s="3">
        <v>27</v>
      </c>
    </row>
    <row r="184" spans="2:6" x14ac:dyDescent="0.35">
      <c r="B184" t="s">
        <v>9</v>
      </c>
      <c r="C184" t="s">
        <v>36</v>
      </c>
      <c r="D184" t="s">
        <v>27</v>
      </c>
      <c r="E184" s="2">
        <v>11522</v>
      </c>
      <c r="F184" s="3">
        <v>204</v>
      </c>
    </row>
    <row r="185" spans="2:6" x14ac:dyDescent="0.35">
      <c r="B185" t="s">
        <v>6</v>
      </c>
      <c r="C185" t="s">
        <v>38</v>
      </c>
      <c r="D185" t="s">
        <v>13</v>
      </c>
      <c r="E185" s="2">
        <v>2317</v>
      </c>
      <c r="F185" s="3">
        <v>123</v>
      </c>
    </row>
    <row r="186" spans="2:6" x14ac:dyDescent="0.35">
      <c r="B186" t="s">
        <v>10</v>
      </c>
      <c r="C186" t="s">
        <v>37</v>
      </c>
      <c r="D186" t="s">
        <v>28</v>
      </c>
      <c r="E186" s="2">
        <v>3059</v>
      </c>
      <c r="F186" s="3">
        <v>27</v>
      </c>
    </row>
    <row r="187" spans="2:6" x14ac:dyDescent="0.35">
      <c r="B187" t="s">
        <v>41</v>
      </c>
      <c r="C187" t="s">
        <v>37</v>
      </c>
      <c r="D187" t="s">
        <v>26</v>
      </c>
      <c r="E187" s="2">
        <v>2324</v>
      </c>
      <c r="F187" s="3">
        <v>177</v>
      </c>
    </row>
    <row r="188" spans="2:6" x14ac:dyDescent="0.35">
      <c r="B188" t="s">
        <v>3</v>
      </c>
      <c r="C188" t="s">
        <v>39</v>
      </c>
      <c r="D188" t="s">
        <v>26</v>
      </c>
      <c r="E188" s="2">
        <v>4956</v>
      </c>
      <c r="F188" s="3">
        <v>171</v>
      </c>
    </row>
    <row r="189" spans="2:6" x14ac:dyDescent="0.35">
      <c r="B189" t="s">
        <v>10</v>
      </c>
      <c r="C189" t="s">
        <v>34</v>
      </c>
      <c r="D189" t="s">
        <v>19</v>
      </c>
      <c r="E189" s="2">
        <v>5355</v>
      </c>
      <c r="F189" s="3">
        <v>204</v>
      </c>
    </row>
    <row r="190" spans="2:6" x14ac:dyDescent="0.35">
      <c r="B190" t="s">
        <v>3</v>
      </c>
      <c r="C190" t="s">
        <v>34</v>
      </c>
      <c r="D190" t="s">
        <v>14</v>
      </c>
      <c r="E190" s="2">
        <v>7259</v>
      </c>
      <c r="F190" s="3">
        <v>276</v>
      </c>
    </row>
    <row r="191" spans="2:6" x14ac:dyDescent="0.35">
      <c r="B191" t="s">
        <v>8</v>
      </c>
      <c r="C191" t="s">
        <v>37</v>
      </c>
      <c r="D191" t="s">
        <v>26</v>
      </c>
      <c r="E191" s="2">
        <v>6279</v>
      </c>
      <c r="F191" s="3">
        <v>45</v>
      </c>
    </row>
    <row r="192" spans="2:6" x14ac:dyDescent="0.35">
      <c r="B192" t="s">
        <v>40</v>
      </c>
      <c r="C192" t="s">
        <v>38</v>
      </c>
      <c r="D192" t="s">
        <v>29</v>
      </c>
      <c r="E192" s="2">
        <v>2541</v>
      </c>
      <c r="F192" s="3">
        <v>45</v>
      </c>
    </row>
    <row r="193" spans="2:6" x14ac:dyDescent="0.35">
      <c r="B193" t="s">
        <v>6</v>
      </c>
      <c r="C193" t="s">
        <v>35</v>
      </c>
      <c r="D193" t="s">
        <v>27</v>
      </c>
      <c r="E193" s="2">
        <v>3864</v>
      </c>
      <c r="F193" s="3">
        <v>177</v>
      </c>
    </row>
    <row r="194" spans="2:6" x14ac:dyDescent="0.35">
      <c r="B194" t="s">
        <v>5</v>
      </c>
      <c r="C194" t="s">
        <v>36</v>
      </c>
      <c r="D194" t="s">
        <v>13</v>
      </c>
      <c r="E194" s="2">
        <v>6146</v>
      </c>
      <c r="F194" s="3">
        <v>63</v>
      </c>
    </row>
    <row r="195" spans="2:6" x14ac:dyDescent="0.35">
      <c r="B195" t="s">
        <v>9</v>
      </c>
      <c r="C195" t="s">
        <v>39</v>
      </c>
      <c r="D195" t="s">
        <v>18</v>
      </c>
      <c r="E195" s="2">
        <v>2639</v>
      </c>
      <c r="F195" s="3">
        <v>204</v>
      </c>
    </row>
    <row r="196" spans="2:6" x14ac:dyDescent="0.35">
      <c r="B196" t="s">
        <v>8</v>
      </c>
      <c r="C196" t="s">
        <v>37</v>
      </c>
      <c r="D196" t="s">
        <v>22</v>
      </c>
      <c r="E196" s="2">
        <v>1890</v>
      </c>
      <c r="F196" s="3">
        <v>195</v>
      </c>
    </row>
    <row r="197" spans="2:6" x14ac:dyDescent="0.35">
      <c r="B197" t="s">
        <v>7</v>
      </c>
      <c r="C197" t="s">
        <v>34</v>
      </c>
      <c r="D197" t="s">
        <v>14</v>
      </c>
      <c r="E197" s="2">
        <v>1932</v>
      </c>
      <c r="F197" s="3">
        <v>369</v>
      </c>
    </row>
    <row r="198" spans="2:6" x14ac:dyDescent="0.35">
      <c r="B198" t="s">
        <v>3</v>
      </c>
      <c r="C198" t="s">
        <v>34</v>
      </c>
      <c r="D198" t="s">
        <v>25</v>
      </c>
      <c r="E198" s="2">
        <v>6300</v>
      </c>
      <c r="F198" s="3">
        <v>42</v>
      </c>
    </row>
    <row r="199" spans="2:6" x14ac:dyDescent="0.35">
      <c r="B199" t="s">
        <v>6</v>
      </c>
      <c r="C199" t="s">
        <v>37</v>
      </c>
      <c r="D199" t="s">
        <v>30</v>
      </c>
      <c r="E199" s="2">
        <v>560</v>
      </c>
      <c r="F199" s="3">
        <v>81</v>
      </c>
    </row>
    <row r="200" spans="2:6" x14ac:dyDescent="0.35">
      <c r="B200" t="s">
        <v>9</v>
      </c>
      <c r="C200" t="s">
        <v>37</v>
      </c>
      <c r="D200" t="s">
        <v>26</v>
      </c>
      <c r="E200" s="2">
        <v>2856</v>
      </c>
      <c r="F200" s="3">
        <v>246</v>
      </c>
    </row>
    <row r="201" spans="2:6" x14ac:dyDescent="0.35">
      <c r="B201" t="s">
        <v>9</v>
      </c>
      <c r="C201" t="s">
        <v>34</v>
      </c>
      <c r="D201" t="s">
        <v>17</v>
      </c>
      <c r="E201" s="2">
        <v>707</v>
      </c>
      <c r="F201" s="3">
        <v>174</v>
      </c>
    </row>
    <row r="202" spans="2:6" x14ac:dyDescent="0.35">
      <c r="B202" t="s">
        <v>8</v>
      </c>
      <c r="C202" t="s">
        <v>35</v>
      </c>
      <c r="D202" t="s">
        <v>30</v>
      </c>
      <c r="E202" s="2">
        <v>3598</v>
      </c>
      <c r="F202" s="3">
        <v>81</v>
      </c>
    </row>
    <row r="203" spans="2:6" x14ac:dyDescent="0.35">
      <c r="B203" t="s">
        <v>40</v>
      </c>
      <c r="C203" t="s">
        <v>35</v>
      </c>
      <c r="D203" t="s">
        <v>22</v>
      </c>
      <c r="E203" s="2">
        <v>6853</v>
      </c>
      <c r="F203" s="3">
        <v>372</v>
      </c>
    </row>
    <row r="204" spans="2:6" x14ac:dyDescent="0.35">
      <c r="B204" t="s">
        <v>40</v>
      </c>
      <c r="C204" t="s">
        <v>35</v>
      </c>
      <c r="D204" t="s">
        <v>16</v>
      </c>
      <c r="E204" s="2">
        <v>4725</v>
      </c>
      <c r="F204" s="3">
        <v>174</v>
      </c>
    </row>
    <row r="205" spans="2:6" x14ac:dyDescent="0.35">
      <c r="B205" t="s">
        <v>41</v>
      </c>
      <c r="C205" t="s">
        <v>36</v>
      </c>
      <c r="D205" t="s">
        <v>32</v>
      </c>
      <c r="E205" s="2">
        <v>10304</v>
      </c>
      <c r="F205" s="3">
        <v>84</v>
      </c>
    </row>
    <row r="206" spans="2:6" x14ac:dyDescent="0.35">
      <c r="B206" t="s">
        <v>41</v>
      </c>
      <c r="C206" t="s">
        <v>34</v>
      </c>
      <c r="D206" t="s">
        <v>16</v>
      </c>
      <c r="E206" s="2">
        <v>1274</v>
      </c>
      <c r="F206" s="3">
        <v>225</v>
      </c>
    </row>
    <row r="207" spans="2:6" x14ac:dyDescent="0.35">
      <c r="B207" t="s">
        <v>5</v>
      </c>
      <c r="C207" t="s">
        <v>36</v>
      </c>
      <c r="D207" t="s">
        <v>30</v>
      </c>
      <c r="E207" s="2">
        <v>1526</v>
      </c>
      <c r="F207" s="3">
        <v>105</v>
      </c>
    </row>
    <row r="208" spans="2:6" x14ac:dyDescent="0.35">
      <c r="B208" t="s">
        <v>40</v>
      </c>
      <c r="C208" t="s">
        <v>39</v>
      </c>
      <c r="D208" t="s">
        <v>28</v>
      </c>
      <c r="E208" s="2">
        <v>3101</v>
      </c>
      <c r="F208" s="3">
        <v>225</v>
      </c>
    </row>
    <row r="209" spans="2:6" x14ac:dyDescent="0.35">
      <c r="B209" t="s">
        <v>2</v>
      </c>
      <c r="C209" t="s">
        <v>37</v>
      </c>
      <c r="D209" t="s">
        <v>14</v>
      </c>
      <c r="E209" s="2">
        <v>1057</v>
      </c>
      <c r="F209" s="3">
        <v>54</v>
      </c>
    </row>
    <row r="210" spans="2:6" x14ac:dyDescent="0.35">
      <c r="B210" t="s">
        <v>7</v>
      </c>
      <c r="C210" t="s">
        <v>37</v>
      </c>
      <c r="D210" t="s">
        <v>26</v>
      </c>
      <c r="E210" s="2">
        <v>5306</v>
      </c>
      <c r="F210" s="3">
        <v>0</v>
      </c>
    </row>
    <row r="211" spans="2:6" x14ac:dyDescent="0.35">
      <c r="B211" t="s">
        <v>5</v>
      </c>
      <c r="C211" t="s">
        <v>39</v>
      </c>
      <c r="D211" t="s">
        <v>24</v>
      </c>
      <c r="E211" s="2">
        <v>4018</v>
      </c>
      <c r="F211" s="3">
        <v>171</v>
      </c>
    </row>
    <row r="212" spans="2:6" x14ac:dyDescent="0.35">
      <c r="B212" t="s">
        <v>9</v>
      </c>
      <c r="C212" t="s">
        <v>34</v>
      </c>
      <c r="D212" t="s">
        <v>16</v>
      </c>
      <c r="E212" s="2">
        <v>938</v>
      </c>
      <c r="F212" s="3">
        <v>189</v>
      </c>
    </row>
    <row r="213" spans="2:6" x14ac:dyDescent="0.35">
      <c r="B213" t="s">
        <v>7</v>
      </c>
      <c r="C213" t="s">
        <v>38</v>
      </c>
      <c r="D213" t="s">
        <v>18</v>
      </c>
      <c r="E213" s="2">
        <v>1778</v>
      </c>
      <c r="F213" s="3">
        <v>270</v>
      </c>
    </row>
    <row r="214" spans="2:6" x14ac:dyDescent="0.35">
      <c r="B214" t="s">
        <v>6</v>
      </c>
      <c r="C214" t="s">
        <v>39</v>
      </c>
      <c r="D214" t="s">
        <v>30</v>
      </c>
      <c r="E214" s="2">
        <v>1638</v>
      </c>
      <c r="F214" s="3">
        <v>63</v>
      </c>
    </row>
    <row r="215" spans="2:6" x14ac:dyDescent="0.35">
      <c r="B215" t="s">
        <v>41</v>
      </c>
      <c r="C215" t="s">
        <v>38</v>
      </c>
      <c r="D215" t="s">
        <v>25</v>
      </c>
      <c r="E215" s="2">
        <v>154</v>
      </c>
      <c r="F215" s="3">
        <v>21</v>
      </c>
    </row>
    <row r="216" spans="2:6" x14ac:dyDescent="0.35">
      <c r="B216" t="s">
        <v>7</v>
      </c>
      <c r="C216" t="s">
        <v>37</v>
      </c>
      <c r="D216" t="s">
        <v>22</v>
      </c>
      <c r="E216" s="2">
        <v>9835</v>
      </c>
      <c r="F216" s="3">
        <v>207</v>
      </c>
    </row>
    <row r="217" spans="2:6" x14ac:dyDescent="0.35">
      <c r="B217" t="s">
        <v>9</v>
      </c>
      <c r="C217" t="s">
        <v>37</v>
      </c>
      <c r="D217" t="s">
        <v>20</v>
      </c>
      <c r="E217" s="2">
        <v>7273</v>
      </c>
      <c r="F217" s="3">
        <v>96</v>
      </c>
    </row>
    <row r="218" spans="2:6" x14ac:dyDescent="0.35">
      <c r="B218" t="s">
        <v>5</v>
      </c>
      <c r="C218" t="s">
        <v>39</v>
      </c>
      <c r="D218" t="s">
        <v>22</v>
      </c>
      <c r="E218" s="2">
        <v>6909</v>
      </c>
      <c r="F218" s="3">
        <v>81</v>
      </c>
    </row>
    <row r="219" spans="2:6" x14ac:dyDescent="0.35">
      <c r="B219" t="s">
        <v>9</v>
      </c>
      <c r="C219" t="s">
        <v>39</v>
      </c>
      <c r="D219" t="s">
        <v>24</v>
      </c>
      <c r="E219" s="2">
        <v>3920</v>
      </c>
      <c r="F219" s="3">
        <v>306</v>
      </c>
    </row>
    <row r="220" spans="2:6" x14ac:dyDescent="0.35">
      <c r="B220" t="s">
        <v>10</v>
      </c>
      <c r="C220" t="s">
        <v>39</v>
      </c>
      <c r="D220" t="s">
        <v>21</v>
      </c>
      <c r="E220" s="2">
        <v>4858</v>
      </c>
      <c r="F220" s="3">
        <v>279</v>
      </c>
    </row>
    <row r="221" spans="2:6" x14ac:dyDescent="0.35">
      <c r="B221" t="s">
        <v>2</v>
      </c>
      <c r="C221" t="s">
        <v>38</v>
      </c>
      <c r="D221" t="s">
        <v>4</v>
      </c>
      <c r="E221" s="2">
        <v>3549</v>
      </c>
      <c r="F221" s="3">
        <v>3</v>
      </c>
    </row>
    <row r="222" spans="2:6" x14ac:dyDescent="0.35">
      <c r="B222" t="s">
        <v>7</v>
      </c>
      <c r="C222" t="s">
        <v>39</v>
      </c>
      <c r="D222" t="s">
        <v>27</v>
      </c>
      <c r="E222" s="2">
        <v>966</v>
      </c>
      <c r="F222" s="3">
        <v>198</v>
      </c>
    </row>
    <row r="223" spans="2:6" x14ac:dyDescent="0.35">
      <c r="B223" t="s">
        <v>5</v>
      </c>
      <c r="C223" t="s">
        <v>39</v>
      </c>
      <c r="D223" t="s">
        <v>18</v>
      </c>
      <c r="E223" s="2">
        <v>385</v>
      </c>
      <c r="F223" s="3">
        <v>249</v>
      </c>
    </row>
    <row r="224" spans="2:6" x14ac:dyDescent="0.35">
      <c r="B224" t="s">
        <v>6</v>
      </c>
      <c r="C224" t="s">
        <v>34</v>
      </c>
      <c r="D224" t="s">
        <v>16</v>
      </c>
      <c r="E224" s="2">
        <v>2219</v>
      </c>
      <c r="F224" s="3">
        <v>75</v>
      </c>
    </row>
    <row r="225" spans="2:6" x14ac:dyDescent="0.35">
      <c r="B225" t="s">
        <v>9</v>
      </c>
      <c r="C225" t="s">
        <v>36</v>
      </c>
      <c r="D225" t="s">
        <v>32</v>
      </c>
      <c r="E225" s="2">
        <v>2954</v>
      </c>
      <c r="F225" s="3">
        <v>189</v>
      </c>
    </row>
    <row r="226" spans="2:6" x14ac:dyDescent="0.35">
      <c r="B226" t="s">
        <v>7</v>
      </c>
      <c r="C226" t="s">
        <v>36</v>
      </c>
      <c r="D226" t="s">
        <v>32</v>
      </c>
      <c r="E226" s="2">
        <v>280</v>
      </c>
      <c r="F226" s="3">
        <v>87</v>
      </c>
    </row>
    <row r="227" spans="2:6" x14ac:dyDescent="0.35">
      <c r="B227" t="s">
        <v>41</v>
      </c>
      <c r="C227" t="s">
        <v>36</v>
      </c>
      <c r="D227" t="s">
        <v>30</v>
      </c>
      <c r="E227" s="2">
        <v>6118</v>
      </c>
      <c r="F227" s="3">
        <v>174</v>
      </c>
    </row>
    <row r="228" spans="2:6" x14ac:dyDescent="0.35">
      <c r="B228" t="s">
        <v>2</v>
      </c>
      <c r="C228" t="s">
        <v>39</v>
      </c>
      <c r="D228" t="s">
        <v>15</v>
      </c>
      <c r="E228" s="2">
        <v>4802</v>
      </c>
      <c r="F228" s="3">
        <v>36</v>
      </c>
    </row>
    <row r="229" spans="2:6" x14ac:dyDescent="0.35">
      <c r="B229" t="s">
        <v>9</v>
      </c>
      <c r="C229" t="s">
        <v>38</v>
      </c>
      <c r="D229" t="s">
        <v>24</v>
      </c>
      <c r="E229" s="2">
        <v>4137</v>
      </c>
      <c r="F229" s="3">
        <v>60</v>
      </c>
    </row>
    <row r="230" spans="2:6" x14ac:dyDescent="0.35">
      <c r="B230" t="s">
        <v>3</v>
      </c>
      <c r="C230" t="s">
        <v>35</v>
      </c>
      <c r="D230" t="s">
        <v>23</v>
      </c>
      <c r="E230" s="2">
        <v>2023</v>
      </c>
      <c r="F230" s="3">
        <v>78</v>
      </c>
    </row>
    <row r="231" spans="2:6" x14ac:dyDescent="0.35">
      <c r="B231" t="s">
        <v>9</v>
      </c>
      <c r="C231" t="s">
        <v>36</v>
      </c>
      <c r="D231" t="s">
        <v>30</v>
      </c>
      <c r="E231" s="2">
        <v>9051</v>
      </c>
      <c r="F231" s="3">
        <v>57</v>
      </c>
    </row>
    <row r="232" spans="2:6" x14ac:dyDescent="0.35">
      <c r="B232" t="s">
        <v>9</v>
      </c>
      <c r="C232" t="s">
        <v>37</v>
      </c>
      <c r="D232" t="s">
        <v>28</v>
      </c>
      <c r="E232" s="2">
        <v>2919</v>
      </c>
      <c r="F232" s="3">
        <v>45</v>
      </c>
    </row>
    <row r="233" spans="2:6" x14ac:dyDescent="0.35">
      <c r="B233" t="s">
        <v>41</v>
      </c>
      <c r="C233" t="s">
        <v>38</v>
      </c>
      <c r="D233" t="s">
        <v>22</v>
      </c>
      <c r="E233" s="2">
        <v>5915</v>
      </c>
      <c r="F233" s="3">
        <v>3</v>
      </c>
    </row>
    <row r="234" spans="2:6" x14ac:dyDescent="0.35">
      <c r="B234" t="s">
        <v>10</v>
      </c>
      <c r="C234" t="s">
        <v>35</v>
      </c>
      <c r="D234" t="s">
        <v>15</v>
      </c>
      <c r="E234" s="2">
        <v>2562</v>
      </c>
      <c r="F234" s="3">
        <v>6</v>
      </c>
    </row>
    <row r="235" spans="2:6" x14ac:dyDescent="0.35">
      <c r="B235" t="s">
        <v>5</v>
      </c>
      <c r="C235" t="s">
        <v>37</v>
      </c>
      <c r="D235" t="s">
        <v>25</v>
      </c>
      <c r="E235" s="2">
        <v>8813</v>
      </c>
      <c r="F235" s="3">
        <v>21</v>
      </c>
    </row>
    <row r="236" spans="2:6" x14ac:dyDescent="0.35">
      <c r="B236" t="s">
        <v>5</v>
      </c>
      <c r="C236" t="s">
        <v>36</v>
      </c>
      <c r="D236" t="s">
        <v>18</v>
      </c>
      <c r="E236" s="2">
        <v>6111</v>
      </c>
      <c r="F236" s="3">
        <v>3</v>
      </c>
    </row>
    <row r="237" spans="2:6" x14ac:dyDescent="0.35">
      <c r="B237" t="s">
        <v>8</v>
      </c>
      <c r="C237" t="s">
        <v>34</v>
      </c>
      <c r="D237" t="s">
        <v>31</v>
      </c>
      <c r="E237" s="2">
        <v>3507</v>
      </c>
      <c r="F237" s="3">
        <v>288</v>
      </c>
    </row>
    <row r="238" spans="2:6" x14ac:dyDescent="0.35">
      <c r="B238" t="s">
        <v>6</v>
      </c>
      <c r="C238" t="s">
        <v>36</v>
      </c>
      <c r="D238" t="s">
        <v>13</v>
      </c>
      <c r="E238" s="2">
        <v>4319</v>
      </c>
      <c r="F238" s="3">
        <v>30</v>
      </c>
    </row>
    <row r="239" spans="2:6" x14ac:dyDescent="0.35">
      <c r="B239" t="s">
        <v>40</v>
      </c>
      <c r="C239" t="s">
        <v>38</v>
      </c>
      <c r="D239" t="s">
        <v>26</v>
      </c>
      <c r="E239" s="2">
        <v>609</v>
      </c>
      <c r="F239" s="3">
        <v>87</v>
      </c>
    </row>
    <row r="240" spans="2:6" x14ac:dyDescent="0.35">
      <c r="B240" t="s">
        <v>40</v>
      </c>
      <c r="C240" t="s">
        <v>39</v>
      </c>
      <c r="D240" t="s">
        <v>27</v>
      </c>
      <c r="E240" s="2">
        <v>6370</v>
      </c>
      <c r="F240" s="3">
        <v>30</v>
      </c>
    </row>
    <row r="241" spans="2:6" x14ac:dyDescent="0.35">
      <c r="B241" t="s">
        <v>5</v>
      </c>
      <c r="C241" t="s">
        <v>38</v>
      </c>
      <c r="D241" t="s">
        <v>19</v>
      </c>
      <c r="E241" s="2">
        <v>5474</v>
      </c>
      <c r="F241" s="3">
        <v>168</v>
      </c>
    </row>
    <row r="242" spans="2:6" x14ac:dyDescent="0.35">
      <c r="B242" t="s">
        <v>40</v>
      </c>
      <c r="C242" t="s">
        <v>36</v>
      </c>
      <c r="D242" t="s">
        <v>27</v>
      </c>
      <c r="E242" s="2">
        <v>3164</v>
      </c>
      <c r="F242" s="3">
        <v>306</v>
      </c>
    </row>
    <row r="243" spans="2:6" x14ac:dyDescent="0.35">
      <c r="B243" t="s">
        <v>6</v>
      </c>
      <c r="C243" t="s">
        <v>35</v>
      </c>
      <c r="D243" t="s">
        <v>4</v>
      </c>
      <c r="E243" s="2">
        <v>1302</v>
      </c>
      <c r="F243" s="3">
        <v>402</v>
      </c>
    </row>
    <row r="244" spans="2:6" x14ac:dyDescent="0.35">
      <c r="B244" t="s">
        <v>3</v>
      </c>
      <c r="C244" t="s">
        <v>37</v>
      </c>
      <c r="D244" t="s">
        <v>28</v>
      </c>
      <c r="E244" s="2">
        <v>7308</v>
      </c>
      <c r="F244" s="3">
        <v>327</v>
      </c>
    </row>
    <row r="245" spans="2:6" x14ac:dyDescent="0.35">
      <c r="B245" t="s">
        <v>40</v>
      </c>
      <c r="C245" t="s">
        <v>37</v>
      </c>
      <c r="D245" t="s">
        <v>27</v>
      </c>
      <c r="E245" s="2">
        <v>6132</v>
      </c>
      <c r="F245" s="3">
        <v>93</v>
      </c>
    </row>
    <row r="246" spans="2:6" x14ac:dyDescent="0.35">
      <c r="B246" t="s">
        <v>10</v>
      </c>
      <c r="C246" t="s">
        <v>35</v>
      </c>
      <c r="D246" t="s">
        <v>14</v>
      </c>
      <c r="E246" s="2">
        <v>3472</v>
      </c>
      <c r="F246" s="3">
        <v>96</v>
      </c>
    </row>
    <row r="247" spans="2:6" x14ac:dyDescent="0.35">
      <c r="B247" t="s">
        <v>8</v>
      </c>
      <c r="C247" t="s">
        <v>39</v>
      </c>
      <c r="D247" t="s">
        <v>18</v>
      </c>
      <c r="E247" s="2">
        <v>9660</v>
      </c>
      <c r="F247" s="3">
        <v>27</v>
      </c>
    </row>
    <row r="248" spans="2:6" x14ac:dyDescent="0.35">
      <c r="B248" t="s">
        <v>9</v>
      </c>
      <c r="C248" t="s">
        <v>38</v>
      </c>
      <c r="D248" t="s">
        <v>26</v>
      </c>
      <c r="E248" s="2">
        <v>2436</v>
      </c>
      <c r="F248" s="3">
        <v>99</v>
      </c>
    </row>
    <row r="249" spans="2:6" x14ac:dyDescent="0.35">
      <c r="B249" t="s">
        <v>9</v>
      </c>
      <c r="C249" t="s">
        <v>38</v>
      </c>
      <c r="D249" t="s">
        <v>33</v>
      </c>
      <c r="E249" s="2">
        <v>9506</v>
      </c>
      <c r="F249" s="3">
        <v>87</v>
      </c>
    </row>
    <row r="250" spans="2:6" x14ac:dyDescent="0.35">
      <c r="B250" t="s">
        <v>10</v>
      </c>
      <c r="C250" t="s">
        <v>37</v>
      </c>
      <c r="D250" t="s">
        <v>21</v>
      </c>
      <c r="E250" s="2">
        <v>245</v>
      </c>
      <c r="F250" s="3">
        <v>288</v>
      </c>
    </row>
    <row r="251" spans="2:6" x14ac:dyDescent="0.35">
      <c r="B251" t="s">
        <v>8</v>
      </c>
      <c r="C251" t="s">
        <v>35</v>
      </c>
      <c r="D251" t="s">
        <v>20</v>
      </c>
      <c r="E251" s="2">
        <v>2702</v>
      </c>
      <c r="F251" s="3">
        <v>363</v>
      </c>
    </row>
    <row r="252" spans="2:6" x14ac:dyDescent="0.35">
      <c r="B252" t="s">
        <v>10</v>
      </c>
      <c r="C252" t="s">
        <v>34</v>
      </c>
      <c r="D252" t="s">
        <v>17</v>
      </c>
      <c r="E252" s="2">
        <v>700</v>
      </c>
      <c r="F252" s="3">
        <v>87</v>
      </c>
    </row>
    <row r="253" spans="2:6" x14ac:dyDescent="0.35">
      <c r="B253" t="s">
        <v>6</v>
      </c>
      <c r="C253" t="s">
        <v>34</v>
      </c>
      <c r="D253" t="s">
        <v>17</v>
      </c>
      <c r="E253" s="2">
        <v>3759</v>
      </c>
      <c r="F253" s="3">
        <v>150</v>
      </c>
    </row>
    <row r="254" spans="2:6" x14ac:dyDescent="0.35">
      <c r="B254" t="s">
        <v>2</v>
      </c>
      <c r="C254" t="s">
        <v>35</v>
      </c>
      <c r="D254" t="s">
        <v>17</v>
      </c>
      <c r="E254" s="2">
        <v>1589</v>
      </c>
      <c r="F254" s="3">
        <v>303</v>
      </c>
    </row>
    <row r="255" spans="2:6" x14ac:dyDescent="0.35">
      <c r="B255" t="s">
        <v>7</v>
      </c>
      <c r="C255" t="s">
        <v>35</v>
      </c>
      <c r="D255" t="s">
        <v>28</v>
      </c>
      <c r="E255" s="2">
        <v>5194</v>
      </c>
      <c r="F255" s="3">
        <v>288</v>
      </c>
    </row>
    <row r="256" spans="2:6" x14ac:dyDescent="0.35">
      <c r="B256" t="s">
        <v>10</v>
      </c>
      <c r="C256" t="s">
        <v>36</v>
      </c>
      <c r="D256" t="s">
        <v>13</v>
      </c>
      <c r="E256" s="2">
        <v>945</v>
      </c>
      <c r="F256" s="3">
        <v>75</v>
      </c>
    </row>
    <row r="257" spans="2:6" x14ac:dyDescent="0.35">
      <c r="B257" t="s">
        <v>40</v>
      </c>
      <c r="C257" t="s">
        <v>38</v>
      </c>
      <c r="D257" t="s">
        <v>31</v>
      </c>
      <c r="E257" s="2">
        <v>1988</v>
      </c>
      <c r="F257" s="3">
        <v>39</v>
      </c>
    </row>
    <row r="258" spans="2:6" x14ac:dyDescent="0.35">
      <c r="B258" t="s">
        <v>6</v>
      </c>
      <c r="C258" t="s">
        <v>34</v>
      </c>
      <c r="D258" t="s">
        <v>32</v>
      </c>
      <c r="E258" s="2">
        <v>6734</v>
      </c>
      <c r="F258" s="3">
        <v>123</v>
      </c>
    </row>
    <row r="259" spans="2:6" x14ac:dyDescent="0.35">
      <c r="B259" t="s">
        <v>40</v>
      </c>
      <c r="C259" t="s">
        <v>36</v>
      </c>
      <c r="D259" t="s">
        <v>4</v>
      </c>
      <c r="E259" s="2">
        <v>217</v>
      </c>
      <c r="F259" s="3">
        <v>36</v>
      </c>
    </row>
    <row r="260" spans="2:6" x14ac:dyDescent="0.35">
      <c r="B260" t="s">
        <v>5</v>
      </c>
      <c r="C260" t="s">
        <v>34</v>
      </c>
      <c r="D260" t="s">
        <v>22</v>
      </c>
      <c r="E260" s="2">
        <v>6279</v>
      </c>
      <c r="F260" s="3">
        <v>237</v>
      </c>
    </row>
    <row r="261" spans="2:6" x14ac:dyDescent="0.35">
      <c r="B261" t="s">
        <v>40</v>
      </c>
      <c r="C261" t="s">
        <v>36</v>
      </c>
      <c r="D261" t="s">
        <v>13</v>
      </c>
      <c r="E261" s="2">
        <v>4424</v>
      </c>
      <c r="F261" s="3">
        <v>201</v>
      </c>
    </row>
    <row r="262" spans="2:6" x14ac:dyDescent="0.35">
      <c r="B262" t="s">
        <v>2</v>
      </c>
      <c r="C262" t="s">
        <v>36</v>
      </c>
      <c r="D262" t="s">
        <v>17</v>
      </c>
      <c r="E262" s="2">
        <v>189</v>
      </c>
      <c r="F262" s="3">
        <v>48</v>
      </c>
    </row>
    <row r="263" spans="2:6" x14ac:dyDescent="0.35">
      <c r="B263" t="s">
        <v>5</v>
      </c>
      <c r="C263" t="s">
        <v>35</v>
      </c>
      <c r="D263" t="s">
        <v>22</v>
      </c>
      <c r="E263" s="2">
        <v>490</v>
      </c>
      <c r="F263" s="3">
        <v>84</v>
      </c>
    </row>
    <row r="264" spans="2:6" x14ac:dyDescent="0.35">
      <c r="B264" t="s">
        <v>8</v>
      </c>
      <c r="C264" t="s">
        <v>37</v>
      </c>
      <c r="D264" t="s">
        <v>21</v>
      </c>
      <c r="E264" s="2">
        <v>434</v>
      </c>
      <c r="F264" s="3">
        <v>87</v>
      </c>
    </row>
    <row r="265" spans="2:6" x14ac:dyDescent="0.35">
      <c r="B265" t="s">
        <v>7</v>
      </c>
      <c r="C265" t="s">
        <v>38</v>
      </c>
      <c r="D265" t="s">
        <v>30</v>
      </c>
      <c r="E265" s="2">
        <v>10129</v>
      </c>
      <c r="F265" s="3">
        <v>312</v>
      </c>
    </row>
    <row r="266" spans="2:6" x14ac:dyDescent="0.35">
      <c r="B266" t="s">
        <v>3</v>
      </c>
      <c r="C266" t="s">
        <v>39</v>
      </c>
      <c r="D266" t="s">
        <v>28</v>
      </c>
      <c r="E266" s="2">
        <v>1652</v>
      </c>
      <c r="F266" s="3">
        <v>102</v>
      </c>
    </row>
    <row r="267" spans="2:6" x14ac:dyDescent="0.35">
      <c r="B267" t="s">
        <v>8</v>
      </c>
      <c r="C267" t="s">
        <v>38</v>
      </c>
      <c r="D267" t="s">
        <v>21</v>
      </c>
      <c r="E267" s="2">
        <v>6433</v>
      </c>
      <c r="F267" s="3">
        <v>78</v>
      </c>
    </row>
    <row r="268" spans="2:6" x14ac:dyDescent="0.35">
      <c r="B268" t="s">
        <v>3</v>
      </c>
      <c r="C268" t="s">
        <v>34</v>
      </c>
      <c r="D268" t="s">
        <v>23</v>
      </c>
      <c r="E268" s="2">
        <v>2212</v>
      </c>
      <c r="F268" s="3">
        <v>117</v>
      </c>
    </row>
    <row r="269" spans="2:6" x14ac:dyDescent="0.35">
      <c r="B269" t="s">
        <v>41</v>
      </c>
      <c r="C269" t="s">
        <v>35</v>
      </c>
      <c r="D269" t="s">
        <v>19</v>
      </c>
      <c r="E269" s="2">
        <v>609</v>
      </c>
      <c r="F269" s="3">
        <v>99</v>
      </c>
    </row>
    <row r="270" spans="2:6" x14ac:dyDescent="0.35">
      <c r="B270" t="s">
        <v>40</v>
      </c>
      <c r="C270" t="s">
        <v>35</v>
      </c>
      <c r="D270" t="s">
        <v>24</v>
      </c>
      <c r="E270" s="2">
        <v>1638</v>
      </c>
      <c r="F270" s="3">
        <v>48</v>
      </c>
    </row>
    <row r="271" spans="2:6" x14ac:dyDescent="0.35">
      <c r="B271" t="s">
        <v>7</v>
      </c>
      <c r="C271" t="s">
        <v>34</v>
      </c>
      <c r="D271" t="s">
        <v>15</v>
      </c>
      <c r="E271" s="2">
        <v>3829</v>
      </c>
      <c r="F271" s="3">
        <v>24</v>
      </c>
    </row>
    <row r="272" spans="2:6" x14ac:dyDescent="0.35">
      <c r="B272" t="s">
        <v>40</v>
      </c>
      <c r="C272" t="s">
        <v>39</v>
      </c>
      <c r="D272" t="s">
        <v>15</v>
      </c>
      <c r="E272" s="2">
        <v>5775</v>
      </c>
      <c r="F272" s="3">
        <v>42</v>
      </c>
    </row>
    <row r="273" spans="2:6" x14ac:dyDescent="0.35">
      <c r="B273" t="s">
        <v>6</v>
      </c>
      <c r="C273" t="s">
        <v>35</v>
      </c>
      <c r="D273" t="s">
        <v>20</v>
      </c>
      <c r="E273" s="2">
        <v>1071</v>
      </c>
      <c r="F273" s="3">
        <v>270</v>
      </c>
    </row>
    <row r="274" spans="2:6" x14ac:dyDescent="0.35">
      <c r="B274" t="s">
        <v>8</v>
      </c>
      <c r="C274" t="s">
        <v>36</v>
      </c>
      <c r="D274" t="s">
        <v>23</v>
      </c>
      <c r="E274" s="2">
        <v>5019</v>
      </c>
      <c r="F274" s="3">
        <v>150</v>
      </c>
    </row>
    <row r="275" spans="2:6" x14ac:dyDescent="0.35">
      <c r="B275" t="s">
        <v>2</v>
      </c>
      <c r="C275" t="s">
        <v>37</v>
      </c>
      <c r="D275" t="s">
        <v>15</v>
      </c>
      <c r="E275" s="2">
        <v>2863</v>
      </c>
      <c r="F275" s="3">
        <v>42</v>
      </c>
    </row>
    <row r="276" spans="2:6" x14ac:dyDescent="0.35">
      <c r="B276" t="s">
        <v>40</v>
      </c>
      <c r="C276" t="s">
        <v>35</v>
      </c>
      <c r="D276" t="s">
        <v>29</v>
      </c>
      <c r="E276" s="2">
        <v>1617</v>
      </c>
      <c r="F276" s="3">
        <v>126</v>
      </c>
    </row>
    <row r="277" spans="2:6" x14ac:dyDescent="0.35">
      <c r="B277" t="s">
        <v>6</v>
      </c>
      <c r="C277" t="s">
        <v>37</v>
      </c>
      <c r="D277" t="s">
        <v>26</v>
      </c>
      <c r="E277" s="2">
        <v>6818</v>
      </c>
      <c r="F277" s="3">
        <v>6</v>
      </c>
    </row>
    <row r="278" spans="2:6" x14ac:dyDescent="0.35">
      <c r="B278" t="s">
        <v>3</v>
      </c>
      <c r="C278" t="s">
        <v>35</v>
      </c>
      <c r="D278" t="s">
        <v>15</v>
      </c>
      <c r="E278" s="2">
        <v>6657</v>
      </c>
      <c r="F278" s="3">
        <v>276</v>
      </c>
    </row>
    <row r="279" spans="2:6" x14ac:dyDescent="0.35">
      <c r="B279" t="s">
        <v>3</v>
      </c>
      <c r="C279" t="s">
        <v>34</v>
      </c>
      <c r="D279" t="s">
        <v>17</v>
      </c>
      <c r="E279" s="2">
        <v>2919</v>
      </c>
      <c r="F279" s="3">
        <v>93</v>
      </c>
    </row>
    <row r="280" spans="2:6" x14ac:dyDescent="0.35">
      <c r="B280" t="s">
        <v>2</v>
      </c>
      <c r="C280" t="s">
        <v>36</v>
      </c>
      <c r="D280" t="s">
        <v>31</v>
      </c>
      <c r="E280" s="2">
        <v>3094</v>
      </c>
      <c r="F280" s="3">
        <v>246</v>
      </c>
    </row>
    <row r="281" spans="2:6" x14ac:dyDescent="0.35">
      <c r="B281" t="s">
        <v>6</v>
      </c>
      <c r="C281" t="s">
        <v>39</v>
      </c>
      <c r="D281" t="s">
        <v>24</v>
      </c>
      <c r="E281" s="2">
        <v>2989</v>
      </c>
      <c r="F281" s="3">
        <v>3</v>
      </c>
    </row>
    <row r="282" spans="2:6" x14ac:dyDescent="0.35">
      <c r="B282" t="s">
        <v>8</v>
      </c>
      <c r="C282" t="s">
        <v>38</v>
      </c>
      <c r="D282" t="s">
        <v>27</v>
      </c>
      <c r="E282" s="2">
        <v>2268</v>
      </c>
      <c r="F282" s="3">
        <v>63</v>
      </c>
    </row>
    <row r="283" spans="2:6" x14ac:dyDescent="0.35">
      <c r="B283" t="s">
        <v>5</v>
      </c>
      <c r="C283" t="s">
        <v>35</v>
      </c>
      <c r="D283" t="s">
        <v>31</v>
      </c>
      <c r="E283" s="2">
        <v>4753</v>
      </c>
      <c r="F283" s="3">
        <v>246</v>
      </c>
    </row>
    <row r="284" spans="2:6" x14ac:dyDescent="0.35">
      <c r="B284" t="s">
        <v>2</v>
      </c>
      <c r="C284" t="s">
        <v>34</v>
      </c>
      <c r="D284" t="s">
        <v>19</v>
      </c>
      <c r="E284" s="2">
        <v>7511</v>
      </c>
      <c r="F284" s="3">
        <v>120</v>
      </c>
    </row>
    <row r="285" spans="2:6" x14ac:dyDescent="0.35">
      <c r="B285" t="s">
        <v>2</v>
      </c>
      <c r="C285" t="s">
        <v>38</v>
      </c>
      <c r="D285" t="s">
        <v>31</v>
      </c>
      <c r="E285" s="2">
        <v>4326</v>
      </c>
      <c r="F285" s="3">
        <v>348</v>
      </c>
    </row>
    <row r="286" spans="2:6" x14ac:dyDescent="0.35">
      <c r="B286" t="s">
        <v>41</v>
      </c>
      <c r="C286" t="s">
        <v>34</v>
      </c>
      <c r="D286" t="s">
        <v>23</v>
      </c>
      <c r="E286" s="2">
        <v>4935</v>
      </c>
      <c r="F286" s="3">
        <v>126</v>
      </c>
    </row>
    <row r="287" spans="2:6" x14ac:dyDescent="0.35">
      <c r="B287" t="s">
        <v>6</v>
      </c>
      <c r="C287" t="s">
        <v>35</v>
      </c>
      <c r="D287" t="s">
        <v>30</v>
      </c>
      <c r="E287" s="2">
        <v>4781</v>
      </c>
      <c r="F287" s="3">
        <v>123</v>
      </c>
    </row>
    <row r="288" spans="2:6" x14ac:dyDescent="0.35">
      <c r="B288" t="s">
        <v>5</v>
      </c>
      <c r="C288" t="s">
        <v>38</v>
      </c>
      <c r="D288" t="s">
        <v>25</v>
      </c>
      <c r="E288" s="2">
        <v>7483</v>
      </c>
      <c r="F288" s="3">
        <v>45</v>
      </c>
    </row>
    <row r="289" spans="2:6" x14ac:dyDescent="0.35">
      <c r="B289" t="s">
        <v>10</v>
      </c>
      <c r="C289" t="s">
        <v>38</v>
      </c>
      <c r="D289" t="s">
        <v>4</v>
      </c>
      <c r="E289" s="2">
        <v>6860</v>
      </c>
      <c r="F289" s="3">
        <v>126</v>
      </c>
    </row>
    <row r="290" spans="2:6" x14ac:dyDescent="0.35">
      <c r="B290" t="s">
        <v>40</v>
      </c>
      <c r="C290" t="s">
        <v>37</v>
      </c>
      <c r="D290" t="s">
        <v>29</v>
      </c>
      <c r="E290" s="2">
        <v>9002</v>
      </c>
      <c r="F290" s="3">
        <v>72</v>
      </c>
    </row>
    <row r="291" spans="2:6" x14ac:dyDescent="0.35">
      <c r="B291" t="s">
        <v>6</v>
      </c>
      <c r="C291" t="s">
        <v>36</v>
      </c>
      <c r="D291" t="s">
        <v>29</v>
      </c>
      <c r="E291" s="2">
        <v>1400</v>
      </c>
      <c r="F291" s="3">
        <v>135</v>
      </c>
    </row>
    <row r="292" spans="2:6" x14ac:dyDescent="0.35">
      <c r="B292" t="s">
        <v>10</v>
      </c>
      <c r="C292" t="s">
        <v>34</v>
      </c>
      <c r="D292" t="s">
        <v>22</v>
      </c>
      <c r="E292" s="2">
        <v>4053</v>
      </c>
      <c r="F292" s="3">
        <v>24</v>
      </c>
    </row>
    <row r="293" spans="2:6" x14ac:dyDescent="0.35">
      <c r="B293" t="s">
        <v>7</v>
      </c>
      <c r="C293" t="s">
        <v>36</v>
      </c>
      <c r="D293" t="s">
        <v>31</v>
      </c>
      <c r="E293" s="2">
        <v>2149</v>
      </c>
      <c r="F293" s="3">
        <v>117</v>
      </c>
    </row>
    <row r="294" spans="2:6" x14ac:dyDescent="0.35">
      <c r="B294" t="s">
        <v>3</v>
      </c>
      <c r="C294" t="s">
        <v>39</v>
      </c>
      <c r="D294" t="s">
        <v>29</v>
      </c>
      <c r="E294" s="2">
        <v>3640</v>
      </c>
      <c r="F294" s="3">
        <v>51</v>
      </c>
    </row>
    <row r="295" spans="2:6" x14ac:dyDescent="0.35">
      <c r="B295" t="s">
        <v>2</v>
      </c>
      <c r="C295" t="s">
        <v>39</v>
      </c>
      <c r="D295" t="s">
        <v>23</v>
      </c>
      <c r="E295" s="2">
        <v>630</v>
      </c>
      <c r="F295" s="3">
        <v>36</v>
      </c>
    </row>
    <row r="296" spans="2:6" x14ac:dyDescent="0.35">
      <c r="B296" t="s">
        <v>9</v>
      </c>
      <c r="C296" t="s">
        <v>35</v>
      </c>
      <c r="D296" t="s">
        <v>27</v>
      </c>
      <c r="E296" s="2">
        <v>2429</v>
      </c>
      <c r="F296" s="3">
        <v>144</v>
      </c>
    </row>
    <row r="297" spans="2:6" x14ac:dyDescent="0.35">
      <c r="B297" t="s">
        <v>9</v>
      </c>
      <c r="C297" t="s">
        <v>36</v>
      </c>
      <c r="D297" t="s">
        <v>25</v>
      </c>
      <c r="E297" s="2">
        <v>2142</v>
      </c>
      <c r="F297" s="3">
        <v>114</v>
      </c>
    </row>
    <row r="298" spans="2:6" x14ac:dyDescent="0.35">
      <c r="B298" t="s">
        <v>7</v>
      </c>
      <c r="C298" t="s">
        <v>37</v>
      </c>
      <c r="D298" t="s">
        <v>30</v>
      </c>
      <c r="E298" s="2">
        <v>6454</v>
      </c>
      <c r="F298" s="3">
        <v>54</v>
      </c>
    </row>
    <row r="299" spans="2:6" x14ac:dyDescent="0.35">
      <c r="B299" t="s">
        <v>7</v>
      </c>
      <c r="C299" t="s">
        <v>37</v>
      </c>
      <c r="D299" t="s">
        <v>16</v>
      </c>
      <c r="E299" s="2">
        <v>4487</v>
      </c>
      <c r="F299" s="3">
        <v>333</v>
      </c>
    </row>
    <row r="300" spans="2:6" x14ac:dyDescent="0.35">
      <c r="B300" t="s">
        <v>3</v>
      </c>
      <c r="C300" t="s">
        <v>37</v>
      </c>
      <c r="D300" t="s">
        <v>4</v>
      </c>
      <c r="E300" s="2">
        <v>938</v>
      </c>
      <c r="F300" s="3">
        <v>366</v>
      </c>
    </row>
    <row r="301" spans="2:6" x14ac:dyDescent="0.35">
      <c r="B301" t="s">
        <v>3</v>
      </c>
      <c r="C301" t="s">
        <v>38</v>
      </c>
      <c r="D301" t="s">
        <v>26</v>
      </c>
      <c r="E301" s="2">
        <v>8841</v>
      </c>
      <c r="F301" s="3">
        <v>303</v>
      </c>
    </row>
    <row r="302" spans="2:6" x14ac:dyDescent="0.35">
      <c r="B302" t="s">
        <v>2</v>
      </c>
      <c r="C302" t="s">
        <v>39</v>
      </c>
      <c r="D302" t="s">
        <v>33</v>
      </c>
      <c r="E302" s="2">
        <v>4018</v>
      </c>
      <c r="F302" s="3">
        <v>126</v>
      </c>
    </row>
    <row r="303" spans="2:6" x14ac:dyDescent="0.35">
      <c r="B303" t="s">
        <v>41</v>
      </c>
      <c r="C303" t="s">
        <v>37</v>
      </c>
      <c r="D303" t="s">
        <v>15</v>
      </c>
      <c r="E303" s="2">
        <v>714</v>
      </c>
      <c r="F303" s="3">
        <v>231</v>
      </c>
    </row>
    <row r="304" spans="2:6" x14ac:dyDescent="0.35">
      <c r="B304" t="s">
        <v>9</v>
      </c>
      <c r="C304" t="s">
        <v>38</v>
      </c>
      <c r="D304" t="s">
        <v>25</v>
      </c>
      <c r="E304" s="2">
        <v>3850</v>
      </c>
      <c r="F304"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277F-DA8E-4F4B-99E7-0EA1B05A57E7}">
  <dimension ref="A1:G17"/>
  <sheetViews>
    <sheetView zoomScale="90" zoomScaleNormal="90" workbookViewId="0">
      <selection activeCell="I4" sqref="I4"/>
    </sheetView>
  </sheetViews>
  <sheetFormatPr defaultRowHeight="14.5" x14ac:dyDescent="0.35"/>
  <cols>
    <col min="2" max="2" width="16" bestFit="1" customWidth="1"/>
    <col min="3" max="3" width="14" bestFit="1" customWidth="1"/>
    <col min="6" max="6" width="15.7265625" bestFit="1" customWidth="1"/>
    <col min="7" max="7" width="22.36328125" customWidth="1"/>
  </cols>
  <sheetData>
    <row r="1" spans="1:7" ht="15.5" x14ac:dyDescent="0.35">
      <c r="A1" s="32" t="s">
        <v>87</v>
      </c>
      <c r="B1" s="32"/>
      <c r="C1" s="33"/>
      <c r="F1" s="32" t="s">
        <v>108</v>
      </c>
      <c r="G1" s="32"/>
    </row>
    <row r="4" spans="1:7" x14ac:dyDescent="0.35">
      <c r="B4" s="24" t="s">
        <v>70</v>
      </c>
      <c r="C4" t="s">
        <v>72</v>
      </c>
      <c r="F4" s="24" t="s">
        <v>70</v>
      </c>
      <c r="G4" t="s">
        <v>72</v>
      </c>
    </row>
    <row r="5" spans="1:7" x14ac:dyDescent="0.35">
      <c r="B5" s="25" t="s">
        <v>38</v>
      </c>
      <c r="C5" s="26">
        <v>25221</v>
      </c>
      <c r="F5" s="25" t="s">
        <v>38</v>
      </c>
      <c r="G5" s="26">
        <v>6069</v>
      </c>
    </row>
    <row r="6" spans="1:7" x14ac:dyDescent="0.35">
      <c r="B6" s="28" t="s">
        <v>5</v>
      </c>
      <c r="C6" s="26">
        <v>25221</v>
      </c>
      <c r="F6" s="28" t="s">
        <v>41</v>
      </c>
      <c r="G6" s="26">
        <v>6069</v>
      </c>
    </row>
    <row r="7" spans="1:7" x14ac:dyDescent="0.35">
      <c r="B7" s="25" t="s">
        <v>36</v>
      </c>
      <c r="C7" s="26">
        <v>39620</v>
      </c>
      <c r="F7" s="25" t="s">
        <v>36</v>
      </c>
      <c r="G7" s="26">
        <v>5019</v>
      </c>
    </row>
    <row r="8" spans="1:7" x14ac:dyDescent="0.35">
      <c r="B8" s="28" t="s">
        <v>5</v>
      </c>
      <c r="C8" s="26">
        <v>39620</v>
      </c>
      <c r="F8" s="28" t="s">
        <v>8</v>
      </c>
      <c r="G8" s="26">
        <v>5019</v>
      </c>
    </row>
    <row r="9" spans="1:7" x14ac:dyDescent="0.35">
      <c r="B9" s="25" t="s">
        <v>34</v>
      </c>
      <c r="C9" s="26">
        <v>41559</v>
      </c>
      <c r="F9" s="25" t="s">
        <v>34</v>
      </c>
      <c r="G9" s="26">
        <v>5516</v>
      </c>
    </row>
    <row r="10" spans="1:7" x14ac:dyDescent="0.35">
      <c r="B10" s="28" t="s">
        <v>5</v>
      </c>
      <c r="C10" s="26">
        <v>41559</v>
      </c>
      <c r="F10" s="28" t="s">
        <v>8</v>
      </c>
      <c r="G10" s="26">
        <v>5516</v>
      </c>
    </row>
    <row r="11" spans="1:7" x14ac:dyDescent="0.35">
      <c r="B11" s="25" t="s">
        <v>37</v>
      </c>
      <c r="C11" s="26">
        <v>43568</v>
      </c>
      <c r="F11" s="25" t="s">
        <v>37</v>
      </c>
      <c r="G11" s="26">
        <v>7987</v>
      </c>
    </row>
    <row r="12" spans="1:7" x14ac:dyDescent="0.35">
      <c r="B12" s="28" t="s">
        <v>7</v>
      </c>
      <c r="C12" s="26">
        <v>43568</v>
      </c>
      <c r="F12" s="28" t="s">
        <v>10</v>
      </c>
      <c r="G12" s="26">
        <v>7987</v>
      </c>
    </row>
    <row r="13" spans="1:7" x14ac:dyDescent="0.35">
      <c r="B13" s="25" t="s">
        <v>39</v>
      </c>
      <c r="C13" s="26">
        <v>45752</v>
      </c>
      <c r="F13" s="25" t="s">
        <v>39</v>
      </c>
      <c r="G13" s="26">
        <v>3976</v>
      </c>
    </row>
    <row r="14" spans="1:7" x14ac:dyDescent="0.35">
      <c r="B14" s="28" t="s">
        <v>2</v>
      </c>
      <c r="C14" s="26">
        <v>45752</v>
      </c>
      <c r="F14" s="28" t="s">
        <v>41</v>
      </c>
      <c r="G14" s="26">
        <v>3976</v>
      </c>
    </row>
    <row r="15" spans="1:7" x14ac:dyDescent="0.35">
      <c r="B15" s="25" t="s">
        <v>35</v>
      </c>
      <c r="C15" s="26">
        <v>38325</v>
      </c>
      <c r="F15" s="25" t="s">
        <v>35</v>
      </c>
      <c r="G15" s="26">
        <v>2142</v>
      </c>
    </row>
    <row r="16" spans="1:7" x14ac:dyDescent="0.35">
      <c r="B16" s="28" t="s">
        <v>40</v>
      </c>
      <c r="C16" s="26">
        <v>38325</v>
      </c>
      <c r="F16" s="28" t="s">
        <v>2</v>
      </c>
      <c r="G16" s="26">
        <v>2142</v>
      </c>
    </row>
    <row r="17" spans="2:7" x14ac:dyDescent="0.35">
      <c r="B17" s="25" t="s">
        <v>71</v>
      </c>
      <c r="C17" s="26">
        <v>234045</v>
      </c>
      <c r="F17" s="25" t="s">
        <v>71</v>
      </c>
      <c r="G17" s="26">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82CD-1CA7-4486-B80E-EE0682C97050}">
  <dimension ref="A1:I302"/>
  <sheetViews>
    <sheetView zoomScale="96" zoomScaleNormal="96" workbookViewId="0">
      <selection activeCell="B4" sqref="B4"/>
    </sheetView>
  </sheetViews>
  <sheetFormatPr defaultRowHeight="14.5" x14ac:dyDescent="0.35"/>
  <cols>
    <col min="1" max="1" width="28.90625" customWidth="1"/>
    <col min="2" max="2" width="22.08984375" bestFit="1" customWidth="1"/>
    <col min="3" max="3" width="14" bestFit="1" customWidth="1"/>
    <col min="4" max="4" width="10.6328125" bestFit="1" customWidth="1"/>
    <col min="5" max="5" width="10.26953125" bestFit="1" customWidth="1"/>
    <col min="6" max="6" width="10" bestFit="1" customWidth="1"/>
    <col min="12" max="12" width="20.36328125" bestFit="1" customWidth="1"/>
    <col min="13" max="13" width="14" bestFit="1" customWidth="1"/>
    <col min="14" max="14" width="11.453125" bestFit="1" customWidth="1"/>
  </cols>
  <sheetData>
    <row r="1" spans="1:9" ht="15.5" x14ac:dyDescent="0.35">
      <c r="A1" s="32" t="s">
        <v>80</v>
      </c>
    </row>
    <row r="2" spans="1:9" x14ac:dyDescent="0.35">
      <c r="B2" s="4"/>
      <c r="C2" s="4"/>
      <c r="D2" s="4"/>
      <c r="E2" s="8"/>
      <c r="F2" s="8"/>
      <c r="G2" s="4"/>
      <c r="H2" s="4"/>
      <c r="I2" s="4"/>
    </row>
    <row r="3" spans="1:9" x14ac:dyDescent="0.35">
      <c r="E3" s="2"/>
      <c r="F3" s="3"/>
      <c r="H3" s="12"/>
      <c r="I3" s="12"/>
    </row>
    <row r="4" spans="1:9" x14ac:dyDescent="0.35">
      <c r="B4" s="24" t="s">
        <v>70</v>
      </c>
      <c r="C4" t="s">
        <v>72</v>
      </c>
      <c r="D4" t="s">
        <v>78</v>
      </c>
      <c r="E4" t="s">
        <v>79</v>
      </c>
      <c r="I4" s="12"/>
    </row>
    <row r="5" spans="1:9" x14ac:dyDescent="0.35">
      <c r="B5" s="25" t="s">
        <v>14</v>
      </c>
      <c r="C5" s="26">
        <v>43183</v>
      </c>
      <c r="D5" s="26">
        <v>23657.399999999998</v>
      </c>
      <c r="E5" s="29">
        <v>19525.600000000002</v>
      </c>
      <c r="I5" s="12"/>
    </row>
    <row r="6" spans="1:9" x14ac:dyDescent="0.35">
      <c r="B6" s="25" t="s">
        <v>30</v>
      </c>
      <c r="C6" s="26">
        <v>66500</v>
      </c>
      <c r="D6" s="26">
        <v>40600.979999999989</v>
      </c>
      <c r="E6" s="29">
        <v>25899.020000000011</v>
      </c>
      <c r="I6" s="12"/>
    </row>
    <row r="7" spans="1:9" x14ac:dyDescent="0.35">
      <c r="B7" s="25" t="s">
        <v>24</v>
      </c>
      <c r="C7" s="26">
        <v>35378</v>
      </c>
      <c r="D7" s="26">
        <v>5188.6799999999994</v>
      </c>
      <c r="E7" s="29">
        <v>30189.32</v>
      </c>
      <c r="I7" s="12"/>
    </row>
    <row r="8" spans="1:9" x14ac:dyDescent="0.35">
      <c r="B8" s="25" t="s">
        <v>19</v>
      </c>
      <c r="C8" s="26">
        <v>44744</v>
      </c>
      <c r="D8" s="26">
        <v>14943.839999999998</v>
      </c>
      <c r="E8" s="29">
        <v>29800.160000000003</v>
      </c>
      <c r="I8" s="12"/>
    </row>
    <row r="9" spans="1:9" x14ac:dyDescent="0.35">
      <c r="B9" s="25" t="s">
        <v>22</v>
      </c>
      <c r="C9" s="26">
        <v>66283</v>
      </c>
      <c r="D9" s="26">
        <v>20048.039999999997</v>
      </c>
      <c r="E9" s="29">
        <v>46234.960000000006</v>
      </c>
      <c r="I9" s="12"/>
    </row>
    <row r="10" spans="1:9" x14ac:dyDescent="0.35">
      <c r="B10" s="25" t="s">
        <v>4</v>
      </c>
      <c r="C10" s="26">
        <v>33551</v>
      </c>
      <c r="D10" s="26">
        <v>18604.080000000002</v>
      </c>
      <c r="E10" s="29">
        <v>14946.919999999998</v>
      </c>
      <c r="I10" s="12"/>
    </row>
    <row r="11" spans="1:9" x14ac:dyDescent="0.35">
      <c r="B11" s="25" t="s">
        <v>26</v>
      </c>
      <c r="C11" s="26">
        <v>70273</v>
      </c>
      <c r="D11" s="26">
        <v>11995.199999999999</v>
      </c>
      <c r="E11" s="29">
        <v>58277.8</v>
      </c>
      <c r="I11" s="12"/>
    </row>
    <row r="12" spans="1:9" x14ac:dyDescent="0.35">
      <c r="B12" s="25" t="s">
        <v>28</v>
      </c>
      <c r="C12" s="26">
        <v>72373</v>
      </c>
      <c r="D12" s="26">
        <v>33288.659999999996</v>
      </c>
      <c r="E12" s="29">
        <v>39084.340000000004</v>
      </c>
      <c r="I12" s="12"/>
    </row>
    <row r="13" spans="1:9" x14ac:dyDescent="0.35">
      <c r="B13" s="25" t="s">
        <v>32</v>
      </c>
      <c r="C13" s="26">
        <v>71967</v>
      </c>
      <c r="D13" s="26">
        <v>19903.650000000001</v>
      </c>
      <c r="E13" s="29">
        <v>52063.35</v>
      </c>
      <c r="I13" s="12"/>
    </row>
    <row r="14" spans="1:9" x14ac:dyDescent="0.35">
      <c r="B14" s="25" t="s">
        <v>18</v>
      </c>
      <c r="C14" s="26">
        <v>52150</v>
      </c>
      <c r="D14" s="26">
        <v>11335.44</v>
      </c>
      <c r="E14" s="29">
        <v>40814.559999999998</v>
      </c>
      <c r="I14" s="12"/>
    </row>
    <row r="15" spans="1:9" x14ac:dyDescent="0.35">
      <c r="B15" s="25" t="s">
        <v>17</v>
      </c>
      <c r="C15" s="26">
        <v>63721</v>
      </c>
      <c r="D15" s="26">
        <v>7249.4099999999989</v>
      </c>
      <c r="E15" s="29">
        <v>56471.590000000004</v>
      </c>
      <c r="I15" s="12"/>
    </row>
    <row r="16" spans="1:9" x14ac:dyDescent="0.35">
      <c r="B16" s="25" t="s">
        <v>23</v>
      </c>
      <c r="C16" s="26">
        <v>56644</v>
      </c>
      <c r="D16" s="26">
        <v>11759.88</v>
      </c>
      <c r="E16" s="29">
        <v>44884.12</v>
      </c>
      <c r="I16" s="12"/>
    </row>
    <row r="17" spans="2:9" x14ac:dyDescent="0.35">
      <c r="B17" s="25" t="s">
        <v>29</v>
      </c>
      <c r="C17" s="26">
        <v>58009</v>
      </c>
      <c r="D17" s="26">
        <v>21308.159999999996</v>
      </c>
      <c r="E17" s="29">
        <v>36700.840000000004</v>
      </c>
      <c r="I17" s="12"/>
    </row>
    <row r="18" spans="2:9" x14ac:dyDescent="0.35">
      <c r="B18" s="25" t="s">
        <v>13</v>
      </c>
      <c r="C18" s="26">
        <v>47271</v>
      </c>
      <c r="D18" s="26">
        <v>17549.73</v>
      </c>
      <c r="E18" s="29">
        <v>29721.27</v>
      </c>
      <c r="I18" s="12"/>
    </row>
    <row r="19" spans="2:9" x14ac:dyDescent="0.35">
      <c r="B19" s="25" t="s">
        <v>16</v>
      </c>
      <c r="C19" s="26">
        <v>62111</v>
      </c>
      <c r="D19" s="26">
        <v>18933.659999999996</v>
      </c>
      <c r="E19" s="29">
        <v>43177.340000000004</v>
      </c>
      <c r="I19" s="12"/>
    </row>
    <row r="20" spans="2:9" x14ac:dyDescent="0.35">
      <c r="B20" s="25" t="s">
        <v>20</v>
      </c>
      <c r="C20" s="26">
        <v>54712</v>
      </c>
      <c r="D20" s="26">
        <v>23321.519999999997</v>
      </c>
      <c r="E20" s="29">
        <v>31390.480000000003</v>
      </c>
      <c r="I20" s="12"/>
    </row>
    <row r="21" spans="2:9" x14ac:dyDescent="0.35">
      <c r="B21" s="25" t="s">
        <v>27</v>
      </c>
      <c r="C21" s="26">
        <v>69461</v>
      </c>
      <c r="D21" s="26">
        <v>49888.86</v>
      </c>
      <c r="E21" s="29">
        <v>19572.14</v>
      </c>
      <c r="I21" s="12"/>
    </row>
    <row r="22" spans="2:9" x14ac:dyDescent="0.35">
      <c r="B22" s="25" t="s">
        <v>33</v>
      </c>
      <c r="C22" s="26">
        <v>69160</v>
      </c>
      <c r="D22" s="26">
        <v>22933.979999999996</v>
      </c>
      <c r="E22" s="29">
        <v>46226.020000000004</v>
      </c>
      <c r="I22" s="12"/>
    </row>
    <row r="23" spans="2:9" x14ac:dyDescent="0.35">
      <c r="B23" s="25" t="s">
        <v>15</v>
      </c>
      <c r="C23" s="26">
        <v>68971</v>
      </c>
      <c r="D23" s="26">
        <v>17982.09</v>
      </c>
      <c r="E23" s="29">
        <v>50988.91</v>
      </c>
      <c r="I23" s="12"/>
    </row>
    <row r="24" spans="2:9" x14ac:dyDescent="0.35">
      <c r="B24" s="25" t="s">
        <v>31</v>
      </c>
      <c r="C24" s="26">
        <v>39263</v>
      </c>
      <c r="D24" s="26">
        <v>9744.57</v>
      </c>
      <c r="E24" s="29">
        <v>29518.43</v>
      </c>
      <c r="I24" s="12"/>
    </row>
    <row r="25" spans="2:9" x14ac:dyDescent="0.35">
      <c r="B25" s="25" t="s">
        <v>21</v>
      </c>
      <c r="C25" s="26">
        <v>37772</v>
      </c>
      <c r="D25" s="26">
        <v>11772</v>
      </c>
      <c r="E25" s="29">
        <v>26000</v>
      </c>
      <c r="I25" s="12"/>
    </row>
    <row r="26" spans="2:9" x14ac:dyDescent="0.35">
      <c r="B26" s="25" t="s">
        <v>25</v>
      </c>
      <c r="C26" s="26">
        <v>57372</v>
      </c>
      <c r="D26" s="26">
        <v>27693.900000000005</v>
      </c>
      <c r="E26" s="29">
        <v>29678.099999999995</v>
      </c>
      <c r="I26" s="12"/>
    </row>
    <row r="27" spans="2:9" x14ac:dyDescent="0.35">
      <c r="B27" s="25" t="s">
        <v>71</v>
      </c>
      <c r="C27" s="26">
        <v>1240869</v>
      </c>
      <c r="D27" s="26">
        <v>439703.7300000001</v>
      </c>
      <c r="E27" s="29">
        <v>801165.2699999999</v>
      </c>
      <c r="I27" s="12"/>
    </row>
    <row r="28" spans="2:9" x14ac:dyDescent="0.35">
      <c r="E28" s="2"/>
      <c r="F28" s="3"/>
      <c r="I28" s="12"/>
    </row>
    <row r="29" spans="2:9" x14ac:dyDescent="0.35">
      <c r="E29" s="2"/>
      <c r="F29" s="3"/>
      <c r="I29" s="12"/>
    </row>
    <row r="30" spans="2:9" x14ac:dyDescent="0.35">
      <c r="E30" s="2"/>
      <c r="F30" s="3"/>
      <c r="I30" s="12"/>
    </row>
    <row r="31" spans="2:9" x14ac:dyDescent="0.35">
      <c r="E31" s="2"/>
      <c r="F31" s="3"/>
      <c r="I31" s="12"/>
    </row>
    <row r="32" spans="2:9" x14ac:dyDescent="0.35">
      <c r="E32" s="2"/>
      <c r="F32" s="3"/>
      <c r="I32" s="12"/>
    </row>
    <row r="33" spans="5:9" x14ac:dyDescent="0.35">
      <c r="E33" s="2"/>
      <c r="F33" s="3"/>
      <c r="I33" s="12"/>
    </row>
    <row r="34" spans="5:9" x14ac:dyDescent="0.35">
      <c r="E34" s="2"/>
      <c r="F34" s="3"/>
      <c r="I34" s="12"/>
    </row>
    <row r="35" spans="5:9" x14ac:dyDescent="0.35">
      <c r="E35" s="2"/>
      <c r="F35" s="3"/>
      <c r="I35" s="12"/>
    </row>
    <row r="36" spans="5:9" x14ac:dyDescent="0.35">
      <c r="E36" s="2"/>
      <c r="F36" s="3"/>
      <c r="I36" s="12"/>
    </row>
    <row r="37" spans="5:9" x14ac:dyDescent="0.35">
      <c r="E37" s="2"/>
      <c r="F37" s="3"/>
      <c r="I37" s="12"/>
    </row>
    <row r="38" spans="5:9" x14ac:dyDescent="0.35">
      <c r="E38" s="2"/>
      <c r="F38" s="3"/>
      <c r="I38" s="12"/>
    </row>
    <row r="39" spans="5:9" x14ac:dyDescent="0.35">
      <c r="E39" s="2"/>
      <c r="F39" s="3"/>
      <c r="I39" s="12"/>
    </row>
    <row r="40" spans="5:9" x14ac:dyDescent="0.35">
      <c r="E40" s="2"/>
      <c r="F40" s="3"/>
      <c r="I40" s="12"/>
    </row>
    <row r="41" spans="5:9" x14ac:dyDescent="0.35">
      <c r="E41" s="2"/>
      <c r="F41" s="3"/>
      <c r="I41" s="12"/>
    </row>
    <row r="42" spans="5:9" x14ac:dyDescent="0.35">
      <c r="E42" s="2"/>
      <c r="F42" s="3"/>
      <c r="I42" s="12"/>
    </row>
    <row r="43" spans="5:9" x14ac:dyDescent="0.35">
      <c r="E43" s="2"/>
      <c r="F43" s="3"/>
      <c r="I43" s="12"/>
    </row>
    <row r="44" spans="5:9" x14ac:dyDescent="0.35">
      <c r="E44" s="2"/>
      <c r="F44" s="3"/>
      <c r="I44" s="12"/>
    </row>
    <row r="45" spans="5:9" x14ac:dyDescent="0.35">
      <c r="E45" s="2"/>
      <c r="F45" s="3"/>
      <c r="I45" s="12"/>
    </row>
    <row r="46" spans="5:9" x14ac:dyDescent="0.35">
      <c r="E46" s="2"/>
      <c r="F46" s="3"/>
      <c r="I46" s="12"/>
    </row>
    <row r="47" spans="5:9" x14ac:dyDescent="0.35">
      <c r="E47" s="2"/>
      <c r="F47" s="3"/>
      <c r="I47" s="12"/>
    </row>
    <row r="48" spans="5:9" x14ac:dyDescent="0.35">
      <c r="E48" s="2"/>
      <c r="F48" s="3"/>
      <c r="I48" s="12"/>
    </row>
    <row r="49" spans="5:9" x14ac:dyDescent="0.35">
      <c r="E49" s="2"/>
      <c r="F49" s="3"/>
      <c r="I49" s="12"/>
    </row>
    <row r="50" spans="5:9" x14ac:dyDescent="0.35">
      <c r="E50" s="2"/>
      <c r="F50" s="3"/>
      <c r="I50" s="12"/>
    </row>
    <row r="51" spans="5:9" x14ac:dyDescent="0.35">
      <c r="E51" s="2"/>
      <c r="F51" s="3"/>
      <c r="I51" s="12"/>
    </row>
    <row r="52" spans="5:9" x14ac:dyDescent="0.35">
      <c r="E52" s="2"/>
      <c r="F52" s="3"/>
      <c r="I52" s="12"/>
    </row>
    <row r="53" spans="5:9" x14ac:dyDescent="0.35">
      <c r="E53" s="2"/>
      <c r="F53" s="3"/>
      <c r="I53" s="12"/>
    </row>
    <row r="54" spans="5:9" x14ac:dyDescent="0.35">
      <c r="E54" s="2"/>
      <c r="F54" s="3"/>
      <c r="I54" s="12"/>
    </row>
    <row r="55" spans="5:9" x14ac:dyDescent="0.35">
      <c r="E55" s="2"/>
      <c r="F55" s="3"/>
      <c r="I55" s="12"/>
    </row>
    <row r="56" spans="5:9" x14ac:dyDescent="0.35">
      <c r="E56" s="2"/>
      <c r="F56" s="3"/>
      <c r="I56" s="12"/>
    </row>
    <row r="57" spans="5:9" x14ac:dyDescent="0.35">
      <c r="E57" s="2"/>
      <c r="F57" s="3"/>
      <c r="I57" s="12"/>
    </row>
    <row r="58" spans="5:9" x14ac:dyDescent="0.35">
      <c r="E58" s="2"/>
      <c r="F58" s="3"/>
      <c r="I58" s="12"/>
    </row>
    <row r="59" spans="5:9" x14ac:dyDescent="0.35">
      <c r="E59" s="2"/>
      <c r="F59" s="3"/>
      <c r="I59" s="12"/>
    </row>
    <row r="60" spans="5:9" x14ac:dyDescent="0.35">
      <c r="E60" s="2"/>
      <c r="F60" s="3"/>
      <c r="I60" s="12"/>
    </row>
    <row r="61" spans="5:9" x14ac:dyDescent="0.35">
      <c r="E61" s="2"/>
      <c r="F61" s="3"/>
      <c r="I61" s="12"/>
    </row>
    <row r="62" spans="5:9" x14ac:dyDescent="0.35">
      <c r="E62" s="2"/>
      <c r="F62" s="3"/>
      <c r="I62" s="12"/>
    </row>
    <row r="63" spans="5:9" x14ac:dyDescent="0.35">
      <c r="E63" s="2"/>
      <c r="F63" s="3"/>
      <c r="I63" s="12"/>
    </row>
    <row r="64" spans="5:9" x14ac:dyDescent="0.35">
      <c r="E64" s="2"/>
      <c r="F64" s="3"/>
      <c r="I64" s="12"/>
    </row>
    <row r="65" spans="5:9" x14ac:dyDescent="0.35">
      <c r="E65" s="2"/>
      <c r="F65" s="3"/>
      <c r="I65" s="12"/>
    </row>
    <row r="66" spans="5:9" x14ac:dyDescent="0.35">
      <c r="E66" s="2"/>
      <c r="F66" s="3"/>
      <c r="I66" s="12"/>
    </row>
    <row r="67" spans="5:9" x14ac:dyDescent="0.35">
      <c r="E67" s="2"/>
      <c r="F67" s="3"/>
      <c r="I67" s="12"/>
    </row>
    <row r="68" spans="5:9" x14ac:dyDescent="0.35">
      <c r="E68" s="2"/>
      <c r="F68" s="3"/>
      <c r="I68" s="12"/>
    </row>
    <row r="69" spans="5:9" x14ac:dyDescent="0.35">
      <c r="E69" s="2"/>
      <c r="F69" s="3"/>
      <c r="I69" s="12"/>
    </row>
    <row r="70" spans="5:9" x14ac:dyDescent="0.35">
      <c r="E70" s="2"/>
      <c r="F70" s="3"/>
      <c r="I70" s="12"/>
    </row>
    <row r="71" spans="5:9" x14ac:dyDescent="0.35">
      <c r="E71" s="2"/>
      <c r="F71" s="3"/>
      <c r="I71" s="12"/>
    </row>
    <row r="72" spans="5:9" x14ac:dyDescent="0.35">
      <c r="E72" s="2"/>
      <c r="F72" s="3"/>
      <c r="I72" s="12"/>
    </row>
    <row r="73" spans="5:9" x14ac:dyDescent="0.35">
      <c r="E73" s="2"/>
      <c r="F73" s="3"/>
      <c r="I73" s="12"/>
    </row>
    <row r="74" spans="5:9" x14ac:dyDescent="0.35">
      <c r="E74" s="2"/>
      <c r="F74" s="3"/>
      <c r="I74" s="12"/>
    </row>
    <row r="75" spans="5:9" x14ac:dyDescent="0.35">
      <c r="E75" s="2"/>
      <c r="F75" s="3"/>
      <c r="I75" s="12"/>
    </row>
    <row r="76" spans="5:9" x14ac:dyDescent="0.35">
      <c r="E76" s="2"/>
      <c r="F76" s="3"/>
      <c r="I76" s="12"/>
    </row>
    <row r="77" spans="5:9" x14ac:dyDescent="0.35">
      <c r="E77" s="2"/>
      <c r="F77" s="3"/>
      <c r="I77" s="12"/>
    </row>
    <row r="78" spans="5:9" x14ac:dyDescent="0.35">
      <c r="E78" s="2"/>
      <c r="F78" s="3"/>
      <c r="I78" s="12"/>
    </row>
    <row r="79" spans="5:9" x14ac:dyDescent="0.35">
      <c r="E79" s="2"/>
      <c r="F79" s="3"/>
      <c r="I79" s="12"/>
    </row>
    <row r="80" spans="5:9" x14ac:dyDescent="0.35">
      <c r="E80" s="2"/>
      <c r="F80" s="3"/>
      <c r="I80" s="12"/>
    </row>
    <row r="81" spans="5:9" x14ac:dyDescent="0.35">
      <c r="E81" s="2"/>
      <c r="F81" s="3"/>
      <c r="I81" s="12"/>
    </row>
    <row r="82" spans="5:9" x14ac:dyDescent="0.35">
      <c r="E82" s="2"/>
      <c r="F82" s="3"/>
      <c r="I82" s="12"/>
    </row>
    <row r="83" spans="5:9" x14ac:dyDescent="0.35">
      <c r="E83" s="2"/>
      <c r="F83" s="3"/>
      <c r="I83" s="12"/>
    </row>
    <row r="84" spans="5:9" x14ac:dyDescent="0.35">
      <c r="E84" s="2"/>
      <c r="F84" s="3"/>
      <c r="I84" s="12"/>
    </row>
    <row r="85" spans="5:9" x14ac:dyDescent="0.35">
      <c r="E85" s="2"/>
      <c r="F85" s="3"/>
      <c r="I85" s="12"/>
    </row>
    <row r="86" spans="5:9" x14ac:dyDescent="0.35">
      <c r="E86" s="2"/>
      <c r="F86" s="3"/>
      <c r="I86" s="12"/>
    </row>
    <row r="87" spans="5:9" x14ac:dyDescent="0.35">
      <c r="E87" s="2"/>
      <c r="F87" s="3"/>
      <c r="I87" s="12"/>
    </row>
    <row r="88" spans="5:9" x14ac:dyDescent="0.35">
      <c r="E88" s="2"/>
      <c r="F88" s="3"/>
      <c r="I88" s="12"/>
    </row>
    <row r="89" spans="5:9" x14ac:dyDescent="0.35">
      <c r="E89" s="2"/>
      <c r="F89" s="3"/>
      <c r="I89" s="12"/>
    </row>
    <row r="90" spans="5:9" x14ac:dyDescent="0.35">
      <c r="E90" s="2"/>
      <c r="F90" s="3"/>
      <c r="I90" s="12"/>
    </row>
    <row r="91" spans="5:9" x14ac:dyDescent="0.35">
      <c r="E91" s="2"/>
      <c r="F91" s="3"/>
      <c r="I91" s="12"/>
    </row>
    <row r="92" spans="5:9" x14ac:dyDescent="0.35">
      <c r="E92" s="2"/>
      <c r="F92" s="3"/>
      <c r="I92" s="12"/>
    </row>
    <row r="93" spans="5:9" x14ac:dyDescent="0.35">
      <c r="E93" s="2"/>
      <c r="F93" s="3"/>
      <c r="I93" s="12"/>
    </row>
    <row r="94" spans="5:9" x14ac:dyDescent="0.35">
      <c r="E94" s="2"/>
      <c r="F94" s="3"/>
      <c r="I94" s="12"/>
    </row>
    <row r="95" spans="5:9" x14ac:dyDescent="0.35">
      <c r="E95" s="2"/>
      <c r="F95" s="3"/>
      <c r="I95" s="12"/>
    </row>
    <row r="96" spans="5:9" x14ac:dyDescent="0.35">
      <c r="E96" s="2"/>
      <c r="F96" s="3"/>
      <c r="I96" s="12"/>
    </row>
    <row r="97" spans="5:9" x14ac:dyDescent="0.35">
      <c r="E97" s="2"/>
      <c r="F97" s="3"/>
      <c r="I97" s="12"/>
    </row>
    <row r="98" spans="5:9" x14ac:dyDescent="0.35">
      <c r="E98" s="2"/>
      <c r="F98" s="3"/>
      <c r="I98" s="12"/>
    </row>
    <row r="99" spans="5:9" x14ac:dyDescent="0.35">
      <c r="E99" s="2"/>
      <c r="F99" s="3"/>
      <c r="I99" s="12"/>
    </row>
    <row r="100" spans="5:9" x14ac:dyDescent="0.35">
      <c r="E100" s="2"/>
      <c r="F100" s="3"/>
      <c r="I100" s="12"/>
    </row>
    <row r="101" spans="5:9" x14ac:dyDescent="0.35">
      <c r="E101" s="2"/>
      <c r="F101" s="3"/>
      <c r="I101" s="12"/>
    </row>
    <row r="102" spans="5:9" x14ac:dyDescent="0.35">
      <c r="E102" s="2"/>
      <c r="F102" s="3"/>
      <c r="I102" s="12"/>
    </row>
    <row r="103" spans="5:9" x14ac:dyDescent="0.35">
      <c r="E103" s="2"/>
      <c r="F103" s="3"/>
      <c r="I103" s="12"/>
    </row>
    <row r="104" spans="5:9" x14ac:dyDescent="0.35">
      <c r="E104" s="2"/>
      <c r="F104" s="3"/>
      <c r="I104" s="12"/>
    </row>
    <row r="105" spans="5:9" x14ac:dyDescent="0.35">
      <c r="E105" s="2"/>
      <c r="F105" s="3"/>
      <c r="I105" s="12"/>
    </row>
    <row r="106" spans="5:9" x14ac:dyDescent="0.35">
      <c r="E106" s="2"/>
      <c r="F106" s="3"/>
      <c r="I106" s="12"/>
    </row>
    <row r="107" spans="5:9" x14ac:dyDescent="0.35">
      <c r="E107" s="2"/>
      <c r="F107" s="3"/>
      <c r="I107" s="12"/>
    </row>
    <row r="108" spans="5:9" x14ac:dyDescent="0.35">
      <c r="E108" s="2"/>
      <c r="F108" s="3"/>
      <c r="I108" s="12"/>
    </row>
    <row r="109" spans="5:9" x14ac:dyDescent="0.35">
      <c r="E109" s="2"/>
      <c r="F109" s="3"/>
      <c r="I109" s="12"/>
    </row>
    <row r="110" spans="5:9" x14ac:dyDescent="0.35">
      <c r="E110" s="2"/>
      <c r="F110" s="3"/>
      <c r="I110" s="12"/>
    </row>
    <row r="111" spans="5:9" x14ac:dyDescent="0.35">
      <c r="E111" s="2"/>
      <c r="F111" s="3"/>
      <c r="I111" s="12"/>
    </row>
    <row r="112" spans="5:9" x14ac:dyDescent="0.35">
      <c r="E112" s="2"/>
      <c r="F112" s="3"/>
      <c r="I112" s="12"/>
    </row>
    <row r="113" spans="5:9" x14ac:dyDescent="0.35">
      <c r="E113" s="2"/>
      <c r="F113" s="3"/>
      <c r="I113" s="12"/>
    </row>
    <row r="114" spans="5:9" x14ac:dyDescent="0.35">
      <c r="E114" s="2"/>
      <c r="F114" s="3"/>
      <c r="I114" s="12"/>
    </row>
    <row r="115" spans="5:9" x14ac:dyDescent="0.35">
      <c r="E115" s="2"/>
      <c r="F115" s="3"/>
      <c r="I115" s="12"/>
    </row>
    <row r="116" spans="5:9" x14ac:dyDescent="0.35">
      <c r="E116" s="2"/>
      <c r="F116" s="3"/>
      <c r="I116" s="12"/>
    </row>
    <row r="117" spans="5:9" x14ac:dyDescent="0.35">
      <c r="E117" s="2"/>
      <c r="F117" s="3"/>
      <c r="I117" s="12"/>
    </row>
    <row r="118" spans="5:9" x14ac:dyDescent="0.35">
      <c r="E118" s="2"/>
      <c r="F118" s="3"/>
      <c r="I118" s="12"/>
    </row>
    <row r="119" spans="5:9" x14ac:dyDescent="0.35">
      <c r="E119" s="2"/>
      <c r="F119" s="3"/>
      <c r="I119" s="12"/>
    </row>
    <row r="120" spans="5:9" x14ac:dyDescent="0.35">
      <c r="E120" s="2"/>
      <c r="F120" s="3"/>
      <c r="I120" s="12"/>
    </row>
    <row r="121" spans="5:9" x14ac:dyDescent="0.35">
      <c r="E121" s="2"/>
      <c r="F121" s="3"/>
      <c r="I121" s="12"/>
    </row>
    <row r="122" spans="5:9" x14ac:dyDescent="0.35">
      <c r="E122" s="2"/>
      <c r="F122" s="3"/>
      <c r="I122" s="12"/>
    </row>
    <row r="123" spans="5:9" x14ac:dyDescent="0.35">
      <c r="E123" s="2"/>
      <c r="F123" s="3"/>
      <c r="I123" s="12"/>
    </row>
    <row r="124" spans="5:9" x14ac:dyDescent="0.35">
      <c r="E124" s="2"/>
      <c r="F124" s="3"/>
      <c r="I124" s="12"/>
    </row>
    <row r="125" spans="5:9" x14ac:dyDescent="0.35">
      <c r="E125" s="2"/>
      <c r="F125" s="3"/>
      <c r="I125" s="12"/>
    </row>
    <row r="126" spans="5:9" x14ac:dyDescent="0.35">
      <c r="E126" s="2"/>
      <c r="F126" s="3"/>
      <c r="I126" s="12"/>
    </row>
    <row r="127" spans="5:9" x14ac:dyDescent="0.35">
      <c r="E127" s="2"/>
      <c r="F127" s="3"/>
      <c r="I127" s="12"/>
    </row>
    <row r="128" spans="5:9" x14ac:dyDescent="0.35">
      <c r="E128" s="2"/>
      <c r="F128" s="3"/>
      <c r="I128" s="12"/>
    </row>
    <row r="129" spans="5:9" x14ac:dyDescent="0.35">
      <c r="E129" s="2"/>
      <c r="F129" s="3"/>
      <c r="I129" s="12"/>
    </row>
    <row r="130" spans="5:9" x14ac:dyDescent="0.35">
      <c r="E130" s="2"/>
      <c r="F130" s="3"/>
      <c r="I130" s="12"/>
    </row>
    <row r="131" spans="5:9" x14ac:dyDescent="0.35">
      <c r="E131" s="2"/>
      <c r="F131" s="3"/>
      <c r="I131" s="12"/>
    </row>
    <row r="132" spans="5:9" x14ac:dyDescent="0.35">
      <c r="E132" s="2"/>
      <c r="F132" s="3"/>
      <c r="I132" s="12"/>
    </row>
    <row r="133" spans="5:9" x14ac:dyDescent="0.35">
      <c r="E133" s="2"/>
      <c r="F133" s="3"/>
      <c r="I133" s="12"/>
    </row>
    <row r="134" spans="5:9" x14ac:dyDescent="0.35">
      <c r="E134" s="2"/>
      <c r="F134" s="3"/>
      <c r="I134" s="12"/>
    </row>
    <row r="135" spans="5:9" x14ac:dyDescent="0.35">
      <c r="E135" s="2"/>
      <c r="F135" s="3"/>
      <c r="I135" s="12"/>
    </row>
    <row r="136" spans="5:9" x14ac:dyDescent="0.35">
      <c r="E136" s="2"/>
      <c r="F136" s="3"/>
      <c r="I136" s="12"/>
    </row>
    <row r="137" spans="5:9" x14ac:dyDescent="0.35">
      <c r="E137" s="2"/>
      <c r="F137" s="3"/>
      <c r="I137" s="12"/>
    </row>
    <row r="138" spans="5:9" x14ac:dyDescent="0.35">
      <c r="E138" s="2"/>
      <c r="F138" s="3"/>
      <c r="I138" s="12"/>
    </row>
    <row r="139" spans="5:9" x14ac:dyDescent="0.35">
      <c r="E139" s="2"/>
      <c r="F139" s="3"/>
      <c r="I139" s="12"/>
    </row>
    <row r="140" spans="5:9" x14ac:dyDescent="0.35">
      <c r="E140" s="2"/>
      <c r="F140" s="3"/>
      <c r="I140" s="12"/>
    </row>
    <row r="141" spans="5:9" x14ac:dyDescent="0.35">
      <c r="E141" s="2"/>
      <c r="F141" s="3"/>
      <c r="I141" s="12"/>
    </row>
    <row r="142" spans="5:9" x14ac:dyDescent="0.35">
      <c r="E142" s="2"/>
      <c r="F142" s="3"/>
      <c r="I142" s="12"/>
    </row>
    <row r="143" spans="5:9" x14ac:dyDescent="0.35">
      <c r="E143" s="2"/>
      <c r="F143" s="3"/>
      <c r="I143" s="12"/>
    </row>
    <row r="144" spans="5:9" x14ac:dyDescent="0.35">
      <c r="E144" s="2"/>
      <c r="F144" s="3"/>
      <c r="I144" s="12"/>
    </row>
    <row r="145" spans="5:9" x14ac:dyDescent="0.35">
      <c r="E145" s="2"/>
      <c r="F145" s="3"/>
      <c r="I145" s="12"/>
    </row>
    <row r="146" spans="5:9" x14ac:dyDescent="0.35">
      <c r="E146" s="2"/>
      <c r="F146" s="3"/>
      <c r="I146" s="12"/>
    </row>
    <row r="147" spans="5:9" x14ac:dyDescent="0.35">
      <c r="E147" s="2"/>
      <c r="F147" s="3"/>
      <c r="I147" s="12"/>
    </row>
    <row r="148" spans="5:9" x14ac:dyDescent="0.35">
      <c r="E148" s="2"/>
      <c r="F148" s="3"/>
      <c r="I148" s="12"/>
    </row>
    <row r="149" spans="5:9" x14ac:dyDescent="0.35">
      <c r="E149" s="2"/>
      <c r="F149" s="3"/>
      <c r="I149" s="12"/>
    </row>
    <row r="150" spans="5:9" x14ac:dyDescent="0.35">
      <c r="E150" s="2"/>
      <c r="F150" s="3"/>
      <c r="I150" s="12"/>
    </row>
    <row r="151" spans="5:9" x14ac:dyDescent="0.35">
      <c r="E151" s="2"/>
      <c r="F151" s="3"/>
      <c r="I151" s="12"/>
    </row>
    <row r="152" spans="5:9" x14ac:dyDescent="0.35">
      <c r="E152" s="2"/>
      <c r="F152" s="3"/>
      <c r="I152" s="12"/>
    </row>
    <row r="153" spans="5:9" x14ac:dyDescent="0.35">
      <c r="E153" s="2"/>
      <c r="F153" s="3"/>
      <c r="I153" s="12"/>
    </row>
    <row r="154" spans="5:9" x14ac:dyDescent="0.35">
      <c r="E154" s="2"/>
      <c r="F154" s="3"/>
      <c r="I154" s="12"/>
    </row>
    <row r="155" spans="5:9" x14ac:dyDescent="0.35">
      <c r="E155" s="2"/>
      <c r="F155" s="3"/>
      <c r="I155" s="12"/>
    </row>
    <row r="156" spans="5:9" x14ac:dyDescent="0.35">
      <c r="E156" s="2"/>
      <c r="F156" s="3"/>
      <c r="I156" s="12"/>
    </row>
    <row r="157" spans="5:9" x14ac:dyDescent="0.35">
      <c r="E157" s="2"/>
      <c r="F157" s="3"/>
      <c r="I157" s="12"/>
    </row>
    <row r="158" spans="5:9" x14ac:dyDescent="0.35">
      <c r="E158" s="2"/>
      <c r="F158" s="3"/>
      <c r="I158" s="12"/>
    </row>
    <row r="159" spans="5:9" x14ac:dyDescent="0.35">
      <c r="E159" s="2"/>
      <c r="F159" s="3"/>
      <c r="I159" s="12"/>
    </row>
    <row r="160" spans="5:9" x14ac:dyDescent="0.35">
      <c r="E160" s="2"/>
      <c r="F160" s="3"/>
      <c r="I160" s="12"/>
    </row>
    <row r="161" spans="5:9" x14ac:dyDescent="0.35">
      <c r="E161" s="2"/>
      <c r="F161" s="3"/>
      <c r="I161" s="12"/>
    </row>
    <row r="162" spans="5:9" x14ac:dyDescent="0.35">
      <c r="E162" s="2"/>
      <c r="F162" s="3"/>
      <c r="I162" s="12"/>
    </row>
    <row r="163" spans="5:9" x14ac:dyDescent="0.35">
      <c r="E163" s="2"/>
      <c r="F163" s="3"/>
      <c r="I163" s="12"/>
    </row>
    <row r="164" spans="5:9" x14ac:dyDescent="0.35">
      <c r="E164" s="2"/>
      <c r="F164" s="3"/>
      <c r="I164" s="12"/>
    </row>
    <row r="165" spans="5:9" x14ac:dyDescent="0.35">
      <c r="E165" s="2"/>
      <c r="F165" s="3"/>
      <c r="I165" s="12"/>
    </row>
    <row r="166" spans="5:9" x14ac:dyDescent="0.35">
      <c r="E166" s="2"/>
      <c r="F166" s="3"/>
      <c r="I166" s="12"/>
    </row>
    <row r="167" spans="5:9" x14ac:dyDescent="0.35">
      <c r="E167" s="2"/>
      <c r="F167" s="3"/>
      <c r="I167" s="12"/>
    </row>
    <row r="168" spans="5:9" x14ac:dyDescent="0.35">
      <c r="E168" s="2"/>
      <c r="F168" s="3"/>
      <c r="I168" s="12"/>
    </row>
    <row r="169" spans="5:9" x14ac:dyDescent="0.35">
      <c r="E169" s="2"/>
      <c r="F169" s="3"/>
      <c r="I169" s="12"/>
    </row>
    <row r="170" spans="5:9" x14ac:dyDescent="0.35">
      <c r="E170" s="2"/>
      <c r="F170" s="3"/>
      <c r="I170" s="12"/>
    </row>
    <row r="171" spans="5:9" x14ac:dyDescent="0.35">
      <c r="E171" s="2"/>
      <c r="F171" s="3"/>
      <c r="I171" s="12"/>
    </row>
    <row r="172" spans="5:9" x14ac:dyDescent="0.35">
      <c r="E172" s="2"/>
      <c r="F172" s="3"/>
      <c r="I172" s="12"/>
    </row>
    <row r="173" spans="5:9" x14ac:dyDescent="0.35">
      <c r="E173" s="2"/>
      <c r="F173" s="3"/>
      <c r="I173" s="12"/>
    </row>
    <row r="174" spans="5:9" x14ac:dyDescent="0.35">
      <c r="E174" s="2"/>
      <c r="F174" s="3"/>
      <c r="I174" s="12"/>
    </row>
    <row r="175" spans="5:9" x14ac:dyDescent="0.35">
      <c r="E175" s="2"/>
      <c r="F175" s="3"/>
      <c r="I175" s="12"/>
    </row>
    <row r="176" spans="5:9" x14ac:dyDescent="0.35">
      <c r="E176" s="2"/>
      <c r="F176" s="3"/>
      <c r="I176" s="12"/>
    </row>
    <row r="177" spans="5:9" x14ac:dyDescent="0.35">
      <c r="E177" s="2"/>
      <c r="F177" s="3"/>
      <c r="I177" s="12"/>
    </row>
    <row r="178" spans="5:9" x14ac:dyDescent="0.35">
      <c r="E178" s="2"/>
      <c r="F178" s="3"/>
      <c r="I178" s="12"/>
    </row>
    <row r="179" spans="5:9" x14ac:dyDescent="0.35">
      <c r="E179" s="2"/>
      <c r="F179" s="3"/>
      <c r="I179" s="12"/>
    </row>
    <row r="180" spans="5:9" x14ac:dyDescent="0.35">
      <c r="E180" s="2"/>
      <c r="F180" s="3"/>
      <c r="I180" s="12"/>
    </row>
    <row r="181" spans="5:9" x14ac:dyDescent="0.35">
      <c r="E181" s="2"/>
      <c r="F181" s="3"/>
      <c r="I181" s="12"/>
    </row>
    <row r="182" spans="5:9" x14ac:dyDescent="0.35">
      <c r="E182" s="2"/>
      <c r="F182" s="3"/>
      <c r="I182" s="12"/>
    </row>
    <row r="183" spans="5:9" x14ac:dyDescent="0.35">
      <c r="E183" s="2"/>
      <c r="F183" s="3"/>
      <c r="I183" s="12"/>
    </row>
    <row r="184" spans="5:9" x14ac:dyDescent="0.35">
      <c r="E184" s="2"/>
      <c r="F184" s="3"/>
      <c r="I184" s="12"/>
    </row>
    <row r="185" spans="5:9" x14ac:dyDescent="0.35">
      <c r="E185" s="2"/>
      <c r="F185" s="3"/>
      <c r="I185" s="12"/>
    </row>
    <row r="186" spans="5:9" x14ac:dyDescent="0.35">
      <c r="E186" s="2"/>
      <c r="F186" s="3"/>
      <c r="I186" s="12"/>
    </row>
    <row r="187" spans="5:9" x14ac:dyDescent="0.35">
      <c r="E187" s="2"/>
      <c r="F187" s="3"/>
      <c r="I187" s="12"/>
    </row>
    <row r="188" spans="5:9" x14ac:dyDescent="0.35">
      <c r="E188" s="2"/>
      <c r="F188" s="3"/>
      <c r="I188" s="12"/>
    </row>
    <row r="189" spans="5:9" x14ac:dyDescent="0.35">
      <c r="E189" s="2"/>
      <c r="F189" s="3"/>
      <c r="I189" s="12"/>
    </row>
    <row r="190" spans="5:9" x14ac:dyDescent="0.35">
      <c r="E190" s="2"/>
      <c r="F190" s="3"/>
      <c r="I190" s="12"/>
    </row>
    <row r="191" spans="5:9" x14ac:dyDescent="0.35">
      <c r="E191" s="2"/>
      <c r="F191" s="3"/>
      <c r="I191" s="12"/>
    </row>
    <row r="192" spans="5:9" x14ac:dyDescent="0.35">
      <c r="E192" s="2"/>
      <c r="F192" s="3"/>
      <c r="I192" s="12"/>
    </row>
    <row r="193" spans="5:9" x14ac:dyDescent="0.35">
      <c r="E193" s="2"/>
      <c r="F193" s="3"/>
      <c r="I193" s="12"/>
    </row>
    <row r="194" spans="5:9" x14ac:dyDescent="0.35">
      <c r="E194" s="2"/>
      <c r="F194" s="3"/>
      <c r="I194" s="12"/>
    </row>
    <row r="195" spans="5:9" x14ac:dyDescent="0.35">
      <c r="E195" s="2"/>
      <c r="F195" s="3"/>
      <c r="I195" s="12"/>
    </row>
    <row r="196" spans="5:9" x14ac:dyDescent="0.35">
      <c r="E196" s="2"/>
      <c r="F196" s="3"/>
      <c r="I196" s="12"/>
    </row>
    <row r="197" spans="5:9" x14ac:dyDescent="0.35">
      <c r="E197" s="2"/>
      <c r="F197" s="3"/>
      <c r="I197" s="12"/>
    </row>
    <row r="198" spans="5:9" x14ac:dyDescent="0.35">
      <c r="E198" s="2"/>
      <c r="F198" s="3"/>
      <c r="I198" s="12"/>
    </row>
    <row r="199" spans="5:9" x14ac:dyDescent="0.35">
      <c r="E199" s="2"/>
      <c r="F199" s="3"/>
      <c r="I199" s="12"/>
    </row>
    <row r="200" spans="5:9" x14ac:dyDescent="0.35">
      <c r="E200" s="2"/>
      <c r="F200" s="3"/>
      <c r="I200" s="12"/>
    </row>
    <row r="201" spans="5:9" x14ac:dyDescent="0.35">
      <c r="E201" s="2"/>
      <c r="F201" s="3"/>
      <c r="I201" s="12"/>
    </row>
    <row r="202" spans="5:9" x14ac:dyDescent="0.35">
      <c r="E202" s="2"/>
      <c r="F202" s="3"/>
      <c r="I202" s="12"/>
    </row>
    <row r="203" spans="5:9" x14ac:dyDescent="0.35">
      <c r="E203" s="2"/>
      <c r="F203" s="3"/>
      <c r="I203" s="12"/>
    </row>
    <row r="204" spans="5:9" x14ac:dyDescent="0.35">
      <c r="E204" s="2"/>
      <c r="F204" s="3"/>
      <c r="I204" s="12"/>
    </row>
    <row r="205" spans="5:9" x14ac:dyDescent="0.35">
      <c r="E205" s="2"/>
      <c r="F205" s="3"/>
      <c r="I205" s="12"/>
    </row>
    <row r="206" spans="5:9" x14ac:dyDescent="0.35">
      <c r="E206" s="2"/>
      <c r="F206" s="3"/>
      <c r="I206" s="12"/>
    </row>
    <row r="207" spans="5:9" x14ac:dyDescent="0.35">
      <c r="E207" s="2"/>
      <c r="F207" s="3"/>
      <c r="I207" s="12"/>
    </row>
    <row r="208" spans="5:9" x14ac:dyDescent="0.35">
      <c r="E208" s="2"/>
      <c r="F208" s="3"/>
      <c r="I208" s="12"/>
    </row>
    <row r="209" spans="5:9" x14ac:dyDescent="0.35">
      <c r="E209" s="2"/>
      <c r="F209" s="3"/>
      <c r="I209" s="12"/>
    </row>
    <row r="210" spans="5:9" x14ac:dyDescent="0.35">
      <c r="E210" s="2"/>
      <c r="F210" s="3"/>
      <c r="I210" s="12"/>
    </row>
    <row r="211" spans="5:9" x14ac:dyDescent="0.35">
      <c r="E211" s="2"/>
      <c r="F211" s="3"/>
      <c r="I211" s="12"/>
    </row>
    <row r="212" spans="5:9" x14ac:dyDescent="0.35">
      <c r="E212" s="2"/>
      <c r="F212" s="3"/>
      <c r="I212" s="12"/>
    </row>
    <row r="213" spans="5:9" x14ac:dyDescent="0.35">
      <c r="E213" s="2"/>
      <c r="F213" s="3"/>
      <c r="I213" s="12"/>
    </row>
    <row r="214" spans="5:9" x14ac:dyDescent="0.35">
      <c r="E214" s="2"/>
      <c r="F214" s="3"/>
      <c r="I214" s="12"/>
    </row>
    <row r="215" spans="5:9" x14ac:dyDescent="0.35">
      <c r="E215" s="2"/>
      <c r="F215" s="3"/>
      <c r="I215" s="12"/>
    </row>
    <row r="216" spans="5:9" x14ac:dyDescent="0.35">
      <c r="E216" s="2"/>
      <c r="F216" s="3"/>
      <c r="I216" s="12"/>
    </row>
    <row r="217" spans="5:9" x14ac:dyDescent="0.35">
      <c r="E217" s="2"/>
      <c r="F217" s="3"/>
      <c r="I217" s="12"/>
    </row>
    <row r="218" spans="5:9" x14ac:dyDescent="0.35">
      <c r="E218" s="2"/>
      <c r="F218" s="3"/>
      <c r="I218" s="12"/>
    </row>
    <row r="219" spans="5:9" x14ac:dyDescent="0.35">
      <c r="E219" s="2"/>
      <c r="F219" s="3"/>
      <c r="I219" s="12"/>
    </row>
    <row r="220" spans="5:9" x14ac:dyDescent="0.35">
      <c r="E220" s="2"/>
      <c r="F220" s="3"/>
      <c r="I220" s="12"/>
    </row>
    <row r="221" spans="5:9" x14ac:dyDescent="0.35">
      <c r="E221" s="2"/>
      <c r="F221" s="3"/>
      <c r="I221" s="12"/>
    </row>
    <row r="222" spans="5:9" x14ac:dyDescent="0.35">
      <c r="E222" s="2"/>
      <c r="F222" s="3"/>
      <c r="I222" s="12"/>
    </row>
    <row r="223" spans="5:9" x14ac:dyDescent="0.35">
      <c r="E223" s="2"/>
      <c r="F223" s="3"/>
      <c r="I223" s="12"/>
    </row>
    <row r="224" spans="5:9" x14ac:dyDescent="0.35">
      <c r="E224" s="2"/>
      <c r="F224" s="3"/>
      <c r="I224" s="12"/>
    </row>
    <row r="225" spans="5:9" x14ac:dyDescent="0.35">
      <c r="E225" s="2"/>
      <c r="F225" s="3"/>
      <c r="I225" s="12"/>
    </row>
    <row r="226" spans="5:9" x14ac:dyDescent="0.35">
      <c r="E226" s="2"/>
      <c r="F226" s="3"/>
      <c r="I226" s="12"/>
    </row>
    <row r="227" spans="5:9" x14ac:dyDescent="0.35">
      <c r="E227" s="2"/>
      <c r="F227" s="3"/>
      <c r="I227" s="12"/>
    </row>
    <row r="228" spans="5:9" x14ac:dyDescent="0.35">
      <c r="E228" s="2"/>
      <c r="F228" s="3"/>
      <c r="I228" s="12"/>
    </row>
    <row r="229" spans="5:9" x14ac:dyDescent="0.35">
      <c r="E229" s="2"/>
      <c r="F229" s="3"/>
      <c r="I229" s="12"/>
    </row>
    <row r="230" spans="5:9" x14ac:dyDescent="0.35">
      <c r="E230" s="2"/>
      <c r="F230" s="3"/>
      <c r="I230" s="12"/>
    </row>
    <row r="231" spans="5:9" x14ac:dyDescent="0.35">
      <c r="E231" s="2"/>
      <c r="F231" s="3"/>
      <c r="I231" s="12"/>
    </row>
    <row r="232" spans="5:9" x14ac:dyDescent="0.35">
      <c r="E232" s="2"/>
      <c r="F232" s="3"/>
      <c r="I232" s="12"/>
    </row>
    <row r="233" spans="5:9" x14ac:dyDescent="0.35">
      <c r="E233" s="2"/>
      <c r="F233" s="3"/>
      <c r="I233" s="12"/>
    </row>
    <row r="234" spans="5:9" x14ac:dyDescent="0.35">
      <c r="E234" s="2"/>
      <c r="F234" s="3"/>
      <c r="I234" s="12"/>
    </row>
    <row r="235" spans="5:9" x14ac:dyDescent="0.35">
      <c r="E235" s="2"/>
      <c r="F235" s="3"/>
      <c r="I235" s="12"/>
    </row>
    <row r="236" spans="5:9" x14ac:dyDescent="0.35">
      <c r="E236" s="2"/>
      <c r="F236" s="3"/>
      <c r="I236" s="12"/>
    </row>
    <row r="237" spans="5:9" x14ac:dyDescent="0.35">
      <c r="E237" s="2"/>
      <c r="F237" s="3"/>
      <c r="I237" s="12"/>
    </row>
    <row r="238" spans="5:9" x14ac:dyDescent="0.35">
      <c r="E238" s="2"/>
      <c r="F238" s="3"/>
      <c r="I238" s="12"/>
    </row>
    <row r="239" spans="5:9" x14ac:dyDescent="0.35">
      <c r="E239" s="2"/>
      <c r="F239" s="3"/>
      <c r="I239" s="12"/>
    </row>
    <row r="240" spans="5:9" x14ac:dyDescent="0.35">
      <c r="E240" s="2"/>
      <c r="F240" s="3"/>
      <c r="I240" s="12"/>
    </row>
    <row r="241" spans="5:9" x14ac:dyDescent="0.35">
      <c r="E241" s="2"/>
      <c r="F241" s="3"/>
      <c r="I241" s="12"/>
    </row>
    <row r="242" spans="5:9" x14ac:dyDescent="0.35">
      <c r="E242" s="2"/>
      <c r="F242" s="3"/>
      <c r="I242" s="12"/>
    </row>
    <row r="243" spans="5:9" x14ac:dyDescent="0.35">
      <c r="E243" s="2"/>
      <c r="F243" s="3"/>
      <c r="I243" s="12"/>
    </row>
    <row r="244" spans="5:9" x14ac:dyDescent="0.35">
      <c r="E244" s="2"/>
      <c r="F244" s="3"/>
      <c r="I244" s="12"/>
    </row>
    <row r="245" spans="5:9" x14ac:dyDescent="0.35">
      <c r="E245" s="2"/>
      <c r="F245" s="3"/>
      <c r="I245" s="12"/>
    </row>
    <row r="246" spans="5:9" x14ac:dyDescent="0.35">
      <c r="E246" s="2"/>
      <c r="F246" s="3"/>
      <c r="I246" s="12"/>
    </row>
    <row r="247" spans="5:9" x14ac:dyDescent="0.35">
      <c r="E247" s="2"/>
      <c r="F247" s="3"/>
      <c r="I247" s="12"/>
    </row>
    <row r="248" spans="5:9" x14ac:dyDescent="0.35">
      <c r="E248" s="2"/>
      <c r="F248" s="3"/>
      <c r="I248" s="12"/>
    </row>
    <row r="249" spans="5:9" x14ac:dyDescent="0.35">
      <c r="E249" s="2"/>
      <c r="F249" s="3"/>
      <c r="I249" s="12"/>
    </row>
    <row r="250" spans="5:9" x14ac:dyDescent="0.35">
      <c r="E250" s="2"/>
      <c r="F250" s="3"/>
      <c r="I250" s="12"/>
    </row>
    <row r="251" spans="5:9" x14ac:dyDescent="0.35">
      <c r="E251" s="2"/>
      <c r="F251" s="3"/>
      <c r="I251" s="12"/>
    </row>
    <row r="252" spans="5:9" x14ac:dyDescent="0.35">
      <c r="E252" s="2"/>
      <c r="F252" s="3"/>
      <c r="I252" s="12"/>
    </row>
    <row r="253" spans="5:9" x14ac:dyDescent="0.35">
      <c r="E253" s="2"/>
      <c r="F253" s="3"/>
      <c r="I253" s="12"/>
    </row>
    <row r="254" spans="5:9" x14ac:dyDescent="0.35">
      <c r="E254" s="2"/>
      <c r="F254" s="3"/>
      <c r="I254" s="12"/>
    </row>
    <row r="255" spans="5:9" x14ac:dyDescent="0.35">
      <c r="E255" s="2"/>
      <c r="F255" s="3"/>
      <c r="I255" s="12"/>
    </row>
    <row r="256" spans="5:9" x14ac:dyDescent="0.35">
      <c r="E256" s="2"/>
      <c r="F256" s="3"/>
      <c r="I256" s="12"/>
    </row>
    <row r="257" spans="5:9" x14ac:dyDescent="0.35">
      <c r="E257" s="2"/>
      <c r="F257" s="3"/>
      <c r="I257" s="12"/>
    </row>
    <row r="258" spans="5:9" x14ac:dyDescent="0.35">
      <c r="E258" s="2"/>
      <c r="F258" s="3"/>
      <c r="I258" s="12"/>
    </row>
    <row r="259" spans="5:9" x14ac:dyDescent="0.35">
      <c r="E259" s="2"/>
      <c r="F259" s="3"/>
      <c r="I259" s="12"/>
    </row>
    <row r="260" spans="5:9" x14ac:dyDescent="0.35">
      <c r="E260" s="2"/>
      <c r="F260" s="3"/>
      <c r="I260" s="12"/>
    </row>
    <row r="261" spans="5:9" x14ac:dyDescent="0.35">
      <c r="E261" s="2"/>
      <c r="F261" s="3"/>
      <c r="I261" s="12"/>
    </row>
    <row r="262" spans="5:9" x14ac:dyDescent="0.35">
      <c r="E262" s="2"/>
      <c r="F262" s="3"/>
      <c r="I262" s="12"/>
    </row>
    <row r="263" spans="5:9" x14ac:dyDescent="0.35">
      <c r="E263" s="2"/>
      <c r="F263" s="3"/>
      <c r="I263" s="12"/>
    </row>
    <row r="264" spans="5:9" x14ac:dyDescent="0.35">
      <c r="E264" s="2"/>
      <c r="F264" s="3"/>
      <c r="I264" s="12"/>
    </row>
    <row r="265" spans="5:9" x14ac:dyDescent="0.35">
      <c r="E265" s="2"/>
      <c r="F265" s="3"/>
      <c r="I265" s="12"/>
    </row>
    <row r="266" spans="5:9" x14ac:dyDescent="0.35">
      <c r="E266" s="2"/>
      <c r="F266" s="3"/>
      <c r="I266" s="12"/>
    </row>
    <row r="267" spans="5:9" x14ac:dyDescent="0.35">
      <c r="E267" s="2"/>
      <c r="F267" s="3"/>
      <c r="I267" s="12"/>
    </row>
    <row r="268" spans="5:9" x14ac:dyDescent="0.35">
      <c r="E268" s="2"/>
      <c r="F268" s="3"/>
      <c r="I268" s="12"/>
    </row>
    <row r="269" spans="5:9" x14ac:dyDescent="0.35">
      <c r="E269" s="2"/>
      <c r="F269" s="3"/>
      <c r="I269" s="12"/>
    </row>
    <row r="270" spans="5:9" x14ac:dyDescent="0.35">
      <c r="E270" s="2"/>
      <c r="F270" s="3"/>
      <c r="I270" s="12"/>
    </row>
    <row r="271" spans="5:9" x14ac:dyDescent="0.35">
      <c r="E271" s="2"/>
      <c r="F271" s="3"/>
      <c r="I271" s="12"/>
    </row>
    <row r="272" spans="5:9" x14ac:dyDescent="0.35">
      <c r="E272" s="2"/>
      <c r="F272" s="3"/>
      <c r="I272" s="12"/>
    </row>
    <row r="273" spans="5:9" x14ac:dyDescent="0.35">
      <c r="E273" s="2"/>
      <c r="F273" s="3"/>
      <c r="I273" s="12"/>
    </row>
    <row r="274" spans="5:9" x14ac:dyDescent="0.35">
      <c r="E274" s="2"/>
      <c r="F274" s="3"/>
      <c r="I274" s="12"/>
    </row>
    <row r="275" spans="5:9" x14ac:dyDescent="0.35">
      <c r="E275" s="2"/>
      <c r="F275" s="3"/>
      <c r="I275" s="12"/>
    </row>
    <row r="276" spans="5:9" x14ac:dyDescent="0.35">
      <c r="E276" s="2"/>
      <c r="F276" s="3"/>
      <c r="I276" s="12"/>
    </row>
    <row r="277" spans="5:9" x14ac:dyDescent="0.35">
      <c r="E277" s="2"/>
      <c r="F277" s="3"/>
      <c r="I277" s="12"/>
    </row>
    <row r="278" spans="5:9" x14ac:dyDescent="0.35">
      <c r="E278" s="2"/>
      <c r="F278" s="3"/>
      <c r="I278" s="12"/>
    </row>
    <row r="279" spans="5:9" x14ac:dyDescent="0.35">
      <c r="E279" s="2"/>
      <c r="F279" s="3"/>
      <c r="I279" s="12"/>
    </row>
    <row r="280" spans="5:9" x14ac:dyDescent="0.35">
      <c r="E280" s="2"/>
      <c r="F280" s="3"/>
      <c r="I280" s="12"/>
    </row>
    <row r="281" spans="5:9" x14ac:dyDescent="0.35">
      <c r="E281" s="2"/>
      <c r="F281" s="3"/>
      <c r="I281" s="12"/>
    </row>
    <row r="282" spans="5:9" x14ac:dyDescent="0.35">
      <c r="E282" s="2"/>
      <c r="F282" s="3"/>
      <c r="I282" s="12"/>
    </row>
    <row r="283" spans="5:9" x14ac:dyDescent="0.35">
      <c r="E283" s="2"/>
      <c r="F283" s="3"/>
      <c r="I283" s="12"/>
    </row>
    <row r="284" spans="5:9" x14ac:dyDescent="0.35">
      <c r="E284" s="2"/>
      <c r="F284" s="3"/>
      <c r="I284" s="12"/>
    </row>
    <row r="285" spans="5:9" x14ac:dyDescent="0.35">
      <c r="E285" s="2"/>
      <c r="F285" s="3"/>
      <c r="I285" s="12"/>
    </row>
    <row r="286" spans="5:9" x14ac:dyDescent="0.35">
      <c r="E286" s="2"/>
      <c r="F286" s="3"/>
      <c r="I286" s="12"/>
    </row>
    <row r="287" spans="5:9" x14ac:dyDescent="0.35">
      <c r="E287" s="2"/>
      <c r="F287" s="3"/>
      <c r="I287" s="12"/>
    </row>
    <row r="288" spans="5:9" x14ac:dyDescent="0.35">
      <c r="E288" s="2"/>
      <c r="F288" s="3"/>
      <c r="I288" s="12"/>
    </row>
    <row r="289" spans="5:9" x14ac:dyDescent="0.35">
      <c r="E289" s="2"/>
      <c r="F289" s="3"/>
      <c r="I289" s="12"/>
    </row>
    <row r="290" spans="5:9" x14ac:dyDescent="0.35">
      <c r="E290" s="2"/>
      <c r="F290" s="3"/>
      <c r="I290" s="12"/>
    </row>
    <row r="291" spans="5:9" x14ac:dyDescent="0.35">
      <c r="E291" s="2"/>
      <c r="F291" s="3"/>
      <c r="I291" s="12"/>
    </row>
    <row r="292" spans="5:9" x14ac:dyDescent="0.35">
      <c r="E292" s="2"/>
      <c r="F292" s="3"/>
      <c r="I292" s="12"/>
    </row>
    <row r="293" spans="5:9" x14ac:dyDescent="0.35">
      <c r="E293" s="2"/>
      <c r="F293" s="3"/>
      <c r="I293" s="12"/>
    </row>
    <row r="294" spans="5:9" x14ac:dyDescent="0.35">
      <c r="E294" s="2"/>
      <c r="F294" s="3"/>
      <c r="I294" s="12"/>
    </row>
    <row r="295" spans="5:9" x14ac:dyDescent="0.35">
      <c r="E295" s="2"/>
      <c r="F295" s="3"/>
      <c r="I295" s="12"/>
    </row>
    <row r="296" spans="5:9" x14ac:dyDescent="0.35">
      <c r="E296" s="2"/>
      <c r="F296" s="3"/>
      <c r="I296" s="12"/>
    </row>
    <row r="297" spans="5:9" x14ac:dyDescent="0.35">
      <c r="E297" s="2"/>
      <c r="F297" s="3"/>
      <c r="I297" s="12"/>
    </row>
    <row r="298" spans="5:9" x14ac:dyDescent="0.35">
      <c r="E298" s="2"/>
      <c r="F298" s="3"/>
      <c r="I298" s="12"/>
    </row>
    <row r="299" spans="5:9" x14ac:dyDescent="0.35">
      <c r="E299" s="2"/>
      <c r="F299" s="3"/>
      <c r="I299" s="12"/>
    </row>
    <row r="300" spans="5:9" x14ac:dyDescent="0.35">
      <c r="E300" s="2"/>
      <c r="F300" s="3"/>
      <c r="I300" s="12"/>
    </row>
    <row r="301" spans="5:9" x14ac:dyDescent="0.35">
      <c r="E301" s="2"/>
      <c r="F301" s="3"/>
      <c r="I301" s="12"/>
    </row>
    <row r="302" spans="5:9" x14ac:dyDescent="0.35">
      <c r="E302" s="2"/>
      <c r="F302" s="3"/>
      <c r="I302"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Descriptive Stats</vt:lpstr>
      <vt:lpstr>EDA with CF</vt:lpstr>
      <vt:lpstr>Sales Analysis</vt:lpstr>
      <vt:lpstr>Sales Analysis (Pivot Table)</vt:lpstr>
      <vt:lpstr>Pivot</vt:lpstr>
      <vt:lpstr>Check anomalies</vt:lpstr>
      <vt:lpstr>sales by country</vt:lpstr>
      <vt:lpstr>profits (pivot)</vt:lpstr>
      <vt:lpstr>Dynamic sales report</vt:lpstr>
      <vt:lpstr>Business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john doncy</cp:lastModifiedBy>
  <dcterms:created xsi:type="dcterms:W3CDTF">2021-03-14T20:21:32Z</dcterms:created>
  <dcterms:modified xsi:type="dcterms:W3CDTF">2022-01-06T15:48:19Z</dcterms:modified>
</cp:coreProperties>
</file>