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Sheet 1 - Cumulative deaths wit" sheetId="1" r:id="rId4"/>
    <sheet name="50% - Table 1" sheetId="2" r:id="rId5"/>
    <sheet name="50% - Table 2" sheetId="3" r:id="rId6"/>
    <sheet name="60% - Table 1" sheetId="4" r:id="rId7"/>
    <sheet name="60% - Table 2" sheetId="5" r:id="rId8"/>
    <sheet name="70% - Table 1" sheetId="6" r:id="rId9"/>
    <sheet name="70% - Table 2" sheetId="7" r:id="rId10"/>
    <sheet name="80% - Table 1" sheetId="8" r:id="rId11"/>
    <sheet name="80% - Table 2" sheetId="9" r:id="rId12"/>
    <sheet name="90% - Table 1" sheetId="10" r:id="rId13"/>
    <sheet name="90% - Table 2" sheetId="11" r:id="rId14"/>
  </sheets>
</workbook>
</file>

<file path=xl/sharedStrings.xml><?xml version="1.0" encoding="utf-8"?>
<sst xmlns="http://schemas.openxmlformats.org/spreadsheetml/2006/main" uniqueCount="47">
  <si>
    <t>Cumulative deaths with different % compliant (“C”)</t>
  </si>
  <si>
    <t>By date</t>
  </si>
  <si>
    <t>US Population</t>
  </si>
  <si>
    <t>Current Total Cases</t>
  </si>
  <si>
    <t>Cumulative cases to date (estimate)</t>
  </si>
  <si>
    <t>Current Active Cases</t>
  </si>
  <si>
    <t>Is greater than confirmed cases because many never tested;
We assume these are infectious for one period (5 days)</t>
  </si>
  <si>
    <t>Compliant (C) %</t>
  </si>
  <si>
    <t>Percentage of population being careful—mask wearing, distancing, etc.</t>
  </si>
  <si>
    <t>R0 Compliant</t>
  </si>
  <si>
    <t>Assumed R0 for Compliants, mostly infect other complaints (but see C-&gt;N fraction below)</t>
  </si>
  <si>
    <t>Compliant Population</t>
  </si>
  <si>
    <t>derived, don’t change</t>
  </si>
  <si>
    <t>Non-compliant (N) % (1-C)</t>
  </si>
  <si>
    <r>
      <rPr>
        <b val="1"/>
        <sz val="10"/>
        <color indexed="8"/>
        <rFont val="Helvetica Neue"/>
      </rPr>
      <t xml:space="preserve">derived, don’t change
</t>
    </r>
    <r>
      <rPr>
        <sz val="10"/>
        <color indexed="8"/>
        <rFont val="Helvetica Neue"/>
      </rPr>
      <t>E.g. the young, essential workers with insufficient PPE, others who don’t mask, distance, etc.</t>
    </r>
  </si>
  <si>
    <t>R0 Non-compliant</t>
  </si>
  <si>
    <t>Assumed R0 for Non-compliants</t>
  </si>
  <si>
    <t>Non-compliant Population</t>
  </si>
  <si>
    <t>Cycle time (days)</t>
  </si>
  <si>
    <t>Time in which new cases emerge, and average time for which infected assumed infectious</t>
  </si>
  <si>
    <t>Assume % of Total Cases so far C</t>
  </si>
  <si>
    <t>Backcasting higher than steady-state—we assume a lot of C people were infected e.g. before masking</t>
  </si>
  <si>
    <t>Assume % of Active Cases C</t>
  </si>
  <si>
    <t>Adjusted so simulation is roughly continuous going forward</t>
  </si>
  <si>
    <t>Assume N transmission fraction to C</t>
  </si>
  <si>
    <t>Noncompliants don’t affect many compliants because they are being careful</t>
  </si>
  <si>
    <t>Assume C transmission fraction to N</t>
  </si>
  <si>
    <t xml:space="preserve">Compliants affect more noncompliants because they are not being careful </t>
  </si>
  <si>
    <t>CFR</t>
  </si>
  <si>
    <t>Extrapolated to match current death rate of ~~750/day to above numbers</t>
  </si>
  <si>
    <t>Date</t>
  </si>
  <si>
    <t>New Cases</t>
  </si>
  <si>
    <t>C immune</t>
  </si>
  <si>
    <t>C new cases</t>
  </si>
  <si>
    <t>N immune</t>
  </si>
  <si>
    <t>N new cases</t>
  </si>
  <si>
    <t>Deaths (later)</t>
  </si>
  <si>
    <t>Rt</t>
  </si>
  <si>
    <t>/ day</t>
  </si>
  <si>
    <t>Total</t>
  </si>
  <si>
    <t>as % of C</t>
  </si>
  <si>
    <t>/ cycle</t>
  </si>
  <si>
    <t>as % of N</t>
  </si>
  <si>
    <t>/cycle</t>
  </si>
  <si>
    <t>As % of N</t>
  </si>
  <si>
    <t>As of</t>
  </si>
  <si>
    <t>Population</t>
  </si>
</sst>
</file>

<file path=xl/styles.xml><?xml version="1.0" encoding="utf-8"?>
<styleSheet xmlns="http://schemas.openxmlformats.org/spreadsheetml/2006/main">
  <numFmts count="4">
    <numFmt numFmtId="0" formatCode="General"/>
    <numFmt numFmtId="59" formatCode="0.0%"/>
    <numFmt numFmtId="60" formatCode="m/d/yyyy"/>
    <numFmt numFmtId="61" formatCode="0.000%"/>
  </numFmts>
  <fonts count="8">
    <font>
      <sz val="10"/>
      <color indexed="8"/>
      <name val="Helvetica Neue"/>
    </font>
    <font>
      <sz val="12"/>
      <color indexed="8"/>
      <name val="Helvetica Neue"/>
    </font>
    <font>
      <b val="1"/>
      <sz val="8"/>
      <color indexed="8"/>
      <name val="Helvetica Neue"/>
    </font>
    <font>
      <sz val="8"/>
      <color indexed="8"/>
      <name val="Helvetica Neue"/>
    </font>
    <font>
      <b val="1"/>
      <sz val="9"/>
      <color indexed="8"/>
      <name val="Helvetica Neue"/>
    </font>
    <font>
      <sz val="9"/>
      <color indexed="8"/>
      <name val="Helvetica Neue"/>
    </font>
    <font>
      <b val="1"/>
      <sz val="10"/>
      <color indexed="8"/>
      <name val="Helvetica Neue"/>
    </font>
    <font>
      <b val="1"/>
      <sz val="10"/>
      <color indexed="17"/>
      <name val="Helvetica Neue"/>
    </font>
  </fonts>
  <fills count="4">
    <fill>
      <patternFill patternType="none"/>
    </fill>
    <fill>
      <patternFill patternType="gray125"/>
    </fill>
    <fill>
      <patternFill patternType="solid">
        <fgColor indexed="9"/>
        <bgColor auto="1"/>
      </patternFill>
    </fill>
    <fill>
      <patternFill patternType="solid">
        <fgColor indexed="12"/>
        <bgColor auto="1"/>
      </patternFill>
    </fill>
  </fills>
  <borders count="8">
    <border>
      <left/>
      <right/>
      <top/>
      <bottom/>
      <diagonal/>
    </border>
    <border>
      <left style="thin">
        <color indexed="10"/>
      </left>
      <right style="thin">
        <color indexed="10"/>
      </right>
      <top style="thin">
        <color indexed="10"/>
      </top>
      <bottom style="thin">
        <color indexed="11"/>
      </bottom>
      <diagonal/>
    </border>
    <border>
      <left style="thin">
        <color indexed="10"/>
      </left>
      <right style="thin">
        <color indexed="11"/>
      </right>
      <top style="thin">
        <color indexed="11"/>
      </top>
      <bottom style="thin">
        <color indexed="10"/>
      </bottom>
      <diagonal/>
    </border>
    <border>
      <left style="thin">
        <color indexed="11"/>
      </left>
      <right style="thin">
        <color indexed="10"/>
      </right>
      <top style="thin">
        <color indexed="11"/>
      </top>
      <bottom style="thin">
        <color indexed="10"/>
      </bottom>
      <diagonal/>
    </border>
    <border>
      <left style="thin">
        <color indexed="10"/>
      </left>
      <right style="thin">
        <color indexed="10"/>
      </right>
      <top style="thin">
        <color indexed="11"/>
      </top>
      <bottom style="thin">
        <color indexed="10"/>
      </bottom>
      <diagonal/>
    </border>
    <border>
      <left style="thin">
        <color indexed="10"/>
      </left>
      <right style="thin">
        <color indexed="11"/>
      </right>
      <top style="thin">
        <color indexed="10"/>
      </top>
      <bottom style="thin">
        <color indexed="10"/>
      </bottom>
      <diagonal/>
    </border>
    <border>
      <left style="thin">
        <color indexed="11"/>
      </left>
      <right style="thin">
        <color indexed="10"/>
      </right>
      <top style="thin">
        <color indexed="10"/>
      </top>
      <bottom style="thin">
        <color indexed="10"/>
      </bottom>
      <diagonal/>
    </border>
    <border>
      <left style="thin">
        <color indexed="10"/>
      </left>
      <right style="thin">
        <color indexed="10"/>
      </right>
      <top style="thin">
        <color indexed="10"/>
      </top>
      <bottom style="thin">
        <color indexed="10"/>
      </bottom>
      <diagonal/>
    </border>
  </borders>
  <cellStyleXfs count="1">
    <xf numFmtId="0" fontId="0" applyNumberFormat="0" applyFont="1" applyFill="0" applyBorder="0" applyAlignment="1" applyProtection="0">
      <alignment vertical="top" wrapText="1"/>
    </xf>
  </cellStyleXfs>
  <cellXfs count="47">
    <xf numFmtId="0" fontId="0" applyNumberFormat="0" applyFont="1" applyFill="0" applyBorder="0" applyAlignment="1" applyProtection="0">
      <alignment vertical="top" wrapText="1"/>
    </xf>
    <xf numFmtId="0" fontId="0" applyNumberFormat="1" applyFont="1" applyFill="0" applyBorder="0" applyAlignment="1" applyProtection="0">
      <alignment vertical="top" wrapText="1"/>
    </xf>
    <xf numFmtId="0" fontId="1" applyNumberFormat="0" applyFont="1" applyFill="0" applyBorder="0" applyAlignment="1" applyProtection="0">
      <alignment horizontal="center" vertical="center"/>
    </xf>
    <xf numFmtId="49" fontId="2" fillId="2" borderId="1" applyNumberFormat="1" applyFont="1" applyFill="1" applyBorder="1" applyAlignment="1" applyProtection="0">
      <alignment horizontal="left" vertical="top" wrapText="1"/>
    </xf>
    <xf numFmtId="59" fontId="2" fillId="2" borderId="1" applyNumberFormat="1" applyFont="1" applyFill="1" applyBorder="1" applyAlignment="1" applyProtection="0">
      <alignment vertical="top" wrapText="1"/>
    </xf>
    <xf numFmtId="60" fontId="2" fillId="3" borderId="2" applyNumberFormat="1" applyFont="1" applyFill="1" applyBorder="1" applyAlignment="1" applyProtection="0">
      <alignment horizontal="left" vertical="top" wrapText="1"/>
    </xf>
    <xf numFmtId="0" fontId="3" borderId="3" applyNumberFormat="1" applyFont="1" applyFill="0" applyBorder="1" applyAlignment="1" applyProtection="0">
      <alignment vertical="top" wrapText="1"/>
    </xf>
    <xf numFmtId="0" fontId="3" borderId="4" applyNumberFormat="1" applyFont="1" applyFill="0" applyBorder="1" applyAlignment="1" applyProtection="0">
      <alignment vertical="top" wrapText="1"/>
    </xf>
    <xf numFmtId="60" fontId="2" fillId="3" borderId="5" applyNumberFormat="1" applyFont="1" applyFill="1" applyBorder="1" applyAlignment="1" applyProtection="0">
      <alignment horizontal="left" vertical="top" wrapText="1"/>
    </xf>
    <xf numFmtId="0" fontId="3" borderId="6" applyNumberFormat="1" applyFont="1" applyFill="0" applyBorder="1" applyAlignment="1" applyProtection="0">
      <alignment vertical="top" wrapText="1"/>
    </xf>
    <xf numFmtId="0" fontId="3" borderId="7" applyNumberFormat="1" applyFont="1" applyFill="0" applyBorder="1" applyAlignment="1" applyProtection="0">
      <alignment vertical="top" wrapText="1"/>
    </xf>
    <xf numFmtId="1" fontId="3" borderId="6" applyNumberFormat="1" applyFont="1" applyFill="0" applyBorder="1" applyAlignment="1" applyProtection="0">
      <alignment vertical="top" wrapText="1"/>
    </xf>
    <xf numFmtId="1" fontId="3" borderId="7" applyNumberFormat="1" applyFont="1" applyFill="0" applyBorder="1" applyAlignment="1" applyProtection="0">
      <alignment vertical="top" wrapText="1"/>
    </xf>
    <xf numFmtId="0" fontId="0" applyNumberFormat="1" applyFont="1" applyFill="0" applyBorder="0" applyAlignment="1" applyProtection="0">
      <alignment vertical="top" wrapText="1"/>
    </xf>
    <xf numFmtId="49" fontId="6" fillId="3" borderId="5" applyNumberFormat="1" applyFont="1" applyFill="1" applyBorder="1" applyAlignment="1" applyProtection="0">
      <alignment vertical="top" wrapText="1"/>
    </xf>
    <xf numFmtId="0" fontId="0" borderId="6" applyNumberFormat="1" applyFont="1" applyFill="0" applyBorder="1" applyAlignment="1" applyProtection="0">
      <alignment vertical="top" wrapText="1"/>
    </xf>
    <xf numFmtId="0" fontId="0" borderId="7" applyNumberFormat="0" applyFont="1" applyFill="0" applyBorder="1" applyAlignment="1" applyProtection="0">
      <alignment vertical="top" wrapText="1"/>
    </xf>
    <xf numFmtId="49" fontId="0" borderId="7" applyNumberFormat="1" applyFont="1" applyFill="0" applyBorder="1" applyAlignment="1" applyProtection="0">
      <alignment vertical="top" wrapText="1"/>
    </xf>
    <xf numFmtId="59" fontId="7" borderId="6" applyNumberFormat="1" applyFont="1" applyFill="0" applyBorder="1" applyAlignment="1" applyProtection="0">
      <alignment vertical="top" wrapText="1"/>
    </xf>
    <xf numFmtId="49" fontId="6" borderId="7" applyNumberFormat="1" applyFont="1" applyFill="0" applyBorder="1" applyAlignment="1" applyProtection="0">
      <alignment vertical="top" wrapText="1"/>
    </xf>
    <xf numFmtId="59" fontId="0" borderId="6" applyNumberFormat="1" applyFont="1" applyFill="0" applyBorder="1" applyAlignment="1" applyProtection="0">
      <alignment vertical="top" wrapText="1"/>
    </xf>
    <xf numFmtId="9" fontId="0" borderId="6" applyNumberFormat="1" applyFont="1" applyFill="0" applyBorder="1" applyAlignment="1" applyProtection="0">
      <alignment vertical="top" wrapText="1"/>
    </xf>
    <xf numFmtId="0" fontId="0" applyNumberFormat="1" applyFont="1" applyFill="0" applyBorder="0" applyAlignment="1" applyProtection="0">
      <alignment vertical="top" wrapText="1"/>
    </xf>
    <xf numFmtId="49" fontId="2" fillId="2" borderId="7" applyNumberFormat="1" applyFont="1" applyFill="1" applyBorder="1" applyAlignment="1" applyProtection="0">
      <alignment horizontal="left" vertical="top" wrapText="1"/>
    </xf>
    <xf numFmtId="49" fontId="2" fillId="2" borderId="7" applyNumberFormat="1" applyFont="1" applyFill="1" applyBorder="1" applyAlignment="1" applyProtection="0">
      <alignment vertical="top" wrapText="1"/>
    </xf>
    <xf numFmtId="49" fontId="2" fillId="2" borderId="1" applyNumberFormat="1" applyFont="1" applyFill="1" applyBorder="1" applyAlignment="1" applyProtection="0">
      <alignment vertical="top" wrapText="1"/>
    </xf>
    <xf numFmtId="10" fontId="3" borderId="4" applyNumberFormat="1" applyFont="1" applyFill="0" applyBorder="1" applyAlignment="1" applyProtection="0">
      <alignment vertical="top" wrapText="1"/>
    </xf>
    <xf numFmtId="1" fontId="3" borderId="4" applyNumberFormat="1" applyFont="1" applyFill="0" applyBorder="1" applyAlignment="1" applyProtection="0">
      <alignment vertical="top" wrapText="1"/>
    </xf>
    <xf numFmtId="61" fontId="3" borderId="4" applyNumberFormat="1" applyFont="1" applyFill="0" applyBorder="1" applyAlignment="1" applyProtection="0">
      <alignment vertical="top" wrapText="1"/>
    </xf>
    <xf numFmtId="60" fontId="3" borderId="4" applyNumberFormat="1" applyFont="1" applyFill="0" applyBorder="1" applyAlignment="1" applyProtection="0">
      <alignment vertical="top" wrapText="1"/>
    </xf>
    <xf numFmtId="2" fontId="3" borderId="4" applyNumberFormat="1" applyFont="1" applyFill="0" applyBorder="1" applyAlignment="1" applyProtection="0">
      <alignment vertical="top" wrapText="1"/>
    </xf>
    <xf numFmtId="10" fontId="3" borderId="7" applyNumberFormat="1" applyFont="1" applyFill="0" applyBorder="1" applyAlignment="1" applyProtection="0">
      <alignment vertical="top" wrapText="1"/>
    </xf>
    <xf numFmtId="61" fontId="3" borderId="7" applyNumberFormat="1" applyFont="1" applyFill="0" applyBorder="1" applyAlignment="1" applyProtection="0">
      <alignment vertical="top" wrapText="1"/>
    </xf>
    <xf numFmtId="60" fontId="3" borderId="7" applyNumberFormat="1" applyFont="1" applyFill="0" applyBorder="1" applyAlignment="1" applyProtection="0">
      <alignment vertical="top" wrapText="1"/>
    </xf>
    <xf numFmtId="2" fontId="3" borderId="7" applyNumberFormat="1" applyFont="1" applyFill="0"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14" fontId="2" fillId="3" borderId="2" applyNumberFormat="1" applyFont="1" applyFill="1" applyBorder="1" applyAlignment="1" applyProtection="0">
      <alignment horizontal="left" vertical="top" wrapText="1"/>
    </xf>
    <xf numFmtId="14" fontId="3" borderId="4" applyNumberFormat="1" applyFont="1" applyFill="0" applyBorder="1" applyAlignment="1" applyProtection="0">
      <alignment vertical="top" wrapText="1"/>
    </xf>
    <xf numFmtId="14" fontId="2" fillId="3" borderId="5" applyNumberFormat="1" applyFont="1" applyFill="1" applyBorder="1" applyAlignment="1" applyProtection="0">
      <alignment horizontal="left" vertical="top" wrapText="1"/>
    </xf>
    <xf numFmtId="14" fontId="3" borderId="7" applyNumberFormat="1" applyFont="1" applyFill="0"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bdc0bf"/>
      <rgbColor rgb="ffa5a5a5"/>
      <rgbColor rgb="ff3f3f3f"/>
      <rgbColor rgb="ffdbdbdb"/>
      <rgbColor rgb="ffb8b8b8"/>
      <rgbColor rgb="fffefffe"/>
      <rgbColor rgb="ff919191"/>
      <rgbColor rgb="fff8ba00"/>
      <rgbColor rgb="fffe2500"/>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s>

</file>

<file path=xl/charts/chart1.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127759"/>
          <c:y val="0.151344"/>
          <c:w val="0.865455"/>
          <c:h val="0.77071"/>
        </c:manualLayout>
      </c:layout>
      <c:lineChart>
        <c:grouping val="standard"/>
        <c:varyColors val="0"/>
        <c:ser>
          <c:idx val="0"/>
          <c:order val="0"/>
          <c:tx>
            <c:strRef>
              <c:f>'Sheet 1 - Cumulative deaths wit'!$C$4</c:f>
              <c:strCache>
                <c:ptCount val="1"/>
                <c:pt idx="0">
                  <c:v>50%</c:v>
                </c:pt>
              </c:strCache>
            </c:strRef>
          </c:tx>
          <c:spPr>
            <a:solidFill>
              <a:srgbClr val="FFFFFF"/>
            </a:solidFill>
            <a:ln w="50800" cap="flat">
              <a:solidFill>
                <a:schemeClr val="accent1"/>
              </a:solidFill>
              <a:prstDash val="solid"/>
              <a:miter lim="400000"/>
            </a:ln>
            <a:effectLst/>
          </c:spPr>
          <c:marker>
            <c:symbol val="circle"/>
            <c:size val="4"/>
            <c:spPr>
              <a:solidFill>
                <a:srgbClr val="FFFFFF"/>
              </a:solidFill>
              <a:ln w="50800" cap="flat">
                <a:solidFill>
                  <a:schemeClr val="accent1"/>
                </a:solidFill>
                <a:prstDash val="solid"/>
                <a:miter lim="400000"/>
              </a:ln>
              <a:effectLst/>
            </c:spPr>
          </c:marker>
          <c:dLbls>
            <c:numFmt formatCode="#,##0" sourceLinked="1"/>
            <c:txPr>
              <a:bodyPr/>
              <a:lstStyle/>
              <a:p>
                <a:pPr>
                  <a:defRPr b="0" i="0" strike="noStrike" sz="1200" u="none">
                    <a:solidFill>
                      <a:srgbClr val="000000"/>
                    </a:solidFill>
                    <a:latin typeface="Helvetica Neue"/>
                  </a:defRPr>
                </a:pPr>
              </a:p>
            </c:txPr>
            <c:dLblPos val="b"/>
            <c:showLegendKey val="0"/>
            <c:showVal val="0"/>
            <c:showCatName val="0"/>
            <c:showSerName val="0"/>
            <c:showPercent val="0"/>
            <c:showBubbleSize val="0"/>
            <c:showLeaderLines val="0"/>
          </c:dLbls>
          <c:cat>
            <c:strRef>
              <c:f>'Sheet 1 - Cumulative deaths wit'!$B$5:$B$45</c:f>
              <c:strCache>
                <c:ptCount val="41"/>
                <c:pt idx="0">
                  <c:v>10/20/2020</c:v>
                </c:pt>
                <c:pt idx="1">
                  <c:v>10/25/2020</c:v>
                </c:pt>
                <c:pt idx="2">
                  <c:v>10/30/2020</c:v>
                </c:pt>
                <c:pt idx="3">
                  <c:v>11/4/2020</c:v>
                </c:pt>
                <c:pt idx="4">
                  <c:v>11/9/2020</c:v>
                </c:pt>
                <c:pt idx="5">
                  <c:v>11/14/2020</c:v>
                </c:pt>
                <c:pt idx="6">
                  <c:v>11/19/2020</c:v>
                </c:pt>
                <c:pt idx="7">
                  <c:v>11/24/2020</c:v>
                </c:pt>
                <c:pt idx="8">
                  <c:v>11/29/2020</c:v>
                </c:pt>
                <c:pt idx="9">
                  <c:v>12/4/2020</c:v>
                </c:pt>
                <c:pt idx="10">
                  <c:v>12/9/2020</c:v>
                </c:pt>
                <c:pt idx="11">
                  <c:v>12/14/2020</c:v>
                </c:pt>
                <c:pt idx="12">
                  <c:v>12/19/2020</c:v>
                </c:pt>
                <c:pt idx="13">
                  <c:v>12/24/2020</c:v>
                </c:pt>
                <c:pt idx="14">
                  <c:v>12/29/2020</c:v>
                </c:pt>
                <c:pt idx="15">
                  <c:v>1/3/2021</c:v>
                </c:pt>
                <c:pt idx="16">
                  <c:v>1/8/2021</c:v>
                </c:pt>
                <c:pt idx="17">
                  <c:v>1/13/2021</c:v>
                </c:pt>
                <c:pt idx="18">
                  <c:v>1/18/2021</c:v>
                </c:pt>
                <c:pt idx="19">
                  <c:v>1/23/2021</c:v>
                </c:pt>
                <c:pt idx="20">
                  <c:v>1/28/2021</c:v>
                </c:pt>
                <c:pt idx="21">
                  <c:v>2/2/2021</c:v>
                </c:pt>
                <c:pt idx="22">
                  <c:v>2/7/2021</c:v>
                </c:pt>
                <c:pt idx="23">
                  <c:v>2/12/2021</c:v>
                </c:pt>
                <c:pt idx="24">
                  <c:v>2/17/2021</c:v>
                </c:pt>
                <c:pt idx="25">
                  <c:v>2/22/2021</c:v>
                </c:pt>
                <c:pt idx="26">
                  <c:v>2/27/2021</c:v>
                </c:pt>
                <c:pt idx="27">
                  <c:v>3/4/2021</c:v>
                </c:pt>
                <c:pt idx="28">
                  <c:v>3/9/2021</c:v>
                </c:pt>
                <c:pt idx="29">
                  <c:v>3/14/2021</c:v>
                </c:pt>
                <c:pt idx="30">
                  <c:v>3/19/2021</c:v>
                </c:pt>
                <c:pt idx="31">
                  <c:v>3/24/2021</c:v>
                </c:pt>
                <c:pt idx="32">
                  <c:v>3/29/2021</c:v>
                </c:pt>
                <c:pt idx="33">
                  <c:v>4/3/2021</c:v>
                </c:pt>
                <c:pt idx="34">
                  <c:v>4/8/2021</c:v>
                </c:pt>
                <c:pt idx="35">
                  <c:v>4/13/2021</c:v>
                </c:pt>
                <c:pt idx="36">
                  <c:v>4/18/2021</c:v>
                </c:pt>
                <c:pt idx="37">
                  <c:v>4/23/2021</c:v>
                </c:pt>
                <c:pt idx="38">
                  <c:v>4/28/2021</c:v>
                </c:pt>
                <c:pt idx="39">
                  <c:v>5/3/2021</c:v>
                </c:pt>
                <c:pt idx="40">
                  <c:v>5/8/2021</c:v>
                </c:pt>
              </c:strCache>
            </c:strRef>
          </c:cat>
          <c:val>
            <c:numRef>
              <c:f>'Sheet 1 - Cumulative deaths wit'!$C$5:$C$45</c:f>
              <c:numCache>
                <c:ptCount val="41"/>
                <c:pt idx="0">
                  <c:v>215000.000000</c:v>
                </c:pt>
                <c:pt idx="1">
                  <c:v>220000.000000</c:v>
                </c:pt>
                <c:pt idx="2">
                  <c:v>225000.000000</c:v>
                </c:pt>
                <c:pt idx="3">
                  <c:v>230000.000000</c:v>
                </c:pt>
                <c:pt idx="4">
                  <c:v>235000.000000</c:v>
                </c:pt>
                <c:pt idx="5">
                  <c:v>240000.000000</c:v>
                </c:pt>
                <c:pt idx="6">
                  <c:v>244050.000000</c:v>
                </c:pt>
                <c:pt idx="7">
                  <c:v>248838.180000</c:v>
                </c:pt>
                <c:pt idx="8">
                  <c:v>254539.604896</c:v>
                </c:pt>
                <c:pt idx="9">
                  <c:v>261319.900944</c:v>
                </c:pt>
                <c:pt idx="10">
                  <c:v>269345.500234</c:v>
                </c:pt>
                <c:pt idx="11">
                  <c:v>278782.361057</c:v>
                </c:pt>
                <c:pt idx="12">
                  <c:v>289787.728296</c:v>
                </c:pt>
                <c:pt idx="13">
                  <c:v>302496.368096</c:v>
                </c:pt>
                <c:pt idx="14">
                  <c:v>317001.921578</c:v>
                </c:pt>
                <c:pt idx="15">
                  <c:v>333334.437395</c:v>
                </c:pt>
                <c:pt idx="16">
                  <c:v>351436.327982</c:v>
                </c:pt>
                <c:pt idx="17">
                  <c:v>371140.631069</c:v>
                </c:pt>
                <c:pt idx="18">
                  <c:v>392157.040489</c:v>
                </c:pt>
                <c:pt idx="19">
                  <c:v>414071.891804</c:v>
                </c:pt>
                <c:pt idx="20">
                  <c:v>436367.190365</c:v>
                </c:pt>
                <c:pt idx="21">
                  <c:v>458460.221821</c:v>
                </c:pt>
                <c:pt idx="22">
                  <c:v>479759.665123</c:v>
                </c:pt>
                <c:pt idx="23">
                  <c:v>499728.224899</c:v>
                </c:pt>
                <c:pt idx="24">
                  <c:v>517938.333078</c:v>
                </c:pt>
                <c:pt idx="25">
                  <c:v>534108.599627</c:v>
                </c:pt>
                <c:pt idx="26">
                  <c:v>548114.405877</c:v>
                </c:pt>
                <c:pt idx="27">
                  <c:v>559973.817555</c:v>
                </c:pt>
                <c:pt idx="28">
                  <c:v>569816.333580</c:v>
                </c:pt>
                <c:pt idx="29">
                  <c:v>577844.554452</c:v>
                </c:pt>
                <c:pt idx="30">
                  <c:v>584297.620552</c:v>
                </c:pt>
                <c:pt idx="31">
                  <c:v>589421.901852</c:v>
                </c:pt>
                <c:pt idx="32">
                  <c:v>593450.859649</c:v>
                </c:pt>
                <c:pt idx="33">
                  <c:v>596593.449132</c:v>
                </c:pt>
                <c:pt idx="34">
                  <c:v>599029.169741</c:v>
                </c:pt>
                <c:pt idx="35">
                  <c:v>600907.609635</c:v>
                </c:pt>
                <c:pt idx="36">
                  <c:v>602350.625958</c:v>
                </c:pt>
                <c:pt idx="37">
                  <c:v>603455.793483</c:v>
                </c:pt>
                <c:pt idx="38">
                  <c:v>604300.230526</c:v>
                </c:pt>
                <c:pt idx="39">
                  <c:v>604944.285912</c:v>
                </c:pt>
                <c:pt idx="40">
                  <c:v>605434.830324</c:v>
                </c:pt>
              </c:numCache>
            </c:numRef>
          </c:val>
          <c:smooth val="0"/>
        </c:ser>
        <c:ser>
          <c:idx val="1"/>
          <c:order val="1"/>
          <c:tx>
            <c:strRef>
              <c:f>'Sheet 1 - Cumulative deaths wit'!$D$4</c:f>
              <c:strCache>
                <c:ptCount val="1"/>
                <c:pt idx="0">
                  <c:v>60%</c:v>
                </c:pt>
              </c:strCache>
            </c:strRef>
          </c:tx>
          <c:spPr>
            <a:solidFill>
              <a:srgbClr val="FFFFFF"/>
            </a:solidFill>
            <a:ln w="50800" cap="flat">
              <a:solidFill>
                <a:schemeClr val="accent3"/>
              </a:solidFill>
              <a:prstDash val="solid"/>
              <a:miter lim="400000"/>
            </a:ln>
            <a:effectLst/>
          </c:spPr>
          <c:marker>
            <c:symbol val="circle"/>
            <c:size val="4"/>
            <c:spPr>
              <a:solidFill>
                <a:srgbClr val="FFFFFF"/>
              </a:solidFill>
              <a:ln w="50800" cap="flat">
                <a:solidFill>
                  <a:schemeClr val="accent3"/>
                </a:solidFill>
                <a:prstDash val="solid"/>
                <a:miter lim="400000"/>
              </a:ln>
              <a:effectLst/>
            </c:spPr>
          </c:marker>
          <c:dLbls>
            <c:numFmt formatCode="#,##0" sourceLinked="1"/>
            <c:txPr>
              <a:bodyPr/>
              <a:lstStyle/>
              <a:p>
                <a:pPr>
                  <a:defRPr b="0" i="0" strike="noStrike" sz="1200" u="none">
                    <a:solidFill>
                      <a:srgbClr val="000000"/>
                    </a:solidFill>
                    <a:latin typeface="Helvetica Neue"/>
                  </a:defRPr>
                </a:pPr>
              </a:p>
            </c:txPr>
            <c:dLblPos val="b"/>
            <c:showLegendKey val="0"/>
            <c:showVal val="0"/>
            <c:showCatName val="0"/>
            <c:showSerName val="0"/>
            <c:showPercent val="0"/>
            <c:showBubbleSize val="0"/>
            <c:showLeaderLines val="0"/>
          </c:dLbls>
          <c:cat>
            <c:strRef>
              <c:f>'Sheet 1 - Cumulative deaths wit'!$B$5:$B$45</c:f>
              <c:strCache>
                <c:ptCount val="41"/>
                <c:pt idx="0">
                  <c:v>10/20/2020</c:v>
                </c:pt>
                <c:pt idx="1">
                  <c:v>10/25/2020</c:v>
                </c:pt>
                <c:pt idx="2">
                  <c:v>10/30/2020</c:v>
                </c:pt>
                <c:pt idx="3">
                  <c:v>11/4/2020</c:v>
                </c:pt>
                <c:pt idx="4">
                  <c:v>11/9/2020</c:v>
                </c:pt>
                <c:pt idx="5">
                  <c:v>11/14/2020</c:v>
                </c:pt>
                <c:pt idx="6">
                  <c:v>11/19/2020</c:v>
                </c:pt>
                <c:pt idx="7">
                  <c:v>11/24/2020</c:v>
                </c:pt>
                <c:pt idx="8">
                  <c:v>11/29/2020</c:v>
                </c:pt>
                <c:pt idx="9">
                  <c:v>12/4/2020</c:v>
                </c:pt>
                <c:pt idx="10">
                  <c:v>12/9/2020</c:v>
                </c:pt>
                <c:pt idx="11">
                  <c:v>12/14/2020</c:v>
                </c:pt>
                <c:pt idx="12">
                  <c:v>12/19/2020</c:v>
                </c:pt>
                <c:pt idx="13">
                  <c:v>12/24/2020</c:v>
                </c:pt>
                <c:pt idx="14">
                  <c:v>12/29/2020</c:v>
                </c:pt>
                <c:pt idx="15">
                  <c:v>1/3/2021</c:v>
                </c:pt>
                <c:pt idx="16">
                  <c:v>1/8/2021</c:v>
                </c:pt>
                <c:pt idx="17">
                  <c:v>1/13/2021</c:v>
                </c:pt>
                <c:pt idx="18">
                  <c:v>1/18/2021</c:v>
                </c:pt>
                <c:pt idx="19">
                  <c:v>1/23/2021</c:v>
                </c:pt>
                <c:pt idx="20">
                  <c:v>1/28/2021</c:v>
                </c:pt>
                <c:pt idx="21">
                  <c:v>2/2/2021</c:v>
                </c:pt>
                <c:pt idx="22">
                  <c:v>2/7/2021</c:v>
                </c:pt>
                <c:pt idx="23">
                  <c:v>2/12/2021</c:v>
                </c:pt>
                <c:pt idx="24">
                  <c:v>2/17/2021</c:v>
                </c:pt>
                <c:pt idx="25">
                  <c:v>2/22/2021</c:v>
                </c:pt>
                <c:pt idx="26">
                  <c:v>2/27/2021</c:v>
                </c:pt>
                <c:pt idx="27">
                  <c:v>3/4/2021</c:v>
                </c:pt>
                <c:pt idx="28">
                  <c:v>3/9/2021</c:v>
                </c:pt>
                <c:pt idx="29">
                  <c:v>3/14/2021</c:v>
                </c:pt>
                <c:pt idx="30">
                  <c:v>3/19/2021</c:v>
                </c:pt>
                <c:pt idx="31">
                  <c:v>3/24/2021</c:v>
                </c:pt>
                <c:pt idx="32">
                  <c:v>3/29/2021</c:v>
                </c:pt>
                <c:pt idx="33">
                  <c:v>4/3/2021</c:v>
                </c:pt>
                <c:pt idx="34">
                  <c:v>4/8/2021</c:v>
                </c:pt>
                <c:pt idx="35">
                  <c:v>4/13/2021</c:v>
                </c:pt>
                <c:pt idx="36">
                  <c:v>4/18/2021</c:v>
                </c:pt>
                <c:pt idx="37">
                  <c:v>4/23/2021</c:v>
                </c:pt>
                <c:pt idx="38">
                  <c:v>4/28/2021</c:v>
                </c:pt>
                <c:pt idx="39">
                  <c:v>5/3/2021</c:v>
                </c:pt>
                <c:pt idx="40">
                  <c:v>5/8/2021</c:v>
                </c:pt>
              </c:strCache>
            </c:strRef>
          </c:cat>
          <c:val>
            <c:numRef>
              <c:f>'Sheet 1 - Cumulative deaths wit'!$D$5:$D$45</c:f>
              <c:numCache>
                <c:ptCount val="41"/>
                <c:pt idx="0">
                  <c:v>215000.000000</c:v>
                </c:pt>
                <c:pt idx="1">
                  <c:v>220000.000000</c:v>
                </c:pt>
                <c:pt idx="2">
                  <c:v>225000.000000</c:v>
                </c:pt>
                <c:pt idx="3">
                  <c:v>230000.000000</c:v>
                </c:pt>
                <c:pt idx="4">
                  <c:v>235000.000000</c:v>
                </c:pt>
                <c:pt idx="5">
                  <c:v>240000.000000</c:v>
                </c:pt>
                <c:pt idx="6">
                  <c:v>244050.000000</c:v>
                </c:pt>
                <c:pt idx="7">
                  <c:v>248718.693750</c:v>
                </c:pt>
                <c:pt idx="8">
                  <c:v>254122.689537</c:v>
                </c:pt>
                <c:pt idx="9">
                  <c:v>260359.051592</c:v>
                </c:pt>
                <c:pt idx="10">
                  <c:v>267512.272746</c:v>
                </c:pt>
                <c:pt idx="11">
                  <c:v>275652.270347</c:v>
                </c:pt>
                <c:pt idx="12">
                  <c:v>284827.920009</c:v>
                </c:pt>
                <c:pt idx="13">
                  <c:v>295058.184762</c:v>
                </c:pt>
                <c:pt idx="14">
                  <c:v>306322.269738</c:v>
                </c:pt>
                <c:pt idx="15">
                  <c:v>318550.348223</c:v>
                </c:pt>
                <c:pt idx="16">
                  <c:v>331616.748777</c:v>
                </c:pt>
                <c:pt idx="17">
                  <c:v>345337.719500</c:v>
                </c:pt>
                <c:pt idx="18">
                  <c:v>359475.698751</c:v>
                </c:pt>
                <c:pt idx="19">
                  <c:v>373751.207667</c:v>
                </c:pt>
                <c:pt idx="20">
                  <c:v>387862.019688</c:v>
                </c:pt>
                <c:pt idx="21">
                  <c:v>401507.439819</c:v>
                </c:pt>
                <c:pt idx="22">
                  <c:v>414413.917542</c:v>
                </c:pt>
                <c:pt idx="23">
                  <c:v>426357.487545</c:v>
                </c:pt>
                <c:pt idx="24">
                  <c:v>437179.095480</c:v>
                </c:pt>
                <c:pt idx="25">
                  <c:v>446790.607116</c:v>
                </c:pt>
                <c:pt idx="26">
                  <c:v>455171.579639</c:v>
                </c:pt>
                <c:pt idx="27">
                  <c:v>462358.852980</c:v>
                </c:pt>
                <c:pt idx="28">
                  <c:v>468432.084443</c:v>
                </c:pt>
                <c:pt idx="29">
                  <c:v>473498.366652</c:v>
                </c:pt>
                <c:pt idx="30">
                  <c:v>477678.326079</c:v>
                </c:pt>
                <c:pt idx="31">
                  <c:v>481095.058812</c:v>
                </c:pt>
                <c:pt idx="32">
                  <c:v>483866.311216</c:v>
                </c:pt>
                <c:pt idx="33">
                  <c:v>486099.657059</c:v>
                </c:pt>
                <c:pt idx="34">
                  <c:v>487890.086899</c:v>
                </c:pt>
                <c:pt idx="35">
                  <c:v>489319.338140</c:v>
                </c:pt>
                <c:pt idx="36">
                  <c:v>490456.355672</c:v>
                </c:pt>
                <c:pt idx="37">
                  <c:v>491358.399538</c:v>
                </c:pt>
                <c:pt idx="38">
                  <c:v>492072.452856</c:v>
                </c:pt>
                <c:pt idx="39">
                  <c:v>492636.702197</c:v>
                </c:pt>
                <c:pt idx="40">
                  <c:v>493081.954221</c:v>
                </c:pt>
              </c:numCache>
            </c:numRef>
          </c:val>
          <c:smooth val="0"/>
        </c:ser>
        <c:ser>
          <c:idx val="2"/>
          <c:order val="2"/>
          <c:tx>
            <c:strRef>
              <c:f>'Sheet 1 - Cumulative deaths wit'!$E$4</c:f>
              <c:strCache>
                <c:ptCount val="1"/>
                <c:pt idx="0">
                  <c:v>70%</c:v>
                </c:pt>
              </c:strCache>
            </c:strRef>
          </c:tx>
          <c:spPr>
            <a:solidFill>
              <a:srgbClr val="FFFFFF"/>
            </a:solidFill>
            <a:ln w="50800" cap="flat">
              <a:solidFill>
                <a:srgbClr val="929292"/>
              </a:solidFill>
              <a:prstDash val="solid"/>
              <a:miter lim="400000"/>
            </a:ln>
            <a:effectLst/>
          </c:spPr>
          <c:marker>
            <c:symbol val="circle"/>
            <c:size val="4"/>
            <c:spPr>
              <a:solidFill>
                <a:srgbClr val="FFFFFF"/>
              </a:solidFill>
              <a:ln w="50800" cap="flat">
                <a:solidFill>
                  <a:srgbClr val="929292"/>
                </a:solidFill>
                <a:prstDash val="solid"/>
                <a:miter lim="400000"/>
              </a:ln>
              <a:effectLst/>
            </c:spPr>
          </c:marker>
          <c:dLbls>
            <c:numFmt formatCode="#,##0" sourceLinked="1"/>
            <c:txPr>
              <a:bodyPr/>
              <a:lstStyle/>
              <a:p>
                <a:pPr>
                  <a:defRPr b="0" i="0" strike="noStrike" sz="1200" u="none">
                    <a:solidFill>
                      <a:srgbClr val="000000"/>
                    </a:solidFill>
                    <a:latin typeface="Helvetica Neue"/>
                  </a:defRPr>
                </a:pPr>
              </a:p>
            </c:txPr>
            <c:dLblPos val="b"/>
            <c:showLegendKey val="0"/>
            <c:showVal val="0"/>
            <c:showCatName val="0"/>
            <c:showSerName val="0"/>
            <c:showPercent val="0"/>
            <c:showBubbleSize val="0"/>
            <c:showLeaderLines val="0"/>
          </c:dLbls>
          <c:cat>
            <c:strRef>
              <c:f>'Sheet 1 - Cumulative deaths wit'!$B$5:$B$45</c:f>
              <c:strCache>
                <c:ptCount val="41"/>
                <c:pt idx="0">
                  <c:v>10/20/2020</c:v>
                </c:pt>
                <c:pt idx="1">
                  <c:v>10/25/2020</c:v>
                </c:pt>
                <c:pt idx="2">
                  <c:v>10/30/2020</c:v>
                </c:pt>
                <c:pt idx="3">
                  <c:v>11/4/2020</c:v>
                </c:pt>
                <c:pt idx="4">
                  <c:v>11/9/2020</c:v>
                </c:pt>
                <c:pt idx="5">
                  <c:v>11/14/2020</c:v>
                </c:pt>
                <c:pt idx="6">
                  <c:v>11/19/2020</c:v>
                </c:pt>
                <c:pt idx="7">
                  <c:v>11/24/2020</c:v>
                </c:pt>
                <c:pt idx="8">
                  <c:v>11/29/2020</c:v>
                </c:pt>
                <c:pt idx="9">
                  <c:v>12/4/2020</c:v>
                </c:pt>
                <c:pt idx="10">
                  <c:v>12/9/2020</c:v>
                </c:pt>
                <c:pt idx="11">
                  <c:v>12/14/2020</c:v>
                </c:pt>
                <c:pt idx="12">
                  <c:v>12/19/2020</c:v>
                </c:pt>
                <c:pt idx="13">
                  <c:v>12/24/2020</c:v>
                </c:pt>
                <c:pt idx="14">
                  <c:v>12/29/2020</c:v>
                </c:pt>
                <c:pt idx="15">
                  <c:v>1/3/2021</c:v>
                </c:pt>
                <c:pt idx="16">
                  <c:v>1/8/2021</c:v>
                </c:pt>
                <c:pt idx="17">
                  <c:v>1/13/2021</c:v>
                </c:pt>
                <c:pt idx="18">
                  <c:v>1/18/2021</c:v>
                </c:pt>
                <c:pt idx="19">
                  <c:v>1/23/2021</c:v>
                </c:pt>
                <c:pt idx="20">
                  <c:v>1/28/2021</c:v>
                </c:pt>
                <c:pt idx="21">
                  <c:v>2/2/2021</c:v>
                </c:pt>
                <c:pt idx="22">
                  <c:v>2/7/2021</c:v>
                </c:pt>
                <c:pt idx="23">
                  <c:v>2/12/2021</c:v>
                </c:pt>
                <c:pt idx="24">
                  <c:v>2/17/2021</c:v>
                </c:pt>
                <c:pt idx="25">
                  <c:v>2/22/2021</c:v>
                </c:pt>
                <c:pt idx="26">
                  <c:v>2/27/2021</c:v>
                </c:pt>
                <c:pt idx="27">
                  <c:v>3/4/2021</c:v>
                </c:pt>
                <c:pt idx="28">
                  <c:v>3/9/2021</c:v>
                </c:pt>
                <c:pt idx="29">
                  <c:v>3/14/2021</c:v>
                </c:pt>
                <c:pt idx="30">
                  <c:v>3/19/2021</c:v>
                </c:pt>
                <c:pt idx="31">
                  <c:v>3/24/2021</c:v>
                </c:pt>
                <c:pt idx="32">
                  <c:v>3/29/2021</c:v>
                </c:pt>
                <c:pt idx="33">
                  <c:v>4/3/2021</c:v>
                </c:pt>
                <c:pt idx="34">
                  <c:v>4/8/2021</c:v>
                </c:pt>
                <c:pt idx="35">
                  <c:v>4/13/2021</c:v>
                </c:pt>
                <c:pt idx="36">
                  <c:v>4/18/2021</c:v>
                </c:pt>
                <c:pt idx="37">
                  <c:v>4/23/2021</c:v>
                </c:pt>
                <c:pt idx="38">
                  <c:v>4/28/2021</c:v>
                </c:pt>
                <c:pt idx="39">
                  <c:v>5/3/2021</c:v>
                </c:pt>
                <c:pt idx="40">
                  <c:v>5/8/2021</c:v>
                </c:pt>
              </c:strCache>
            </c:strRef>
          </c:cat>
          <c:val>
            <c:numRef>
              <c:f>'Sheet 1 - Cumulative deaths wit'!$E$5:$E$45</c:f>
              <c:numCache>
                <c:ptCount val="41"/>
                <c:pt idx="0">
                  <c:v>215000.000000</c:v>
                </c:pt>
                <c:pt idx="1">
                  <c:v>220000.000000</c:v>
                </c:pt>
                <c:pt idx="2">
                  <c:v>225000.000000</c:v>
                </c:pt>
                <c:pt idx="3">
                  <c:v>230000.000000</c:v>
                </c:pt>
                <c:pt idx="4">
                  <c:v>235000.000000</c:v>
                </c:pt>
                <c:pt idx="5">
                  <c:v>240000.000000</c:v>
                </c:pt>
                <c:pt idx="6">
                  <c:v>244050.000000</c:v>
                </c:pt>
                <c:pt idx="7">
                  <c:v>248517.342857</c:v>
                </c:pt>
                <c:pt idx="8">
                  <c:v>253440.709646</c:v>
                </c:pt>
                <c:pt idx="9">
                  <c:v>258834.619102</c:v>
                </c:pt>
                <c:pt idx="10">
                  <c:v>264695.206098</c:v>
                </c:pt>
                <c:pt idx="11">
                  <c:v>271000.962052</c:v>
                </c:pt>
                <c:pt idx="12">
                  <c:v>277712.012026</c:v>
                </c:pt>
                <c:pt idx="13">
                  <c:v>284769.578436</c:v>
                </c:pt>
                <c:pt idx="14">
                  <c:v>292096.505771</c:v>
                </c:pt>
                <c:pt idx="15">
                  <c:v>299599.327171</c:v>
                </c:pt>
                <c:pt idx="16">
                  <c:v>307172.045579</c:v>
                </c:pt>
                <c:pt idx="17">
                  <c:v>314701.486031</c:v>
                </c:pt>
                <c:pt idx="18">
                  <c:v>322073.758728</c:v>
                </c:pt>
                <c:pt idx="19">
                  <c:v>329181.112890</c:v>
                </c:pt>
                <c:pt idx="20">
                  <c:v>335928.330073</c:v>
                </c:pt>
                <c:pt idx="21">
                  <c:v>342237.850143</c:v>
                </c:pt>
                <c:pt idx="22">
                  <c:v>348053.041241</c:v>
                </c:pt>
                <c:pt idx="23">
                  <c:v>353339.359972</c:v>
                </c:pt>
                <c:pt idx="24">
                  <c:v>358083.507693</c:v>
                </c:pt>
                <c:pt idx="25">
                  <c:v>362290.981430</c:v>
                </c:pt>
                <c:pt idx="26">
                  <c:v>365982.583994</c:v>
                </c:pt>
                <c:pt idx="27">
                  <c:v>369190.485000</c:v>
                </c:pt>
                <c:pt idx="28">
                  <c:v>371954.340665</c:v>
                </c:pt>
                <c:pt idx="29">
                  <c:v>374317.834521</c:v>
                </c:pt>
                <c:pt idx="30">
                  <c:v>376325.842238</c:v>
                </c:pt>
                <c:pt idx="31">
                  <c:v>378022.286400</c:v>
                </c:pt>
                <c:pt idx="32">
                  <c:v>379448.648286</c:v>
                </c:pt>
                <c:pt idx="33">
                  <c:v>380643.045642</c:v>
                </c:pt>
                <c:pt idx="34">
                  <c:v>381639.761034</c:v>
                </c:pt>
                <c:pt idx="35">
                  <c:v>382469.104650</c:v>
                </c:pt>
                <c:pt idx="36">
                  <c:v>383157.508271</c:v>
                </c:pt>
                <c:pt idx="37">
                  <c:v>383727.766106</c:v>
                </c:pt>
                <c:pt idx="38">
                  <c:v>384199.358075</c:v>
                </c:pt>
                <c:pt idx="39">
                  <c:v>384588.809127</c:v>
                </c:pt>
                <c:pt idx="40">
                  <c:v>384910.053093</c:v>
                </c:pt>
              </c:numCache>
            </c:numRef>
          </c:val>
          <c:smooth val="0"/>
        </c:ser>
        <c:ser>
          <c:idx val="3"/>
          <c:order val="3"/>
          <c:tx>
            <c:strRef>
              <c:f>'Sheet 1 - Cumulative deaths wit'!$F$4</c:f>
              <c:strCache>
                <c:ptCount val="1"/>
                <c:pt idx="0">
                  <c:v>80%</c:v>
                </c:pt>
              </c:strCache>
            </c:strRef>
          </c:tx>
          <c:spPr>
            <a:solidFill>
              <a:srgbClr val="FFFFFF"/>
            </a:solidFill>
            <a:ln w="50800" cap="flat">
              <a:solidFill>
                <a:srgbClr val="F8BA00"/>
              </a:solidFill>
              <a:prstDash val="solid"/>
              <a:miter lim="400000"/>
            </a:ln>
            <a:effectLst/>
          </c:spPr>
          <c:marker>
            <c:symbol val="circle"/>
            <c:size val="4"/>
            <c:spPr>
              <a:solidFill>
                <a:srgbClr val="FFFFFF"/>
              </a:solidFill>
              <a:ln w="50800" cap="flat">
                <a:solidFill>
                  <a:srgbClr val="F8BA00"/>
                </a:solidFill>
                <a:prstDash val="solid"/>
                <a:miter lim="400000"/>
              </a:ln>
              <a:effectLst/>
            </c:spPr>
          </c:marker>
          <c:dLbls>
            <c:numFmt formatCode="#,##0" sourceLinked="1"/>
            <c:txPr>
              <a:bodyPr/>
              <a:lstStyle/>
              <a:p>
                <a:pPr>
                  <a:defRPr b="0" i="0" strike="noStrike" sz="1200" u="none">
                    <a:solidFill>
                      <a:srgbClr val="000000"/>
                    </a:solidFill>
                    <a:latin typeface="Helvetica Neue"/>
                  </a:defRPr>
                </a:pPr>
              </a:p>
            </c:txPr>
            <c:dLblPos val="b"/>
            <c:showLegendKey val="0"/>
            <c:showVal val="0"/>
            <c:showCatName val="0"/>
            <c:showSerName val="0"/>
            <c:showPercent val="0"/>
            <c:showBubbleSize val="0"/>
            <c:showLeaderLines val="0"/>
          </c:dLbls>
          <c:cat>
            <c:strRef>
              <c:f>'Sheet 1 - Cumulative deaths wit'!$B$5:$B$45</c:f>
              <c:strCache>
                <c:ptCount val="41"/>
                <c:pt idx="0">
                  <c:v>10/20/2020</c:v>
                </c:pt>
                <c:pt idx="1">
                  <c:v>10/25/2020</c:v>
                </c:pt>
                <c:pt idx="2">
                  <c:v>10/30/2020</c:v>
                </c:pt>
                <c:pt idx="3">
                  <c:v>11/4/2020</c:v>
                </c:pt>
                <c:pt idx="4">
                  <c:v>11/9/2020</c:v>
                </c:pt>
                <c:pt idx="5">
                  <c:v>11/14/2020</c:v>
                </c:pt>
                <c:pt idx="6">
                  <c:v>11/19/2020</c:v>
                </c:pt>
                <c:pt idx="7">
                  <c:v>11/24/2020</c:v>
                </c:pt>
                <c:pt idx="8">
                  <c:v>11/29/2020</c:v>
                </c:pt>
                <c:pt idx="9">
                  <c:v>12/4/2020</c:v>
                </c:pt>
                <c:pt idx="10">
                  <c:v>12/9/2020</c:v>
                </c:pt>
                <c:pt idx="11">
                  <c:v>12/14/2020</c:v>
                </c:pt>
                <c:pt idx="12">
                  <c:v>12/19/2020</c:v>
                </c:pt>
                <c:pt idx="13">
                  <c:v>12/24/2020</c:v>
                </c:pt>
                <c:pt idx="14">
                  <c:v>12/29/2020</c:v>
                </c:pt>
                <c:pt idx="15">
                  <c:v>1/3/2021</c:v>
                </c:pt>
                <c:pt idx="16">
                  <c:v>1/8/2021</c:v>
                </c:pt>
                <c:pt idx="17">
                  <c:v>1/13/2021</c:v>
                </c:pt>
                <c:pt idx="18">
                  <c:v>1/18/2021</c:v>
                </c:pt>
                <c:pt idx="19">
                  <c:v>1/23/2021</c:v>
                </c:pt>
                <c:pt idx="20">
                  <c:v>1/28/2021</c:v>
                </c:pt>
                <c:pt idx="21">
                  <c:v>2/2/2021</c:v>
                </c:pt>
                <c:pt idx="22">
                  <c:v>2/7/2021</c:v>
                </c:pt>
                <c:pt idx="23">
                  <c:v>2/12/2021</c:v>
                </c:pt>
                <c:pt idx="24">
                  <c:v>2/17/2021</c:v>
                </c:pt>
                <c:pt idx="25">
                  <c:v>2/22/2021</c:v>
                </c:pt>
                <c:pt idx="26">
                  <c:v>2/27/2021</c:v>
                </c:pt>
                <c:pt idx="27">
                  <c:v>3/4/2021</c:v>
                </c:pt>
                <c:pt idx="28">
                  <c:v>3/9/2021</c:v>
                </c:pt>
                <c:pt idx="29">
                  <c:v>3/14/2021</c:v>
                </c:pt>
                <c:pt idx="30">
                  <c:v>3/19/2021</c:v>
                </c:pt>
                <c:pt idx="31">
                  <c:v>3/24/2021</c:v>
                </c:pt>
                <c:pt idx="32">
                  <c:v>3/29/2021</c:v>
                </c:pt>
                <c:pt idx="33">
                  <c:v>4/3/2021</c:v>
                </c:pt>
                <c:pt idx="34">
                  <c:v>4/8/2021</c:v>
                </c:pt>
                <c:pt idx="35">
                  <c:v>4/13/2021</c:v>
                </c:pt>
                <c:pt idx="36">
                  <c:v>4/18/2021</c:v>
                </c:pt>
                <c:pt idx="37">
                  <c:v>4/23/2021</c:v>
                </c:pt>
                <c:pt idx="38">
                  <c:v>4/28/2021</c:v>
                </c:pt>
                <c:pt idx="39">
                  <c:v>5/3/2021</c:v>
                </c:pt>
                <c:pt idx="40">
                  <c:v>5/8/2021</c:v>
                </c:pt>
              </c:strCache>
            </c:strRef>
          </c:cat>
          <c:val>
            <c:numRef>
              <c:f>'Sheet 1 - Cumulative deaths wit'!$F$5:$F$45</c:f>
              <c:numCache>
                <c:ptCount val="41"/>
                <c:pt idx="0">
                  <c:v>215000.000000</c:v>
                </c:pt>
                <c:pt idx="1">
                  <c:v>220000.000000</c:v>
                </c:pt>
                <c:pt idx="2">
                  <c:v>225000.000000</c:v>
                </c:pt>
                <c:pt idx="3">
                  <c:v>230000.000000</c:v>
                </c:pt>
                <c:pt idx="4">
                  <c:v>235000.000000</c:v>
                </c:pt>
                <c:pt idx="5">
                  <c:v>240000.000000</c:v>
                </c:pt>
                <c:pt idx="6">
                  <c:v>244050.000000</c:v>
                </c:pt>
                <c:pt idx="7">
                  <c:v>248112.571875</c:v>
                </c:pt>
                <c:pt idx="8">
                  <c:v>252141.302082</c:v>
                </c:pt>
                <c:pt idx="9">
                  <c:v>256088.471726</c:v>
                </c:pt>
                <c:pt idx="10">
                  <c:v>259908.466271</c:v>
                </c:pt>
                <c:pt idx="11">
                  <c:v>263560.353785</c:v>
                </c:pt>
                <c:pt idx="12">
                  <c:v>267009.803462</c:v>
                </c:pt>
                <c:pt idx="13">
                  <c:v>270230.335836</c:v>
                </c:pt>
                <c:pt idx="14">
                  <c:v>273203.887332</c:v>
                </c:pt>
                <c:pt idx="15">
                  <c:v>275920.726099</c:v>
                </c:pt>
                <c:pt idx="16">
                  <c:v>278378.819735</c:v>
                </c:pt>
                <c:pt idx="17">
                  <c:v>280582.801549</c:v>
                </c:pt>
                <c:pt idx="18">
                  <c:v>282542.700272</c:v>
                </c:pt>
                <c:pt idx="19">
                  <c:v>284272.589314</c:v>
                </c:pt>
                <c:pt idx="20">
                  <c:v>285789.283529</c:v>
                </c:pt>
                <c:pt idx="21">
                  <c:v>287111.173686</c:v>
                </c:pt>
                <c:pt idx="22">
                  <c:v>288257.250379</c:v>
                </c:pt>
                <c:pt idx="23">
                  <c:v>289246.336109</c:v>
                </c:pt>
                <c:pt idx="24">
                  <c:v>290096.519654</c:v>
                </c:pt>
                <c:pt idx="25">
                  <c:v>290824.771196</c:v>
                </c:pt>
                <c:pt idx="26">
                  <c:v>291446.708664</c:v>
                </c:pt>
                <c:pt idx="27">
                  <c:v>291976.483637</c:v>
                </c:pt>
                <c:pt idx="28">
                  <c:v>292426.756798</c:v>
                </c:pt>
                <c:pt idx="29">
                  <c:v>292808.736739</c:v>
                </c:pt>
                <c:pt idx="30">
                  <c:v>293132.260583</c:v>
                </c:pt>
                <c:pt idx="31">
                  <c:v>293405.899582</c:v>
                </c:pt>
                <c:pt idx="32">
                  <c:v>293637.077128</c:v>
                </c:pt>
                <c:pt idx="33">
                  <c:v>293832.190173</c:v>
                </c:pt>
                <c:pt idx="34">
                  <c:v>293996.727994</c:v>
                </c:pt>
                <c:pt idx="35">
                  <c:v>294135.384405</c:v>
                </c:pt>
                <c:pt idx="36">
                  <c:v>294252.161193</c:v>
                </c:pt>
                <c:pt idx="37">
                  <c:v>294350.461708</c:v>
                </c:pt>
                <c:pt idx="38">
                  <c:v>294433.174356</c:v>
                </c:pt>
                <c:pt idx="39">
                  <c:v>294502.746246</c:v>
                </c:pt>
                <c:pt idx="40">
                  <c:v>294561.247587</c:v>
                </c:pt>
              </c:numCache>
            </c:numRef>
          </c:val>
          <c:smooth val="0"/>
        </c:ser>
        <c:ser>
          <c:idx val="4"/>
          <c:order val="4"/>
          <c:tx>
            <c:strRef>
              <c:f>'Sheet 1 - Cumulative deaths wit'!$G$4</c:f>
              <c:strCache>
                <c:ptCount val="1"/>
                <c:pt idx="0">
                  <c:v>90%</c:v>
                </c:pt>
              </c:strCache>
            </c:strRef>
          </c:tx>
          <c:spPr>
            <a:solidFill>
              <a:srgbClr val="FFFFFF"/>
            </a:solidFill>
            <a:ln w="50800" cap="flat">
              <a:solidFill>
                <a:srgbClr val="FF2600"/>
              </a:solidFill>
              <a:prstDash val="solid"/>
              <a:miter lim="400000"/>
            </a:ln>
            <a:effectLst/>
          </c:spPr>
          <c:marker>
            <c:symbol val="circle"/>
            <c:size val="4"/>
            <c:spPr>
              <a:solidFill>
                <a:srgbClr val="FFFFFF"/>
              </a:solidFill>
              <a:ln w="50800" cap="flat">
                <a:solidFill>
                  <a:srgbClr val="FF2600"/>
                </a:solidFill>
                <a:prstDash val="solid"/>
                <a:miter lim="400000"/>
              </a:ln>
              <a:effectLst/>
            </c:spPr>
          </c:marker>
          <c:dLbls>
            <c:numFmt formatCode="#,##0" sourceLinked="1"/>
            <c:txPr>
              <a:bodyPr/>
              <a:lstStyle/>
              <a:p>
                <a:pPr>
                  <a:defRPr b="0" i="0" strike="noStrike" sz="1200" u="none">
                    <a:solidFill>
                      <a:srgbClr val="000000"/>
                    </a:solidFill>
                    <a:latin typeface="Helvetica Neue"/>
                  </a:defRPr>
                </a:pPr>
              </a:p>
            </c:txPr>
            <c:dLblPos val="b"/>
            <c:showLegendKey val="0"/>
            <c:showVal val="0"/>
            <c:showCatName val="0"/>
            <c:showSerName val="0"/>
            <c:showPercent val="0"/>
            <c:showBubbleSize val="0"/>
            <c:showLeaderLines val="0"/>
          </c:dLbls>
          <c:cat>
            <c:strRef>
              <c:f>'Sheet 1 - Cumulative deaths wit'!$B$5:$B$45</c:f>
              <c:strCache>
                <c:ptCount val="41"/>
                <c:pt idx="0">
                  <c:v>10/20/2020</c:v>
                </c:pt>
                <c:pt idx="1">
                  <c:v>10/25/2020</c:v>
                </c:pt>
                <c:pt idx="2">
                  <c:v>10/30/2020</c:v>
                </c:pt>
                <c:pt idx="3">
                  <c:v>11/4/2020</c:v>
                </c:pt>
                <c:pt idx="4">
                  <c:v>11/9/2020</c:v>
                </c:pt>
                <c:pt idx="5">
                  <c:v>11/14/2020</c:v>
                </c:pt>
                <c:pt idx="6">
                  <c:v>11/19/2020</c:v>
                </c:pt>
                <c:pt idx="7">
                  <c:v>11/24/2020</c:v>
                </c:pt>
                <c:pt idx="8">
                  <c:v>11/29/2020</c:v>
                </c:pt>
                <c:pt idx="9">
                  <c:v>12/4/2020</c:v>
                </c:pt>
                <c:pt idx="10">
                  <c:v>12/9/2020</c:v>
                </c:pt>
                <c:pt idx="11">
                  <c:v>12/14/2020</c:v>
                </c:pt>
                <c:pt idx="12">
                  <c:v>12/19/2020</c:v>
                </c:pt>
                <c:pt idx="13">
                  <c:v>12/24/2020</c:v>
                </c:pt>
                <c:pt idx="14">
                  <c:v>12/29/2020</c:v>
                </c:pt>
                <c:pt idx="15">
                  <c:v>1/3/2021</c:v>
                </c:pt>
                <c:pt idx="16">
                  <c:v>1/8/2021</c:v>
                </c:pt>
                <c:pt idx="17">
                  <c:v>1/13/2021</c:v>
                </c:pt>
                <c:pt idx="18">
                  <c:v>1/18/2021</c:v>
                </c:pt>
                <c:pt idx="19">
                  <c:v>1/23/2021</c:v>
                </c:pt>
                <c:pt idx="20">
                  <c:v>1/28/2021</c:v>
                </c:pt>
                <c:pt idx="21">
                  <c:v>2/2/2021</c:v>
                </c:pt>
                <c:pt idx="22">
                  <c:v>2/7/2021</c:v>
                </c:pt>
                <c:pt idx="23">
                  <c:v>2/12/2021</c:v>
                </c:pt>
                <c:pt idx="24">
                  <c:v>2/17/2021</c:v>
                </c:pt>
                <c:pt idx="25">
                  <c:v>2/22/2021</c:v>
                </c:pt>
                <c:pt idx="26">
                  <c:v>2/27/2021</c:v>
                </c:pt>
                <c:pt idx="27">
                  <c:v>3/4/2021</c:v>
                </c:pt>
                <c:pt idx="28">
                  <c:v>3/9/2021</c:v>
                </c:pt>
                <c:pt idx="29">
                  <c:v>3/14/2021</c:v>
                </c:pt>
                <c:pt idx="30">
                  <c:v>3/19/2021</c:v>
                </c:pt>
                <c:pt idx="31">
                  <c:v>3/24/2021</c:v>
                </c:pt>
                <c:pt idx="32">
                  <c:v>3/29/2021</c:v>
                </c:pt>
                <c:pt idx="33">
                  <c:v>4/3/2021</c:v>
                </c:pt>
                <c:pt idx="34">
                  <c:v>4/8/2021</c:v>
                </c:pt>
                <c:pt idx="35">
                  <c:v>4/13/2021</c:v>
                </c:pt>
                <c:pt idx="36">
                  <c:v>4/18/2021</c:v>
                </c:pt>
                <c:pt idx="37">
                  <c:v>4/23/2021</c:v>
                </c:pt>
                <c:pt idx="38">
                  <c:v>4/28/2021</c:v>
                </c:pt>
                <c:pt idx="39">
                  <c:v>5/3/2021</c:v>
                </c:pt>
                <c:pt idx="40">
                  <c:v>5/8/2021</c:v>
                </c:pt>
              </c:strCache>
            </c:strRef>
          </c:cat>
          <c:val>
            <c:numRef>
              <c:f>'Sheet 1 - Cumulative deaths wit'!$G$5:$G$45</c:f>
              <c:numCache>
                <c:ptCount val="41"/>
                <c:pt idx="0">
                  <c:v>215000.000000</c:v>
                </c:pt>
                <c:pt idx="1">
                  <c:v>220000.000000</c:v>
                </c:pt>
                <c:pt idx="2">
                  <c:v>225000.000000</c:v>
                </c:pt>
                <c:pt idx="3">
                  <c:v>230000.000000</c:v>
                </c:pt>
                <c:pt idx="4">
                  <c:v>235000.000000</c:v>
                </c:pt>
                <c:pt idx="5">
                  <c:v>240000.000000</c:v>
                </c:pt>
                <c:pt idx="6">
                  <c:v>244050.000000</c:v>
                </c:pt>
                <c:pt idx="7">
                  <c:v>246895.500000</c:v>
                </c:pt>
                <c:pt idx="8">
                  <c:v>248795.703936</c:v>
                </c:pt>
                <c:pt idx="9">
                  <c:v>250022.902886</c:v>
                </c:pt>
                <c:pt idx="10">
                  <c:v>250798.093211</c:v>
                </c:pt>
                <c:pt idx="11">
                  <c:v>251280.632442</c:v>
                </c:pt>
                <c:pt idx="12">
                  <c:v>251578.104190</c:v>
                </c:pt>
                <c:pt idx="13">
                  <c:v>251760.316120</c:v>
                </c:pt>
                <c:pt idx="14">
                  <c:v>251871.456377</c:v>
                </c:pt>
                <c:pt idx="15">
                  <c:v>251939.057639</c:v>
                </c:pt>
                <c:pt idx="16">
                  <c:v>251980.100765</c:v>
                </c:pt>
                <c:pt idx="17">
                  <c:v>252004.989418</c:v>
                </c:pt>
                <c:pt idx="18">
                  <c:v>252020.069991</c:v>
                </c:pt>
                <c:pt idx="19">
                  <c:v>252029.202890</c:v>
                </c:pt>
                <c:pt idx="20">
                  <c:v>252034.731956</c:v>
                </c:pt>
                <c:pt idx="21">
                  <c:v>252038.078515</c:v>
                </c:pt>
                <c:pt idx="22">
                  <c:v>252040.103783</c:v>
                </c:pt>
                <c:pt idx="23">
                  <c:v>252041.329318</c:v>
                </c:pt>
                <c:pt idx="24">
                  <c:v>252042.070871</c:v>
                </c:pt>
                <c:pt idx="25">
                  <c:v>252042.519557</c:v>
                </c:pt>
                <c:pt idx="26">
                  <c:v>252042.791032</c:v>
                </c:pt>
                <c:pt idx="27">
                  <c:v>252042.955284</c:v>
                </c:pt>
                <c:pt idx="28">
                  <c:v>252043.054661</c:v>
                </c:pt>
                <c:pt idx="29">
                  <c:v>252043.114787</c:v>
                </c:pt>
                <c:pt idx="30">
                  <c:v>252043.151164</c:v>
                </c:pt>
                <c:pt idx="31">
                  <c:v>252043.173173</c:v>
                </c:pt>
                <c:pt idx="32">
                  <c:v>252043.186489</c:v>
                </c:pt>
                <c:pt idx="33">
                  <c:v>252043.194546</c:v>
                </c:pt>
                <c:pt idx="34">
                  <c:v>252043.199420</c:v>
                </c:pt>
                <c:pt idx="35">
                  <c:v>252043.202369</c:v>
                </c:pt>
                <c:pt idx="36">
                  <c:v>252043.204153</c:v>
                </c:pt>
                <c:pt idx="37">
                  <c:v>252043.205233</c:v>
                </c:pt>
                <c:pt idx="38">
                  <c:v>252043.205886</c:v>
                </c:pt>
                <c:pt idx="39">
                  <c:v>252043.206281</c:v>
                </c:pt>
                <c:pt idx="40">
                  <c:v>252043.206520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12700" cap="flat">
            <a:solidFill>
              <a:srgbClr val="000000"/>
            </a:solidFill>
            <a:prstDash val="solid"/>
            <a:miter lim="400000"/>
          </a:ln>
        </c:spPr>
        <c:txPr>
          <a:bodyPr rot="0"/>
          <a:lstStyle/>
          <a:p>
            <a:pPr>
              <a:defRPr b="0" i="0" strike="noStrike" sz="1000" u="none">
                <a:solidFill>
                  <a:srgbClr val="000000"/>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B8B8B8"/>
              </a:solidFill>
              <a:prstDash val="solid"/>
              <a:miter lim="400000"/>
            </a:ln>
          </c:spPr>
        </c:majorGridlines>
        <c:numFmt formatCode="General" sourceLinked="1"/>
        <c:majorTickMark val="none"/>
        <c:minorTickMark val="none"/>
        <c:tickLblPos val="nextTo"/>
        <c:spPr>
          <a:ln w="12700" cap="flat">
            <a:noFill/>
            <a:prstDash val="solid"/>
            <a:miter lim="400000"/>
          </a:ln>
        </c:spPr>
        <c:txPr>
          <a:bodyPr rot="0"/>
          <a:lstStyle/>
          <a:p>
            <a:pPr>
              <a:defRPr b="0" i="0" strike="noStrike" sz="1000" u="none">
                <a:solidFill>
                  <a:srgbClr val="000000"/>
                </a:solidFill>
                <a:latin typeface="Helvetica Neue"/>
              </a:defRPr>
            </a:pPr>
          </a:p>
        </c:txPr>
        <c:crossAx val="2094734552"/>
        <c:crosses val="autoZero"/>
        <c:crossBetween val="midCat"/>
        <c:majorUnit val="175000"/>
        <c:minorUnit val="87500"/>
      </c:valAx>
      <c:spPr>
        <a:noFill/>
        <a:ln w="12700" cap="flat">
          <a:noFill/>
          <a:miter lim="400000"/>
        </a:ln>
        <a:effectLst/>
      </c:spPr>
    </c:plotArea>
    <c:legend>
      <c:legendPos val="t"/>
      <c:layout>
        <c:manualLayout>
          <c:xMode val="edge"/>
          <c:yMode val="edge"/>
          <c:x val="0.0640188"/>
          <c:y val="0"/>
          <c:w val="0.9"/>
          <c:h val="0.0728048"/>
        </c:manualLayout>
      </c:layout>
      <c:overlay val="1"/>
      <c:spPr>
        <a:noFill/>
        <a:ln w="12700" cap="flat">
          <a:noFill/>
          <a:miter lim="400000"/>
        </a:ln>
        <a:effectLst/>
      </c:spPr>
      <c:txPr>
        <a:bodyPr rot="0"/>
        <a:lstStyle/>
        <a:p>
          <a:pPr>
            <a:defRPr b="0" i="0" strike="noStrike" sz="1000" u="none">
              <a:solidFill>
                <a:srgbClr val="000000"/>
              </a:solidFill>
              <a:latin typeface="Helvetica Neue"/>
            </a:defRPr>
          </a:pPr>
        </a:p>
      </c:txPr>
    </c:legend>
    <c:plotVisOnly val="1"/>
    <c:dispBlanksAs val="gap"/>
  </c:chart>
  <c:spPr>
    <a:noFill/>
    <a:ln>
      <a:noFill/>
    </a:ln>
    <a:effectLst/>
  </c:spPr>
</c:chartSpace>
</file>

<file path=xl/drawings/_rels/drawing1.xml.rels><?xml version="1.0" encoding="UTF-8"?>
<Relationships xmlns="http://schemas.openxmlformats.org/package/2006/relationships"><Relationship Id="rId1" Type="http://schemas.openxmlformats.org/officeDocument/2006/relationships/chart" Target="../charts/chart1.xml"/></Relationships>

</file>

<file path=xl/drawings/drawing1.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0</xdr:col>
      <xdr:colOff>111785</xdr:colOff>
      <xdr:row>0</xdr:row>
      <xdr:rowOff>4777361</xdr:rowOff>
    </xdr:from>
    <xdr:to>
      <xdr:col>6</xdr:col>
      <xdr:colOff>196526</xdr:colOff>
      <xdr:row>1</xdr:row>
      <xdr:rowOff>2696641</xdr:rowOff>
    </xdr:to>
    <xdr:graphicFrame>
      <xdr:nvGraphicFramePr>
        <xdr:cNvPr id="2" name="Chart 2"/>
        <xdr:cNvGraphicFramePr/>
      </xdr:nvGraphicFramePr>
      <xdr:xfrm>
        <a:off x="111785" y="4777361"/>
        <a:ext cx="4491642" cy="3113581"/>
      </xdr:xfrm>
      <a:graphic xmlns:a="http://schemas.openxmlformats.org/drawingml/2006/main">
        <a:graphicData uri="http://schemas.openxmlformats.org/drawingml/2006/chart">
          <c:chart xmlns:c="http://schemas.openxmlformats.org/drawingml/2006/chart" r:id="rId1"/>
        </a:graphicData>
      </a:graphic>
    </xdr:graphicFrame>
    <xdr:clientData/>
  </xdr:twoCellAnchor>
  <xdr:twoCellAnchor>
    <xdr:from>
      <xdr:col>0</xdr:col>
      <xdr:colOff>92735</xdr:colOff>
      <xdr:row>0</xdr:row>
      <xdr:rowOff>0</xdr:rowOff>
    </xdr:from>
    <xdr:to>
      <xdr:col>7</xdr:col>
      <xdr:colOff>272800</xdr:colOff>
      <xdr:row>1</xdr:row>
      <xdr:rowOff>220474</xdr:rowOff>
    </xdr:to>
    <xdr:sp>
      <xdr:nvSpPr>
        <xdr:cNvPr id="3" name="Shape 3"/>
        <xdr:cNvSpPr txBox="1"/>
      </xdr:nvSpPr>
      <xdr:spPr>
        <a:xfrm>
          <a:off x="92735" y="-353138"/>
          <a:ext cx="5475966" cy="5414776"/>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00000"/>
            </a:lnSpc>
            <a:spcBef>
              <a:spcPts val="0"/>
            </a:spcBef>
            <a:spcAft>
              <a:spcPts val="0"/>
            </a:spcAft>
            <a:buClrTx/>
            <a:buSzTx/>
            <a:buFontTx/>
            <a:buNone/>
            <a:tabLst/>
            <a:defRPr b="1" baseline="0" cap="none" i="0" spc="0" strike="noStrike" sz="900" u="none">
              <a:solidFill>
                <a:srgbClr val="000000"/>
              </a:solidFill>
              <a:uFillTx/>
              <a:latin typeface="+mn-lt"/>
              <a:ea typeface="+mn-ea"/>
              <a:cs typeface="+mn-cs"/>
              <a:sym typeface="Helvetica Neue"/>
            </a:defRPr>
          </a:pPr>
          <a:r>
            <a:rPr b="1" baseline="0" cap="none" i="0" spc="0" strike="noStrike" sz="900" u="none">
              <a:solidFill>
                <a:srgbClr val="000000"/>
              </a:solidFill>
              <a:uFillTx/>
              <a:latin typeface="+mn-lt"/>
              <a:ea typeface="+mn-ea"/>
              <a:cs typeface="+mn-cs"/>
              <a:sym typeface="Helvetica Neue"/>
            </a:rPr>
            <a:t>Pandemic Evolution Simulation</a:t>
          </a:r>
          <a:endParaRPr b="1" baseline="0" cap="none" i="0" spc="0" strike="noStrike" sz="900" u="none">
            <a:solidFill>
              <a:srgbClr val="000000"/>
            </a:solidFill>
            <a:uFillTx/>
            <a:latin typeface="+mn-lt"/>
            <a:ea typeface="+mn-ea"/>
            <a:cs typeface="+mn-cs"/>
            <a:sym typeface="Helvetica Neue"/>
          </a:endParaRPr>
        </a:p>
        <a:p>
          <a:pPr marL="0" marR="0" indent="0" algn="l" defTabSz="457200" latinLnBrk="0">
            <a:lnSpc>
              <a:spcPct val="100000"/>
            </a:lnSpc>
            <a:spcBef>
              <a:spcPts val="0"/>
            </a:spcBef>
            <a:spcAft>
              <a:spcPts val="0"/>
            </a:spcAft>
            <a:buClrTx/>
            <a:buSzTx/>
            <a:buFontTx/>
            <a:buNone/>
            <a:tabLst/>
            <a:defRPr b="1" baseline="0" cap="none" i="0" spc="0" strike="noStrike" sz="900" u="none">
              <a:solidFill>
                <a:srgbClr val="000000"/>
              </a:solidFill>
              <a:uFillTx/>
              <a:latin typeface="+mn-lt"/>
              <a:ea typeface="+mn-ea"/>
              <a:cs typeface="+mn-cs"/>
              <a:sym typeface="Helvetica Neue"/>
            </a:defRPr>
          </a:pPr>
          <a:r>
            <a:rPr b="1" baseline="0" cap="none" i="0" spc="0" strike="noStrike" sz="900" u="none">
              <a:solidFill>
                <a:srgbClr val="000000"/>
              </a:solidFill>
              <a:uFillTx/>
              <a:latin typeface="+mn-lt"/>
              <a:ea typeface="+mn-ea"/>
              <a:cs typeface="+mn-cs"/>
              <a:sym typeface="Helvetica Neue"/>
            </a:rPr>
            <a:t>Bill Joy 9/15/2020 revised 9/22/2020 and 10/31/2020</a:t>
          </a:r>
          <a:endParaRPr b="1" baseline="0" cap="none" i="0" spc="0" strike="noStrike" sz="900" u="none">
            <a:solidFill>
              <a:srgbClr val="000000"/>
            </a:solidFill>
            <a:uFillTx/>
            <a:latin typeface="+mn-lt"/>
            <a:ea typeface="+mn-ea"/>
            <a:cs typeface="+mn-cs"/>
            <a:sym typeface="Helvetica Neue"/>
          </a:endParaRPr>
        </a:p>
        <a:p>
          <a:pPr marL="0" marR="0" indent="0" algn="l" defTabSz="457200" latinLnBrk="0">
            <a:lnSpc>
              <a:spcPct val="100000"/>
            </a:lnSpc>
            <a:spcBef>
              <a:spcPts val="0"/>
            </a:spcBef>
            <a:spcAft>
              <a:spcPts val="0"/>
            </a:spcAft>
            <a:buClrTx/>
            <a:buSzTx/>
            <a:buFontTx/>
            <a:buNone/>
            <a:tabLst/>
            <a:defRPr b="0" baseline="0" cap="none" i="0" spc="0" strike="noStrike" sz="900" u="none">
              <a:solidFill>
                <a:srgbClr val="000000"/>
              </a:solidFill>
              <a:uFillTx/>
              <a:latin typeface="+mn-lt"/>
              <a:ea typeface="+mn-ea"/>
              <a:cs typeface="+mn-cs"/>
              <a:sym typeface="Helvetica Neue"/>
            </a:defRPr>
          </a:pPr>
          <a:endParaRPr b="0" baseline="0" cap="none" i="0" spc="0" strike="noStrike" sz="900" u="none">
            <a:solidFill>
              <a:srgbClr val="000000"/>
            </a:solidFill>
            <a:uFillTx/>
            <a:latin typeface="+mn-lt"/>
            <a:ea typeface="+mn-ea"/>
            <a:cs typeface="+mn-cs"/>
            <a:sym typeface="Helvetica Neue"/>
          </a:endParaRPr>
        </a:p>
        <a:p>
          <a:pPr marL="0" marR="0" indent="0" algn="l" defTabSz="457200" latinLnBrk="0">
            <a:lnSpc>
              <a:spcPct val="100000"/>
            </a:lnSpc>
            <a:spcBef>
              <a:spcPts val="0"/>
            </a:spcBef>
            <a:spcAft>
              <a:spcPts val="0"/>
            </a:spcAft>
            <a:buClrTx/>
            <a:buSzTx/>
            <a:buFontTx/>
            <a:buNone/>
            <a:tabLst/>
            <a:defRPr b="0" baseline="0" cap="none" i="0" spc="0" strike="noStrike" sz="900" u="none">
              <a:solidFill>
                <a:srgbClr val="000000"/>
              </a:solidFill>
              <a:uFillTx/>
              <a:latin typeface="+mn-lt"/>
              <a:ea typeface="+mn-ea"/>
              <a:cs typeface="+mn-cs"/>
              <a:sym typeface="Helvetica Neue"/>
            </a:defRPr>
          </a:pPr>
          <a:r>
            <a:rPr b="0" baseline="0" cap="none" i="0" spc="0" strike="noStrike" sz="900" u="none">
              <a:solidFill>
                <a:srgbClr val="000000"/>
              </a:solidFill>
              <a:uFillTx/>
              <a:latin typeface="+mn-lt"/>
              <a:ea typeface="+mn-ea"/>
              <a:cs typeface="+mn-cs"/>
              <a:sym typeface="Helvetica Neue"/>
            </a:rPr>
            <a:t>This is a simple simulation of the evolution of the US pandemic if we assume the population is divided into two groups—those complying with non-pharmaceutical interventions (PPE, hand washing, social distancing, etc.) (Cs) and those who don’t (Ns). The N’s may include young people, those front-line people for whom adequate personal protective gear is not available and those who for whatever personal reason do not comply with guidelines.</a:t>
          </a:r>
          <a:endParaRPr b="0" baseline="0" cap="none" i="0" spc="0" strike="noStrike" sz="900" u="none">
            <a:solidFill>
              <a:srgbClr val="000000"/>
            </a:solidFill>
            <a:uFillTx/>
            <a:latin typeface="+mn-lt"/>
            <a:ea typeface="+mn-ea"/>
            <a:cs typeface="+mn-cs"/>
            <a:sym typeface="Helvetica Neue"/>
          </a:endParaRPr>
        </a:p>
        <a:p>
          <a:pPr marL="0" marR="0" indent="0" algn="l" defTabSz="457200" latinLnBrk="0">
            <a:lnSpc>
              <a:spcPct val="100000"/>
            </a:lnSpc>
            <a:spcBef>
              <a:spcPts val="0"/>
            </a:spcBef>
            <a:spcAft>
              <a:spcPts val="0"/>
            </a:spcAft>
            <a:buClrTx/>
            <a:buSzTx/>
            <a:buFontTx/>
            <a:buNone/>
            <a:tabLst/>
            <a:defRPr b="0" baseline="0" cap="none" i="0" spc="0" strike="noStrike" sz="900" u="none">
              <a:solidFill>
                <a:srgbClr val="000000"/>
              </a:solidFill>
              <a:uFillTx/>
              <a:latin typeface="+mn-lt"/>
              <a:ea typeface="+mn-ea"/>
              <a:cs typeface="+mn-cs"/>
              <a:sym typeface="Helvetica Neue"/>
            </a:defRPr>
          </a:pPr>
          <a:endParaRPr b="0" baseline="0" cap="none" i="0" spc="0" strike="noStrike" sz="900" u="none">
            <a:solidFill>
              <a:srgbClr val="000000"/>
            </a:solidFill>
            <a:uFillTx/>
            <a:latin typeface="+mn-lt"/>
            <a:ea typeface="+mn-ea"/>
            <a:cs typeface="+mn-cs"/>
            <a:sym typeface="Helvetica Neue"/>
          </a:endParaRPr>
        </a:p>
        <a:p>
          <a:pPr marL="0" marR="0" indent="0" algn="l" defTabSz="457200" latinLnBrk="0">
            <a:lnSpc>
              <a:spcPct val="100000"/>
            </a:lnSpc>
            <a:spcBef>
              <a:spcPts val="0"/>
            </a:spcBef>
            <a:spcAft>
              <a:spcPts val="0"/>
            </a:spcAft>
            <a:buClrTx/>
            <a:buSzTx/>
            <a:buFontTx/>
            <a:buNone/>
            <a:tabLst/>
            <a:defRPr b="0" baseline="0" cap="none" i="0" spc="0" strike="noStrike" sz="900" u="none">
              <a:solidFill>
                <a:srgbClr val="000000"/>
              </a:solidFill>
              <a:uFillTx/>
              <a:latin typeface="+mn-lt"/>
              <a:ea typeface="+mn-ea"/>
              <a:cs typeface="+mn-cs"/>
              <a:sym typeface="Helvetica Neue"/>
            </a:defRPr>
          </a:pPr>
          <a:r>
            <a:rPr b="0" baseline="0" cap="none" i="0" spc="0" strike="noStrike" sz="900" u="none">
              <a:solidFill>
                <a:srgbClr val="000000"/>
              </a:solidFill>
              <a:uFillTx/>
              <a:latin typeface="+mn-lt"/>
              <a:ea typeface="+mn-ea"/>
              <a:cs typeface="+mn-cs"/>
              <a:sym typeface="Helvetica Neue"/>
            </a:rPr>
            <a:t>The main inputs to the simulation are the R0 for the C- and N-populations, and the percentage of people in the C (vs N) population. We assume that the cycle time, from generation to generation, is 5 days, and simplistically that this is also the average amount of time someone is infectious.</a:t>
          </a:r>
          <a:endParaRPr b="0" baseline="0" cap="none" i="0" spc="0" strike="noStrike" sz="900" u="none">
            <a:solidFill>
              <a:srgbClr val="000000"/>
            </a:solidFill>
            <a:uFillTx/>
            <a:latin typeface="+mn-lt"/>
            <a:ea typeface="+mn-ea"/>
            <a:cs typeface="+mn-cs"/>
            <a:sym typeface="Helvetica Neue"/>
          </a:endParaRPr>
        </a:p>
        <a:p>
          <a:pPr marL="0" marR="0" indent="0" algn="l" defTabSz="457200" latinLnBrk="0">
            <a:lnSpc>
              <a:spcPct val="100000"/>
            </a:lnSpc>
            <a:spcBef>
              <a:spcPts val="0"/>
            </a:spcBef>
            <a:spcAft>
              <a:spcPts val="0"/>
            </a:spcAft>
            <a:buClrTx/>
            <a:buSzTx/>
            <a:buFontTx/>
            <a:buNone/>
            <a:tabLst/>
            <a:defRPr b="0" baseline="0" cap="none" i="0" spc="0" strike="noStrike" sz="900" u="none">
              <a:solidFill>
                <a:srgbClr val="000000"/>
              </a:solidFill>
              <a:uFillTx/>
              <a:latin typeface="+mn-lt"/>
              <a:ea typeface="+mn-ea"/>
              <a:cs typeface="+mn-cs"/>
              <a:sym typeface="Helvetica Neue"/>
            </a:defRPr>
          </a:pPr>
          <a:endParaRPr b="0" baseline="0" cap="none" i="0" spc="0" strike="noStrike" sz="900" u="none">
            <a:solidFill>
              <a:srgbClr val="000000"/>
            </a:solidFill>
            <a:uFillTx/>
            <a:latin typeface="+mn-lt"/>
            <a:ea typeface="+mn-ea"/>
            <a:cs typeface="+mn-cs"/>
            <a:sym typeface="Helvetica Neue"/>
          </a:endParaRPr>
        </a:p>
        <a:p>
          <a:pPr marL="0" marR="0" indent="0" algn="l" defTabSz="457200" latinLnBrk="0">
            <a:lnSpc>
              <a:spcPct val="100000"/>
            </a:lnSpc>
            <a:spcBef>
              <a:spcPts val="0"/>
            </a:spcBef>
            <a:spcAft>
              <a:spcPts val="0"/>
            </a:spcAft>
            <a:buClrTx/>
            <a:buSzTx/>
            <a:buFontTx/>
            <a:buNone/>
            <a:tabLst/>
            <a:defRPr b="0" baseline="0" cap="none" i="0" spc="0" strike="noStrike" sz="900" u="none">
              <a:solidFill>
                <a:srgbClr val="000000"/>
              </a:solidFill>
              <a:uFillTx/>
              <a:latin typeface="+mn-lt"/>
              <a:ea typeface="+mn-ea"/>
              <a:cs typeface="+mn-cs"/>
              <a:sym typeface="Helvetica Neue"/>
            </a:defRPr>
          </a:pPr>
          <a:r>
            <a:rPr b="0" baseline="0" cap="none" i="0" spc="0" strike="noStrike" sz="900" u="none">
              <a:solidFill>
                <a:srgbClr val="000000"/>
              </a:solidFill>
              <a:uFillTx/>
              <a:latin typeface="+mn-lt"/>
              <a:ea typeface="+mn-ea"/>
              <a:cs typeface="+mn-cs"/>
              <a:sym typeface="Helvetica Neue"/>
            </a:rPr>
            <a:t>Beyond the simple R0 for each of the two subpopulations, there are adjustable parameters for how often each population infects the other, and to initialize the simulation, the number of cases which have occurred so far (including both detected and undetected, which cases are assumed to yield immunity), the relative percentage of such cases between the C and N population, and the case fatality rate.</a:t>
          </a:r>
          <a:endParaRPr b="0" baseline="0" cap="none" i="0" spc="0" strike="noStrike" sz="900" u="none">
            <a:solidFill>
              <a:srgbClr val="000000"/>
            </a:solidFill>
            <a:uFillTx/>
            <a:latin typeface="+mn-lt"/>
            <a:ea typeface="+mn-ea"/>
            <a:cs typeface="+mn-cs"/>
            <a:sym typeface="Helvetica Neue"/>
          </a:endParaRPr>
        </a:p>
        <a:p>
          <a:pPr marL="0" marR="0" indent="0" algn="l" defTabSz="457200" latinLnBrk="0">
            <a:lnSpc>
              <a:spcPct val="100000"/>
            </a:lnSpc>
            <a:spcBef>
              <a:spcPts val="0"/>
            </a:spcBef>
            <a:spcAft>
              <a:spcPts val="0"/>
            </a:spcAft>
            <a:buClrTx/>
            <a:buSzTx/>
            <a:buFontTx/>
            <a:buNone/>
            <a:tabLst/>
            <a:defRPr b="0" baseline="0" cap="none" i="0" spc="0" strike="noStrike" sz="900" u="none">
              <a:solidFill>
                <a:srgbClr val="000000"/>
              </a:solidFill>
              <a:uFillTx/>
              <a:latin typeface="+mn-lt"/>
              <a:ea typeface="+mn-ea"/>
              <a:cs typeface="+mn-cs"/>
              <a:sym typeface="Helvetica Neue"/>
            </a:defRPr>
          </a:pPr>
          <a:endParaRPr b="0" baseline="0" cap="none" i="0" spc="0" strike="noStrike" sz="900" u="none">
            <a:solidFill>
              <a:srgbClr val="000000"/>
            </a:solidFill>
            <a:uFillTx/>
            <a:latin typeface="+mn-lt"/>
            <a:ea typeface="+mn-ea"/>
            <a:cs typeface="+mn-cs"/>
            <a:sym typeface="Helvetica Neue"/>
          </a:endParaRPr>
        </a:p>
        <a:p>
          <a:pPr marL="0" marR="0" indent="0" algn="l" defTabSz="457200" latinLnBrk="0">
            <a:lnSpc>
              <a:spcPct val="100000"/>
            </a:lnSpc>
            <a:spcBef>
              <a:spcPts val="0"/>
            </a:spcBef>
            <a:spcAft>
              <a:spcPts val="0"/>
            </a:spcAft>
            <a:buClrTx/>
            <a:buSzTx/>
            <a:buFontTx/>
            <a:buNone/>
            <a:tabLst/>
            <a:defRPr b="0" baseline="0" cap="none" i="0" spc="0" strike="noStrike" sz="900" u="none">
              <a:solidFill>
                <a:srgbClr val="000000"/>
              </a:solidFill>
              <a:uFillTx/>
              <a:latin typeface="+mn-lt"/>
              <a:ea typeface="+mn-ea"/>
              <a:cs typeface="+mn-cs"/>
              <a:sym typeface="Helvetica Neue"/>
            </a:defRPr>
          </a:pPr>
          <a:r>
            <a:rPr b="0" baseline="0" cap="none" i="0" spc="0" strike="noStrike" sz="900" u="none">
              <a:solidFill>
                <a:srgbClr val="000000"/>
              </a:solidFill>
              <a:uFillTx/>
              <a:latin typeface="+mn-lt"/>
              <a:ea typeface="+mn-ea"/>
              <a:cs typeface="+mn-cs"/>
              <a:sym typeface="Helvetica Neue"/>
            </a:rPr>
            <a:t>The number of deaths which result in the simulation for the United States is shown in the table below for varying % of compliance. That additional compliance saves lives should not be surprising, but that 10% more compliance saves about 100000 lives (to late May) is dramatic. Perhaps more surprising is that the epidemic slows down in a similar time frame with 50-70% compliance (80-90% compliance in the US seems unlikely) showing it flattening sometime in February, when the noncompliant Rt drops meaningfully below 1, until when there are substantial deaths in the N population. At that time the C subpopulation is still quite vulnerable, so will still need to exercise caution.</a:t>
          </a:r>
          <a:endParaRPr b="0" baseline="0" cap="none" i="0" spc="0" strike="noStrike" sz="900" u="none">
            <a:solidFill>
              <a:srgbClr val="000000"/>
            </a:solidFill>
            <a:uFillTx/>
            <a:latin typeface="+mn-lt"/>
            <a:ea typeface="+mn-ea"/>
            <a:cs typeface="+mn-cs"/>
            <a:sym typeface="Helvetica Neue"/>
          </a:endParaRPr>
        </a:p>
        <a:p>
          <a:pPr marL="0" marR="0" indent="0" algn="l" defTabSz="457200" latinLnBrk="0">
            <a:lnSpc>
              <a:spcPct val="100000"/>
            </a:lnSpc>
            <a:spcBef>
              <a:spcPts val="0"/>
            </a:spcBef>
            <a:spcAft>
              <a:spcPts val="0"/>
            </a:spcAft>
            <a:buClrTx/>
            <a:buSzTx/>
            <a:buFontTx/>
            <a:buNone/>
            <a:tabLst/>
            <a:defRPr b="0" baseline="0" cap="none" i="0" spc="0" strike="noStrike" sz="900" u="none">
              <a:solidFill>
                <a:srgbClr val="000000"/>
              </a:solidFill>
              <a:uFillTx/>
              <a:latin typeface="+mn-lt"/>
              <a:ea typeface="+mn-ea"/>
              <a:cs typeface="+mn-cs"/>
              <a:sym typeface="Helvetica Neue"/>
            </a:defRPr>
          </a:pPr>
          <a:endParaRPr b="0" baseline="0" cap="none" i="0" spc="0" strike="noStrike" sz="900" u="none">
            <a:solidFill>
              <a:srgbClr val="000000"/>
            </a:solidFill>
            <a:uFillTx/>
            <a:latin typeface="+mn-lt"/>
            <a:ea typeface="+mn-ea"/>
            <a:cs typeface="+mn-cs"/>
            <a:sym typeface="Helvetica Neue"/>
          </a:endParaRPr>
        </a:p>
        <a:p>
          <a:pPr marL="0" marR="0" indent="0" algn="l" defTabSz="457200" latinLnBrk="0">
            <a:lnSpc>
              <a:spcPct val="100000"/>
            </a:lnSpc>
            <a:spcBef>
              <a:spcPts val="0"/>
            </a:spcBef>
            <a:spcAft>
              <a:spcPts val="0"/>
            </a:spcAft>
            <a:buClrTx/>
            <a:buSzTx/>
            <a:buFontTx/>
            <a:buNone/>
            <a:tabLst/>
            <a:defRPr b="0" baseline="0" cap="none" i="0" spc="0" strike="noStrike" sz="900" u="none">
              <a:solidFill>
                <a:srgbClr val="000000"/>
              </a:solidFill>
              <a:uFillTx/>
              <a:latin typeface="+mn-lt"/>
              <a:ea typeface="+mn-ea"/>
              <a:cs typeface="+mn-cs"/>
              <a:sym typeface="Helvetica Neue"/>
            </a:defRPr>
          </a:pPr>
          <a:r>
            <a:rPr b="0" baseline="0" cap="none" i="0" spc="0" strike="noStrike" sz="900" u="none">
              <a:solidFill>
                <a:srgbClr val="000000"/>
              </a:solidFill>
              <a:uFillTx/>
              <a:latin typeface="+mn-lt"/>
              <a:ea typeface="+mn-ea"/>
              <a:cs typeface="+mn-cs"/>
              <a:sym typeface="Helvetica Neue"/>
            </a:rPr>
            <a:t>What is striking is how high the death rate is estimated to go (peak just over 4000 per day in the “base” 60% compliance case). My other takeaway is that if the epidemic proceeds along this simulated path then a vaccine will arrive too late, spring-summer, to stem substantial deaths in the N population.</a:t>
          </a:r>
          <a:endParaRPr b="0" baseline="0" cap="none" i="0" spc="0" strike="noStrike" sz="900" u="none">
            <a:solidFill>
              <a:srgbClr val="000000"/>
            </a:solidFill>
            <a:uFillTx/>
            <a:latin typeface="+mn-lt"/>
            <a:ea typeface="+mn-ea"/>
            <a:cs typeface="+mn-cs"/>
            <a:sym typeface="Helvetica Neue"/>
          </a:endParaRPr>
        </a:p>
        <a:p>
          <a:pPr marL="0" marR="0" indent="0" algn="l" defTabSz="457200" latinLnBrk="0">
            <a:lnSpc>
              <a:spcPct val="100000"/>
            </a:lnSpc>
            <a:spcBef>
              <a:spcPts val="0"/>
            </a:spcBef>
            <a:spcAft>
              <a:spcPts val="0"/>
            </a:spcAft>
            <a:buClrTx/>
            <a:buSzTx/>
            <a:buFontTx/>
            <a:buNone/>
            <a:tabLst/>
            <a:defRPr b="0" baseline="0" cap="none" i="0" spc="0" strike="noStrike" sz="900" u="none">
              <a:solidFill>
                <a:srgbClr val="000000"/>
              </a:solidFill>
              <a:uFillTx/>
              <a:latin typeface="+mn-lt"/>
              <a:ea typeface="+mn-ea"/>
              <a:cs typeface="+mn-cs"/>
              <a:sym typeface="Helvetica Neue"/>
            </a:defRPr>
          </a:pPr>
          <a:endParaRPr b="0" baseline="0" cap="none" i="0" spc="0" strike="noStrike" sz="900" u="none">
            <a:solidFill>
              <a:srgbClr val="000000"/>
            </a:solidFill>
            <a:uFillTx/>
            <a:latin typeface="+mn-lt"/>
            <a:ea typeface="+mn-ea"/>
            <a:cs typeface="+mn-cs"/>
            <a:sym typeface="Helvetica Neue"/>
          </a:endParaRPr>
        </a:p>
        <a:p>
          <a:pPr marL="0" marR="0" indent="0" algn="l" defTabSz="457200" latinLnBrk="0">
            <a:lnSpc>
              <a:spcPct val="100000"/>
            </a:lnSpc>
            <a:spcBef>
              <a:spcPts val="0"/>
            </a:spcBef>
            <a:spcAft>
              <a:spcPts val="0"/>
            </a:spcAft>
            <a:buClrTx/>
            <a:buSzTx/>
            <a:buFontTx/>
            <a:buNone/>
            <a:tabLst/>
            <a:defRPr b="0" baseline="0" cap="none" i="0" spc="0" strike="noStrike" sz="900" u="none">
              <a:solidFill>
                <a:srgbClr val="000000"/>
              </a:solidFill>
              <a:uFillTx/>
              <a:latin typeface="+mn-lt"/>
              <a:ea typeface="+mn-ea"/>
              <a:cs typeface="+mn-cs"/>
              <a:sym typeface="Helvetica Neue"/>
            </a:defRPr>
          </a:pPr>
          <a:r>
            <a:rPr b="0" baseline="0" cap="none" i="0" spc="0" strike="noStrike" sz="900" u="none">
              <a:solidFill>
                <a:srgbClr val="000000"/>
              </a:solidFill>
              <a:uFillTx/>
              <a:latin typeface="+mn-lt"/>
              <a:ea typeface="+mn-ea"/>
              <a:cs typeface="+mn-cs"/>
              <a:sym typeface="Helvetica Neue"/>
            </a:rPr>
            <a:t>This simple model suggests that the single most important thing to do would be to increase compliance, but this regrettably seems quite blocked due to behavior, lack of PPE for all, fatigue with restrictions, politics and other factors.</a:t>
          </a:r>
        </a:p>
      </xdr:txBody>
    </xdr:sp>
    <xdr:clientData/>
  </xdr:twoCellAnchor>
</xdr:wsDr>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000000"/>
        </a:solidFill>
        <a:ln w="12700" cap="flat">
          <a:noFill/>
          <a:miter lim="400000"/>
        </a:ln>
        <a:effectLst/>
        <a:sp3d/>
      </a:spPr>
      <a:bodyPr rot="0" spcFirstLastPara="1" vertOverflow="overflow" horzOverflow="overflow" vert="horz" wrap="square" lIns="50800" tIns="50800" rIns="50800" bIns="50800" numCol="1" spcCol="38100" rtlCol="0" anchor="ctr" upright="0">
        <a:spAutoFit/>
      </a:bodyPr>
      <a:lstStyle>
        <a:defPPr marL="0" marR="0" indent="0" algn="ctr" defTabSz="584200" rtl="0" fontAlgn="auto" latinLnBrk="0" hangingPunct="0">
          <a:lnSpc>
            <a:spcPct val="100000"/>
          </a:lnSpc>
          <a:spcBef>
            <a:spcPts val="0"/>
          </a:spcBef>
          <a:spcAft>
            <a:spcPts val="0"/>
          </a:spcAft>
          <a:buClrTx/>
          <a:buSzTx/>
          <a:buFontTx/>
          <a:buNone/>
          <a:tabLst/>
          <a:defRPr b="0" baseline="0" cap="none" i="0" spc="0" strike="noStrike" sz="1200" u="none" kumimoji="0" normalizeH="0">
            <a:ln>
              <a:noFill/>
            </a:ln>
            <a:solidFill>
              <a:srgbClr val="FFFFFF"/>
            </a:solidFill>
            <a:effectLst/>
            <a:uFillTx/>
            <a:latin typeface="Helvetica Neue Medium"/>
            <a:ea typeface="Helvetica Neue Medium"/>
            <a:cs typeface="Helvetica Neue Medium"/>
            <a:sym typeface="Helvetica Neue Medium"/>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27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4572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1.xml.rels><?xml version="1.0" encoding="UTF-8"?>
<Relationships xmlns="http://schemas.openxmlformats.org/package/2006/relationships"><Relationship Id="rId1" Type="http://schemas.openxmlformats.org/officeDocument/2006/relationships/drawing" Target="../drawings/drawing1.xml"/></Relationships>

</file>

<file path=xl/worksheets/sheet1.xml><?xml version="1.0" encoding="utf-8"?>
<worksheet xmlns:r="http://schemas.openxmlformats.org/officeDocument/2006/relationships" xmlns="http://schemas.openxmlformats.org/spreadsheetml/2006/main">
  <sheetPr>
    <pageSetUpPr fitToPage="1"/>
  </sheetPr>
  <dimension ref="B4:G45"/>
  <sheetViews>
    <sheetView workbookViewId="0" showGridLines="0" defaultGridColor="1">
      <pane topLeftCell="C5" xSplit="2" ySplit="4" activePane="bottomRight" state="frozen"/>
    </sheetView>
  </sheetViews>
  <sheetFormatPr defaultColWidth="16.3333" defaultRowHeight="19.9" customHeight="1" outlineLevelRow="0" outlineLevelCol="0"/>
  <cols>
    <col min="1" max="1" width="1.91406" style="1" customWidth="1"/>
    <col min="2" max="2" width="11.1094" style="1" customWidth="1"/>
    <col min="3" max="3" width="9.89844" style="1" customWidth="1"/>
    <col min="4" max="7" width="11.6406" style="1" customWidth="1"/>
    <col min="8" max="16384" width="16.3516" style="1" customWidth="1"/>
  </cols>
  <sheetData>
    <row r="1" ht="409" customHeight="1"/>
    <row r="2" ht="265.85" customHeight="1"/>
    <row r="3" ht="27.65" customHeight="1">
      <c r="B3" t="s" s="2">
        <v>0</v>
      </c>
      <c r="C3" s="2"/>
      <c r="D3" s="2"/>
      <c r="E3" s="2"/>
      <c r="F3" s="2"/>
      <c r="G3" s="2"/>
    </row>
    <row r="4" ht="18.3" customHeight="1">
      <c r="B4" t="s" s="3">
        <v>1</v>
      </c>
      <c r="C4" s="4">
        <v>0.5</v>
      </c>
      <c r="D4" s="4">
        <v>0.6</v>
      </c>
      <c r="E4" s="4">
        <v>0.7</v>
      </c>
      <c r="F4" s="4">
        <v>0.8</v>
      </c>
      <c r="G4" s="4">
        <v>0.9</v>
      </c>
    </row>
    <row r="5" ht="13.95" customHeight="1">
      <c r="B5" s="5">
        <f>$B6-5</f>
        <v>44124</v>
      </c>
      <c r="C5" s="6">
        <v>215000</v>
      </c>
      <c r="D5" s="7">
        <f>C5</f>
        <v>215000</v>
      </c>
      <c r="E5" s="7">
        <f>D5</f>
        <v>215000</v>
      </c>
      <c r="F5" s="7">
        <f>E5</f>
        <v>215000</v>
      </c>
      <c r="G5" s="7">
        <f>F5</f>
        <v>215000</v>
      </c>
    </row>
    <row r="6" ht="13.8" customHeight="1">
      <c r="B6" s="8">
        <f>$B7-5</f>
        <v>44129</v>
      </c>
      <c r="C6" s="9">
        <f>C5+1000*5</f>
        <v>220000</v>
      </c>
      <c r="D6" s="10">
        <f>D5+1000*5</f>
        <v>220000</v>
      </c>
      <c r="E6" s="10">
        <f>E5+1000*5</f>
        <v>220000</v>
      </c>
      <c r="F6" s="10">
        <f>F5+1000*5</f>
        <v>220000</v>
      </c>
      <c r="G6" s="10">
        <f>G5+1000*5</f>
        <v>220000</v>
      </c>
    </row>
    <row r="7" ht="13.8" customHeight="1">
      <c r="B7" s="8">
        <f>$B8-5</f>
        <v>44134</v>
      </c>
      <c r="C7" s="9">
        <f>C6+1000*5</f>
        <v>225000</v>
      </c>
      <c r="D7" s="10">
        <f>D6+1000*5</f>
        <v>225000</v>
      </c>
      <c r="E7" s="10">
        <f>E6+1000*5</f>
        <v>225000</v>
      </c>
      <c r="F7" s="10">
        <f>F6+1000*5</f>
        <v>225000</v>
      </c>
      <c r="G7" s="10">
        <f>G6+1000*5</f>
        <v>225000</v>
      </c>
    </row>
    <row r="8" ht="13.8" customHeight="1">
      <c r="B8" s="8">
        <f>$B9-5</f>
        <v>44139</v>
      </c>
      <c r="C8" s="9">
        <f>C7+1000*5</f>
        <v>230000</v>
      </c>
      <c r="D8" s="10">
        <f>D7+1000*5</f>
        <v>230000</v>
      </c>
      <c r="E8" s="10">
        <f>E7+1000*5</f>
        <v>230000</v>
      </c>
      <c r="F8" s="10">
        <f>F7+1000*5</f>
        <v>230000</v>
      </c>
      <c r="G8" s="10">
        <f>G7+1000*5</f>
        <v>230000</v>
      </c>
    </row>
    <row r="9" ht="13.8" customHeight="1">
      <c r="B9" s="8">
        <f>$B10-5</f>
        <v>44144</v>
      </c>
      <c r="C9" s="9">
        <f>C8+1000*5</f>
        <v>235000</v>
      </c>
      <c r="D9" s="10">
        <f>D8+1000*5</f>
        <v>235000</v>
      </c>
      <c r="E9" s="10">
        <f>E8+1000*5</f>
        <v>235000</v>
      </c>
      <c r="F9" s="10">
        <f>F8+1000*5</f>
        <v>235000</v>
      </c>
      <c r="G9" s="10">
        <f>G8+1000*5</f>
        <v>235000</v>
      </c>
    </row>
    <row r="10" ht="13.8" customHeight="1">
      <c r="B10" s="8">
        <f>$B11-5</f>
        <v>44149</v>
      </c>
      <c r="C10" s="9">
        <f>C9+1000*5</f>
        <v>240000</v>
      </c>
      <c r="D10" s="10">
        <f>D9+1000*5</f>
        <v>240000</v>
      </c>
      <c r="E10" s="10">
        <f>E9+1000*5</f>
        <v>240000</v>
      </c>
      <c r="F10" s="10">
        <f>F9+1000*5</f>
        <v>240000</v>
      </c>
      <c r="G10" s="10">
        <f>G9+1000*5</f>
        <v>240000</v>
      </c>
    </row>
    <row r="11" ht="13.8" customHeight="1">
      <c r="B11" s="8">
        <f>'50% - Table 2'!L3</f>
        <v>44154</v>
      </c>
      <c r="C11" s="11">
        <f>'50% - Table 2'!K3*5+C10</f>
        <v>244050</v>
      </c>
      <c r="D11" s="12">
        <f>'60% - Table 2'!K3*5+D10</f>
        <v>244050</v>
      </c>
      <c r="E11" s="12">
        <f>'70% - Table 2'!K3*5+E10</f>
        <v>244050</v>
      </c>
      <c r="F11" s="12">
        <f>'80% - Table 2'!K3*5+F10</f>
        <v>244050</v>
      </c>
      <c r="G11" s="12">
        <f>'90% - Table 2'!K3*5+G10</f>
        <v>244050</v>
      </c>
    </row>
    <row r="12" ht="13.8" customHeight="1">
      <c r="B12" s="8">
        <f>'50% - Table 2'!L4</f>
        <v>44159</v>
      </c>
      <c r="C12" s="11">
        <f>'50% - Table 2'!K4*5+C11</f>
        <v>248838.18</v>
      </c>
      <c r="D12" s="12">
        <f>'60% - Table 2'!K4*5+D11</f>
        <v>248718.69375</v>
      </c>
      <c r="E12" s="12">
        <f>'70% - Table 2'!K4*5+E11</f>
        <v>248517.342857143</v>
      </c>
      <c r="F12" s="12">
        <f>'80% - Table 2'!K4*5+F11</f>
        <v>248112.571875</v>
      </c>
      <c r="G12" s="12">
        <f>'90% - Table 2'!K4*5+G11</f>
        <v>246895.5</v>
      </c>
    </row>
    <row r="13" ht="13.8" customHeight="1">
      <c r="B13" s="8">
        <f>'50% - Table 2'!L5</f>
        <v>44164</v>
      </c>
      <c r="C13" s="11">
        <f>'50% - Table 2'!K5*5+C12</f>
        <v>254539.604895941</v>
      </c>
      <c r="D13" s="12">
        <f>'60% - Table 2'!K5*5+D12</f>
        <v>254122.689537447</v>
      </c>
      <c r="E13" s="12">
        <f>'70% - Table 2'!K5*5+E12</f>
        <v>253440.709645902</v>
      </c>
      <c r="F13" s="12">
        <f>'80% - Table 2'!K5*5+F12</f>
        <v>252141.30208158</v>
      </c>
      <c r="G13" s="12">
        <f>'90% - Table 2'!K5*5+G12</f>
        <v>248795.703935745</v>
      </c>
    </row>
    <row r="14" ht="13.8" customHeight="1">
      <c r="B14" s="8">
        <f>'50% - Table 2'!L6</f>
        <v>44169</v>
      </c>
      <c r="C14" s="11">
        <f>'50% - Table 2'!K6*5+C13</f>
        <v>261319.900944116</v>
      </c>
      <c r="D14" s="12">
        <f>'60% - Table 2'!K6*5+D13</f>
        <v>260359.051592366</v>
      </c>
      <c r="E14" s="12">
        <f>'70% - Table 2'!K6*5+E13</f>
        <v>258834.619102302</v>
      </c>
      <c r="F14" s="12">
        <f>'80% - Table 2'!K6*5+F13</f>
        <v>256088.471725507</v>
      </c>
      <c r="G14" s="12">
        <f>'90% - Table 2'!K6*5+G13</f>
        <v>250022.902885573</v>
      </c>
    </row>
    <row r="15" ht="13.8" customHeight="1">
      <c r="B15" s="8">
        <f>'50% - Table 2'!L7</f>
        <v>44174</v>
      </c>
      <c r="C15" s="11">
        <f>'50% - Table 2'!K7*5+C14</f>
        <v>269345.500233904</v>
      </c>
      <c r="D15" s="12">
        <f>'60% - Table 2'!K7*5+D14</f>
        <v>267512.2727463</v>
      </c>
      <c r="E15" s="12">
        <f>'70% - Table 2'!K7*5+E14</f>
        <v>264695.206098118</v>
      </c>
      <c r="F15" s="12">
        <f>'80% - Table 2'!K7*5+F14</f>
        <v>259908.466271481</v>
      </c>
      <c r="G15" s="12">
        <f>'90% - Table 2'!K7*5+G14</f>
        <v>250798.093211277</v>
      </c>
    </row>
    <row r="16" ht="13.8" customHeight="1">
      <c r="B16" s="8">
        <f>'50% - Table 2'!L8</f>
        <v>44179</v>
      </c>
      <c r="C16" s="11">
        <f>'50% - Table 2'!K8*5+C15</f>
        <v>278782.361056885</v>
      </c>
      <c r="D16" s="12">
        <f>'60% - Table 2'!K8*5+D15</f>
        <v>275652.270347473</v>
      </c>
      <c r="E16" s="12">
        <f>'70% - Table 2'!K8*5+E15</f>
        <v>271000.962052065</v>
      </c>
      <c r="F16" s="12">
        <f>'80% - Table 2'!K8*5+F15</f>
        <v>263560.353785047</v>
      </c>
      <c r="G16" s="12">
        <f>'90% - Table 2'!K8*5+G15</f>
        <v>251280.632441544</v>
      </c>
    </row>
    <row r="17" ht="13.8" customHeight="1">
      <c r="B17" s="8">
        <f>'50% - Table 2'!L9</f>
        <v>44184</v>
      </c>
      <c r="C17" s="11">
        <f>'50% - Table 2'!K9*5+C16</f>
        <v>289787.728296369</v>
      </c>
      <c r="D17" s="12">
        <f>'60% - Table 2'!K9*5+D16</f>
        <v>284827.920008808</v>
      </c>
      <c r="E17" s="12">
        <f>'70% - Table 2'!K9*5+E16</f>
        <v>277712.012025594</v>
      </c>
      <c r="F17" s="12">
        <f>'80% - Table 2'!K9*5+F16</f>
        <v>267009.803461925</v>
      </c>
      <c r="G17" s="12">
        <f>'90% - Table 2'!K9*5+G16</f>
        <v>251578.104190382</v>
      </c>
    </row>
    <row r="18" ht="13.8" customHeight="1">
      <c r="B18" s="8">
        <f>'50% - Table 2'!L10</f>
        <v>44189</v>
      </c>
      <c r="C18" s="11">
        <f>'50% - Table 2'!K10*5+C17</f>
        <v>302496.368096386</v>
      </c>
      <c r="D18" s="12">
        <f>'60% - Table 2'!K10*5+D17</f>
        <v>295058.184762377</v>
      </c>
      <c r="E18" s="12">
        <f>'70% - Table 2'!K10*5+E17</f>
        <v>284769.578435879</v>
      </c>
      <c r="F18" s="12">
        <f>'80% - Table 2'!K10*5+F17</f>
        <v>270230.335836302</v>
      </c>
      <c r="G18" s="12">
        <f>'90% - Table 2'!K10*5+G17</f>
        <v>251760.316119786</v>
      </c>
    </row>
    <row r="19" ht="13.8" customHeight="1">
      <c r="B19" s="8">
        <f>'50% - Table 2'!L11</f>
        <v>44194</v>
      </c>
      <c r="C19" s="11">
        <f>'50% - Table 2'!K11*5+C18</f>
        <v>317001.921577612</v>
      </c>
      <c r="D19" s="12">
        <f>'60% - Table 2'!K11*5+D18</f>
        <v>306322.269738365</v>
      </c>
      <c r="E19" s="12">
        <f>'70% - Table 2'!K11*5+E18</f>
        <v>292096.505770933</v>
      </c>
      <c r="F19" s="12">
        <f>'80% - Table 2'!K11*5+F18</f>
        <v>273203.887331556</v>
      </c>
      <c r="G19" s="12">
        <f>'90% - Table 2'!K11*5+G18</f>
        <v>251871.456376676</v>
      </c>
    </row>
    <row r="20" ht="13.8" customHeight="1">
      <c r="B20" s="8">
        <f>'50% - Table 2'!L12</f>
        <v>44199</v>
      </c>
      <c r="C20" s="11">
        <f>'50% - Table 2'!K12*5+C19</f>
        <v>333334.437395453</v>
      </c>
      <c r="D20" s="12">
        <f>'60% - Table 2'!K12*5+D19</f>
        <v>318550.348223011</v>
      </c>
      <c r="E20" s="12">
        <f>'70% - Table 2'!K12*5+E19</f>
        <v>299599.327171252</v>
      </c>
      <c r="F20" s="12">
        <f>'80% - Table 2'!K12*5+F19</f>
        <v>275920.726099084</v>
      </c>
      <c r="G20" s="12">
        <f>'90% - Table 2'!K12*5+G19</f>
        <v>251939.057639192</v>
      </c>
    </row>
    <row r="21" ht="13.8" customHeight="1">
      <c r="B21" s="8">
        <f>'50% - Table 2'!L13</f>
        <v>44204</v>
      </c>
      <c r="C21" s="11">
        <f>'50% - Table 2'!K13*5+C20</f>
        <v>351436.327982312</v>
      </c>
      <c r="D21" s="12">
        <f>'60% - Table 2'!K13*5+D20</f>
        <v>331616.74877724</v>
      </c>
      <c r="E21" s="12">
        <f>'70% - Table 2'!K13*5+E20</f>
        <v>307172.045578719</v>
      </c>
      <c r="F21" s="12">
        <f>'80% - Table 2'!K13*5+F20</f>
        <v>278378.81973466</v>
      </c>
      <c r="G21" s="12">
        <f>'90% - Table 2'!K13*5+G20</f>
        <v>251980.100765397</v>
      </c>
    </row>
    <row r="22" ht="13.8" customHeight="1">
      <c r="B22" s="8">
        <f>'50% - Table 2'!L14</f>
        <v>44209</v>
      </c>
      <c r="C22" s="11">
        <f>'50% - Table 2'!K14*5+C21</f>
        <v>371140.631069334</v>
      </c>
      <c r="D22" s="12">
        <f>'60% - Table 2'!K14*5+D21</f>
        <v>345337.719499972</v>
      </c>
      <c r="E22" s="12">
        <f>'70% - Table 2'!K14*5+E21</f>
        <v>314701.486030718</v>
      </c>
      <c r="F22" s="12">
        <f>'80% - Table 2'!K14*5+F21</f>
        <v>280582.801549127</v>
      </c>
      <c r="G22" s="12">
        <f>'90% - Table 2'!K14*5+G21</f>
        <v>252004.98941768</v>
      </c>
    </row>
    <row r="23" ht="13.8" customHeight="1">
      <c r="B23" s="8">
        <f>'50% - Table 2'!L15</f>
        <v>44214</v>
      </c>
      <c r="C23" s="11">
        <f>'50% - Table 2'!K15*5+C22</f>
        <v>392157.040489345</v>
      </c>
      <c r="D23" s="12">
        <f>'60% - Table 2'!K15*5+D22</f>
        <v>359475.698750695</v>
      </c>
      <c r="E23" s="12">
        <f>'70% - Table 2'!K15*5+E22</f>
        <v>322073.758728122</v>
      </c>
      <c r="F23" s="12">
        <f>'80% - Table 2'!K15*5+F22</f>
        <v>282542.700272385</v>
      </c>
      <c r="G23" s="12">
        <f>'90% - Table 2'!K15*5+G22</f>
        <v>252020.069991495</v>
      </c>
    </row>
    <row r="24" ht="13.8" customHeight="1">
      <c r="B24" s="8">
        <f>'50% - Table 2'!L16</f>
        <v>44219</v>
      </c>
      <c r="C24" s="11">
        <f>'50% - Table 2'!K16*5+C23</f>
        <v>414071.891803912</v>
      </c>
      <c r="D24" s="12">
        <f>'60% - Table 2'!K16*5+D23</f>
        <v>373751.207666645</v>
      </c>
      <c r="E24" s="12">
        <f>'70% - Table 2'!K16*5+E23</f>
        <v>329181.112889991</v>
      </c>
      <c r="F24" s="12">
        <f>'80% - Table 2'!K16*5+F23</f>
        <v>284272.589314041</v>
      </c>
      <c r="G24" s="12">
        <f>'90% - Table 2'!K16*5+G23</f>
        <v>252029.202890034</v>
      </c>
    </row>
    <row r="25" ht="13.8" customHeight="1">
      <c r="B25" s="8">
        <f>'50% - Table 2'!L17</f>
        <v>44224</v>
      </c>
      <c r="C25" s="11">
        <f>'50% - Table 2'!K17*5+C24</f>
        <v>436367.190365061</v>
      </c>
      <c r="D25" s="12">
        <f>'60% - Table 2'!K17*5+D24</f>
        <v>387862.019688255</v>
      </c>
      <c r="E25" s="12">
        <f>'70% - Table 2'!K17*5+E24</f>
        <v>335928.330073409</v>
      </c>
      <c r="F25" s="12">
        <f>'80% - Table 2'!K17*5+F24</f>
        <v>285789.283529091</v>
      </c>
      <c r="G25" s="12">
        <f>'90% - Table 2'!K17*5+G24</f>
        <v>252034.731955999</v>
      </c>
    </row>
    <row r="26" ht="13.8" customHeight="1">
      <c r="B26" s="8">
        <f>'50% - Table 2'!L18</f>
        <v>44229</v>
      </c>
      <c r="C26" s="11">
        <f>'50% - Table 2'!K18*5+C25</f>
        <v>458460.22182077</v>
      </c>
      <c r="D26" s="12">
        <f>'60% - Table 2'!K18*5+D25</f>
        <v>401507.439819058</v>
      </c>
      <c r="E26" s="12">
        <f>'70% - Table 2'!K18*5+E25</f>
        <v>342237.850143344</v>
      </c>
      <c r="F26" s="12">
        <f>'80% - Table 2'!K18*5+F25</f>
        <v>287111.173685754</v>
      </c>
      <c r="G26" s="12">
        <f>'90% - Table 2'!K18*5+G25</f>
        <v>252038.078515416</v>
      </c>
    </row>
    <row r="27" ht="13.8" customHeight="1">
      <c r="B27" s="8">
        <f>'50% - Table 2'!L19</f>
        <v>44234</v>
      </c>
      <c r="C27" s="11">
        <f>'50% - Table 2'!K19*5+C26</f>
        <v>479759.665123319</v>
      </c>
      <c r="D27" s="12">
        <f>'60% - Table 2'!K19*5+D26</f>
        <v>414413.917542463</v>
      </c>
      <c r="E27" s="12">
        <f>'70% - Table 2'!K19*5+E26</f>
        <v>348053.041241383</v>
      </c>
      <c r="F27" s="12">
        <f>'80% - Table 2'!K19*5+F26</f>
        <v>288257.25037912</v>
      </c>
      <c r="G27" s="12">
        <f>'90% - Table 2'!K19*5+G26</f>
        <v>252040.103783485</v>
      </c>
    </row>
    <row r="28" ht="13.8" customHeight="1">
      <c r="B28" s="8">
        <f>'50% - Table 2'!L20</f>
        <v>44239</v>
      </c>
      <c r="C28" s="11">
        <f>'50% - Table 2'!K20*5+C27</f>
        <v>499728.224899256</v>
      </c>
      <c r="D28" s="12">
        <f>'60% - Table 2'!K20*5+D27</f>
        <v>426357.487545388</v>
      </c>
      <c r="E28" s="12">
        <f>'70% - Table 2'!K20*5+E27</f>
        <v>353339.359971663</v>
      </c>
      <c r="F28" s="12">
        <f>'80% - Table 2'!K20*5+F27</f>
        <v>289246.336108642</v>
      </c>
      <c r="G28" s="12">
        <f>'90% - Table 2'!K20*5+G27</f>
        <v>252041.329318282</v>
      </c>
    </row>
    <row r="29" ht="13.8" customHeight="1">
      <c r="B29" s="8">
        <f>'50% - Table 2'!L21</f>
        <v>44244</v>
      </c>
      <c r="C29" s="11">
        <f>'50% - Table 2'!K21*5+C28</f>
        <v>517938.333078352</v>
      </c>
      <c r="D29" s="12">
        <f>'60% - Table 2'!K21*5+D28</f>
        <v>437179.09547982</v>
      </c>
      <c r="E29" s="12">
        <f>'70% - Table 2'!K21*5+E28</f>
        <v>358083.507693216</v>
      </c>
      <c r="F29" s="12">
        <f>'80% - Table 2'!K21*5+F28</f>
        <v>290096.519653918</v>
      </c>
      <c r="G29" s="12">
        <f>'90% - Table 2'!K21*5+G28</f>
        <v>252042.070871383</v>
      </c>
    </row>
    <row r="30" ht="13.8" customHeight="1">
      <c r="B30" s="8">
        <f>'50% - Table 2'!L22</f>
        <v>44249</v>
      </c>
      <c r="C30" s="11">
        <f>'50% - Table 2'!K22*5+C29</f>
        <v>534108.599627064</v>
      </c>
      <c r="D30" s="12">
        <f>'60% - Table 2'!K22*5+D29</f>
        <v>446790.607116421</v>
      </c>
      <c r="E30" s="12">
        <f>'70% - Table 2'!K22*5+E29</f>
        <v>362290.981429992</v>
      </c>
      <c r="F30" s="12">
        <f>'80% - Table 2'!K22*5+F29</f>
        <v>290824.771195798</v>
      </c>
      <c r="G30" s="12">
        <f>'90% - Table 2'!K22*5+G29</f>
        <v>252042.519556503</v>
      </c>
    </row>
    <row r="31" ht="13.8" customHeight="1">
      <c r="B31" s="8">
        <f>'50% - Table 2'!L23</f>
        <v>44254</v>
      </c>
      <c r="C31" s="11">
        <f>'50% - Table 2'!K23*5+C30</f>
        <v>548114.405877416</v>
      </c>
      <c r="D31" s="12">
        <f>'60% - Table 2'!K23*5+D30</f>
        <v>455171.579638853</v>
      </c>
      <c r="E31" s="12">
        <f>'70% - Table 2'!K23*5+E30</f>
        <v>365982.583993715</v>
      </c>
      <c r="F31" s="12">
        <f>'80% - Table 2'!K23*5+F30</f>
        <v>291446.708663698</v>
      </c>
      <c r="G31" s="12">
        <f>'90% - Table 2'!K23*5+G30</f>
        <v>252042.791031567</v>
      </c>
    </row>
    <row r="32" ht="13.8" customHeight="1">
      <c r="B32" s="8">
        <f>'50% - Table 2'!L24</f>
        <v>44259</v>
      </c>
      <c r="C32" s="11">
        <f>'50% - Table 2'!K24*5+C31</f>
        <v>559973.817555052</v>
      </c>
      <c r="D32" s="12">
        <f>'60% - Table 2'!K24*5+D31</f>
        <v>462358.852980383</v>
      </c>
      <c r="E32" s="12">
        <f>'70% - Table 2'!K24*5+E31</f>
        <v>369190.485000479</v>
      </c>
      <c r="F32" s="12">
        <f>'80% - Table 2'!K24*5+F31</f>
        <v>291976.483636744</v>
      </c>
      <c r="G32" s="12">
        <f>'90% - Table 2'!K24*5+G31</f>
        <v>252042.955283702</v>
      </c>
    </row>
    <row r="33" ht="13.8" customHeight="1">
      <c r="B33" s="8">
        <f>'50% - Table 2'!L25</f>
        <v>44264</v>
      </c>
      <c r="C33" s="11">
        <f>'50% - Table 2'!K25*5+C32</f>
        <v>569816.333580319</v>
      </c>
      <c r="D33" s="12">
        <f>'60% - Table 2'!K25*5+D32</f>
        <v>468432.084443308</v>
      </c>
      <c r="E33" s="12">
        <f>'70% - Table 2'!K25*5+E32</f>
        <v>371954.340665498</v>
      </c>
      <c r="F33" s="12">
        <f>'80% - Table 2'!K25*5+F32</f>
        <v>292426.756797794</v>
      </c>
      <c r="G33" s="12">
        <f>'90% - Table 2'!K25*5+G32</f>
        <v>252043.054661061</v>
      </c>
    </row>
    <row r="34" ht="13.8" customHeight="1">
      <c r="B34" s="8">
        <f>'50% - Table 2'!L26</f>
        <v>44269</v>
      </c>
      <c r="C34" s="11">
        <f>'50% - Table 2'!K26*5+C33</f>
        <v>577844.554452265</v>
      </c>
      <c r="D34" s="12">
        <f>'60% - Table 2'!K26*5+D33</f>
        <v>473498.366652451</v>
      </c>
      <c r="E34" s="12">
        <f>'70% - Table 2'!K26*5+E33</f>
        <v>374317.834520753</v>
      </c>
      <c r="F34" s="12">
        <f>'80% - Table 2'!K26*5+F33</f>
        <v>292808.736738932</v>
      </c>
      <c r="G34" s="12">
        <f>'90% - Table 2'!K26*5+G33</f>
        <v>252043.114786863</v>
      </c>
    </row>
    <row r="35" ht="13.8" customHeight="1">
      <c r="B35" s="8">
        <f>'50% - Table 2'!L27</f>
        <v>44274</v>
      </c>
      <c r="C35" s="11">
        <f>'50% - Table 2'!K27*5+C34</f>
        <v>584297.620552005</v>
      </c>
      <c r="D35" s="12">
        <f>'60% - Table 2'!K27*5+D34</f>
        <v>477678.326079426</v>
      </c>
      <c r="E35" s="12">
        <f>'70% - Table 2'!K27*5+E34</f>
        <v>376325.842238115</v>
      </c>
      <c r="F35" s="12">
        <f>'80% - Table 2'!K27*5+F34</f>
        <v>293132.260582553</v>
      </c>
      <c r="G35" s="12">
        <f>'90% - Table 2'!K27*5+G34</f>
        <v>252043.151164324</v>
      </c>
    </row>
    <row r="36" ht="13.8" customHeight="1">
      <c r="B36" s="8">
        <f>'50% - Table 2'!L28</f>
        <v>44279</v>
      </c>
      <c r="C36" s="11">
        <f>'50% - Table 2'!K28*5+C35</f>
        <v>589421.901852302</v>
      </c>
      <c r="D36" s="12">
        <f>'60% - Table 2'!K28*5+D35</f>
        <v>481095.058811799</v>
      </c>
      <c r="E36" s="12">
        <f>'70% - Table 2'!K28*5+E35</f>
        <v>378022.286399522</v>
      </c>
      <c r="F36" s="12">
        <f>'80% - Table 2'!K28*5+F35</f>
        <v>293405.899582484</v>
      </c>
      <c r="G36" s="12">
        <f>'90% - Table 2'!K28*5+G35</f>
        <v>252043.173173442</v>
      </c>
    </row>
    <row r="37" ht="13.8" customHeight="1">
      <c r="B37" s="8">
        <f>'50% - Table 2'!L29</f>
        <v>44284</v>
      </c>
      <c r="C37" s="11">
        <f>'50% - Table 2'!K29*5+C36</f>
        <v>593450.859649445</v>
      </c>
      <c r="D37" s="12">
        <f>'60% - Table 2'!K29*5+D36</f>
        <v>483866.311216391</v>
      </c>
      <c r="E37" s="12">
        <f>'70% - Table 2'!K29*5+E36</f>
        <v>379448.648286055</v>
      </c>
      <c r="F37" s="12">
        <f>'80% - Table 2'!K29*5+F36</f>
        <v>293637.077128211</v>
      </c>
      <c r="G37" s="12">
        <f>'90% - Table 2'!K29*5+G36</f>
        <v>252043.18648939</v>
      </c>
    </row>
    <row r="38" ht="13.8" customHeight="1">
      <c r="B38" s="8">
        <f>'50% - Table 2'!L30</f>
        <v>44289</v>
      </c>
      <c r="C38" s="11">
        <f>'50% - Table 2'!K30*5+C37</f>
        <v>596593.449132067</v>
      </c>
      <c r="D38" s="12">
        <f>'60% - Table 2'!K30*5+D37</f>
        <v>486099.657058759</v>
      </c>
      <c r="E38" s="12">
        <f>'70% - Table 2'!K30*5+E37</f>
        <v>380643.045641502</v>
      </c>
      <c r="F38" s="12">
        <f>'80% - Table 2'!K30*5+F37</f>
        <v>293832.19017326</v>
      </c>
      <c r="G38" s="12">
        <f>'90% - Table 2'!K30*5+G37</f>
        <v>252043.19454579</v>
      </c>
    </row>
    <row r="39" ht="13.8" customHeight="1">
      <c r="B39" s="8">
        <f>'50% - Table 2'!L31</f>
        <v>44294</v>
      </c>
      <c r="C39" s="11">
        <f>'50% - Table 2'!K31*5+C38</f>
        <v>599029.16974084</v>
      </c>
      <c r="D39" s="12">
        <f>'60% - Table 2'!K31*5+D38</f>
        <v>487890.086898604</v>
      </c>
      <c r="E39" s="12">
        <f>'70% - Table 2'!K31*5+E38</f>
        <v>381639.761033636</v>
      </c>
      <c r="F39" s="12">
        <f>'80% - Table 2'!K31*5+F38</f>
        <v>293996.727994292</v>
      </c>
      <c r="G39" s="12">
        <f>'90% - Table 2'!K31*5+G38</f>
        <v>252043.199420061</v>
      </c>
    </row>
    <row r="40" ht="13.8" customHeight="1">
      <c r="B40" s="8">
        <f>'50% - Table 2'!L32</f>
        <v>44299</v>
      </c>
      <c r="C40" s="11">
        <f>'50% - Table 2'!K32*5+C39</f>
        <v>600907.609634917</v>
      </c>
      <c r="D40" s="12">
        <f>'60% - Table 2'!K32*5+D39</f>
        <v>489319.33814038</v>
      </c>
      <c r="E40" s="12">
        <f>'70% - Table 2'!K32*5+E39</f>
        <v>382469.104649841</v>
      </c>
      <c r="F40" s="12">
        <f>'80% - Table 2'!K32*5+F39</f>
        <v>294135.384405329</v>
      </c>
      <c r="G40" s="12">
        <f>'90% - Table 2'!K32*5+G39</f>
        <v>252043.202369083</v>
      </c>
    </row>
    <row r="41" ht="13.8" customHeight="1">
      <c r="B41" s="8">
        <f>'50% - Table 2'!L33</f>
        <v>44304</v>
      </c>
      <c r="C41" s="11">
        <f>'50% - Table 2'!K33*5+C40</f>
        <v>602350.625958225</v>
      </c>
      <c r="D41" s="12">
        <f>'60% - Table 2'!K33*5+D40</f>
        <v>490456.355671881</v>
      </c>
      <c r="E41" s="12">
        <f>'70% - Table 2'!K33*5+E40</f>
        <v>383157.508270815</v>
      </c>
      <c r="F41" s="12">
        <f>'80% - Table 2'!K33*5+F40</f>
        <v>294252.161192814</v>
      </c>
      <c r="G41" s="12">
        <f>'90% - Table 2'!K33*5+G40</f>
        <v>252043.204153294</v>
      </c>
    </row>
    <row r="42" ht="13.8" customHeight="1">
      <c r="B42" s="8">
        <f>'50% - Table 2'!L34</f>
        <v>44309</v>
      </c>
      <c r="C42" s="11">
        <f>'50% - Table 2'!K34*5+C41</f>
        <v>603455.793483419</v>
      </c>
      <c r="D42" s="12">
        <f>'60% - Table 2'!K34*5+D41</f>
        <v>491358.399537953</v>
      </c>
      <c r="E42" s="12">
        <f>'70% - Table 2'!K34*5+E41</f>
        <v>383727.766106086</v>
      </c>
      <c r="F42" s="12">
        <f>'80% - Table 2'!K34*5+F41</f>
        <v>294350.461708038</v>
      </c>
      <c r="G42" s="12">
        <f>'90% - Table 2'!K34*5+G41</f>
        <v>252043.205232774</v>
      </c>
    </row>
    <row r="43" ht="13.8" customHeight="1">
      <c r="B43" s="8">
        <f>'50% - Table 2'!L35</f>
        <v>44314</v>
      </c>
      <c r="C43" s="11">
        <f>'50% - Table 2'!K35*5+C42</f>
        <v>604300.23052577</v>
      </c>
      <c r="D43" s="12">
        <f>'60% - Table 2'!K35*5+D42</f>
        <v>492072.4528563</v>
      </c>
      <c r="E43" s="12">
        <f>'70% - Table 2'!K35*5+E42</f>
        <v>384199.358074621</v>
      </c>
      <c r="F43" s="12">
        <f>'80% - Table 2'!K35*5+F42</f>
        <v>294433.174356192</v>
      </c>
      <c r="G43" s="12">
        <f>'90% - Table 2'!K35*5+G42</f>
        <v>252043.205885878</v>
      </c>
    </row>
    <row r="44" ht="13.8" customHeight="1">
      <c r="B44" s="8">
        <f>'50% - Table 2'!L36</f>
        <v>44319</v>
      </c>
      <c r="C44" s="11">
        <f>'50% - Table 2'!K36*5+C43</f>
        <v>604944.285911824</v>
      </c>
      <c r="D44" s="12">
        <f>'60% - Table 2'!K36*5+D43</f>
        <v>492636.702197111</v>
      </c>
      <c r="E44" s="12">
        <f>'70% - Table 2'!K36*5+E43</f>
        <v>384588.809127093</v>
      </c>
      <c r="F44" s="12">
        <f>'80% - Table 2'!K36*5+F43</f>
        <v>294502.746246166</v>
      </c>
      <c r="G44" s="12">
        <f>'90% - Table 2'!K36*5+G43</f>
        <v>252043.206281018</v>
      </c>
    </row>
    <row r="45" ht="13.8" customHeight="1">
      <c r="B45" s="8">
        <f>'50% - Table 2'!L37</f>
        <v>44324</v>
      </c>
      <c r="C45" s="11">
        <f>'50% - Table 2'!K37*5+C44</f>
        <v>605434.830323669</v>
      </c>
      <c r="D45" s="12">
        <f>'60% - Table 2'!K37*5+D44</f>
        <v>493081.954220799</v>
      </c>
      <c r="E45" s="12">
        <f>'70% - Table 2'!K37*5+E44</f>
        <v>384910.053092852</v>
      </c>
      <c r="F45" s="12">
        <f>'80% - Table 2'!K37*5+F44</f>
        <v>294561.247586541</v>
      </c>
      <c r="G45" s="12">
        <f>'90% - Table 2'!K37*5+G44</f>
        <v>252043.206520085</v>
      </c>
    </row>
  </sheetData>
  <mergeCells count="1">
    <mergeCell ref="B3:G3"/>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drawing r:id="rId1"/>
</worksheet>
</file>

<file path=xl/worksheets/sheet10.xml><?xml version="1.0" encoding="utf-8"?>
<worksheet xmlns:r="http://schemas.openxmlformats.org/officeDocument/2006/relationships" xmlns="http://schemas.openxmlformats.org/spreadsheetml/2006/main">
  <dimension ref="A1:C15"/>
  <sheetViews>
    <sheetView workbookViewId="0" showGridLines="0" defaultGridColor="1">
      <pane topLeftCell="B1" xSplit="1" ySplit="0" activePane="topRight" state="frozen"/>
    </sheetView>
  </sheetViews>
  <sheetFormatPr defaultColWidth="16.3333" defaultRowHeight="19.9" customHeight="1" outlineLevelRow="0" outlineLevelCol="0"/>
  <cols>
    <col min="1" max="1" width="30.6719" style="45" customWidth="1"/>
    <col min="2" max="2" width="9.85156" style="45" customWidth="1"/>
    <col min="3" max="3" width="79.8359" style="45" customWidth="1"/>
    <col min="4" max="16384" width="16.3516" style="45" customWidth="1"/>
  </cols>
  <sheetData>
    <row r="1" ht="20.05" customHeight="1">
      <c r="A1" t="s" s="14">
        <v>2</v>
      </c>
      <c r="B1" s="15">
        <v>330000000</v>
      </c>
      <c r="C1" s="16"/>
    </row>
    <row r="2" ht="20.05" customHeight="1">
      <c r="A2" t="s" s="14">
        <v>3</v>
      </c>
      <c r="B2" s="15">
        <v>22000000</v>
      </c>
      <c r="C2" t="s" s="17">
        <v>4</v>
      </c>
    </row>
    <row r="3" ht="32.05" customHeight="1">
      <c r="A3" t="s" s="14">
        <v>5</v>
      </c>
      <c r="B3" s="15">
        <v>675000</v>
      </c>
      <c r="C3" t="s" s="17">
        <v>6</v>
      </c>
    </row>
    <row r="4" ht="20.05" customHeight="1">
      <c r="A4" t="s" s="14">
        <v>7</v>
      </c>
      <c r="B4" s="18">
        <v>0.9</v>
      </c>
      <c r="C4" t="s" s="17">
        <v>8</v>
      </c>
    </row>
    <row r="5" ht="20.05" customHeight="1">
      <c r="A5" t="s" s="14">
        <v>9</v>
      </c>
      <c r="B5" s="15">
        <v>0.4</v>
      </c>
      <c r="C5" t="s" s="17">
        <v>10</v>
      </c>
    </row>
    <row r="6" ht="20.05" customHeight="1">
      <c r="A6" t="s" s="14">
        <v>11</v>
      </c>
      <c r="B6" s="15">
        <f>B1*B4</f>
        <v>297000000</v>
      </c>
      <c r="C6" t="s" s="19">
        <v>12</v>
      </c>
    </row>
    <row r="7" ht="32.05" customHeight="1">
      <c r="A7" t="s" s="14">
        <v>13</v>
      </c>
      <c r="B7" s="20">
        <f>1-B4</f>
        <v>0.1</v>
      </c>
      <c r="C7" t="s" s="19">
        <v>14</v>
      </c>
    </row>
    <row r="8" ht="20.05" customHeight="1">
      <c r="A8" t="s" s="14">
        <v>15</v>
      </c>
      <c r="B8" s="15">
        <v>1.4</v>
      </c>
      <c r="C8" t="s" s="17">
        <v>16</v>
      </c>
    </row>
    <row r="9" ht="20.05" customHeight="1">
      <c r="A9" t="s" s="14">
        <v>17</v>
      </c>
      <c r="B9" s="15">
        <f>B7*B1</f>
        <v>33000000</v>
      </c>
      <c r="C9" t="s" s="19">
        <v>12</v>
      </c>
    </row>
    <row r="10" ht="20.05" customHeight="1">
      <c r="A10" t="s" s="14">
        <v>18</v>
      </c>
      <c r="B10" s="15">
        <v>5</v>
      </c>
      <c r="C10" t="s" s="17">
        <v>19</v>
      </c>
    </row>
    <row r="11" ht="20.05" customHeight="1">
      <c r="A11" t="s" s="14">
        <v>20</v>
      </c>
      <c r="B11" s="21">
        <v>0.25</v>
      </c>
      <c r="C11" t="s" s="17">
        <v>21</v>
      </c>
    </row>
    <row r="12" ht="20.05" customHeight="1">
      <c r="A12" t="s" s="14">
        <v>22</v>
      </c>
      <c r="B12" s="20">
        <v>0.1</v>
      </c>
      <c r="C12" t="s" s="17">
        <v>23</v>
      </c>
    </row>
    <row r="13" ht="20.05" customHeight="1">
      <c r="A13" t="s" s="14">
        <v>24</v>
      </c>
      <c r="B13" s="21">
        <v>0.05</v>
      </c>
      <c r="C13" t="s" s="17">
        <v>25</v>
      </c>
    </row>
    <row r="14" ht="20.05" customHeight="1">
      <c r="A14" t="s" s="14">
        <v>26</v>
      </c>
      <c r="B14" s="21">
        <v>0.15</v>
      </c>
      <c r="C14" t="s" s="17">
        <v>27</v>
      </c>
    </row>
    <row r="15" ht="20.05" customHeight="1">
      <c r="A15" t="s" s="14">
        <v>28</v>
      </c>
      <c r="B15" s="20">
        <v>0.006</v>
      </c>
      <c r="C15" t="s" s="17">
        <v>29</v>
      </c>
    </row>
  </sheetData>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11.xml><?xml version="1.0" encoding="utf-8"?>
<worksheet xmlns:r="http://schemas.openxmlformats.org/officeDocument/2006/relationships" xmlns="http://schemas.openxmlformats.org/spreadsheetml/2006/main">
  <dimension ref="A1:M56"/>
  <sheetViews>
    <sheetView workbookViewId="0" showGridLines="0" defaultGridColor="1">
      <pane topLeftCell="B3" xSplit="1" ySplit="2" activePane="bottomRight" state="frozen"/>
    </sheetView>
  </sheetViews>
  <sheetFormatPr defaultColWidth="16.3333" defaultRowHeight="19.9" customHeight="1" outlineLevelRow="0" outlineLevelCol="0"/>
  <cols>
    <col min="1" max="1" width="7" style="46" customWidth="1"/>
    <col min="2" max="2" width="8.67188" style="46" customWidth="1"/>
    <col min="3" max="4" width="8" style="46" customWidth="1"/>
    <col min="5" max="6" width="9.5" style="46" customWidth="1"/>
    <col min="7" max="8" width="8" style="46" customWidth="1"/>
    <col min="9" max="9" width="9.5" style="46" customWidth="1"/>
    <col min="10" max="10" width="8" style="46" customWidth="1"/>
    <col min="11" max="12" width="10" style="46" customWidth="1"/>
    <col min="13" max="13" width="8.35156" style="46" customWidth="1"/>
    <col min="14" max="16384" width="16.3516" style="46" customWidth="1"/>
  </cols>
  <sheetData>
    <row r="1" ht="18.1" customHeight="1">
      <c r="A1" t="s" s="23">
        <v>30</v>
      </c>
      <c r="B1" t="s" s="24">
        <v>31</v>
      </c>
      <c r="C1" t="s" s="24">
        <v>32</v>
      </c>
      <c r="D1" t="s" s="24">
        <v>32</v>
      </c>
      <c r="E1" t="s" s="24">
        <v>33</v>
      </c>
      <c r="F1" t="s" s="24">
        <v>33</v>
      </c>
      <c r="G1" t="s" s="24">
        <v>34</v>
      </c>
      <c r="H1" t="s" s="24">
        <v>34</v>
      </c>
      <c r="I1" t="s" s="24">
        <v>35</v>
      </c>
      <c r="J1" t="s" s="24">
        <v>34</v>
      </c>
      <c r="K1" t="s" s="24">
        <v>36</v>
      </c>
      <c r="L1" t="s" s="24">
        <v>36</v>
      </c>
      <c r="M1" t="s" s="24">
        <v>37</v>
      </c>
    </row>
    <row r="2" ht="18.3" customHeight="1">
      <c r="A2" s="3"/>
      <c r="B2" t="s" s="25">
        <v>38</v>
      </c>
      <c r="C2" t="s" s="25">
        <v>39</v>
      </c>
      <c r="D2" t="s" s="25">
        <v>40</v>
      </c>
      <c r="E2" t="s" s="25">
        <v>41</v>
      </c>
      <c r="F2" t="s" s="25">
        <v>40</v>
      </c>
      <c r="G2" t="s" s="25">
        <v>39</v>
      </c>
      <c r="H2" t="s" s="25">
        <v>42</v>
      </c>
      <c r="I2" t="s" s="25">
        <v>43</v>
      </c>
      <c r="J2" t="s" s="25">
        <v>44</v>
      </c>
      <c r="K2" t="s" s="25">
        <v>38</v>
      </c>
      <c r="L2" t="s" s="25">
        <v>45</v>
      </c>
      <c r="M2" t="s" s="25">
        <v>46</v>
      </c>
    </row>
    <row r="3" ht="18.3" customHeight="1">
      <c r="A3" s="37">
        <f>TODAY()</f>
        <v>44137</v>
      </c>
      <c r="B3" s="6">
        <f>ROUNDDOWN('90% - Table 1'!B3/5,0)</f>
        <v>135000</v>
      </c>
      <c r="C3" s="7">
        <f>'90% - Table 1'!$B$11*'90% - Table 1'!$B$2</f>
        <v>5500000</v>
      </c>
      <c r="D3" s="26">
        <f>C3/'90% - Table 1'!$B$6</f>
        <v>0.0185185185185185</v>
      </c>
      <c r="E3" s="27">
        <f>'90% - Table 1'!B3*'90% - Table 1'!B12</f>
        <v>67500</v>
      </c>
      <c r="F3" s="28">
        <f>E3/'90% - Table 1'!$B$6</f>
        <v>0.000227272727272727</v>
      </c>
      <c r="G3" s="7">
        <f>(1-'90% - Table 1'!B11)*'90% - Table 1'!$B$2</f>
        <v>16500000</v>
      </c>
      <c r="H3" s="28">
        <f>G3/'90% - Table 1'!$B$9</f>
        <v>0.5</v>
      </c>
      <c r="I3" s="7">
        <f>'90% - Table 1'!$B$3*(1-'90% - Table 1'!$B$12)</f>
        <v>607500</v>
      </c>
      <c r="J3" s="28">
        <f>G3/'90% - Table 1'!$B$9</f>
        <v>0.5</v>
      </c>
      <c r="K3" s="27">
        <f>B3*'90% - Table 1'!$B$15</f>
        <v>810</v>
      </c>
      <c r="L3" s="38">
        <f>$A3+30</f>
        <v>44167</v>
      </c>
      <c r="M3" s="30">
        <f>B4/B3</f>
        <v>0.702592592592593</v>
      </c>
    </row>
    <row r="4" ht="18.1" customHeight="1">
      <c r="A4" s="39">
        <f>$A3+'90% - Table 1'!$B$10</f>
        <v>44142</v>
      </c>
      <c r="B4" s="11">
        <f>(E4+I4)/'90% - Table 1'!$B$10</f>
        <v>94850</v>
      </c>
      <c r="C4" s="12">
        <f>C3+E3</f>
        <v>5567500</v>
      </c>
      <c r="D4" s="31">
        <f>C4/'90% - Table 1'!$B$6</f>
        <v>0.0187457912457912</v>
      </c>
      <c r="E4" s="12">
        <f>(E3*'90% - Table 1'!$B$5+I3*'90% - Table 1'!$B$8*'90% - Table 1'!$B$13)*('90% - Table 1'!$B$6-C3)/'90% - Table 1'!$B$6</f>
        <v>68237.5</v>
      </c>
      <c r="F4" s="32">
        <f>E4/'90% - Table 1'!$B$6</f>
        <v>0.000229755892255892</v>
      </c>
      <c r="G4" s="10">
        <f>G3+I3</f>
        <v>17107500</v>
      </c>
      <c r="H4" s="32">
        <f>G4/'90% - Table 1'!$B$9</f>
        <v>0.518409090909091</v>
      </c>
      <c r="I4" s="12">
        <f>(I3*'90% - Table 1'!$B$8*(1-'90% - Table 1'!$B$13)+E3*'90% - Table 1'!$B$5*'90% - Table 1'!$B$14)*('90% - Table 1'!$B$9-G3)/'90% - Table 1'!$B$9</f>
        <v>406012.5</v>
      </c>
      <c r="J4" s="32">
        <f>G4/'90% - Table 1'!$B$9</f>
        <v>0.518409090909091</v>
      </c>
      <c r="K4" s="12">
        <f>B4*'90% - Table 1'!$B$15</f>
        <v>569.1</v>
      </c>
      <c r="L4" s="40">
        <f>$A4+30</f>
        <v>44172</v>
      </c>
      <c r="M4" s="34">
        <f>B5/B4</f>
        <v>0.667792632488121</v>
      </c>
    </row>
    <row r="5" ht="18.1" customHeight="1">
      <c r="A5" s="39">
        <f>$A4+'90% - Table 1'!$B$10</f>
        <v>44147</v>
      </c>
      <c r="B5" s="11">
        <f>(E5+I5)/'90% - Table 1'!$B$10</f>
        <v>63340.1311914983</v>
      </c>
      <c r="C5" s="12">
        <f>C4+E4</f>
        <v>5635737.5</v>
      </c>
      <c r="D5" s="31">
        <f>C5/'90% - Table 1'!$B$6</f>
        <v>0.0189755471380471</v>
      </c>
      <c r="E5" s="12">
        <f>(E4*'90% - Table 1'!$B$5+I4*'90% - Table 1'!$B$8*'90% - Table 1'!$B$13)*('90% - Table 1'!$B$6-C4)/'90% - Table 1'!$B$6</f>
        <v>54671.4368381734</v>
      </c>
      <c r="F5" s="32">
        <f>E5/'90% - Table 1'!$B$6</f>
        <v>0.000184078911913042</v>
      </c>
      <c r="G5" s="12">
        <f>G4+I4</f>
        <v>17513512.5</v>
      </c>
      <c r="H5" s="32">
        <f>G5/'90% - Table 1'!$B$9</f>
        <v>0.5307125</v>
      </c>
      <c r="I5" s="12">
        <f>(I4*'90% - Table 1'!$B$8*(1-'90% - Table 1'!$B$13)+E4*'90% - Table 1'!$B$5*'90% - Table 1'!$B$14)*('90% - Table 1'!$B$9-G4)/'90% - Table 1'!$B$9</f>
        <v>262029.219119318</v>
      </c>
      <c r="J5" s="32">
        <f>G5/'90% - Table 1'!$B$9</f>
        <v>0.5307125</v>
      </c>
      <c r="K5" s="12">
        <f>B5*'90% - Table 1'!$B$15</f>
        <v>380.040787148990</v>
      </c>
      <c r="L5" s="40">
        <f>$A5+30</f>
        <v>44177</v>
      </c>
      <c r="M5" s="34">
        <f>B6/B5</f>
        <v>0.645824864764557</v>
      </c>
    </row>
    <row r="6" ht="18.1" customHeight="1">
      <c r="A6" s="39">
        <f>$A5+'90% - Table 1'!$B$10</f>
        <v>44152</v>
      </c>
      <c r="B6" s="11">
        <f>(E6+I6)/'90% - Table 1'!$B$10</f>
        <v>40906.6316609187</v>
      </c>
      <c r="C6" s="12">
        <f>C5+E5</f>
        <v>5690408.93683817</v>
      </c>
      <c r="D6" s="31">
        <f>C6/'90% - Table 1'!$B$6</f>
        <v>0.0191596260499602</v>
      </c>
      <c r="E6" s="12">
        <f>(E5*'90% - Table 1'!$B$5+I5*'90% - Table 1'!$B$8*'90% - Table 1'!$B$13)*('90% - Table 1'!$B$6-C5)/'90% - Table 1'!$B$6</f>
        <v>39447.6015569645</v>
      </c>
      <c r="F6" s="32">
        <f>E6/'90% - Table 1'!$B$6</f>
        <v>0.000132820207262507</v>
      </c>
      <c r="G6" s="12">
        <f>G5+I5</f>
        <v>17775541.7191193</v>
      </c>
      <c r="H6" s="32">
        <f>G6/'90% - Table 1'!$B$9</f>
        <v>0.538652779367252</v>
      </c>
      <c r="I6" s="12">
        <f>(I5*'90% - Table 1'!$B$8*(1-'90% - Table 1'!$B$13)+E5*'90% - Table 1'!$B$5*'90% - Table 1'!$B$14)*('90% - Table 1'!$B$9-G5)/'90% - Table 1'!$B$9</f>
        <v>165085.556747629</v>
      </c>
      <c r="J6" s="32">
        <f>G6/'90% - Table 1'!$B$9</f>
        <v>0.538652779367252</v>
      </c>
      <c r="K6" s="12">
        <f>B6*'90% - Table 1'!$B$15</f>
        <v>245.439789965512</v>
      </c>
      <c r="L6" s="40">
        <f>$A6+30</f>
        <v>44182</v>
      </c>
      <c r="M6" s="34">
        <f>B7/B6</f>
        <v>0.631674534770913</v>
      </c>
    </row>
    <row r="7" ht="18.1" customHeight="1">
      <c r="A7" s="39">
        <f>$A6+'90% - Table 1'!$B$10</f>
        <v>44157</v>
      </c>
      <c r="B7" s="11">
        <f>(E7+I7)/'90% - Table 1'!$B$10</f>
        <v>25839.6775234559</v>
      </c>
      <c r="C7" s="12">
        <f>C6+E6</f>
        <v>5729856.53839513</v>
      </c>
      <c r="D7" s="31">
        <f>C7/'90% - Table 1'!$B$6</f>
        <v>0.0192924462572227</v>
      </c>
      <c r="E7" s="12">
        <f>(E6*'90% - Table 1'!$B$5+I6*'90% - Table 1'!$B$8*'90% - Table 1'!$B$13)*('90% - Table 1'!$B$6-C6)/'90% - Table 1'!$B$6</f>
        <v>26811.3006500127</v>
      </c>
      <c r="F7" s="32">
        <f>E7/'90% - Table 1'!$B$6</f>
        <v>9.027373956233229e-05</v>
      </c>
      <c r="G7" s="12">
        <f>G6+I6</f>
        <v>17940627.2758669</v>
      </c>
      <c r="H7" s="32">
        <f>G7/'90% - Table 1'!$B$9</f>
        <v>0.543655371995967</v>
      </c>
      <c r="I7" s="12">
        <f>(I6*'90% - Table 1'!$B$8*(1-'90% - Table 1'!$B$13)+E6*'90% - Table 1'!$B$5*'90% - Table 1'!$B$14)*('90% - Table 1'!$B$9-G6)/'90% - Table 1'!$B$9</f>
        <v>102387.086967267</v>
      </c>
      <c r="J7" s="32">
        <f>G7/'90% - Table 1'!$B$9</f>
        <v>0.543655371995967</v>
      </c>
      <c r="K7" s="12">
        <f>B7*'90% - Table 1'!$B$15</f>
        <v>155.038065140735</v>
      </c>
      <c r="L7" s="40">
        <f>$A7+30</f>
        <v>44187</v>
      </c>
      <c r="M7" s="34">
        <f>B8/B7</f>
        <v>0.62247839564894</v>
      </c>
    </row>
    <row r="8" ht="18.1" customHeight="1">
      <c r="A8" s="39">
        <f>$A7+'90% - Table 1'!$B$10</f>
        <v>44162</v>
      </c>
      <c r="B8" s="11">
        <f>(E8+I8)/'90% - Table 1'!$B$10</f>
        <v>16084.6410088868</v>
      </c>
      <c r="C8" s="12">
        <f>C7+E7</f>
        <v>5756667.83904514</v>
      </c>
      <c r="D8" s="31">
        <f>C8/'90% - Table 1'!$B$6</f>
        <v>0.019382719996785</v>
      </c>
      <c r="E8" s="12">
        <f>(E7*'90% - Table 1'!$B$5+I7*'90% - Table 1'!$B$8*'90% - Table 1'!$B$13)*('90% - Table 1'!$B$6-C7)/'90% - Table 1'!$B$6</f>
        <v>17546.4433008707</v>
      </c>
      <c r="F8" s="32">
        <f>E8/'90% - Table 1'!$B$6</f>
        <v>5.90789336729653e-05</v>
      </c>
      <c r="G8" s="12">
        <f>G7+I7</f>
        <v>18043014.3628342</v>
      </c>
      <c r="H8" s="32">
        <f>G8/'90% - Table 1'!$B$9</f>
        <v>0.546758010994976</v>
      </c>
      <c r="I8" s="12">
        <f>(I7*'90% - Table 1'!$B$8*(1-'90% - Table 1'!$B$13)+E7*'90% - Table 1'!$B$5*'90% - Table 1'!$B$14)*('90% - Table 1'!$B$9-G7)/'90% - Table 1'!$B$9</f>
        <v>62876.7617435632</v>
      </c>
      <c r="J8" s="32">
        <f>G8/'90% - Table 1'!$B$9</f>
        <v>0.546758010994976</v>
      </c>
      <c r="K8" s="12">
        <f>B8*'90% - Table 1'!$B$15</f>
        <v>96.5078460533208</v>
      </c>
      <c r="L8" s="40">
        <f>$A8+30</f>
        <v>44192</v>
      </c>
      <c r="M8" s="34">
        <f>B9/B8</f>
        <v>0.616471636251913</v>
      </c>
    </row>
    <row r="9" ht="18.1" customHeight="1">
      <c r="A9" s="39">
        <f>$A8+'90% - Table 1'!$B$10</f>
        <v>44167</v>
      </c>
      <c r="B9" s="11">
        <f>(E9+I9)/'90% - Table 1'!$B$10</f>
        <v>9915.724961273059</v>
      </c>
      <c r="C9" s="12">
        <f>C8+E8</f>
        <v>5774214.28234601</v>
      </c>
      <c r="D9" s="31">
        <f>C9/'90% - Table 1'!$B$6</f>
        <v>0.0194417989304579</v>
      </c>
      <c r="E9" s="12">
        <f>(E8*'90% - Table 1'!$B$5+I8*'90% - Table 1'!$B$8*'90% - Table 1'!$B$13)*('90% - Table 1'!$B$6-C8)/'90% - Table 1'!$B$6</f>
        <v>11198.600936719</v>
      </c>
      <c r="F9" s="32">
        <f>E9/'90% - Table 1'!$B$6</f>
        <v>3.77057270596599e-05</v>
      </c>
      <c r="G9" s="12">
        <f>G8+I8</f>
        <v>18105891.1245778</v>
      </c>
      <c r="H9" s="32">
        <f>G9/'90% - Table 1'!$B$9</f>
        <v>0.5486633674114481</v>
      </c>
      <c r="I9" s="12">
        <f>(I8*'90% - Table 1'!$B$8*(1-'90% - Table 1'!$B$13)+E8*'90% - Table 1'!$B$5*'90% - Table 1'!$B$14)*('90% - Table 1'!$B$9-G8)/'90% - Table 1'!$B$9</f>
        <v>38380.0238696463</v>
      </c>
      <c r="J9" s="32">
        <f>G9/'90% - Table 1'!$B$9</f>
        <v>0.5486633674114481</v>
      </c>
      <c r="K9" s="12">
        <f>B9*'90% - Table 1'!$B$15</f>
        <v>59.4943497676384</v>
      </c>
      <c r="L9" s="40">
        <f>$A9+30</f>
        <v>44197</v>
      </c>
      <c r="M9" s="34">
        <f>B10/B9</f>
        <v>0.6125352411313399</v>
      </c>
    </row>
    <row r="10" ht="18.1" customHeight="1">
      <c r="A10" s="39">
        <f>$A9+'90% - Table 1'!$B$10</f>
        <v>44172</v>
      </c>
      <c r="B10" s="11">
        <f>(E10+I10)/'90% - Table 1'!$B$10</f>
        <v>6073.730980145440</v>
      </c>
      <c r="C10" s="12">
        <f>C9+E9</f>
        <v>5785412.88328273</v>
      </c>
      <c r="D10" s="31">
        <f>C10/'90% - Table 1'!$B$6</f>
        <v>0.0194795046575176</v>
      </c>
      <c r="E10" s="12">
        <f>(E9*'90% - Table 1'!$B$5+I9*'90% - Table 1'!$B$8*'90% - Table 1'!$B$13)*('90% - Table 1'!$B$6-C9)/'90% - Table 1'!$B$6</f>
        <v>7026.7212969858</v>
      </c>
      <c r="F10" s="32">
        <f>E10/'90% - Table 1'!$B$6</f>
        <v>2.36589942659455e-05</v>
      </c>
      <c r="G10" s="12">
        <f>G9+I9</f>
        <v>18144271.1484474</v>
      </c>
      <c r="H10" s="32">
        <f>G10/'90% - Table 1'!$B$9</f>
        <v>0.5498263984378</v>
      </c>
      <c r="I10" s="12">
        <f>(I9*'90% - Table 1'!$B$8*(1-'90% - Table 1'!$B$13)+E9*'90% - Table 1'!$B$5*'90% - Table 1'!$B$14)*('90% - Table 1'!$B$9-G9)/'90% - Table 1'!$B$9</f>
        <v>23341.9336037414</v>
      </c>
      <c r="J10" s="32">
        <f>G10/'90% - Table 1'!$B$9</f>
        <v>0.5498263984378</v>
      </c>
      <c r="K10" s="12">
        <f>B10*'90% - Table 1'!$B$15</f>
        <v>36.4423858808726</v>
      </c>
      <c r="L10" s="40">
        <f>$A10+30</f>
        <v>44202</v>
      </c>
      <c r="M10" s="34">
        <f>B11/B10</f>
        <v>0.609950496948911</v>
      </c>
    </row>
    <row r="11" ht="18.1" customHeight="1">
      <c r="A11" s="39">
        <f>$A10+'90% - Table 1'!$B$10</f>
        <v>44177</v>
      </c>
      <c r="B11" s="11">
        <f>(E11+I11)/'90% - Table 1'!$B$10</f>
        <v>3704.675229673710</v>
      </c>
      <c r="C11" s="12">
        <f>C10+E10</f>
        <v>5792439.60457972</v>
      </c>
      <c r="D11" s="31">
        <f>C11/'90% - Table 1'!$B$6</f>
        <v>0.0195031636517836</v>
      </c>
      <c r="E11" s="12">
        <f>(E10*'90% - Table 1'!$B$5+I10*'90% - Table 1'!$B$8*'90% - Table 1'!$B$13)*('90% - Table 1'!$B$6-C10)/'90% - Table 1'!$B$6</f>
        <v>4358.044799659060</v>
      </c>
      <c r="F11" s="32">
        <f>E11/'90% - Table 1'!$B$6</f>
        <v>1.46735515140036e-05</v>
      </c>
      <c r="G11" s="12">
        <f>G10+I10</f>
        <v>18167613.0820511</v>
      </c>
      <c r="H11" s="32">
        <f>G11/'90% - Table 1'!$B$9</f>
        <v>0.550533729759124</v>
      </c>
      <c r="I11" s="12">
        <f>(I10*'90% - Table 1'!$B$8*(1-'90% - Table 1'!$B$13)+E10*'90% - Table 1'!$B$5*'90% - Table 1'!$B$14)*('90% - Table 1'!$B$9-G10)/'90% - Table 1'!$B$9</f>
        <v>14165.3313487095</v>
      </c>
      <c r="J11" s="32">
        <f>G11/'90% - Table 1'!$B$9</f>
        <v>0.550533729759124</v>
      </c>
      <c r="K11" s="12">
        <f>B11*'90% - Table 1'!$B$15</f>
        <v>22.2280513780423</v>
      </c>
      <c r="L11" s="40">
        <f>$A11+30</f>
        <v>44207</v>
      </c>
      <c r="M11" s="34">
        <f>B12/B11</f>
        <v>0.608251810887614</v>
      </c>
    </row>
    <row r="12" ht="18.1" customHeight="1">
      <c r="A12" s="39">
        <f>$A11+'90% - Table 1'!$B$10</f>
        <v>44182</v>
      </c>
      <c r="B12" s="11">
        <f>(E12+I12)/'90% - Table 1'!$B$10</f>
        <v>2253.375417199520</v>
      </c>
      <c r="C12" s="12">
        <f>C11+E11</f>
        <v>5796797.64937938</v>
      </c>
      <c r="D12" s="31">
        <f>C12/'90% - Table 1'!$B$6</f>
        <v>0.0195178372032976</v>
      </c>
      <c r="E12" s="12">
        <f>(E11*'90% - Table 1'!$B$5+I11*'90% - Table 1'!$B$8*'90% - Table 1'!$B$13)*('90% - Table 1'!$B$6-C11)/'90% - Table 1'!$B$6</f>
        <v>2681.454035618170</v>
      </c>
      <c r="F12" s="32">
        <f>E12/'90% - Table 1'!$B$6</f>
        <v>9.02846476639114e-06</v>
      </c>
      <c r="G12" s="12">
        <f>G11+I11</f>
        <v>18181778.4133998</v>
      </c>
      <c r="H12" s="32">
        <f>G12/'90% - Table 1'!$B$9</f>
        <v>0.550962982224236</v>
      </c>
      <c r="I12" s="12">
        <f>(I11*'90% - Table 1'!$B$8*(1-'90% - Table 1'!$B$13)+E11*'90% - Table 1'!$B$5*'90% - Table 1'!$B$14)*('90% - Table 1'!$B$9-G11)/'90% - Table 1'!$B$9</f>
        <v>8585.423050379441</v>
      </c>
      <c r="J12" s="32">
        <f>G12/'90% - Table 1'!$B$9</f>
        <v>0.550962982224236</v>
      </c>
      <c r="K12" s="12">
        <f>B12*'90% - Table 1'!$B$15</f>
        <v>13.5202525031971</v>
      </c>
      <c r="L12" s="40">
        <f>$A12+30</f>
        <v>44212</v>
      </c>
      <c r="M12" s="34">
        <f>B13/B12</f>
        <v>0.607135498329622</v>
      </c>
    </row>
    <row r="13" ht="18.1" customHeight="1">
      <c r="A13" s="39">
        <f>$A12+'90% - Table 1'!$B$10</f>
        <v>44187</v>
      </c>
      <c r="B13" s="11">
        <f>(E13+I13)/'90% - Table 1'!$B$10</f>
        <v>1368.104206845150</v>
      </c>
      <c r="C13" s="12">
        <f>C12+E12</f>
        <v>5799479.103415</v>
      </c>
      <c r="D13" s="31">
        <f>C13/'90% - Table 1'!$B$6</f>
        <v>0.019526865668064</v>
      </c>
      <c r="E13" s="12">
        <f>(E12*'90% - Table 1'!$B$5+I12*'90% - Table 1'!$B$8*'90% - Table 1'!$B$13)*('90% - Table 1'!$B$6-C12)/'90% - Table 1'!$B$6</f>
        <v>1640.896932180390</v>
      </c>
      <c r="F13" s="32">
        <f>E13/'90% - Table 1'!$B$6</f>
        <v>5.52490549555687e-06</v>
      </c>
      <c r="G13" s="12">
        <f>G12+I12</f>
        <v>18190363.8364502</v>
      </c>
      <c r="H13" s="32">
        <f>G13/'90% - Table 1'!$B$9</f>
        <v>0.551223146559097</v>
      </c>
      <c r="I13" s="12">
        <f>(I12*'90% - Table 1'!$B$8*(1-'90% - Table 1'!$B$13)+E12*'90% - Table 1'!$B$5*'90% - Table 1'!$B$14)*('90% - Table 1'!$B$9-G12)/'90% - Table 1'!$B$9</f>
        <v>5199.624102045370</v>
      </c>
      <c r="J13" s="32">
        <f>G13/'90% - Table 1'!$B$9</f>
        <v>0.551223146559097</v>
      </c>
      <c r="K13" s="12">
        <f>B13*'90% - Table 1'!$B$15</f>
        <v>8.2086252410709</v>
      </c>
      <c r="L13" s="40">
        <f>$A13+30</f>
        <v>44217</v>
      </c>
      <c r="M13" s="34">
        <f>B14/B13</f>
        <v>0.606402449912298</v>
      </c>
    </row>
    <row r="14" ht="18.1" customHeight="1">
      <c r="A14" s="39">
        <f>$A13+'90% - Table 1'!$B$10</f>
        <v>44192</v>
      </c>
      <c r="B14" s="11">
        <f>(E14+I14)/'90% - Table 1'!$B$10</f>
        <v>829.621742766220</v>
      </c>
      <c r="C14" s="12">
        <f>C13+E13</f>
        <v>5801120.00034718</v>
      </c>
      <c r="D14" s="31">
        <f>C14/'90% - Table 1'!$B$6</f>
        <v>0.0195323905735595</v>
      </c>
      <c r="E14" s="12">
        <f>(E13*'90% - Table 1'!$B$5+I13*'90% - Table 1'!$B$8*'90% - Table 1'!$B$13)*('90% - Table 1'!$B$6-C13)/'90% - Table 1'!$B$6</f>
        <v>1000.408565131850</v>
      </c>
      <c r="F14" s="32">
        <f>E14/'90% - Table 1'!$B$6</f>
        <v>3.36837900717795e-06</v>
      </c>
      <c r="G14" s="12">
        <f>G13+I13</f>
        <v>18195563.4605522</v>
      </c>
      <c r="H14" s="32">
        <f>G14/'90% - Table 1'!$B$9</f>
        <v>0.551380710925824</v>
      </c>
      <c r="I14" s="12">
        <f>(I13*'90% - Table 1'!$B$8*(1-'90% - Table 1'!$B$13)+E13*'90% - Table 1'!$B$5*'90% - Table 1'!$B$14)*('90% - Table 1'!$B$9-G13)/'90% - Table 1'!$B$9</f>
        <v>3147.700148699250</v>
      </c>
      <c r="J14" s="32">
        <f>G14/'90% - Table 1'!$B$9</f>
        <v>0.551380710925824</v>
      </c>
      <c r="K14" s="12">
        <f>B14*'90% - Table 1'!$B$15</f>
        <v>4.97773045659732</v>
      </c>
      <c r="L14" s="40">
        <f>$A14+30</f>
        <v>44222</v>
      </c>
      <c r="M14" s="34">
        <f>B15/B14</f>
        <v>0.605921672397621</v>
      </c>
    </row>
    <row r="15" ht="18.1" customHeight="1">
      <c r="A15" s="39">
        <f>$A14+'90% - Table 1'!$B$10</f>
        <v>44197</v>
      </c>
      <c r="B15" s="11">
        <f>(E15+I15)/'90% - Table 1'!$B$10</f>
        <v>502.685793834337</v>
      </c>
      <c r="C15" s="12">
        <f>C14+E14</f>
        <v>5802120.40891231</v>
      </c>
      <c r="D15" s="31">
        <f>C15/'90% - Table 1'!$B$6</f>
        <v>0.0195357589525667</v>
      </c>
      <c r="E15" s="12">
        <f>(E14*'90% - Table 1'!$B$5+I14*'90% - Table 1'!$B$8*'90% - Table 1'!$B$13)*('90% - Table 1'!$B$6-C14)/'90% - Table 1'!$B$6</f>
        <v>608.382540520873</v>
      </c>
      <c r="F15" s="32">
        <f>E15/'90% - Table 1'!$B$6</f>
        <v>2.04842606235984e-06</v>
      </c>
      <c r="G15" s="12">
        <f>G14+I14</f>
        <v>18198711.1607009</v>
      </c>
      <c r="H15" s="32">
        <f>G15/'90% - Table 1'!$B$9</f>
        <v>0.551476095778815</v>
      </c>
      <c r="I15" s="12">
        <f>(I14*'90% - Table 1'!$B$8*(1-'90% - Table 1'!$B$13)+E14*'90% - Table 1'!$B$5*'90% - Table 1'!$B$14)*('90% - Table 1'!$B$9-G14)/'90% - Table 1'!$B$9</f>
        <v>1905.046428650810</v>
      </c>
      <c r="J15" s="32">
        <f>G15/'90% - Table 1'!$B$9</f>
        <v>0.551476095778815</v>
      </c>
      <c r="K15" s="12">
        <f>B15*'90% - Table 1'!$B$15</f>
        <v>3.01611476300602</v>
      </c>
      <c r="L15" s="40">
        <f>$A15+30</f>
        <v>44227</v>
      </c>
      <c r="M15" s="34">
        <f>B16/B15</f>
        <v>0.605606832394939</v>
      </c>
    </row>
    <row r="16" ht="18.1" customHeight="1">
      <c r="A16" s="39">
        <f>$A15+'90% - Table 1'!$B$10</f>
        <v>44202</v>
      </c>
      <c r="B16" s="11">
        <f>(E16+I16)/'90% - Table 1'!$B$10</f>
        <v>304.429951293948</v>
      </c>
      <c r="C16" s="12">
        <f>C15+E15</f>
        <v>5802728.79145283</v>
      </c>
      <c r="D16" s="31">
        <f>C16/'90% - Table 1'!$B$6</f>
        <v>0.0195378073786291</v>
      </c>
      <c r="E16" s="12">
        <f>(E15*'90% - Table 1'!$B$5+I15*'90% - Table 1'!$B$8*'90% - Table 1'!$B$13)*('90% - Table 1'!$B$6-C15)/'90% - Table 1'!$B$6</f>
        <v>369.347023401230</v>
      </c>
      <c r="F16" s="32">
        <f>E16/'90% - Table 1'!$B$6</f>
        <v>1.24359267138461e-06</v>
      </c>
      <c r="G16" s="12">
        <f>G15+I15</f>
        <v>18200616.2071296</v>
      </c>
      <c r="H16" s="32">
        <f>G16/'90% - Table 1'!$B$9</f>
        <v>0.551533824458473</v>
      </c>
      <c r="I16" s="12">
        <f>(I15*'90% - Table 1'!$B$8*(1-'90% - Table 1'!$B$13)+E15*'90% - Table 1'!$B$5*'90% - Table 1'!$B$14)*('90% - Table 1'!$B$9-G15)/'90% - Table 1'!$B$9</f>
        <v>1152.802733068510</v>
      </c>
      <c r="J16" s="32">
        <f>G16/'90% - Table 1'!$B$9</f>
        <v>0.551533824458473</v>
      </c>
      <c r="K16" s="12">
        <f>B16*'90% - Table 1'!$B$15</f>
        <v>1.82657970776369</v>
      </c>
      <c r="L16" s="40">
        <f>$A16+30</f>
        <v>44232</v>
      </c>
      <c r="M16" s="34">
        <f>B17/B16</f>
        <v>0.605401006197503</v>
      </c>
    </row>
    <row r="17" ht="18.1" customHeight="1">
      <c r="A17" s="39">
        <f>$A16+'90% - Table 1'!$B$10</f>
        <v>44207</v>
      </c>
      <c r="B17" s="11">
        <f>(E17+I17)/'90% - Table 1'!$B$10</f>
        <v>184.302198830013</v>
      </c>
      <c r="C17" s="12">
        <f>C16+E16</f>
        <v>5803098.13847623</v>
      </c>
      <c r="D17" s="31">
        <f>C17/'90% - Table 1'!$B$6</f>
        <v>0.0195390509713004</v>
      </c>
      <c r="E17" s="12">
        <f>(E16*'90% - Table 1'!$B$5+I16*'90% - Table 1'!$B$8*'90% - Table 1'!$B$13)*('90% - Table 1'!$B$6-C16)/'90% - Table 1'!$B$6</f>
        <v>223.971881633557</v>
      </c>
      <c r="F17" s="32">
        <f>E17/'90% - Table 1'!$B$6</f>
        <v>7.54114079574266e-07</v>
      </c>
      <c r="G17" s="12">
        <f>G16+I16</f>
        <v>18201769.0098627</v>
      </c>
      <c r="H17" s="32">
        <f>G17/'90% - Table 1'!$B$9</f>
        <v>0.551568757874627</v>
      </c>
      <c r="I17" s="12">
        <f>(I16*'90% - Table 1'!$B$8*(1-'90% - Table 1'!$B$13)+E16*'90% - Table 1'!$B$5*'90% - Table 1'!$B$14)*('90% - Table 1'!$B$9-G16)/'90% - Table 1'!$B$9</f>
        <v>697.539112516507</v>
      </c>
      <c r="J17" s="32">
        <f>G17/'90% - Table 1'!$B$9</f>
        <v>0.551568757874627</v>
      </c>
      <c r="K17" s="12">
        <f>B17*'90% - Table 1'!$B$15</f>
        <v>1.10581319298008</v>
      </c>
      <c r="L17" s="40">
        <f>$A17+30</f>
        <v>44237</v>
      </c>
      <c r="M17" s="34">
        <f>B18/B17</f>
        <v>0.605266683007691</v>
      </c>
    </row>
    <row r="18" ht="18.1" customHeight="1">
      <c r="A18" s="39">
        <f>$A17+'90% - Table 1'!$B$10</f>
        <v>44212</v>
      </c>
      <c r="B18" s="11">
        <f>(E18+I18)/'90% - Table 1'!$B$10</f>
        <v>111.551980556866</v>
      </c>
      <c r="C18" s="12">
        <f>C17+E17</f>
        <v>5803322.11035786</v>
      </c>
      <c r="D18" s="31">
        <f>C18/'90% - Table 1'!$B$6</f>
        <v>0.01953980508538</v>
      </c>
      <c r="E18" s="12">
        <f>(E17*'90% - Table 1'!$B$5+I17*'90% - Table 1'!$B$8*'90% - Table 1'!$B$13)*('90% - Table 1'!$B$6-C17)/'90% - Table 1'!$B$6</f>
        <v>135.711963665852</v>
      </c>
      <c r="F18" s="32">
        <f>E18/'90% - Table 1'!$B$6</f>
        <v>4.56942638605562e-07</v>
      </c>
      <c r="G18" s="12">
        <f>G17+I17</f>
        <v>18202466.5489752</v>
      </c>
      <c r="H18" s="32">
        <f>G18/'90% - Table 1'!$B$9</f>
        <v>0.551589895423491</v>
      </c>
      <c r="I18" s="12">
        <f>(I17*'90% - Table 1'!$B$8*(1-'90% - Table 1'!$B$13)+E17*'90% - Table 1'!$B$5*'90% - Table 1'!$B$14)*('90% - Table 1'!$B$9-G17)/'90% - Table 1'!$B$9</f>
        <v>422.047939118479</v>
      </c>
      <c r="J18" s="32">
        <f>G18/'90% - Table 1'!$B$9</f>
        <v>0.551589895423491</v>
      </c>
      <c r="K18" s="12">
        <f>B18*'90% - Table 1'!$B$15</f>
        <v>0.669311883341196</v>
      </c>
      <c r="L18" s="40">
        <f>$A18+30</f>
        <v>44242</v>
      </c>
      <c r="M18" s="34">
        <f>B19/B18</f>
        <v>0.605179175512301</v>
      </c>
    </row>
    <row r="19" ht="18.1" customHeight="1">
      <c r="A19" s="39">
        <f>$A18+'90% - Table 1'!$B$10</f>
        <v>44217</v>
      </c>
      <c r="B19" s="11">
        <f>(E19+I19)/'90% - Table 1'!$B$10</f>
        <v>67.5089356201684</v>
      </c>
      <c r="C19" s="12">
        <f>C18+E18</f>
        <v>5803457.82232153</v>
      </c>
      <c r="D19" s="31">
        <f>C19/'90% - Table 1'!$B$6</f>
        <v>0.0195402620280186</v>
      </c>
      <c r="E19" s="12">
        <f>(E18*'90% - Table 1'!$B$5+I18*'90% - Table 1'!$B$8*'90% - Table 1'!$B$13)*('90% - Table 1'!$B$6-C18)/'90% - Table 1'!$B$6</f>
        <v>82.19015566482609</v>
      </c>
      <c r="F19" s="32">
        <f>E19/'90% - Table 1'!$B$6</f>
        <v>2.76734530858e-07</v>
      </c>
      <c r="G19" s="12">
        <f>G18+I18</f>
        <v>18202888.5969143</v>
      </c>
      <c r="H19" s="32">
        <f>G19/'90% - Table 1'!$B$9</f>
        <v>0.551602684754979</v>
      </c>
      <c r="I19" s="12">
        <f>(I18*'90% - Table 1'!$B$8*(1-'90% - Table 1'!$B$13)+E18*'90% - Table 1'!$B$5*'90% - Table 1'!$B$14)*('90% - Table 1'!$B$9-G18)/'90% - Table 1'!$B$9</f>
        <v>255.354522436016</v>
      </c>
      <c r="J19" s="32">
        <f>G19/'90% - Table 1'!$B$9</f>
        <v>0.551602684754979</v>
      </c>
      <c r="K19" s="12">
        <f>B19*'90% - Table 1'!$B$15</f>
        <v>0.40505361372101</v>
      </c>
      <c r="L19" s="40">
        <f>$A19+30</f>
        <v>44247</v>
      </c>
      <c r="M19" s="34">
        <f>B20/B19</f>
        <v>0.605122263153719</v>
      </c>
    </row>
    <row r="20" ht="18.1" customHeight="1">
      <c r="A20" s="39">
        <f>$A19+'90% - Table 1'!$B$10</f>
        <v>44222</v>
      </c>
      <c r="B20" s="11">
        <f>(E20+I20)/'90% - Table 1'!$B$10</f>
        <v>40.851159905575</v>
      </c>
      <c r="C20" s="12">
        <f>C19+E19</f>
        <v>5803540.01247719</v>
      </c>
      <c r="D20" s="31">
        <f>C20/'90% - Table 1'!$B$6</f>
        <v>0.0195405387625495</v>
      </c>
      <c r="E20" s="12">
        <f>(E19*'90% - Table 1'!$B$5+I19*'90% - Table 1'!$B$8*'90% - Table 1'!$B$13)*('90% - Table 1'!$B$6-C19)/'90% - Table 1'!$B$6</f>
        <v>49.7591933658351</v>
      </c>
      <c r="F20" s="32">
        <f>E20/'90% - Table 1'!$B$6</f>
        <v>1.67539371602138e-07</v>
      </c>
      <c r="G20" s="12">
        <f>G19+I19</f>
        <v>18203143.9514367</v>
      </c>
      <c r="H20" s="32">
        <f>G20/'90% - Table 1'!$B$9</f>
        <v>0.551610422770809</v>
      </c>
      <c r="I20" s="12">
        <f>(I19*'90% - Table 1'!$B$8*(1-'90% - Table 1'!$B$13)+E19*'90% - Table 1'!$B$5*'90% - Table 1'!$B$14)*('90% - Table 1'!$B$9-G19)/'90% - Table 1'!$B$9</f>
        <v>154.496606162040</v>
      </c>
      <c r="J20" s="32">
        <f>G20/'90% - Table 1'!$B$9</f>
        <v>0.551610422770809</v>
      </c>
      <c r="K20" s="12">
        <f>B20*'90% - Table 1'!$B$15</f>
        <v>0.24510695943345</v>
      </c>
      <c r="L20" s="40">
        <f>$A20+30</f>
        <v>44252</v>
      </c>
      <c r="M20" s="34">
        <f>B21/B20</f>
        <v>0.605085308494549</v>
      </c>
    </row>
    <row r="21" ht="18.1" customHeight="1">
      <c r="A21" s="39">
        <f>$A20+'90% - Table 1'!$B$10</f>
        <v>44227</v>
      </c>
      <c r="B21" s="11">
        <f>(E21+I21)/'90% - Table 1'!$B$10</f>
        <v>24.718436693825</v>
      </c>
      <c r="C21" s="12">
        <f>C20+E20</f>
        <v>5803589.77167056</v>
      </c>
      <c r="D21" s="31">
        <f>C21/'90% - Table 1'!$B$6</f>
        <v>0.0195407063019211</v>
      </c>
      <c r="E21" s="12">
        <f>(E20*'90% - Table 1'!$B$5+I20*'90% - Table 1'!$B$8*'90% - Table 1'!$B$13)*('90% - Table 1'!$B$6-C20)/'90% - Table 1'!$B$6</f>
        <v>30.1181849144761</v>
      </c>
      <c r="F21" s="32">
        <f>E21/'90% - Table 1'!$B$6</f>
        <v>1.01408030015071e-07</v>
      </c>
      <c r="G21" s="12">
        <f>G20+I20</f>
        <v>18203298.4480429</v>
      </c>
      <c r="H21" s="32">
        <f>G21/'90% - Table 1'!$B$9</f>
        <v>0.551615104486148</v>
      </c>
      <c r="I21" s="12">
        <f>(I20*'90% - Table 1'!$B$8*(1-'90% - Table 1'!$B$13)+E20*'90% - Table 1'!$B$5*'90% - Table 1'!$B$14)*('90% - Table 1'!$B$9-G20)/'90% - Table 1'!$B$9</f>
        <v>93.4739985546491</v>
      </c>
      <c r="J21" s="32">
        <f>G21/'90% - Table 1'!$B$9</f>
        <v>0.551615104486148</v>
      </c>
      <c r="K21" s="12">
        <f>B21*'90% - Table 1'!$B$15</f>
        <v>0.14831062016295</v>
      </c>
      <c r="L21" s="40">
        <f>$A21+30</f>
        <v>44257</v>
      </c>
      <c r="M21" s="34">
        <f>B22/B21</f>
        <v>0.605061349256495</v>
      </c>
    </row>
    <row r="22" ht="18.1" customHeight="1">
      <c r="A22" s="39">
        <f>$A21+'90% - Table 1'!$B$10</f>
        <v>44232</v>
      </c>
      <c r="B22" s="11">
        <f>(E22+I22)/'90% - Table 1'!$B$10</f>
        <v>14.956170657477</v>
      </c>
      <c r="C22" s="12">
        <f>C21+E21</f>
        <v>5803619.88985547</v>
      </c>
      <c r="D22" s="31">
        <f>C22/'90% - Table 1'!$B$6</f>
        <v>0.0195408077099511</v>
      </c>
      <c r="E22" s="12">
        <f>(E21*'90% - Table 1'!$B$5+I21*'90% - Table 1'!$B$8*'90% - Table 1'!$B$13)*('90% - Table 1'!$B$6-C21)/'90% - Table 1'!$B$6</f>
        <v>18.227183265628</v>
      </c>
      <c r="F22" s="32">
        <f>E22/'90% - Table 1'!$B$6</f>
        <v>6.13709874263569e-08</v>
      </c>
      <c r="G22" s="12">
        <f>G21+I21</f>
        <v>18203391.9220415</v>
      </c>
      <c r="H22" s="32">
        <f>G22/'90% - Table 1'!$B$9</f>
        <v>0.551617937031561</v>
      </c>
      <c r="I22" s="12">
        <f>(I21*'90% - Table 1'!$B$8*(1-'90% - Table 1'!$B$13)+E21*'90% - Table 1'!$B$5*'90% - Table 1'!$B$14)*('90% - Table 1'!$B$9-G21)/'90% - Table 1'!$B$9</f>
        <v>56.553670021757</v>
      </c>
      <c r="J22" s="32">
        <f>G22/'90% - Table 1'!$B$9</f>
        <v>0.551617937031561</v>
      </c>
      <c r="K22" s="12">
        <f>B22*'90% - Table 1'!$B$15</f>
        <v>0.08973702394486199</v>
      </c>
      <c r="L22" s="40">
        <f>$A22+30</f>
        <v>44262</v>
      </c>
      <c r="M22" s="34">
        <f>B23/B22</f>
        <v>0.60504583753401</v>
      </c>
    </row>
    <row r="23" ht="18.1" customHeight="1">
      <c r="A23" s="39">
        <f>$A22+'90% - Table 1'!$B$10</f>
        <v>44237</v>
      </c>
      <c r="B23" s="11">
        <f>(E23+I23)/'90% - Table 1'!$B$10</f>
        <v>9.04916880175476</v>
      </c>
      <c r="C23" s="12">
        <f>C22+E22</f>
        <v>5803638.11703874</v>
      </c>
      <c r="D23" s="31">
        <f>C23/'90% - Table 1'!$B$6</f>
        <v>0.0195408690809385</v>
      </c>
      <c r="E23" s="12">
        <f>(E22*'90% - Table 1'!$B$5+I22*'90% - Table 1'!$B$8*'90% - Table 1'!$B$13)*('90% - Table 1'!$B$6-C22)/'90% - Table 1'!$B$6</f>
        <v>11.029803347076</v>
      </c>
      <c r="F23" s="32">
        <f>E23/'90% - Table 1'!$B$6</f>
        <v>3.71373850069899e-08</v>
      </c>
      <c r="G23" s="12">
        <f>G22+I22</f>
        <v>18203448.4757115</v>
      </c>
      <c r="H23" s="32">
        <f>G23/'90% - Table 1'!$B$9</f>
        <v>0.551619650779136</v>
      </c>
      <c r="I23" s="12">
        <f>(I22*'90% - Table 1'!$B$8*(1-'90% - Table 1'!$B$13)+E22*'90% - Table 1'!$B$5*'90% - Table 1'!$B$14)*('90% - Table 1'!$B$9-G22)/'90% - Table 1'!$B$9</f>
        <v>34.2160406616978</v>
      </c>
      <c r="J23" s="32">
        <f>G23/'90% - Table 1'!$B$9</f>
        <v>0.551619650779136</v>
      </c>
      <c r="K23" s="12">
        <f>B23*'90% - Table 1'!$B$15</f>
        <v>0.0542950128105286</v>
      </c>
      <c r="L23" s="40">
        <f>$A23+30</f>
        <v>44267</v>
      </c>
      <c r="M23" s="34">
        <f>B24/B23</f>
        <v>0.605035808197401</v>
      </c>
    </row>
    <row r="24" ht="18.1" customHeight="1">
      <c r="A24" s="39">
        <f>$A23+'90% - Table 1'!$B$10</f>
        <v>44242</v>
      </c>
      <c r="B24" s="11">
        <f>(E24+I24)/'90% - Table 1'!$B$10</f>
        <v>5.4750711594844</v>
      </c>
      <c r="C24" s="12">
        <f>C23+E23</f>
        <v>5803649.14684209</v>
      </c>
      <c r="D24" s="31">
        <f>C24/'90% - Table 1'!$B$6</f>
        <v>0.0195409062183235</v>
      </c>
      <c r="E24" s="12">
        <f>(E23*'90% - Table 1'!$B$5+I23*'90% - Table 1'!$B$8*'90% - Table 1'!$B$13)*('90% - Table 1'!$B$6-C23)/'90% - Table 1'!$B$6</f>
        <v>6.67402862589908</v>
      </c>
      <c r="F24" s="32">
        <f>E24/'90% - Table 1'!$B$6</f>
        <v>2.24714768548791e-08</v>
      </c>
      <c r="G24" s="12">
        <f>G23+I23</f>
        <v>18203482.6917522</v>
      </c>
      <c r="H24" s="32">
        <f>G24/'90% - Table 1'!$B$9</f>
        <v>0.551620687628855</v>
      </c>
      <c r="I24" s="12">
        <f>(I23*'90% - Table 1'!$B$8*(1-'90% - Table 1'!$B$13)+E23*'90% - Table 1'!$B$5*'90% - Table 1'!$B$14)*('90% - Table 1'!$B$9-G23)/'90% - Table 1'!$B$9</f>
        <v>20.7013271715229</v>
      </c>
      <c r="J24" s="32">
        <f>G24/'90% - Table 1'!$B$9</f>
        <v>0.551620687628855</v>
      </c>
      <c r="K24" s="12">
        <f>B24*'90% - Table 1'!$B$15</f>
        <v>0.0328504269569064</v>
      </c>
      <c r="L24" s="40">
        <f>$A24+30</f>
        <v>44272</v>
      </c>
      <c r="M24" s="34">
        <f>B25/B24</f>
        <v>0.605029331553233</v>
      </c>
    </row>
    <row r="25" ht="18.1" customHeight="1">
      <c r="A25" s="39">
        <f>$A24+'90% - Table 1'!$B$10</f>
        <v>44247</v>
      </c>
      <c r="B25" s="11">
        <f>(E25+I25)/'90% - Table 1'!$B$10</f>
        <v>3.31257864382923</v>
      </c>
      <c r="C25" s="12">
        <f>C24+E24</f>
        <v>5803655.82087072</v>
      </c>
      <c r="D25" s="31">
        <f>C25/'90% - Table 1'!$B$6</f>
        <v>0.0195409286898004</v>
      </c>
      <c r="E25" s="12">
        <f>(E24*'90% - Table 1'!$B$5+I24*'90% - Table 1'!$B$8*'90% - Table 1'!$B$13)*('90% - Table 1'!$B$6-C24)/'90% - Table 1'!$B$6</f>
        <v>4.03822113687565</v>
      </c>
      <c r="F25" s="32">
        <f>E25/'90% - Table 1'!$B$6</f>
        <v>1.35967041645645e-08</v>
      </c>
      <c r="G25" s="12">
        <f>G24+I24</f>
        <v>18203503.3930794</v>
      </c>
      <c r="H25" s="32">
        <f>G25/'90% - Table 1'!$B$9</f>
        <v>0.5516213149418</v>
      </c>
      <c r="I25" s="12">
        <f>(I24*'90% - Table 1'!$B$8*(1-'90% - Table 1'!$B$13)+E24*'90% - Table 1'!$B$5*'90% - Table 1'!$B$14)*('90% - Table 1'!$B$9-G24)/'90% - Table 1'!$B$9</f>
        <v>12.5246720822705</v>
      </c>
      <c r="J25" s="32">
        <f>G25/'90% - Table 1'!$B$9</f>
        <v>0.5516213149418</v>
      </c>
      <c r="K25" s="12">
        <f>B25*'90% - Table 1'!$B$15</f>
        <v>0.0198754718629754</v>
      </c>
      <c r="L25" s="40">
        <f>$A25+30</f>
        <v>44277</v>
      </c>
      <c r="M25" s="34">
        <f>B26/B25</f>
        <v>0.6050251539054931</v>
      </c>
    </row>
    <row r="26" ht="18.1" customHeight="1">
      <c r="A26" s="39">
        <f>$A25+'90% - Table 1'!$B$10</f>
        <v>44252</v>
      </c>
      <c r="B26" s="11">
        <f>(E26+I26)/'90% - Table 1'!$B$10</f>
        <v>2.00419340380683</v>
      </c>
      <c r="C26" s="12">
        <f>C25+E25</f>
        <v>5803659.85909186</v>
      </c>
      <c r="D26" s="31">
        <f>C26/'90% - Table 1'!$B$6</f>
        <v>0.0195409422865046</v>
      </c>
      <c r="E26" s="12">
        <f>(E25*'90% - Table 1'!$B$5+I25*'90% - Table 1'!$B$8*'90% - Table 1'!$B$13)*('90% - Table 1'!$B$6-C25)/'90% - Table 1'!$B$6</f>
        <v>2.44331920331987</v>
      </c>
      <c r="F26" s="32">
        <f>E26/'90% - Table 1'!$B$6</f>
        <v>8.22666398424199e-09</v>
      </c>
      <c r="G26" s="12">
        <f>G25+I25</f>
        <v>18203515.9177515</v>
      </c>
      <c r="H26" s="32">
        <f>G26/'90% - Table 1'!$B$9</f>
        <v>0.551621694477318</v>
      </c>
      <c r="I26" s="12">
        <f>(I25*'90% - Table 1'!$B$8*(1-'90% - Table 1'!$B$13)+E25*'90% - Table 1'!$B$5*'90% - Table 1'!$B$14)*('90% - Table 1'!$B$9-G25)/'90% - Table 1'!$B$9</f>
        <v>7.57764781571427</v>
      </c>
      <c r="J26" s="32">
        <f>G26/'90% - Table 1'!$B$9</f>
        <v>0.551621694477318</v>
      </c>
      <c r="K26" s="12">
        <f>B26*'90% - Table 1'!$B$15</f>
        <v>0.012025160422841</v>
      </c>
      <c r="L26" s="40">
        <f>$A26+30</f>
        <v>44282</v>
      </c>
      <c r="M26" s="34">
        <f>B27/B26</f>
        <v>0.605022462040276</v>
      </c>
    </row>
    <row r="27" ht="18.1" customHeight="1">
      <c r="A27" s="39">
        <f>$A26+'90% - Table 1'!$B$10</f>
        <v>44257</v>
      </c>
      <c r="B27" s="11">
        <f>(E27+I27)/'90% - Table 1'!$B$10</f>
        <v>1.21258202757609</v>
      </c>
      <c r="C27" s="12">
        <f>C26+E26</f>
        <v>5803662.30241106</v>
      </c>
      <c r="D27" s="31">
        <f>C27/'90% - Table 1'!$B$6</f>
        <v>0.0195409505131686</v>
      </c>
      <c r="E27" s="12">
        <f>(E26*'90% - Table 1'!$B$5+I26*'90% - Table 1'!$B$8*'90% - Table 1'!$B$13)*('90% - Table 1'!$B$6-C26)/'90% - Table 1'!$B$6</f>
        <v>1.47829991810771</v>
      </c>
      <c r="F27" s="32">
        <f>E27/'90% - Table 1'!$B$6</f>
        <v>4.97744080170946e-09</v>
      </c>
      <c r="G27" s="12">
        <f>G26+I26</f>
        <v>18203523.4953993</v>
      </c>
      <c r="H27" s="32">
        <f>G27/'90% - Table 1'!$B$9</f>
        <v>0.551621924103009</v>
      </c>
      <c r="I27" s="12">
        <f>(I26*'90% - Table 1'!$B$8*(1-'90% - Table 1'!$B$13)+E26*'90% - Table 1'!$B$5*'90% - Table 1'!$B$14)*('90% - Table 1'!$B$9-G26)/'90% - Table 1'!$B$9</f>
        <v>4.58461021977276</v>
      </c>
      <c r="J27" s="32">
        <f>G27/'90% - Table 1'!$B$9</f>
        <v>0.551621924103009</v>
      </c>
      <c r="K27" s="12">
        <f>B27*'90% - Table 1'!$B$15</f>
        <v>0.00727549216545654</v>
      </c>
      <c r="L27" s="40">
        <f>$A27+30</f>
        <v>44287</v>
      </c>
      <c r="M27" s="34">
        <f>B28/B27</f>
        <v>0.605020729243517</v>
      </c>
    </row>
    <row r="28" ht="18.1" customHeight="1">
      <c r="A28" s="39">
        <f>$A27+'90% - Table 1'!$B$10</f>
        <v>44262</v>
      </c>
      <c r="B28" s="11">
        <f>(E28+I28)/'90% - Table 1'!$B$10</f>
        <v>0.7336372625916679</v>
      </c>
      <c r="C28" s="12">
        <f>C27+E27</f>
        <v>5803663.78071098</v>
      </c>
      <c r="D28" s="31">
        <f>C28/'90% - Table 1'!$B$6</f>
        <v>0.0195409554906094</v>
      </c>
      <c r="E28" s="12">
        <f>(E27*'90% - Table 1'!$B$5+I27*'90% - Table 1'!$B$8*'90% - Table 1'!$B$13)*('90% - Table 1'!$B$6-C27)/'90% - Table 1'!$B$6</f>
        <v>0.8944165935099589</v>
      </c>
      <c r="F28" s="32">
        <f>E28/'90% - Table 1'!$B$6</f>
        <v>3.01150368185171e-09</v>
      </c>
      <c r="G28" s="12">
        <f>G27+I27</f>
        <v>18203528.0800095</v>
      </c>
      <c r="H28" s="32">
        <f>G28/'90% - Table 1'!$B$9</f>
        <v>0.551622063030591</v>
      </c>
      <c r="I28" s="12">
        <f>(I27*'90% - Table 1'!$B$8*(1-'90% - Table 1'!$B$13)+E27*'90% - Table 1'!$B$5*'90% - Table 1'!$B$14)*('90% - Table 1'!$B$9-G27)/'90% - Table 1'!$B$9</f>
        <v>2.77376971944838</v>
      </c>
      <c r="J28" s="32">
        <f>G28/'90% - Table 1'!$B$9</f>
        <v>0.551622063030591</v>
      </c>
      <c r="K28" s="12">
        <f>B28*'90% - Table 1'!$B$15</f>
        <v>0.00440182357555001</v>
      </c>
      <c r="L28" s="40">
        <f>$A28+30</f>
        <v>44292</v>
      </c>
      <c r="M28" s="34">
        <f>B29/B28</f>
        <v>0.605019614832804</v>
      </c>
    </row>
    <row r="29" ht="18.1" customHeight="1">
      <c r="A29" s="39">
        <f>$A28+'90% - Table 1'!$B$10</f>
        <v>44267</v>
      </c>
      <c r="B29" s="11">
        <f>(E29+I29)/'90% - Table 1'!$B$10</f>
        <v>0.443864934040204</v>
      </c>
      <c r="C29" s="12">
        <f>C28+E28</f>
        <v>5803664.67512757</v>
      </c>
      <c r="D29" s="31">
        <f>C29/'90% - Table 1'!$B$6</f>
        <v>0.019540958502113</v>
      </c>
      <c r="E29" s="12">
        <f>(E28*'90% - Table 1'!$B$5+I28*'90% - Table 1'!$B$8*'90% - Table 1'!$B$13)*('90% - Table 1'!$B$6-C28)/'90% - Table 1'!$B$6</f>
        <v>0.541145268083808</v>
      </c>
      <c r="F29" s="32">
        <f>E29/'90% - Table 1'!$B$6</f>
        <v>1.82203793967612e-09</v>
      </c>
      <c r="G29" s="12">
        <f>G28+I28</f>
        <v>18203530.8537792</v>
      </c>
      <c r="H29" s="32">
        <f>G29/'90% - Table 1'!$B$9</f>
        <v>0.551622147084218</v>
      </c>
      <c r="I29" s="12">
        <f>(I28*'90% - Table 1'!$B$8*(1-'90% - Table 1'!$B$13)+E28*'90% - Table 1'!$B$5*'90% - Table 1'!$B$14)*('90% - Table 1'!$B$9-G28)/'90% - Table 1'!$B$9</f>
        <v>1.67817940211721</v>
      </c>
      <c r="J29" s="32">
        <f>G29/'90% - Table 1'!$B$9</f>
        <v>0.551622147084218</v>
      </c>
      <c r="K29" s="12">
        <f>B29*'90% - Table 1'!$B$15</f>
        <v>0.00266318960424122</v>
      </c>
      <c r="L29" s="40">
        <f>$A29+30</f>
        <v>44297</v>
      </c>
      <c r="M29" s="34">
        <f>B30/B29</f>
        <v>0.605018898731815</v>
      </c>
    </row>
    <row r="30" ht="18.1" customHeight="1">
      <c r="A30" s="39">
        <f>$A29+'90% - Table 1'!$B$10</f>
        <v>44272</v>
      </c>
      <c r="B30" s="11">
        <f>(E30+I30)/'90% - Table 1'!$B$10</f>
        <v>0.268546673578674</v>
      </c>
      <c r="C30" s="12">
        <f>C29+E29</f>
        <v>5803665.21627284</v>
      </c>
      <c r="D30" s="31">
        <f>C30/'90% - Table 1'!$B$6</f>
        <v>0.019540960324151</v>
      </c>
      <c r="E30" s="12">
        <f>(E29*'90% - Table 1'!$B$5+I29*'90% - Table 1'!$B$8*'90% - Table 1'!$B$13)*('90% - Table 1'!$B$6-C29)/'90% - Table 1'!$B$6</f>
        <v>0.327405340106921</v>
      </c>
      <c r="F30" s="32">
        <f>E30/'90% - Table 1'!$B$6</f>
        <v>1.10237488251489e-09</v>
      </c>
      <c r="G30" s="12">
        <f>G29+I29</f>
        <v>18203532.5319586</v>
      </c>
      <c r="H30" s="32">
        <f>G30/'90% - Table 1'!$B$9</f>
        <v>0.551622197938139</v>
      </c>
      <c r="I30" s="12">
        <f>(I29*'90% - Table 1'!$B$8*(1-'90% - Table 1'!$B$13)+E29*'90% - Table 1'!$B$5*'90% - Table 1'!$B$14)*('90% - Table 1'!$B$9-G29)/'90% - Table 1'!$B$9</f>
        <v>1.01532802778645</v>
      </c>
      <c r="J30" s="32">
        <f>G30/'90% - Table 1'!$B$9</f>
        <v>0.551622197938139</v>
      </c>
      <c r="K30" s="12">
        <f>B30*'90% - Table 1'!$B$15</f>
        <v>0.00161128004147204</v>
      </c>
      <c r="L30" s="40">
        <f>$A30+30</f>
        <v>44302</v>
      </c>
      <c r="M30" s="34">
        <f>B31/B30</f>
        <v>0.605018438940972</v>
      </c>
    </row>
    <row r="31" ht="18.1" customHeight="1">
      <c r="A31" s="39">
        <f>$A30+'90% - Table 1'!$B$10</f>
        <v>44277</v>
      </c>
      <c r="B31" s="11">
        <f>(E31+I31)/'90% - Table 1'!$B$10</f>
        <v>0.16247568923136</v>
      </c>
      <c r="C31" s="12">
        <f>C30+E30</f>
        <v>5803665.54367818</v>
      </c>
      <c r="D31" s="31">
        <f>C31/'90% - Table 1'!$B$6</f>
        <v>0.0195409614265259</v>
      </c>
      <c r="E31" s="12">
        <f>(E30*'90% - Table 1'!$B$5+I30*'90% - Table 1'!$B$8*'90% - Table 1'!$B$13)*('90% - Table 1'!$B$6-C30)/'90% - Table 1'!$B$6</f>
        <v>0.198087138153954</v>
      </c>
      <c r="F31" s="32">
        <f>E31/'90% - Table 1'!$B$6</f>
        <v>6.66960061124424e-10</v>
      </c>
      <c r="G31" s="12">
        <f>G30+I30</f>
        <v>18203533.5472866</v>
      </c>
      <c r="H31" s="32">
        <f>G31/'90% - Table 1'!$B$9</f>
        <v>0.551622228705655</v>
      </c>
      <c r="I31" s="12">
        <f>(I30*'90% - Table 1'!$B$8*(1-'90% - Table 1'!$B$13)+E30*'90% - Table 1'!$B$5*'90% - Table 1'!$B$14)*('90% - Table 1'!$B$9-G30)/'90% - Table 1'!$B$9</f>
        <v>0.614291308002848</v>
      </c>
      <c r="J31" s="32">
        <f>G31/'90% - Table 1'!$B$9</f>
        <v>0.551622228705655</v>
      </c>
      <c r="K31" s="12">
        <f>B31*'90% - Table 1'!$B$15</f>
        <v>0.00097485413538816</v>
      </c>
      <c r="L31" s="40">
        <f>$A31+30</f>
        <v>44307</v>
      </c>
      <c r="M31" s="34">
        <f>B32/B31</f>
        <v>0.605018143937613</v>
      </c>
    </row>
    <row r="32" ht="18.1" customHeight="1">
      <c r="A32" s="39">
        <f>$A31+'90% - Table 1'!$B$10</f>
        <v>44282</v>
      </c>
      <c r="B32" s="11">
        <f>(E32+I32)/'90% - Table 1'!$B$10</f>
        <v>0.0983007399337418</v>
      </c>
      <c r="C32" s="12">
        <f>C31+E31</f>
        <v>5803665.74176532</v>
      </c>
      <c r="D32" s="31">
        <f>C32/'90% - Table 1'!$B$6</f>
        <v>0.0195409620934859</v>
      </c>
      <c r="E32" s="12">
        <f>(E31*'90% - Table 1'!$B$5+I31*'90% - Table 1'!$B$8*'90% - Table 1'!$B$13)*('90% - Table 1'!$B$6-C31)/'90% - Table 1'!$B$6</f>
        <v>0.119846652578675</v>
      </c>
      <c r="F32" s="32">
        <f>E32/'90% - Table 1'!$B$6</f>
        <v>4.03524082756481e-10</v>
      </c>
      <c r="G32" s="12">
        <f>G31+I31</f>
        <v>18203534.1615779</v>
      </c>
      <c r="H32" s="32">
        <f>G32/'90% - Table 1'!$B$9</f>
        <v>0.551622247320542</v>
      </c>
      <c r="I32" s="12">
        <f>(I31*'90% - Table 1'!$B$8*(1-'90% - Table 1'!$B$13)+E31*'90% - Table 1'!$B$5*'90% - Table 1'!$B$14)*('90% - Table 1'!$B$9-G31)/'90% - Table 1'!$B$9</f>
        <v>0.371657047090034</v>
      </c>
      <c r="J32" s="32">
        <f>G32/'90% - Table 1'!$B$9</f>
        <v>0.551622247320542</v>
      </c>
      <c r="K32" s="12">
        <f>B32*'90% - Table 1'!$B$15</f>
        <v>0.000589804439602451</v>
      </c>
      <c r="L32" s="40">
        <f>$A32+30</f>
        <v>44312</v>
      </c>
      <c r="M32" s="34">
        <f>B33/B32</f>
        <v>0.605017954792191</v>
      </c>
    </row>
    <row r="33" ht="18.1" customHeight="1">
      <c r="A33" s="39">
        <f>$A32+'90% - Table 1'!$B$10</f>
        <v>44287</v>
      </c>
      <c r="B33" s="11">
        <f>(E33+I33)/'90% - Table 1'!$B$10</f>
        <v>0.0594737126292715</v>
      </c>
      <c r="C33" s="12">
        <f>C32+E32</f>
        <v>5803665.86161197</v>
      </c>
      <c r="D33" s="31">
        <f>C33/'90% - Table 1'!$B$6</f>
        <v>0.01954096249701</v>
      </c>
      <c r="E33" s="12">
        <f>(E32*'90% - Table 1'!$B$5+I32*'90% - Table 1'!$B$8*'90% - Table 1'!$B$13)*('90% - Table 1'!$B$6-C32)/'90% - Table 1'!$B$6</f>
        <v>0.07250950923091649</v>
      </c>
      <c r="F33" s="32">
        <f>E33/'90% - Table 1'!$B$6</f>
        <v>2.44139761720258e-10</v>
      </c>
      <c r="G33" s="12">
        <f>G32+I32</f>
        <v>18203534.5332349</v>
      </c>
      <c r="H33" s="32">
        <f>G33/'90% - Table 1'!$B$9</f>
        <v>0.5516222585828759</v>
      </c>
      <c r="I33" s="12">
        <f>(I32*'90% - Table 1'!$B$8*(1-'90% - Table 1'!$B$13)+E32*'90% - Table 1'!$B$5*'90% - Table 1'!$B$14)*('90% - Table 1'!$B$9-G32)/'90% - Table 1'!$B$9</f>
        <v>0.224859053915441</v>
      </c>
      <c r="J33" s="32">
        <f>G33/'90% - Table 1'!$B$9</f>
        <v>0.5516222585828759</v>
      </c>
      <c r="K33" s="12">
        <f>B33*'90% - Table 1'!$B$15</f>
        <v>0.000356842275775629</v>
      </c>
      <c r="L33" s="40">
        <f>$A33+30</f>
        <v>44317</v>
      </c>
      <c r="M33" s="34">
        <f>B34/B33</f>
        <v>0.605017833596624</v>
      </c>
    </row>
    <row r="34" ht="18.1" customHeight="1">
      <c r="A34" s="39">
        <f>$A33+'90% - Table 1'!$B$10</f>
        <v>44292</v>
      </c>
      <c r="B34" s="11">
        <f>(E34+I34)/'90% - Table 1'!$B$10</f>
        <v>0.03598265677091</v>
      </c>
      <c r="C34" s="12">
        <f>C33+E33</f>
        <v>5803665.93412148</v>
      </c>
      <c r="D34" s="31">
        <f>C34/'90% - Table 1'!$B$6</f>
        <v>0.0195409627411498</v>
      </c>
      <c r="E34" s="12">
        <f>(E33*'90% - Table 1'!$B$5+I33*'90% - Table 1'!$B$8*'90% - Table 1'!$B$13)*('90% - Table 1'!$B$6-C33)/'90% - Table 1'!$B$6</f>
        <v>0.0438695978624471</v>
      </c>
      <c r="F34" s="32">
        <f>E34/'90% - Table 1'!$B$6</f>
        <v>1.47709083711943e-10</v>
      </c>
      <c r="G34" s="12">
        <f>G33+I33</f>
        <v>18203534.758094</v>
      </c>
      <c r="H34" s="32">
        <f>G34/'90% - Table 1'!$B$9</f>
        <v>0.551622265396788</v>
      </c>
      <c r="I34" s="12">
        <f>(I33*'90% - Table 1'!$B$8*(1-'90% - Table 1'!$B$13)+E33*'90% - Table 1'!$B$5*'90% - Table 1'!$B$14)*('90% - Table 1'!$B$9-G33)/'90% - Table 1'!$B$9</f>
        <v>0.136043685992103</v>
      </c>
      <c r="J34" s="32">
        <f>G34/'90% - Table 1'!$B$9</f>
        <v>0.551622265396788</v>
      </c>
      <c r="K34" s="12">
        <f>B34*'90% - Table 1'!$B$15</f>
        <v>0.00021589594062546</v>
      </c>
      <c r="L34" s="40">
        <f>$A34+30</f>
        <v>44322</v>
      </c>
      <c r="M34" s="34">
        <f>B35/B34</f>
        <v>0.60501775598658</v>
      </c>
    </row>
    <row r="35" ht="18.1" customHeight="1">
      <c r="A35" s="39">
        <f>$A34+'90% - Table 1'!$B$10</f>
        <v>44297</v>
      </c>
      <c r="B35" s="11">
        <f>(E35+I35)/'90% - Table 1'!$B$10</f>
        <v>0.0217701462539713</v>
      </c>
      <c r="C35" s="12">
        <f>C34+E34</f>
        <v>5803665.97799108</v>
      </c>
      <c r="D35" s="31">
        <f>C35/'90% - Table 1'!$B$6</f>
        <v>0.0195409628888589</v>
      </c>
      <c r="E35" s="12">
        <f>(E34*'90% - Table 1'!$B$5+I34*'90% - Table 1'!$B$8*'90% - Table 1'!$B$13)*('90% - Table 1'!$B$6-C34)/'90% - Table 1'!$B$6</f>
        <v>0.0265419057715665</v>
      </c>
      <c r="F35" s="32">
        <f>E35/'90% - Table 1'!$B$6</f>
        <v>8.93666860995505e-11</v>
      </c>
      <c r="G35" s="12">
        <f>G34+I34</f>
        <v>18203534.8941377</v>
      </c>
      <c r="H35" s="32">
        <f>G35/'90% - Table 1'!$B$9</f>
        <v>0.551622269519324</v>
      </c>
      <c r="I35" s="12">
        <f>(I34*'90% - Table 1'!$B$8*(1-'90% - Table 1'!$B$13)+E34*'90% - Table 1'!$B$5*'90% - Table 1'!$B$14)*('90% - Table 1'!$B$9-G34)/'90% - Table 1'!$B$9</f>
        <v>0.0823088254982902</v>
      </c>
      <c r="J35" s="32">
        <f>G35/'90% - Table 1'!$B$9</f>
        <v>0.551622269519324</v>
      </c>
      <c r="K35" s="12">
        <f>B35*'90% - Table 1'!$B$15</f>
        <v>0.000130620877523828</v>
      </c>
      <c r="L35" s="40">
        <f>$A35+30</f>
        <v>44327</v>
      </c>
      <c r="M35" s="34">
        <f>B36/B35</f>
        <v>0.605017706315216</v>
      </c>
    </row>
    <row r="36" ht="18.1" customHeight="1">
      <c r="A36" s="39">
        <f>$A35+'90% - Table 1'!$B$10</f>
        <v>44302</v>
      </c>
      <c r="B36" s="11">
        <f>(E36+I36)/'90% - Table 1'!$B$10</f>
        <v>0.0131713239527245</v>
      </c>
      <c r="C36" s="12">
        <f>C35+E35</f>
        <v>5803666.00453299</v>
      </c>
      <c r="D36" s="31">
        <f>C36/'90% - Table 1'!$B$6</f>
        <v>0.0195409629782256</v>
      </c>
      <c r="E36" s="12">
        <f>(E35*'90% - Table 1'!$B$5+I35*'90% - Table 1'!$B$8*'90% - Table 1'!$B$13)*('90% - Table 1'!$B$6-C35)/'90% - Table 1'!$B$6</f>
        <v>0.0160583307759201</v>
      </c>
      <c r="F36" s="32">
        <f>E36/'90% - Table 1'!$B$6</f>
        <v>5.40684537909768e-11</v>
      </c>
      <c r="G36" s="12">
        <f>G35+I35</f>
        <v>18203534.9764465</v>
      </c>
      <c r="H36" s="32">
        <f>G36/'90% - Table 1'!$B$9</f>
        <v>0.55162227201353</v>
      </c>
      <c r="I36" s="12">
        <f>(I35*'90% - Table 1'!$B$8*(1-'90% - Table 1'!$B$13)+E35*'90% - Table 1'!$B$5*'90% - Table 1'!$B$14)*('90% - Table 1'!$B$9-G35)/'90% - Table 1'!$B$9</f>
        <v>0.0497982889877022</v>
      </c>
      <c r="J36" s="32">
        <f>G36/'90% - Table 1'!$B$9</f>
        <v>0.55162227201353</v>
      </c>
      <c r="K36" s="12">
        <f>B36*'90% - Table 1'!$B$15</f>
        <v>7.9027943716347e-05</v>
      </c>
      <c r="L36" s="40">
        <f>$A36+30</f>
        <v>44332</v>
      </c>
      <c r="M36" s="34">
        <f>B37/B36</f>
        <v>0.605017674541581</v>
      </c>
    </row>
    <row r="37" ht="18.1" customHeight="1">
      <c r="A37" s="39">
        <f>$A36+'90% - Table 1'!$B$10</f>
        <v>44307</v>
      </c>
      <c r="B37" s="11">
        <f>(E37+I37)/'90% - Table 1'!$B$10</f>
        <v>0.0079688837885112</v>
      </c>
      <c r="C37" s="12">
        <f>C36+E36</f>
        <v>5803666.02059132</v>
      </c>
      <c r="D37" s="31">
        <f>C37/'90% - Table 1'!$B$6</f>
        <v>0.019540963032294</v>
      </c>
      <c r="E37" s="12">
        <f>(E36*'90% - Table 1'!$B$5+I36*'90% - Table 1'!$B$8*'90% - Table 1'!$B$13)*('90% - Table 1'!$B$6-C36)/'90% - Table 1'!$B$6</f>
        <v>0.00971557698412932</v>
      </c>
      <c r="F37" s="32">
        <f>E37/'90% - Table 1'!$B$6</f>
        <v>3.27123804179438e-11</v>
      </c>
      <c r="G37" s="12">
        <f>G36+I36</f>
        <v>18203535.0262448</v>
      </c>
      <c r="H37" s="32">
        <f>G37/'90% - Table 1'!$B$9</f>
        <v>0.55162227352257</v>
      </c>
      <c r="I37" s="12">
        <f>(I36*'90% - Table 1'!$B$8*(1-'90% - Table 1'!$B$13)+E36*'90% - Table 1'!$B$5*'90% - Table 1'!$B$14)*('90% - Table 1'!$B$9-G36)/'90% - Table 1'!$B$9</f>
        <v>0.0301288419584267</v>
      </c>
      <c r="J37" s="32">
        <f>G37/'90% - Table 1'!$B$9</f>
        <v>0.55162227352257</v>
      </c>
      <c r="K37" s="12">
        <f>B37*'90% - Table 1'!$B$15</f>
        <v>4.78133027310672e-05</v>
      </c>
      <c r="L37" s="40">
        <f>$A37+30</f>
        <v>44337</v>
      </c>
      <c r="M37" s="34">
        <f>B38/B37</f>
        <v>0.6050176542267039</v>
      </c>
    </row>
    <row r="38" ht="18.1" customHeight="1">
      <c r="A38" s="39">
        <f>$A37+'90% - Table 1'!$B$10</f>
        <v>44312</v>
      </c>
      <c r="B38" s="11">
        <f>(E38+I38)/'90% - Table 1'!$B$10</f>
        <v>0.00482131537653026</v>
      </c>
      <c r="C38" s="12">
        <f>C37+E37</f>
        <v>5803666.0303069</v>
      </c>
      <c r="D38" s="31">
        <f>C38/'90% - Table 1'!$B$6</f>
        <v>0.0195409630650064</v>
      </c>
      <c r="E38" s="12">
        <f>(E37*'90% - Table 1'!$B$5+I37*'90% - Table 1'!$B$8*'90% - Table 1'!$B$13)*('90% - Table 1'!$B$6-C37)/'90% - Table 1'!$B$6</f>
        <v>0.0058780967773838</v>
      </c>
      <c r="F38" s="32">
        <f>E38/'90% - Table 1'!$B$6</f>
        <v>1.97915716410229e-11</v>
      </c>
      <c r="G38" s="12">
        <f>G37+I37</f>
        <v>18203535.0563736</v>
      </c>
      <c r="H38" s="32">
        <f>G38/'90% - Table 1'!$B$9</f>
        <v>0.551622274435564</v>
      </c>
      <c r="I38" s="12">
        <f>(I37*'90% - Table 1'!$B$8*(1-'90% - Table 1'!$B$13)+E37*'90% - Table 1'!$B$5*'90% - Table 1'!$B$14)*('90% - Table 1'!$B$9-G37)/'90% - Table 1'!$B$9</f>
        <v>0.0182284801052675</v>
      </c>
      <c r="J38" s="32">
        <f>G38/'90% - Table 1'!$B$9</f>
        <v>0.551622274435564</v>
      </c>
      <c r="K38" s="12">
        <f>B38*'90% - Table 1'!$B$15</f>
        <v>2.89278922591816e-05</v>
      </c>
      <c r="L38" s="40">
        <f>$A38+30</f>
        <v>44342</v>
      </c>
      <c r="M38" s="34">
        <f>B39/B38</f>
        <v>0.605017641244107</v>
      </c>
    </row>
    <row r="39" ht="18.1" customHeight="1">
      <c r="A39" s="39">
        <f>$A38+'90% - Table 1'!$B$10</f>
        <v>44317</v>
      </c>
      <c r="B39" s="11">
        <f>(E39+I39)/'90% - Table 1'!$B$10</f>
        <v>0.00291698085680228</v>
      </c>
      <c r="C39" s="12">
        <f>C38+E38</f>
        <v>5803666.036185</v>
      </c>
      <c r="D39" s="31">
        <f>C39/'90% - Table 1'!$B$6</f>
        <v>0.019540963084798</v>
      </c>
      <c r="E39" s="12">
        <f>(E38*'90% - Table 1'!$B$5+I38*'90% - Table 1'!$B$8*'90% - Table 1'!$B$13)*('90% - Table 1'!$B$6-C38)/'90% - Table 1'!$B$6</f>
        <v>0.00355635270556171</v>
      </c>
      <c r="F39" s="32">
        <f>E39/'90% - Table 1'!$B$6</f>
        <v>1.19742515338778e-11</v>
      </c>
      <c r="G39" s="12">
        <f>G38+I38</f>
        <v>18203535.0746021</v>
      </c>
      <c r="H39" s="32">
        <f>G39/'90% - Table 1'!$B$9</f>
        <v>0.551622274987942</v>
      </c>
      <c r="I39" s="12">
        <f>(I38*'90% - Table 1'!$B$8*(1-'90% - Table 1'!$B$13)+E38*'90% - Table 1'!$B$5*'90% - Table 1'!$B$14)*('90% - Table 1'!$B$9-G38)/'90% - Table 1'!$B$9</f>
        <v>0.0110285515784497</v>
      </c>
      <c r="J39" s="32">
        <f>G39/'90% - Table 1'!$B$9</f>
        <v>0.551622274987942</v>
      </c>
      <c r="K39" s="12">
        <f>B39*'90% - Table 1'!$B$15</f>
        <v>1.75018851408137e-05</v>
      </c>
      <c r="L39" s="40">
        <f>$A39+30</f>
        <v>44347</v>
      </c>
      <c r="M39" s="34">
        <f>B40/B39</f>
        <v>0.605017632950926</v>
      </c>
    </row>
    <row r="40" ht="18.1" customHeight="1">
      <c r="A40" s="39">
        <f>$A39+'90% - Table 1'!$B$10</f>
        <v>44322</v>
      </c>
      <c r="B40" s="11">
        <f>(E40+I40)/'90% - Table 1'!$B$10</f>
        <v>0.00176482485334568</v>
      </c>
      <c r="C40" s="12">
        <f>C39+E39</f>
        <v>5803666.03974135</v>
      </c>
      <c r="D40" s="31">
        <f>C40/'90% - Table 1'!$B$6</f>
        <v>0.0195409630967722</v>
      </c>
      <c r="E40" s="12">
        <f>(E39*'90% - Table 1'!$B$5+I39*'90% - Table 1'!$B$8*'90% - Table 1'!$B$13)*('90% - Table 1'!$B$6-C39)/'90% - Table 1'!$B$6</f>
        <v>0.00215165627359267</v>
      </c>
      <c r="F40" s="32">
        <f>E40/'90% - Table 1'!$B$6</f>
        <v>7.24463391782044e-12</v>
      </c>
      <c r="G40" s="12">
        <f>G39+I39</f>
        <v>18203535.0856307</v>
      </c>
      <c r="H40" s="32">
        <f>G40/'90% - Table 1'!$B$9</f>
        <v>0.551622275322142</v>
      </c>
      <c r="I40" s="12">
        <f>(I39*'90% - Table 1'!$B$8*(1-'90% - Table 1'!$B$13)+E39*'90% - Table 1'!$B$5*'90% - Table 1'!$B$14)*('90% - Table 1'!$B$9-G39)/'90% - Table 1'!$B$9</f>
        <v>0.00667246799313575</v>
      </c>
      <c r="J40" s="32">
        <f>G40/'90% - Table 1'!$B$9</f>
        <v>0.551622275322142</v>
      </c>
      <c r="K40" s="12">
        <f>B40*'90% - Table 1'!$B$15</f>
        <v>1.05889491200741e-05</v>
      </c>
      <c r="L40" s="40">
        <f>$A40+30</f>
        <v>44352</v>
      </c>
      <c r="M40" s="34">
        <f>B41/B40</f>
        <v>0.605017627655467</v>
      </c>
    </row>
    <row r="41" ht="18.1" customHeight="1">
      <c r="A41" s="39">
        <f>$A40+'90% - Table 1'!$B$10</f>
        <v>44327</v>
      </c>
      <c r="B41" s="11">
        <f>(E41+I41)/'90% - Table 1'!$B$10</f>
        <v>0.00106775014599861</v>
      </c>
      <c r="C41" s="12">
        <f>C40+E40</f>
        <v>5803666.04189301</v>
      </c>
      <c r="D41" s="31">
        <f>C41/'90% - Table 1'!$B$6</f>
        <v>0.0195409631040169</v>
      </c>
      <c r="E41" s="12">
        <f>(E40*'90% - Table 1'!$B$5+I40*'90% - Table 1'!$B$8*'90% - Table 1'!$B$13)*('90% - Table 1'!$B$6-C40)/'90% - Table 1'!$B$6</f>
        <v>0.00130179004306361</v>
      </c>
      <c r="F41" s="32">
        <f>E41/'90% - Table 1'!$B$6</f>
        <v>4.38313145812663e-12</v>
      </c>
      <c r="G41" s="12">
        <f>G40+I40</f>
        <v>18203535.0923032</v>
      </c>
      <c r="H41" s="32">
        <f>G41/'90% - Table 1'!$B$9</f>
        <v>0.551622275524339</v>
      </c>
      <c r="I41" s="12">
        <f>(I40*'90% - Table 1'!$B$8*(1-'90% - Table 1'!$B$13)+E40*'90% - Table 1'!$B$5*'90% - Table 1'!$B$14)*('90% - Table 1'!$B$9-G40)/'90% - Table 1'!$B$9</f>
        <v>0.00403696068692943</v>
      </c>
      <c r="J41" s="32">
        <f>G41/'90% - Table 1'!$B$9</f>
        <v>0.551622275524339</v>
      </c>
      <c r="K41" s="12">
        <f>B41*'90% - Table 1'!$B$15</f>
        <v>6.40650087599166e-06</v>
      </c>
      <c r="L41" s="40">
        <f>$A41+30</f>
        <v>44357</v>
      </c>
      <c r="M41" s="34">
        <f>B42/B41</f>
        <v>0.60501762427543</v>
      </c>
    </row>
    <row r="42" ht="18.1" customHeight="1">
      <c r="A42" s="39">
        <f>$A41+'90% - Table 1'!$B$10</f>
        <v>44332</v>
      </c>
      <c r="B42" s="11">
        <f>(E42+I42)/'90% - Table 1'!$B$10</f>
        <v>0.000646007656651823</v>
      </c>
      <c r="C42" s="12">
        <f>C41+E41</f>
        <v>5803666.0431948</v>
      </c>
      <c r="D42" s="31">
        <f>C42/'90% - Table 1'!$B$6</f>
        <v>0.0195409631084</v>
      </c>
      <c r="E42" s="12">
        <f>(E41*'90% - Table 1'!$B$5+I41*'90% - Table 1'!$B$8*'90% - Table 1'!$B$13)*('90% - Table 1'!$B$6-C41)/'90% - Table 1'!$B$6</f>
        <v>0.000787605945841735</v>
      </c>
      <c r="F42" s="32">
        <f>E42/'90% - Table 1'!$B$6</f>
        <v>2.65187187152099e-12</v>
      </c>
      <c r="G42" s="12">
        <f>G41+I41</f>
        <v>18203535.0963402</v>
      </c>
      <c r="H42" s="32">
        <f>G42/'90% - Table 1'!$B$9</f>
        <v>0.551622275646673</v>
      </c>
      <c r="I42" s="12">
        <f>(I41*'90% - Table 1'!$B$8*(1-'90% - Table 1'!$B$13)+E41*'90% - Table 1'!$B$5*'90% - Table 1'!$B$14)*('90% - Table 1'!$B$9-G41)/'90% - Table 1'!$B$9</f>
        <v>0.00244243233741738</v>
      </c>
      <c r="J42" s="32">
        <f>G42/'90% - Table 1'!$B$9</f>
        <v>0.551622275646673</v>
      </c>
      <c r="K42" s="12">
        <f>B42*'90% - Table 1'!$B$15</f>
        <v>3.87604593991094e-06</v>
      </c>
      <c r="L42" s="40">
        <f>$A42+30</f>
        <v>44362</v>
      </c>
      <c r="M42" s="34">
        <f>B43/B42</f>
        <v>0.605017622118773</v>
      </c>
    </row>
    <row r="43" ht="18.1" customHeight="1">
      <c r="A43" s="39">
        <f>$A42+'90% - Table 1'!$B$10</f>
        <v>44337</v>
      </c>
      <c r="B43" s="11">
        <f>(E43+I43)/'90% - Table 1'!$B$10</f>
        <v>0.000390846016298007</v>
      </c>
      <c r="C43" s="12">
        <f>C42+E42</f>
        <v>5803666.04398241</v>
      </c>
      <c r="D43" s="31">
        <f>C43/'90% - Table 1'!$B$6</f>
        <v>0.0195409631110519</v>
      </c>
      <c r="E43" s="12">
        <f>(E42*'90% - Table 1'!$B$5+I42*'90% - Table 1'!$B$8*'90% - Table 1'!$B$13)*('90% - Table 1'!$B$6-C42)/'90% - Table 1'!$B$6</f>
        <v>0.000476515486849234</v>
      </c>
      <c r="F43" s="32">
        <f>E43/'90% - Table 1'!$B$6</f>
        <v>1.60442924865062e-12</v>
      </c>
      <c r="G43" s="12">
        <f>G42+I42</f>
        <v>18203535.0987826</v>
      </c>
      <c r="H43" s="32">
        <f>G43/'90% - Table 1'!$B$9</f>
        <v>0.551622275720685</v>
      </c>
      <c r="I43" s="12">
        <f>(I42*'90% - Table 1'!$B$8*(1-'90% - Table 1'!$B$13)+E42*'90% - Table 1'!$B$5*'90% - Table 1'!$B$14)*('90% - Table 1'!$B$9-G42)/'90% - Table 1'!$B$9</f>
        <v>0.0014777145946408</v>
      </c>
      <c r="J43" s="32">
        <f>G43/'90% - Table 1'!$B$9</f>
        <v>0.551622275720685</v>
      </c>
      <c r="K43" s="12">
        <f>B43*'90% - Table 1'!$B$15</f>
        <v>2.34507609778804e-06</v>
      </c>
      <c r="L43" s="40">
        <f>$A43+30</f>
        <v>44367</v>
      </c>
      <c r="M43" s="34">
        <f>B44/B43</f>
        <v>0.605017620743169</v>
      </c>
    </row>
    <row r="44" ht="18.1" customHeight="1">
      <c r="A44" s="39">
        <f>$A43+'90% - Table 1'!$B$10</f>
        <v>44342</v>
      </c>
      <c r="B44" s="11">
        <f>(E44+I44)/'90% - Table 1'!$B$10</f>
        <v>0.000236468726857566</v>
      </c>
      <c r="C44" s="12">
        <f>C43+E43</f>
        <v>5803666.04445893</v>
      </c>
      <c r="D44" s="31">
        <f>C44/'90% - Table 1'!$B$6</f>
        <v>0.0195409631126563</v>
      </c>
      <c r="E44" s="12">
        <f>(E43*'90% - Table 1'!$B$5+I43*'90% - Table 1'!$B$8*'90% - Table 1'!$B$13)*('90% - Table 1'!$B$6-C43)/'90% - Table 1'!$B$6</f>
        <v>0.000288300270097626</v>
      </c>
      <c r="F44" s="32">
        <f>E44/'90% - Table 1'!$B$6</f>
        <v>9.70707980126687e-13</v>
      </c>
      <c r="G44" s="12">
        <f>G43+I43</f>
        <v>18203535.1002603</v>
      </c>
      <c r="H44" s="32">
        <f>G44/'90% - Table 1'!$B$9</f>
        <v>0.551622275765464</v>
      </c>
      <c r="I44" s="12">
        <f>(I43*'90% - Table 1'!$B$8*(1-'90% - Table 1'!$B$13)+E43*'90% - Table 1'!$B$5*'90% - Table 1'!$B$14)*('90% - Table 1'!$B$9-G43)/'90% - Table 1'!$B$9</f>
        <v>0.000894043364190204</v>
      </c>
      <c r="J44" s="32">
        <f>G44/'90% - Table 1'!$B$9</f>
        <v>0.551622275765464</v>
      </c>
      <c r="K44" s="12">
        <f>B44*'90% - Table 1'!$B$15</f>
        <v>1.4188123611454e-06</v>
      </c>
      <c r="L44" s="40">
        <f>$A44+30</f>
        <v>44372</v>
      </c>
      <c r="M44" s="34">
        <f>B45/B44</f>
        <v>0.60501761986603</v>
      </c>
    </row>
    <row r="45" ht="18.1" customHeight="1">
      <c r="A45" s="39">
        <f>$A44+'90% - Table 1'!$B$10</f>
        <v>44347</v>
      </c>
      <c r="B45" s="11">
        <f>(E45+I45)/'90% - Table 1'!$B$10</f>
        <v>0.000143067746296115</v>
      </c>
      <c r="C45" s="12">
        <f>C44+E44</f>
        <v>5803666.04474723</v>
      </c>
      <c r="D45" s="31">
        <f>C45/'90% - Table 1'!$B$6</f>
        <v>0.019540963113627</v>
      </c>
      <c r="E45" s="12">
        <f>(E44*'90% - Table 1'!$B$5+I44*'90% - Table 1'!$B$8*'90% - Table 1'!$B$13)*('90% - Table 1'!$B$6-C44)/'90% - Table 1'!$B$6</f>
        <v>0.000174426744766973</v>
      </c>
      <c r="F45" s="32">
        <f>E45/'90% - Table 1'!$B$6</f>
        <v>5.87295436925835e-13</v>
      </c>
      <c r="G45" s="12">
        <f>G44+I44</f>
        <v>18203535.1011543</v>
      </c>
      <c r="H45" s="32">
        <f>G45/'90% - Table 1'!$B$9</f>
        <v>0.551622275792555</v>
      </c>
      <c r="I45" s="12">
        <f>(I44*'90% - Table 1'!$B$8*(1-'90% - Table 1'!$B$13)+E44*'90% - Table 1'!$B$5*'90% - Table 1'!$B$14)*('90% - Table 1'!$B$9-G44)/'90% - Table 1'!$B$9</f>
        <v>0.000540911986713603</v>
      </c>
      <c r="J45" s="32">
        <f>G45/'90% - Table 1'!$B$9</f>
        <v>0.551622275792555</v>
      </c>
      <c r="K45" s="12">
        <f>B45*'90% - Table 1'!$B$15</f>
        <v>8.5840647777669e-07</v>
      </c>
      <c r="L45" s="40">
        <f>$A45+30</f>
        <v>44377</v>
      </c>
      <c r="M45" s="34">
        <f>B46/B45</f>
        <v>0.605017619306905</v>
      </c>
    </row>
    <row r="46" ht="18.1" customHeight="1">
      <c r="A46" s="39">
        <f>$A45+'90% - Table 1'!$B$10</f>
        <v>44352</v>
      </c>
      <c r="B46" s="11">
        <f>(E46+I46)/'90% - Table 1'!$B$10</f>
        <v>8.65585072636798e-05</v>
      </c>
      <c r="C46" s="12">
        <f>C45+E45</f>
        <v>5803666.04492166</v>
      </c>
      <c r="D46" s="31">
        <f>C46/'90% - Table 1'!$B$6</f>
        <v>0.0195409631142143</v>
      </c>
      <c r="E46" s="12">
        <f>(E45*'90% - Table 1'!$B$5+I45*'90% - Table 1'!$B$8*'90% - Table 1'!$B$13)*('90% - Table 1'!$B$6-C45)/'90% - Table 1'!$B$6</f>
        <v>0.000105531254459927</v>
      </c>
      <c r="F46" s="32">
        <f>E46/'90% - Table 1'!$B$6</f>
        <v>3.55324089090663e-13</v>
      </c>
      <c r="G46" s="12">
        <f>G45+I45</f>
        <v>18203535.1016952</v>
      </c>
      <c r="H46" s="32">
        <f>G46/'90% - Table 1'!$B$9</f>
        <v>0.551622275808945</v>
      </c>
      <c r="I46" s="12">
        <f>(I45*'90% - Table 1'!$B$8*(1-'90% - Table 1'!$B$13)+E45*'90% - Table 1'!$B$5*'90% - Table 1'!$B$14)*('90% - Table 1'!$B$9-G45)/'90% - Table 1'!$B$9</f>
        <v>0.000327261281858472</v>
      </c>
      <c r="J46" s="32">
        <f>G46/'90% - Table 1'!$B$9</f>
        <v>0.551622275808945</v>
      </c>
      <c r="K46" s="12">
        <f>B46*'90% - Table 1'!$B$15</f>
        <v>5.19351043582079e-07</v>
      </c>
      <c r="L46" s="40">
        <f>$A46+30</f>
        <v>44382</v>
      </c>
      <c r="M46" s="34">
        <f>B47/B46</f>
        <v>0.605017618950591</v>
      </c>
    </row>
    <row r="47" ht="18.1" customHeight="1">
      <c r="A47" s="39">
        <f>$A46+'90% - Table 1'!$B$10</f>
        <v>44357</v>
      </c>
      <c r="B47" s="11">
        <f>(E47+I47)/'90% - Table 1'!$B$10</f>
        <v>5.2369421964589e-05</v>
      </c>
      <c r="C47" s="12">
        <f>C46+E46</f>
        <v>5803666.04502719</v>
      </c>
      <c r="D47" s="31">
        <f>C47/'90% - Table 1'!$B$6</f>
        <v>0.0195409631145697</v>
      </c>
      <c r="E47" s="12">
        <f>(E46*'90% - Table 1'!$B$5+I46*'90% - Table 1'!$B$8*'90% - Table 1'!$B$13)*('90% - Table 1'!$B$6-C46)/'90% - Table 1'!$B$6</f>
        <v>6.38482685291191e-05</v>
      </c>
      <c r="F47" s="32">
        <f>E47/'90% - Table 1'!$B$6</f>
        <v>2.14977335114879e-13</v>
      </c>
      <c r="G47" s="12">
        <f>G46+I46</f>
        <v>18203535.1020225</v>
      </c>
      <c r="H47" s="32">
        <f>G47/'90% - Table 1'!$B$9</f>
        <v>0.551622275818864</v>
      </c>
      <c r="I47" s="12">
        <f>(I46*'90% - Table 1'!$B$8*(1-'90% - Table 1'!$B$13)+E46*'90% - Table 1'!$B$5*'90% - Table 1'!$B$14)*('90% - Table 1'!$B$9-G46)/'90% - Table 1'!$B$9</f>
        <v>0.000197998841293826</v>
      </c>
      <c r="J47" s="32">
        <f>G47/'90% - Table 1'!$B$9</f>
        <v>0.551622275818864</v>
      </c>
      <c r="K47" s="12">
        <f>B47*'90% - Table 1'!$B$15</f>
        <v>3.14216531787534e-07</v>
      </c>
      <c r="L47" s="40">
        <f>$A47+30</f>
        <v>44387</v>
      </c>
      <c r="M47" s="34">
        <f>B48/B47</f>
        <v>0.6050176187235859</v>
      </c>
    </row>
    <row r="48" ht="18.1" customHeight="1">
      <c r="A48" s="39">
        <f>$A47+'90% - Table 1'!$B$10</f>
        <v>44362</v>
      </c>
      <c r="B48" s="11">
        <f>(E48+I48)/'90% - Table 1'!$B$10</f>
        <v>3.16844229709463e-05</v>
      </c>
      <c r="C48" s="12">
        <f>C47+E47</f>
        <v>5803666.04509104</v>
      </c>
      <c r="D48" s="31">
        <f>C48/'90% - Table 1'!$B$6</f>
        <v>0.0195409631147846</v>
      </c>
      <c r="E48" s="12">
        <f>(E47*'90% - Table 1'!$B$5+I47*'90% - Table 1'!$B$8*'90% - Table 1'!$B$13)*('90% - Table 1'!$B$6-C47)/'90% - Table 1'!$B$6</f>
        <v>3.86293274743013e-05</v>
      </c>
      <c r="F48" s="32">
        <f>E48/'90% - Table 1'!$B$6</f>
        <v>1.30065075671048e-13</v>
      </c>
      <c r="G48" s="12">
        <f>G47+I47</f>
        <v>18203535.1022205</v>
      </c>
      <c r="H48" s="32">
        <f>G48/'90% - Table 1'!$B$9</f>
        <v>0.551622275824864</v>
      </c>
      <c r="I48" s="12">
        <f>(I47*'90% - Table 1'!$B$8*(1-'90% - Table 1'!$B$13)+E47*'90% - Table 1'!$B$5*'90% - Table 1'!$B$14)*('90% - Table 1'!$B$9-G47)/'90% - Table 1'!$B$9</f>
        <v>0.00011979278738043</v>
      </c>
      <c r="J48" s="32">
        <f>G48/'90% - Table 1'!$B$9</f>
        <v>0.551622275824864</v>
      </c>
      <c r="K48" s="12">
        <f>B48*'90% - Table 1'!$B$15</f>
        <v>1.90106537825678e-07</v>
      </c>
      <c r="L48" s="40">
        <f>$A48+30</f>
        <v>44392</v>
      </c>
      <c r="M48" s="34">
        <f>B49/B48</f>
        <v>0.605017618579</v>
      </c>
    </row>
    <row r="49" ht="18.1" customHeight="1">
      <c r="A49" s="39">
        <f>$A48+'90% - Table 1'!$B$10</f>
        <v>44367</v>
      </c>
      <c r="B49" s="11">
        <f>(E49+I49)/'90% - Table 1'!$B$10</f>
        <v>1.91696341319317e-05</v>
      </c>
      <c r="C49" s="12">
        <f>C48+E48</f>
        <v>5803666.04512967</v>
      </c>
      <c r="D49" s="31">
        <f>C49/'90% - Table 1'!$B$6</f>
        <v>0.0195409631149147</v>
      </c>
      <c r="E49" s="12">
        <f>(E48*'90% - Table 1'!$B$5+I48*'90% - Table 1'!$B$8*'90% - Table 1'!$B$13)*('90% - Table 1'!$B$6-C48)/'90% - Table 1'!$B$6</f>
        <v>2.33714237502476e-05</v>
      </c>
      <c r="F49" s="32">
        <f>E49/'90% - Table 1'!$B$6</f>
        <v>7.86916624587461e-14</v>
      </c>
      <c r="G49" s="12">
        <f>G48+I48</f>
        <v>18203535.1023403</v>
      </c>
      <c r="H49" s="32">
        <f>G49/'90% - Table 1'!$B$9</f>
        <v>0.551622275828494</v>
      </c>
      <c r="I49" s="12">
        <f>(I48*'90% - Table 1'!$B$8*(1-'90% - Table 1'!$B$13)+E48*'90% - Table 1'!$B$5*'90% - Table 1'!$B$14)*('90% - Table 1'!$B$9-G48)/'90% - Table 1'!$B$9</f>
        <v>7.24767469094108e-05</v>
      </c>
      <c r="J49" s="32">
        <f>G49/'90% - Table 1'!$B$9</f>
        <v>0.551622275828494</v>
      </c>
      <c r="K49" s="12">
        <f>B49*'90% - Table 1'!$B$15</f>
        <v>1.1501780479159e-07</v>
      </c>
      <c r="L49" s="40">
        <f>$A49+30</f>
        <v>44397</v>
      </c>
      <c r="M49" s="34">
        <f>B50/B49</f>
        <v>0.605017618486931</v>
      </c>
    </row>
    <row r="50" ht="18.1" customHeight="1">
      <c r="A50" s="39">
        <f>$A49+'90% - Table 1'!$B$10</f>
        <v>44372</v>
      </c>
      <c r="B50" s="11">
        <f>(E50+I50)/'90% - Table 1'!$B$10</f>
        <v>1.15979663897671e-05</v>
      </c>
      <c r="C50" s="12">
        <f>C49+E49</f>
        <v>5803666.04515304</v>
      </c>
      <c r="D50" s="31">
        <f>C50/'90% - Table 1'!$B$6</f>
        <v>0.0195409631149934</v>
      </c>
      <c r="E50" s="12">
        <f>(E49*'90% - Table 1'!$B$5+I49*'90% - Table 1'!$B$8*'90% - Table 1'!$B$13)*('90% - Table 1'!$B$6-C49)/'90% - Table 1'!$B$6</f>
        <v>1.41401231513159e-05</v>
      </c>
      <c r="F50" s="32">
        <f>E50/'90% - Table 1'!$B$6</f>
        <v>4.76098422603229e-14</v>
      </c>
      <c r="G50" s="12">
        <f>G49+I49</f>
        <v>18203535.1024128</v>
      </c>
      <c r="H50" s="32">
        <f>G50/'90% - Table 1'!$B$9</f>
        <v>0.551622275830691</v>
      </c>
      <c r="I50" s="12">
        <f>(I49*'90% - Table 1'!$B$8*(1-'90% - Table 1'!$B$13)+E49*'90% - Table 1'!$B$5*'90% - Table 1'!$B$14)*('90% - Table 1'!$B$9-G49)/'90% - Table 1'!$B$9</f>
        <v>4.38497087975195e-05</v>
      </c>
      <c r="J50" s="32">
        <f>G50/'90% - Table 1'!$B$9</f>
        <v>0.551622275830691</v>
      </c>
      <c r="K50" s="12">
        <f>B50*'90% - Table 1'!$B$15</f>
        <v>6.958779833860259e-08</v>
      </c>
      <c r="L50" s="40">
        <f>$A50+30</f>
        <v>44402</v>
      </c>
      <c r="M50" s="34">
        <f>B51/B50</f>
        <v>0.605017618428316</v>
      </c>
    </row>
    <row r="51" ht="18.1" customHeight="1">
      <c r="A51" s="39">
        <f>$A50+'90% - Table 1'!$B$10</f>
        <v>44377</v>
      </c>
      <c r="B51" s="11">
        <f>(E51+I51)/'90% - Table 1'!$B$10</f>
        <v>7.01697400374854e-06</v>
      </c>
      <c r="C51" s="12">
        <f>C50+E50</f>
        <v>5803666.04516718</v>
      </c>
      <c r="D51" s="31">
        <f>C51/'90% - Table 1'!$B$6</f>
        <v>0.019540963115041</v>
      </c>
      <c r="E51" s="12">
        <f>(E50*'90% - Table 1'!$B$5+I50*'90% - Table 1'!$B$8*'90% - Table 1'!$B$13)*('90% - Table 1'!$B$6-C50)/'90% - Table 1'!$B$6</f>
        <v>8.555023638421111e-06</v>
      </c>
      <c r="F51" s="32">
        <f>E51/'90% - Table 1'!$B$6</f>
        <v>2.88047933953573e-14</v>
      </c>
      <c r="G51" s="12">
        <f>G50+I50</f>
        <v>18203535.1024566</v>
      </c>
      <c r="H51" s="32">
        <f>G51/'90% - Table 1'!$B$9</f>
        <v>0.5516222758320179</v>
      </c>
      <c r="I51" s="12">
        <f>(I50*'90% - Table 1'!$B$8*(1-'90% - Table 1'!$B$13)+E50*'90% - Table 1'!$B$5*'90% - Table 1'!$B$14)*('90% - Table 1'!$B$9-G50)/'90% - Table 1'!$B$9</f>
        <v>2.65298463803216e-05</v>
      </c>
      <c r="J51" s="32">
        <f>G51/'90% - Table 1'!$B$9</f>
        <v>0.5516222758320179</v>
      </c>
      <c r="K51" s="12">
        <f>B51*'90% - Table 1'!$B$15</f>
        <v>4.21018440224912e-08</v>
      </c>
      <c r="L51" s="40">
        <f>$A51+30</f>
        <v>44407</v>
      </c>
      <c r="M51" s="34">
        <f>B52/B51</f>
        <v>0.605017618391011</v>
      </c>
    </row>
    <row r="52" ht="18.1" customHeight="1">
      <c r="A52" s="39">
        <f>$A51+'90% - Table 1'!$B$10</f>
        <v>44382</v>
      </c>
      <c r="B52" s="11">
        <f>(E52+I52)/'90% - Table 1'!$B$10</f>
        <v>4.24539290005958e-06</v>
      </c>
      <c r="C52" s="12">
        <f>C51+E51</f>
        <v>5803666.04517574</v>
      </c>
      <c r="D52" s="31">
        <f>C52/'90% - Table 1'!$B$6</f>
        <v>0.0195409631150698</v>
      </c>
      <c r="E52" s="12">
        <f>(E51*'90% - Table 1'!$B$5+I51*'90% - Table 1'!$B$8*'90% - Table 1'!$B$13)*('90% - Table 1'!$B$6-C51)/'90% - Table 1'!$B$6</f>
        <v>5.17594002897469e-06</v>
      </c>
      <c r="F52" s="32">
        <f>E52/'90% - Table 1'!$B$6</f>
        <v>1.74274075049653e-14</v>
      </c>
      <c r="G52" s="12">
        <f>G51+I51</f>
        <v>18203535.1024831</v>
      </c>
      <c r="H52" s="32">
        <f>G52/'90% - Table 1'!$B$9</f>
        <v>0.551622275832821</v>
      </c>
      <c r="I52" s="12">
        <f>(I51*'90% - Table 1'!$B$8*(1-'90% - Table 1'!$B$13)+E51*'90% - Table 1'!$B$5*'90% - Table 1'!$B$14)*('90% - Table 1'!$B$9-G51)/'90% - Table 1'!$B$9</f>
        <v>1.60510244713232e-05</v>
      </c>
      <c r="J52" s="32">
        <f>G52/'90% - Table 1'!$B$9</f>
        <v>0.551622275832821</v>
      </c>
      <c r="K52" s="12">
        <f>B52*'90% - Table 1'!$B$15</f>
        <v>2.54723574003575e-08</v>
      </c>
      <c r="L52" s="40">
        <f>$A52+30</f>
        <v>44412</v>
      </c>
      <c r="M52" s="34">
        <f>B53/B52</f>
        <v>0.605017618367269</v>
      </c>
    </row>
    <row r="53" ht="18.1" customHeight="1">
      <c r="A53" s="39">
        <f>$A52+'90% - Table 1'!$B$10</f>
        <v>44387</v>
      </c>
      <c r="B53" s="11">
        <f>(E53+I53)/'90% - Table 1'!$B$10</f>
        <v>2.56853750142736e-06</v>
      </c>
      <c r="C53" s="12">
        <f>C52+E52</f>
        <v>5803666.04518092</v>
      </c>
      <c r="D53" s="31">
        <f>C53/'90% - Table 1'!$B$6</f>
        <v>0.0195409631150873</v>
      </c>
      <c r="E53" s="12">
        <f>(E52*'90% - Table 1'!$B$5+I52*'90% - Table 1'!$B$8*'90% - Table 1'!$B$13)*('90% - Table 1'!$B$6-C52)/'90% - Table 1'!$B$6</f>
        <v>3.13153490990497e-06</v>
      </c>
      <c r="F53" s="32">
        <f>E53/'90% - Table 1'!$B$6</f>
        <v>1.05438885855386e-14</v>
      </c>
      <c r="G53" s="12">
        <f>G52+I52</f>
        <v>18203535.1024992</v>
      </c>
      <c r="H53" s="32">
        <f>G53/'90% - Table 1'!$B$9</f>
        <v>0.551622275833309</v>
      </c>
      <c r="I53" s="12">
        <f>(I52*'90% - Table 1'!$B$8*(1-'90% - Table 1'!$B$13)+E52*'90% - Table 1'!$B$5*'90% - Table 1'!$B$14)*('90% - Table 1'!$B$9-G52)/'90% - Table 1'!$B$9</f>
        <v>9.71115259723182e-06</v>
      </c>
      <c r="J53" s="32">
        <f>G53/'90% - Table 1'!$B$9</f>
        <v>0.551622275833309</v>
      </c>
      <c r="K53" s="12">
        <f>B53*'90% - Table 1'!$B$15</f>
        <v>1.54112250085642e-08</v>
      </c>
      <c r="L53" s="40">
        <f>$A53+30</f>
        <v>44417</v>
      </c>
      <c r="M53" s="34">
        <f>B54/B53</f>
        <v>0.6050176183521599</v>
      </c>
    </row>
    <row r="54" ht="18.1" customHeight="1">
      <c r="A54" s="39">
        <f>$A53+'90% - Table 1'!$B$10</f>
        <v>44392</v>
      </c>
      <c r="B54" s="11">
        <f>(E54+I54)/'90% - Table 1'!$B$10</f>
        <v>1.55401044176179e-06</v>
      </c>
      <c r="C54" s="12">
        <f>C53+E53</f>
        <v>5803666.04518405</v>
      </c>
      <c r="D54" s="31">
        <f>C54/'90% - Table 1'!$B$6</f>
        <v>0.0195409631150978</v>
      </c>
      <c r="E54" s="12">
        <f>(E53*'90% - Table 1'!$B$5+I53*'90% - Table 1'!$B$8*'90% - Table 1'!$B$13)*('90% - Table 1'!$B$6-C53)/'90% - Table 1'!$B$6</f>
        <v>1.89463379327147e-06</v>
      </c>
      <c r="F54" s="32">
        <f>E54/'90% - Table 1'!$B$6</f>
        <v>6.3792383611834e-15</v>
      </c>
      <c r="G54" s="12">
        <f>G53+I53</f>
        <v>18203535.1025089</v>
      </c>
      <c r="H54" s="32">
        <f>G54/'90% - Table 1'!$B$9</f>
        <v>0.551622275833603</v>
      </c>
      <c r="I54" s="12">
        <f>(I53*'90% - Table 1'!$B$8*(1-'90% - Table 1'!$B$13)+E53*'90% - Table 1'!$B$5*'90% - Table 1'!$B$14)*('90% - Table 1'!$B$9-G53)/'90% - Table 1'!$B$9</f>
        <v>5.8754184155375e-06</v>
      </c>
      <c r="J54" s="32">
        <f>G54/'90% - Table 1'!$B$9</f>
        <v>0.551622275833603</v>
      </c>
      <c r="K54" s="12">
        <f>B54*'90% - Table 1'!$B$15</f>
        <v>9.32406265057074e-09</v>
      </c>
      <c r="L54" s="40">
        <f>$A54+30</f>
        <v>44422</v>
      </c>
      <c r="M54" s="34">
        <f>B55/B54</f>
        <v>0.605017618342554</v>
      </c>
    </row>
    <row r="55" ht="18.1" customHeight="1">
      <c r="A55" s="39">
        <f>$A54+'90% - Table 1'!$B$10</f>
        <v>44397</v>
      </c>
      <c r="B55" s="11">
        <f>(E55+I55)/'90% - Table 1'!$B$10</f>
        <v>9.40203696354178e-07</v>
      </c>
      <c r="C55" s="12">
        <f>C54+E54</f>
        <v>5803666.04518594</v>
      </c>
      <c r="D55" s="31">
        <f>C55/'90% - Table 1'!$B$6</f>
        <v>0.0195409631151042</v>
      </c>
      <c r="E55" s="12">
        <f>(E54*'90% - Table 1'!$B$5+I54*'90% - Table 1'!$B$8*'90% - Table 1'!$B$13)*('90% - Table 1'!$B$6-C54)/'90% - Table 1'!$B$6</f>
        <v>1.14628682534977e-06</v>
      </c>
      <c r="F55" s="32">
        <f>E55/'90% - Table 1'!$B$6</f>
        <v>3.85955160050428e-15</v>
      </c>
      <c r="G55" s="12">
        <f>G54+I54</f>
        <v>18203535.1025148</v>
      </c>
      <c r="H55" s="32">
        <f>G55/'90% - Table 1'!$B$9</f>
        <v>0.551622275833782</v>
      </c>
      <c r="I55" s="12">
        <f>(I54*'90% - Table 1'!$B$8*(1-'90% - Table 1'!$B$13)+E54*'90% - Table 1'!$B$5*'90% - Table 1'!$B$14)*('90% - Table 1'!$B$9-G54)/'90% - Table 1'!$B$9</f>
        <v>3.55473165642112e-06</v>
      </c>
      <c r="J55" s="32">
        <f>G55/'90% - Table 1'!$B$9</f>
        <v>0.551622275833782</v>
      </c>
      <c r="K55" s="12">
        <f>B55*'90% - Table 1'!$B$15</f>
        <v>5.64122217812507e-09</v>
      </c>
      <c r="L55" s="40">
        <f>$A55+30</f>
        <v>44427</v>
      </c>
      <c r="M55" s="34">
        <f>B56/B55</f>
        <v>0.605017618336441</v>
      </c>
    </row>
    <row r="56" ht="18.1" customHeight="1">
      <c r="A56" s="39">
        <f>$A55+'90% - Table 1'!$B$10</f>
        <v>44402</v>
      </c>
      <c r="B56" s="9">
        <f>(E56+I56)/'90% - Table 1'!$B$10</f>
        <v>5.68839801119323e-07</v>
      </c>
      <c r="C56" s="12">
        <f>C55+E55</f>
        <v>5803666.04518709</v>
      </c>
      <c r="D56" s="31">
        <f>C56/'90% - Table 1'!$B$6</f>
        <v>0.019540963115108</v>
      </c>
      <c r="E56" s="12">
        <f>(E55*'90% - Table 1'!$B$5+I55*'90% - Table 1'!$B$8*'90% - Table 1'!$B$13)*('90% - Table 1'!$B$6-C55)/'90% - Table 1'!$B$6</f>
        <v>6.93523725047235e-07</v>
      </c>
      <c r="F56" s="32">
        <f>E56/'90% - Table 1'!$B$6</f>
        <v>2.33509671733076e-15</v>
      </c>
      <c r="G56" s="12">
        <f>G55+I55</f>
        <v>18203535.1025184</v>
      </c>
      <c r="H56" s="32">
        <f>G56/'90% - Table 1'!$B$9</f>
        <v>0.551622275833891</v>
      </c>
      <c r="I56" s="12">
        <f>(I55*'90% - Table 1'!$B$8*(1-'90% - Table 1'!$B$13)+E55*'90% - Table 1'!$B$5*'90% - Table 1'!$B$14)*('90% - Table 1'!$B$9-G55)/'90% - Table 1'!$B$9</f>
        <v>2.15067528054938e-06</v>
      </c>
      <c r="J56" s="32">
        <f>G56/'90% - Table 1'!$B$9</f>
        <v>0.551622275833891</v>
      </c>
      <c r="K56" s="12">
        <f>B56*'90% - Table 1'!$B$15</f>
        <v>3.41303880671594e-09</v>
      </c>
      <c r="L56" s="40">
        <f>$A56+30</f>
        <v>44432</v>
      </c>
      <c r="M56" s="34"/>
    </row>
  </sheetData>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dimension ref="A1:C15"/>
  <sheetViews>
    <sheetView workbookViewId="0" showGridLines="0" defaultGridColor="1">
      <pane topLeftCell="B1" xSplit="1" ySplit="0" activePane="topRight" state="frozen"/>
    </sheetView>
  </sheetViews>
  <sheetFormatPr defaultColWidth="16.3333" defaultRowHeight="19.9" customHeight="1" outlineLevelRow="0" outlineLevelCol="0"/>
  <cols>
    <col min="1" max="1" width="30.6719" style="13" customWidth="1"/>
    <col min="2" max="2" width="9.85156" style="13" customWidth="1"/>
    <col min="3" max="3" width="78.6094" style="13" customWidth="1"/>
    <col min="4" max="16384" width="16.3516" style="13" customWidth="1"/>
  </cols>
  <sheetData>
    <row r="1" ht="20.1" customHeight="1">
      <c r="A1" t="s" s="14">
        <v>2</v>
      </c>
      <c r="B1" s="15">
        <v>330000000</v>
      </c>
      <c r="C1" s="16"/>
    </row>
    <row r="2" ht="20.1" customHeight="1">
      <c r="A2" t="s" s="14">
        <v>3</v>
      </c>
      <c r="B2" s="15">
        <v>22000000</v>
      </c>
      <c r="C2" t="s" s="17">
        <v>4</v>
      </c>
    </row>
    <row r="3" ht="32.1" customHeight="1">
      <c r="A3" t="s" s="14">
        <v>5</v>
      </c>
      <c r="B3" s="15">
        <v>675000</v>
      </c>
      <c r="C3" t="s" s="17">
        <v>6</v>
      </c>
    </row>
    <row r="4" ht="20.1" customHeight="1">
      <c r="A4" t="s" s="14">
        <v>7</v>
      </c>
      <c r="B4" s="18">
        <v>0.5</v>
      </c>
      <c r="C4" t="s" s="17">
        <v>8</v>
      </c>
    </row>
    <row r="5" ht="20.1" customHeight="1">
      <c r="A5" t="s" s="14">
        <v>9</v>
      </c>
      <c r="B5" s="15">
        <v>0.4</v>
      </c>
      <c r="C5" t="s" s="17">
        <v>10</v>
      </c>
    </row>
    <row r="6" ht="20.1" customHeight="1">
      <c r="A6" t="s" s="14">
        <v>11</v>
      </c>
      <c r="B6" s="15">
        <f>B1*B4</f>
        <v>165000000</v>
      </c>
      <c r="C6" t="s" s="19">
        <v>12</v>
      </c>
    </row>
    <row r="7" ht="32.1" customHeight="1">
      <c r="A7" t="s" s="14">
        <v>13</v>
      </c>
      <c r="B7" s="20">
        <f>1-B4</f>
        <v>0.5</v>
      </c>
      <c r="C7" t="s" s="19">
        <v>14</v>
      </c>
    </row>
    <row r="8" ht="20.1" customHeight="1">
      <c r="A8" t="s" s="14">
        <v>15</v>
      </c>
      <c r="B8" s="15">
        <v>1.4</v>
      </c>
      <c r="C8" t="s" s="17">
        <v>16</v>
      </c>
    </row>
    <row r="9" ht="20.1" customHeight="1">
      <c r="A9" t="s" s="14">
        <v>17</v>
      </c>
      <c r="B9" s="15">
        <f>B7*B1</f>
        <v>165000000</v>
      </c>
      <c r="C9" t="s" s="19">
        <v>12</v>
      </c>
    </row>
    <row r="10" ht="20.1" customHeight="1">
      <c r="A10" t="s" s="14">
        <v>18</v>
      </c>
      <c r="B10" s="15">
        <v>5</v>
      </c>
      <c r="C10" t="s" s="17">
        <v>19</v>
      </c>
    </row>
    <row r="11" ht="20.05" customHeight="1">
      <c r="A11" t="s" s="14">
        <v>20</v>
      </c>
      <c r="B11" s="21">
        <v>0.25</v>
      </c>
      <c r="C11" t="s" s="17">
        <v>21</v>
      </c>
    </row>
    <row r="12" ht="20.1" customHeight="1">
      <c r="A12" t="s" s="14">
        <v>22</v>
      </c>
      <c r="B12" s="20">
        <v>0.1</v>
      </c>
      <c r="C12" t="s" s="17">
        <v>23</v>
      </c>
    </row>
    <row r="13" ht="20.1" customHeight="1">
      <c r="A13" t="s" s="14">
        <v>24</v>
      </c>
      <c r="B13" s="21">
        <v>0.05</v>
      </c>
      <c r="C13" t="s" s="17">
        <v>25</v>
      </c>
    </row>
    <row r="14" ht="20.1" customHeight="1">
      <c r="A14" t="s" s="14">
        <v>26</v>
      </c>
      <c r="B14" s="21">
        <v>0.15</v>
      </c>
      <c r="C14" t="s" s="17">
        <v>27</v>
      </c>
    </row>
    <row r="15" ht="20.05" customHeight="1">
      <c r="A15" t="s" s="14">
        <v>28</v>
      </c>
      <c r="B15" s="20">
        <v>0.006</v>
      </c>
      <c r="C15" t="s" s="17">
        <v>29</v>
      </c>
    </row>
  </sheetData>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dimension ref="A1:M57"/>
  <sheetViews>
    <sheetView workbookViewId="0" showGridLines="0" defaultGridColor="1">
      <pane topLeftCell="B3" xSplit="1" ySplit="2" activePane="bottomRight" state="frozen"/>
    </sheetView>
  </sheetViews>
  <sheetFormatPr defaultColWidth="16.3333" defaultRowHeight="19.9" customHeight="1" outlineLevelRow="0" outlineLevelCol="0"/>
  <cols>
    <col min="1" max="1" width="7" style="22" customWidth="1"/>
    <col min="2" max="2" width="8.67188" style="22" customWidth="1"/>
    <col min="3" max="4" width="8" style="22" customWidth="1"/>
    <col min="5" max="6" width="9.5" style="22" customWidth="1"/>
    <col min="7" max="8" width="8" style="22" customWidth="1"/>
    <col min="9" max="9" width="9.5" style="22" customWidth="1"/>
    <col min="10" max="10" width="8" style="22" customWidth="1"/>
    <col min="11" max="12" width="10" style="22" customWidth="1"/>
    <col min="13" max="13" width="8.35156" style="22" customWidth="1"/>
    <col min="14" max="16384" width="16.3516" style="22" customWidth="1"/>
  </cols>
  <sheetData>
    <row r="1" ht="18.1" customHeight="1">
      <c r="A1" t="s" s="23">
        <v>30</v>
      </c>
      <c r="B1" t="s" s="24">
        <v>31</v>
      </c>
      <c r="C1" t="s" s="24">
        <v>32</v>
      </c>
      <c r="D1" t="s" s="24">
        <v>32</v>
      </c>
      <c r="E1" t="s" s="24">
        <v>33</v>
      </c>
      <c r="F1" t="s" s="24">
        <v>33</v>
      </c>
      <c r="G1" t="s" s="24">
        <v>34</v>
      </c>
      <c r="H1" t="s" s="24">
        <v>34</v>
      </c>
      <c r="I1" t="s" s="24">
        <v>35</v>
      </c>
      <c r="J1" t="s" s="24">
        <v>34</v>
      </c>
      <c r="K1" t="s" s="24">
        <v>36</v>
      </c>
      <c r="L1" t="s" s="24">
        <v>36</v>
      </c>
      <c r="M1" t="s" s="24">
        <v>37</v>
      </c>
    </row>
    <row r="2" ht="18.3" customHeight="1">
      <c r="A2" s="3"/>
      <c r="B2" t="s" s="25">
        <v>38</v>
      </c>
      <c r="C2" t="s" s="25">
        <v>39</v>
      </c>
      <c r="D2" t="s" s="25">
        <v>40</v>
      </c>
      <c r="E2" t="s" s="25">
        <v>41</v>
      </c>
      <c r="F2" t="s" s="25">
        <v>40</v>
      </c>
      <c r="G2" t="s" s="25">
        <v>39</v>
      </c>
      <c r="H2" t="s" s="25">
        <v>42</v>
      </c>
      <c r="I2" t="s" s="25">
        <v>43</v>
      </c>
      <c r="J2" t="s" s="25">
        <v>44</v>
      </c>
      <c r="K2" t="s" s="25">
        <v>38</v>
      </c>
      <c r="L2" t="s" s="25">
        <v>45</v>
      </c>
      <c r="M2" t="s" s="25">
        <v>46</v>
      </c>
    </row>
    <row r="3" ht="18.3" customHeight="1">
      <c r="A3" s="5">
        <v>44124</v>
      </c>
      <c r="B3" s="6">
        <f>ROUNDDOWN('50% - Table 1'!B3/5,0)</f>
        <v>135000</v>
      </c>
      <c r="C3" s="7">
        <f>'50% - Table 1'!$B$11*'50% - Table 1'!$B$2</f>
        <v>5500000</v>
      </c>
      <c r="D3" s="26">
        <f>C3/'50% - Table 1'!$B$6</f>
        <v>0.0333333333333333</v>
      </c>
      <c r="E3" s="27">
        <f>'50% - Table 1'!B3*'50% - Table 1'!B12</f>
        <v>67500</v>
      </c>
      <c r="F3" s="28">
        <f>E3/'50% - Table 1'!$B$6</f>
        <v>0.000409090909090909</v>
      </c>
      <c r="G3" s="7">
        <f>(1-'50% - Table 1'!B11)*'50% - Table 1'!$B$2</f>
        <v>16500000</v>
      </c>
      <c r="H3" s="28">
        <f>G3/'50% - Table 1'!$B$9</f>
        <v>0.1</v>
      </c>
      <c r="I3" s="7">
        <f>'50% - Table 1'!$B$3*(1-'50% - Table 1'!$B$12)</f>
        <v>607500</v>
      </c>
      <c r="J3" s="28">
        <f>G3/'50% - Table 1'!$B$9</f>
        <v>0.1</v>
      </c>
      <c r="K3" s="27">
        <f>B3*'50% - Table 1'!$B$15</f>
        <v>810</v>
      </c>
      <c r="L3" s="29">
        <f>$A3+30</f>
        <v>44154</v>
      </c>
      <c r="M3" s="30">
        <f>B4/B3</f>
        <v>1.18226666666667</v>
      </c>
    </row>
    <row r="4" ht="18.1" customHeight="1">
      <c r="A4" s="8">
        <f>$A3+'50% - Table 1'!$B$10</f>
        <v>44129</v>
      </c>
      <c r="B4" s="11">
        <f>(E4+I4)/'50% - Table 1'!$B$10</f>
        <v>159606</v>
      </c>
      <c r="C4" s="12">
        <f>C3+E3</f>
        <v>5567500</v>
      </c>
      <c r="D4" s="31">
        <f>C4/'50% - Table 1'!$B$6</f>
        <v>0.0337424242424242</v>
      </c>
      <c r="E4" s="12">
        <f>(E3*'50% - Table 1'!$B$5+I3*'50% - Table 1'!$B$8*'50% - Table 1'!$B$13)*('50% - Table 1'!$B$6-C3)/'50% - Table 1'!$B$6</f>
        <v>67207.5</v>
      </c>
      <c r="F4" s="32">
        <f>E4/'50% - Table 1'!$B$6</f>
        <v>0.000407318181818182</v>
      </c>
      <c r="G4" s="10">
        <f>G3+I3</f>
        <v>17107500</v>
      </c>
      <c r="H4" s="32">
        <f>G4/'50% - Table 1'!$B$9</f>
        <v>0.103681818181818</v>
      </c>
      <c r="I4" s="12">
        <f>(I3*'50% - Table 1'!$B$8*(1-'50% - Table 1'!$B$13)+E3*'50% - Table 1'!$B$5*'50% - Table 1'!$B$14)*('50% - Table 1'!$B$9-G3)/'50% - Table 1'!$B$9</f>
        <v>730822.5</v>
      </c>
      <c r="J4" s="32">
        <f>G4/'50% - Table 1'!$B$9</f>
        <v>0.103681818181818</v>
      </c>
      <c r="K4" s="12">
        <f>B4*'50% - Table 1'!$B$15</f>
        <v>957.636</v>
      </c>
      <c r="L4" s="33">
        <f>$A4+30</f>
        <v>44159</v>
      </c>
      <c r="M4" s="34">
        <f>B5/B4</f>
        <v>1.1907290235415</v>
      </c>
    </row>
    <row r="5" ht="18.1" customHeight="1">
      <c r="A5" s="8">
        <f>$A4+'50% - Table 1'!$B$10</f>
        <v>44134</v>
      </c>
      <c r="B5" s="11">
        <f>(E5+I5)/'50% - Table 1'!$B$10</f>
        <v>190047.496531364</v>
      </c>
      <c r="C5" s="12">
        <f>C4+E4</f>
        <v>5634707.5</v>
      </c>
      <c r="D5" s="31">
        <f>C5/'50% - Table 1'!$B$6</f>
        <v>0.0341497424242424</v>
      </c>
      <c r="E5" s="12">
        <f>(E4*'50% - Table 1'!$B$5+I4*'50% - Table 1'!$B$8*'50% - Table 1'!$B$13)*('50% - Table 1'!$B$6-C4)/'50% - Table 1'!$B$6</f>
        <v>75407.2968102273</v>
      </c>
      <c r="F5" s="32">
        <f>E5/'50% - Table 1'!$B$6</f>
        <v>0.000457013920061984</v>
      </c>
      <c r="G5" s="12">
        <f>G4+I4</f>
        <v>17838322.5</v>
      </c>
      <c r="H5" s="32">
        <f>G5/'50% - Table 1'!$B$9</f>
        <v>0.108111045454545</v>
      </c>
      <c r="I5" s="12">
        <f>(I4*'50% - Table 1'!$B$8*(1-'50% - Table 1'!$B$13)+E4*'50% - Table 1'!$B$5*'50% - Table 1'!$B$14)*('50% - Table 1'!$B$9-G4)/'50% - Table 1'!$B$9</f>
        <v>874830.185846591</v>
      </c>
      <c r="J5" s="32">
        <f>G5/'50% - Table 1'!$B$9</f>
        <v>0.108111045454545</v>
      </c>
      <c r="K5" s="12">
        <f>B5*'50% - Table 1'!$B$15</f>
        <v>1140.284979188180</v>
      </c>
      <c r="L5" s="33">
        <f>$A5+30</f>
        <v>44164</v>
      </c>
      <c r="M5" s="34">
        <f>B6/B5</f>
        <v>1.18922833711313</v>
      </c>
    </row>
    <row r="6" ht="18.1" customHeight="1">
      <c r="A6" s="8">
        <f>$A5+'50% - Table 1'!$B$10</f>
        <v>44139</v>
      </c>
      <c r="B6" s="11">
        <f>(E6+I6)/'50% - Table 1'!$B$10</f>
        <v>226009.868272508</v>
      </c>
      <c r="C6" s="12">
        <f>C5+E5</f>
        <v>5710114.79681023</v>
      </c>
      <c r="D6" s="31">
        <f>C6/'50% - Table 1'!$B$6</f>
        <v>0.0346067563443044</v>
      </c>
      <c r="E6" s="12">
        <f>(E5*'50% - Table 1'!$B$5+I5*'50% - Table 1'!$B$8*'50% - Table 1'!$B$13)*('50% - Table 1'!$B$6-C5)/'50% - Table 1'!$B$6</f>
        <v>88279.710042348306</v>
      </c>
      <c r="F6" s="32">
        <f>E6/'50% - Table 1'!$B$6</f>
        <v>0.000535028545711202</v>
      </c>
      <c r="G6" s="12">
        <f>G5+I5</f>
        <v>18713152.6858466</v>
      </c>
      <c r="H6" s="32">
        <f>G6/'50% - Table 1'!$B$9</f>
        <v>0.113413046580888</v>
      </c>
      <c r="I6" s="12">
        <f>(I5*'50% - Table 1'!$B$8*(1-'50% - Table 1'!$B$13)+E5*'50% - Table 1'!$B$5*'50% - Table 1'!$B$14)*('50% - Table 1'!$B$9-G5)/'50% - Table 1'!$B$9</f>
        <v>1041769.63132019</v>
      </c>
      <c r="J6" s="32">
        <f>G6/'50% - Table 1'!$B$9</f>
        <v>0.113413046580888</v>
      </c>
      <c r="K6" s="12">
        <f>B6*'50% - Table 1'!$B$15</f>
        <v>1356.059209635050</v>
      </c>
      <c r="L6" s="33">
        <f>$A6+30</f>
        <v>44169</v>
      </c>
      <c r="M6" s="34">
        <f>B7/B6</f>
        <v>1.18366502476663</v>
      </c>
    </row>
    <row r="7" ht="18.1" customHeight="1">
      <c r="A7" s="8">
        <f>$A6+'50% - Table 1'!$B$10</f>
        <v>44144</v>
      </c>
      <c r="B7" s="11">
        <f>(E7+I7)/'50% - Table 1'!$B$10</f>
        <v>267519.976326282</v>
      </c>
      <c r="C7" s="12">
        <f>C6+E6</f>
        <v>5798394.50685258</v>
      </c>
      <c r="D7" s="31">
        <f>C7/'50% - Table 1'!$B$6</f>
        <v>0.0351417848900156</v>
      </c>
      <c r="E7" s="12">
        <f>(E6*'50% - Table 1'!$B$5+I6*'50% - Table 1'!$B$8*'50% - Table 1'!$B$13)*('50% - Table 1'!$B$6-C6)/'50% - Table 1'!$B$6</f>
        <v>104490.069697261</v>
      </c>
      <c r="F7" s="32">
        <f>E7/'50% - Table 1'!$B$6</f>
        <v>0.00063327314968037</v>
      </c>
      <c r="G7" s="12">
        <f>G6+I6</f>
        <v>19754922.3171668</v>
      </c>
      <c r="H7" s="32">
        <f>G7/'50% - Table 1'!$B$9</f>
        <v>0.119726801922223</v>
      </c>
      <c r="I7" s="12">
        <f>(I6*'50% - Table 1'!$B$8*(1-'50% - Table 1'!$B$13)+E6*'50% - Table 1'!$B$5*'50% - Table 1'!$B$14)*('50% - Table 1'!$B$9-G6)/'50% - Table 1'!$B$9</f>
        <v>1233109.81193415</v>
      </c>
      <c r="J7" s="32">
        <f>G7/'50% - Table 1'!$B$9</f>
        <v>0.119726801922223</v>
      </c>
      <c r="K7" s="12">
        <f>B7*'50% - Table 1'!$B$15</f>
        <v>1605.119857957690</v>
      </c>
      <c r="L7" s="33">
        <f>$A7+30</f>
        <v>44174</v>
      </c>
      <c r="M7" s="34">
        <f>B8/B7</f>
        <v>1.17584500324962</v>
      </c>
    </row>
    <row r="8" ht="18.1" customHeight="1">
      <c r="A8" s="8">
        <f>$A7+'50% - Table 1'!$B$10</f>
        <v>44149</v>
      </c>
      <c r="B8" s="11">
        <f>(E8+I8)/'50% - Table 1'!$B$10</f>
        <v>314562.027432715</v>
      </c>
      <c r="C8" s="12">
        <f>C7+E7</f>
        <v>5902884.57654984</v>
      </c>
      <c r="D8" s="31">
        <f>C8/'50% - Table 1'!$B$6</f>
        <v>0.035775058039696</v>
      </c>
      <c r="E8" s="12">
        <f>(E7*'50% - Table 1'!$B$5+I7*'50% - Table 1'!$B$8*'50% - Table 1'!$B$13)*('50% - Table 1'!$B$6-C7)/'50% - Table 1'!$B$6</f>
        <v>123611.570110344</v>
      </c>
      <c r="F8" s="32">
        <f>E8/'50% - Table 1'!$B$6</f>
        <v>0.000749161030971782</v>
      </c>
      <c r="G8" s="12">
        <f>G7+I7</f>
        <v>20988032.129101</v>
      </c>
      <c r="H8" s="32">
        <f>G8/'50% - Table 1'!$B$9</f>
        <v>0.127200194721824</v>
      </c>
      <c r="I8" s="12">
        <f>(I7*'50% - Table 1'!$B$8*(1-'50% - Table 1'!$B$13)+E7*'50% - Table 1'!$B$5*'50% - Table 1'!$B$14)*('50% - Table 1'!$B$9-G7)/'50% - Table 1'!$B$9</f>
        <v>1449198.56705323</v>
      </c>
      <c r="J8" s="32">
        <f>G8/'50% - Table 1'!$B$9</f>
        <v>0.127200194721824</v>
      </c>
      <c r="K8" s="12">
        <f>B8*'50% - Table 1'!$B$15</f>
        <v>1887.372164596290</v>
      </c>
      <c r="L8" s="33">
        <f>$A8+30</f>
        <v>44179</v>
      </c>
      <c r="M8" s="34">
        <f>B9/B8</f>
        <v>1.16621061239804</v>
      </c>
    </row>
    <row r="9" ht="18.1" customHeight="1">
      <c r="A9" s="8">
        <f>$A8+'50% - Table 1'!$B$10</f>
        <v>44154</v>
      </c>
      <c r="B9" s="11">
        <f>(E9+I9)/'50% - Table 1'!$B$10</f>
        <v>366845.574649475</v>
      </c>
      <c r="C9" s="12">
        <f>C8+E8</f>
        <v>6026496.14666018</v>
      </c>
      <c r="D9" s="31">
        <f>C9/'50% - Table 1'!$B$6</f>
        <v>0.0365242190706678</v>
      </c>
      <c r="E9" s="12">
        <f>(E8*'50% - Table 1'!$B$5+I8*'50% - Table 1'!$B$8*'50% - Table 1'!$B$13)*('50% - Table 1'!$B$6-C8)/'50% - Table 1'!$B$6</f>
        <v>145490.481900517</v>
      </c>
      <c r="F9" s="32">
        <f>E9/'50% - Table 1'!$B$6</f>
        <v>0.00088176049636677</v>
      </c>
      <c r="G9" s="12">
        <f>G8+I8</f>
        <v>22437230.6961542</v>
      </c>
      <c r="H9" s="32">
        <f>G9/'50% - Table 1'!$B$9</f>
        <v>0.135983216340328</v>
      </c>
      <c r="I9" s="12">
        <f>(I8*'50% - Table 1'!$B$8*(1-'50% - Table 1'!$B$13)+E8*'50% - Table 1'!$B$5*'50% - Table 1'!$B$14)*('50% - Table 1'!$B$9-G8)/'50% - Table 1'!$B$9</f>
        <v>1688737.39134686</v>
      </c>
      <c r="J9" s="32">
        <f>G9/'50% - Table 1'!$B$9</f>
        <v>0.135983216340328</v>
      </c>
      <c r="K9" s="12">
        <f>B9*'50% - Table 1'!$B$15</f>
        <v>2201.073447896850</v>
      </c>
      <c r="L9" s="33">
        <f>$A9+30</f>
        <v>44184</v>
      </c>
      <c r="M9" s="34">
        <f>B10/B9</f>
        <v>1.15476744423593</v>
      </c>
    </row>
    <row r="10" ht="18.1" customHeight="1">
      <c r="A10" s="8">
        <f>$A9+'50% - Table 1'!$B$10</f>
        <v>44159</v>
      </c>
      <c r="B10" s="11">
        <f>(E10+I10)/'50% - Table 1'!$B$10</f>
        <v>423621.326667236</v>
      </c>
      <c r="C10" s="12">
        <f>C9+E9</f>
        <v>6171986.6285607</v>
      </c>
      <c r="D10" s="31">
        <f>C10/'50% - Table 1'!$B$6</f>
        <v>0.0374059795670345</v>
      </c>
      <c r="E10" s="12">
        <f>(E9*'50% - Table 1'!$B$5+I9*'50% - Table 1'!$B$8*'50% - Table 1'!$B$13)*('50% - Table 1'!$B$6-C9)/'50% - Table 1'!$B$6</f>
        <v>169964.652650628</v>
      </c>
      <c r="F10" s="32">
        <f>E10/'50% - Table 1'!$B$6</f>
        <v>0.0010300888039432</v>
      </c>
      <c r="G10" s="12">
        <f>G9+I9</f>
        <v>24125968.0875011</v>
      </c>
      <c r="H10" s="32">
        <f>G10/'50% - Table 1'!$B$9</f>
        <v>0.146217988409098</v>
      </c>
      <c r="I10" s="12">
        <f>(I9*'50% - Table 1'!$B$8*(1-'50% - Table 1'!$B$13)+E9*'50% - Table 1'!$B$5*'50% - Table 1'!$B$14)*('50% - Table 1'!$B$9-G9)/'50% - Table 1'!$B$9</f>
        <v>1948141.98068555</v>
      </c>
      <c r="J10" s="32">
        <f>G10/'50% - Table 1'!$B$9</f>
        <v>0.146217988409098</v>
      </c>
      <c r="K10" s="12">
        <f>B10*'50% - Table 1'!$B$15</f>
        <v>2541.727960003420</v>
      </c>
      <c r="L10" s="33">
        <f>$A10+30</f>
        <v>44189</v>
      </c>
      <c r="M10" s="34">
        <f>B11/B10</f>
        <v>1.14139307663806</v>
      </c>
    </row>
    <row r="11" ht="18.1" customHeight="1">
      <c r="A11" s="8">
        <f>$A10+'50% - Table 1'!$B$10</f>
        <v>44164</v>
      </c>
      <c r="B11" s="11">
        <f>(E11+I11)/'50% - Table 1'!$B$10</f>
        <v>483518.449374212</v>
      </c>
      <c r="C11" s="12">
        <f>C10+E10</f>
        <v>6341951.28121133</v>
      </c>
      <c r="D11" s="31">
        <f>C11/'50% - Table 1'!$B$6</f>
        <v>0.0384360683709778</v>
      </c>
      <c r="E11" s="12">
        <f>(E10*'50% - Table 1'!$B$5+I10*'50% - Table 1'!$B$8*'50% - Table 1'!$B$13)*('50% - Table 1'!$B$6-C10)/'50% - Table 1'!$B$6</f>
        <v>196711.670839948</v>
      </c>
      <c r="F11" s="32">
        <f>E11/'50% - Table 1'!$B$6</f>
        <v>0.00119219194448453</v>
      </c>
      <c r="G11" s="12">
        <f>G10+I10</f>
        <v>26074110.0681867</v>
      </c>
      <c r="H11" s="32">
        <f>G11/'50% - Table 1'!$B$9</f>
        <v>0.158024909504162</v>
      </c>
      <c r="I11" s="12">
        <f>(I10*'50% - Table 1'!$B$8*(1-'50% - Table 1'!$B$13)+E10*'50% - Table 1'!$B$5*'50% - Table 1'!$B$14)*('50% - Table 1'!$B$9-G10)/'50% - Table 1'!$B$9</f>
        <v>2220880.57603111</v>
      </c>
      <c r="J11" s="32">
        <f>G11/'50% - Table 1'!$B$9</f>
        <v>0.158024909504162</v>
      </c>
      <c r="K11" s="12">
        <f>B11*'50% - Table 1'!$B$15</f>
        <v>2901.110696245270</v>
      </c>
      <c r="L11" s="33">
        <f>$A11+30</f>
        <v>44194</v>
      </c>
      <c r="M11" s="34">
        <f>B12/B11</f>
        <v>1.12594916415837</v>
      </c>
    </row>
    <row r="12" ht="18.1" customHeight="1">
      <c r="A12" s="8">
        <f>$A11+'50% - Table 1'!$B$10</f>
        <v>44169</v>
      </c>
      <c r="B12" s="11">
        <f>(E12+I12)/'50% - Table 1'!$B$10</f>
        <v>544417.193928046</v>
      </c>
      <c r="C12" s="12">
        <f>C11+E11</f>
        <v>6538662.95205128</v>
      </c>
      <c r="D12" s="31">
        <f>C12/'50% - Table 1'!$B$6</f>
        <v>0.0396282603154623</v>
      </c>
      <c r="E12" s="12">
        <f>(E11*'50% - Table 1'!$B$5+I11*'50% - Table 1'!$B$8*'50% - Table 1'!$B$13)*('50% - Table 1'!$B$6-C11)/'50% - Table 1'!$B$6</f>
        <v>225146.64512976</v>
      </c>
      <c r="F12" s="32">
        <f>E12/'50% - Table 1'!$B$6</f>
        <v>0.00136452512199855</v>
      </c>
      <c r="G12" s="12">
        <f>G11+I11</f>
        <v>28294990.6442178</v>
      </c>
      <c r="H12" s="32">
        <f>G12/'50% - Table 1'!$B$9</f>
        <v>0.171484791783138</v>
      </c>
      <c r="I12" s="12">
        <f>(I11*'50% - Table 1'!$B$8*(1-'50% - Table 1'!$B$13)+E11*'50% - Table 1'!$B$5*'50% - Table 1'!$B$14)*('50% - Table 1'!$B$9-G11)/'50% - Table 1'!$B$9</f>
        <v>2496939.32451047</v>
      </c>
      <c r="J12" s="32">
        <f>G12/'50% - Table 1'!$B$9</f>
        <v>0.171484791783138</v>
      </c>
      <c r="K12" s="12">
        <f>B12*'50% - Table 1'!$B$15</f>
        <v>3266.503163568280</v>
      </c>
      <c r="L12" s="33">
        <f>$A12+30</f>
        <v>44199</v>
      </c>
      <c r="M12" s="34">
        <f>B13/B12</f>
        <v>1.10833448984539</v>
      </c>
    </row>
    <row r="13" ht="18.1" customHeight="1">
      <c r="A13" s="8">
        <f>$A12+'50% - Table 1'!$B$10</f>
        <v>44174</v>
      </c>
      <c r="B13" s="11">
        <f>(E13+I13)/'50% - Table 1'!$B$10</f>
        <v>603396.352895298</v>
      </c>
      <c r="C13" s="12">
        <f>C12+E12</f>
        <v>6763809.59718104</v>
      </c>
      <c r="D13" s="31">
        <f>C13/'50% - Table 1'!$B$6</f>
        <v>0.0409927854374608</v>
      </c>
      <c r="E13" s="12">
        <f>(E12*'50% - Table 1'!$B$5+I12*'50% - Table 1'!$B$8*'50% - Table 1'!$B$13)*('50% - Table 1'!$B$6-C12)/'50% - Table 1'!$B$6</f>
        <v>254349.087514642</v>
      </c>
      <c r="F13" s="32">
        <f>E13/'50% - Table 1'!$B$6</f>
        <v>0.00154150962130086</v>
      </c>
      <c r="G13" s="12">
        <f>G12+I12</f>
        <v>30791929.9687283</v>
      </c>
      <c r="H13" s="32">
        <f>G13/'50% - Table 1'!$B$9</f>
        <v>0.186617757386232</v>
      </c>
      <c r="I13" s="12">
        <f>(I12*'50% - Table 1'!$B$8*(1-'50% - Table 1'!$B$13)+E12*'50% - Table 1'!$B$5*'50% - Table 1'!$B$14)*('50% - Table 1'!$B$9-G12)/'50% - Table 1'!$B$9</f>
        <v>2762632.67696185</v>
      </c>
      <c r="J13" s="32">
        <f>G13/'50% - Table 1'!$B$9</f>
        <v>0.186617757386232</v>
      </c>
      <c r="K13" s="12">
        <f>B13*'50% - Table 1'!$B$15</f>
        <v>3620.378117371790</v>
      </c>
      <c r="L13" s="33">
        <f>$A13+30</f>
        <v>44204</v>
      </c>
      <c r="M13" s="34">
        <f>B14/B13</f>
        <v>1.08852183104711</v>
      </c>
    </row>
    <row r="14" ht="18.1" customHeight="1">
      <c r="A14" s="8">
        <f>$A13+'50% - Table 1'!$B$10</f>
        <v>44179</v>
      </c>
      <c r="B14" s="11">
        <f>(E14+I14)/'50% - Table 1'!$B$10</f>
        <v>656810.102900736</v>
      </c>
      <c r="C14" s="12">
        <f>C13+E13</f>
        <v>7018158.68469568</v>
      </c>
      <c r="D14" s="31">
        <f>C14/'50% - Table 1'!$B$6</f>
        <v>0.0425342950587617</v>
      </c>
      <c r="E14" s="12">
        <f>(E13*'50% - Table 1'!$B$5+I13*'50% - Table 1'!$B$8*'50% - Table 1'!$B$13)*('50% - Table 1'!$B$6-C13)/'50% - Table 1'!$B$6</f>
        <v>283025.970765061</v>
      </c>
      <c r="F14" s="32">
        <f>E14/'50% - Table 1'!$B$6</f>
        <v>0.00171530891372764</v>
      </c>
      <c r="G14" s="12">
        <f>G13+I13</f>
        <v>33554562.6456902</v>
      </c>
      <c r="H14" s="32">
        <f>G14/'50% - Table 1'!$B$9</f>
        <v>0.203360985731456</v>
      </c>
      <c r="I14" s="12">
        <f>(I13*'50% - Table 1'!$B$8*(1-'50% - Table 1'!$B$13)+E13*'50% - Table 1'!$B$5*'50% - Table 1'!$B$14)*('50% - Table 1'!$B$9-G13)/'50% - Table 1'!$B$9</f>
        <v>3001024.54373862</v>
      </c>
      <c r="J14" s="32">
        <f>G14/'50% - Table 1'!$B$9</f>
        <v>0.203360985731456</v>
      </c>
      <c r="K14" s="12">
        <f>B14*'50% - Table 1'!$B$15</f>
        <v>3940.860617404420</v>
      </c>
      <c r="L14" s="33">
        <f>$A14+30</f>
        <v>44209</v>
      </c>
      <c r="M14" s="34">
        <f>B15/B14</f>
        <v>1.06658983711294</v>
      </c>
    </row>
    <row r="15" ht="18.1" customHeight="1">
      <c r="A15" s="8">
        <f>$A14+'50% - Table 1'!$B$10</f>
        <v>44184</v>
      </c>
      <c r="B15" s="11">
        <f>(E15+I15)/'50% - Table 1'!$B$10</f>
        <v>700546.980667029</v>
      </c>
      <c r="C15" s="12">
        <f>C14+E14</f>
        <v>7301184.65546074</v>
      </c>
      <c r="D15" s="31">
        <f>C15/'50% - Table 1'!$B$6</f>
        <v>0.0442496039724893</v>
      </c>
      <c r="E15" s="12">
        <f>(E14*'50% - Table 1'!$B$5+I14*'50% - Table 1'!$B$8*'50% - Table 1'!$B$13)*('50% - Table 1'!$B$6-C14)/'50% - Table 1'!$B$6</f>
        <v>309531.529868265</v>
      </c>
      <c r="F15" s="32">
        <f>E15/'50% - Table 1'!$B$6</f>
        <v>0.00187594866586827</v>
      </c>
      <c r="G15" s="12">
        <f>G14+I14</f>
        <v>36555587.1894288</v>
      </c>
      <c r="H15" s="32">
        <f>G15/'50% - Table 1'!$B$9</f>
        <v>0.221549013269265</v>
      </c>
      <c r="I15" s="12">
        <f>(I14*'50% - Table 1'!$B$8*(1-'50% - Table 1'!$B$13)+E14*'50% - Table 1'!$B$5*'50% - Table 1'!$B$14)*('50% - Table 1'!$B$9-G14)/'50% - Table 1'!$B$9</f>
        <v>3193203.37346688</v>
      </c>
      <c r="J15" s="32">
        <f>G15/'50% - Table 1'!$B$9</f>
        <v>0.221549013269265</v>
      </c>
      <c r="K15" s="12">
        <f>B15*'50% - Table 1'!$B$15</f>
        <v>4203.281884002170</v>
      </c>
      <c r="L15" s="33">
        <f>$A15+30</f>
        <v>44214</v>
      </c>
      <c r="M15" s="34">
        <f>B16/B15</f>
        <v>1.04274954282633</v>
      </c>
    </row>
    <row r="16" ht="18.1" customHeight="1">
      <c r="A16" s="8">
        <f>$A15+'50% - Table 1'!$B$10</f>
        <v>44189</v>
      </c>
      <c r="B16" s="11">
        <f>(E16+I16)/'50% - Table 1'!$B$10</f>
        <v>730495.043818909</v>
      </c>
      <c r="C16" s="12">
        <f>C15+E15</f>
        <v>7610716.18532901</v>
      </c>
      <c r="D16" s="31">
        <f>C16/'50% - Table 1'!$B$6</f>
        <v>0.0461255526383576</v>
      </c>
      <c r="E16" s="12">
        <f>(E15*'50% - Table 1'!$B$5+I15*'50% - Table 1'!$B$8*'50% - Table 1'!$B$13)*('50% - Table 1'!$B$6-C15)/'50% - Table 1'!$B$6</f>
        <v>331967.330116953</v>
      </c>
      <c r="F16" s="32">
        <f>E16/'50% - Table 1'!$B$6</f>
        <v>0.00201192321283002</v>
      </c>
      <c r="G16" s="12">
        <f>G15+I15</f>
        <v>39748790.5628957</v>
      </c>
      <c r="H16" s="32">
        <f>G16/'50% - Table 1'!$B$9</f>
        <v>0.240901760987247</v>
      </c>
      <c r="I16" s="12">
        <f>(I15*'50% - Table 1'!$B$8*(1-'50% - Table 1'!$B$13)+E15*'50% - Table 1'!$B$5*'50% - Table 1'!$B$14)*('50% - Table 1'!$B$9-G15)/'50% - Table 1'!$B$9</f>
        <v>3320507.88897759</v>
      </c>
      <c r="J16" s="32">
        <f>G16/'50% - Table 1'!$B$9</f>
        <v>0.240901760987247</v>
      </c>
      <c r="K16" s="12">
        <f>B16*'50% - Table 1'!$B$15</f>
        <v>4382.970262913450</v>
      </c>
      <c r="L16" s="33">
        <f>$A16+30</f>
        <v>44219</v>
      </c>
      <c r="M16" s="34">
        <f>B17/B16</f>
        <v>1.01736024767499</v>
      </c>
    </row>
    <row r="17" ht="18.1" customHeight="1">
      <c r="A17" s="8">
        <f>$A16+'50% - Table 1'!$B$10</f>
        <v>44194</v>
      </c>
      <c r="B17" s="11">
        <f>(E17+I17)/'50% - Table 1'!$B$10</f>
        <v>743176.618704955</v>
      </c>
      <c r="C17" s="12">
        <f>C16+E16</f>
        <v>7942683.51544596</v>
      </c>
      <c r="D17" s="31">
        <f>C17/'50% - Table 1'!$B$6</f>
        <v>0.0481374758511876</v>
      </c>
      <c r="E17" s="12">
        <f>(E16*'50% - Table 1'!$B$5+I16*'50% - Table 1'!$B$8*'50% - Table 1'!$B$13)*('50% - Table 1'!$B$6-C16)/'50% - Table 1'!$B$6</f>
        <v>348376.395352064</v>
      </c>
      <c r="F17" s="32">
        <f>E17/'50% - Table 1'!$B$6</f>
        <v>0.00211137209304281</v>
      </c>
      <c r="G17" s="12">
        <f>G16+I16</f>
        <v>43069298.4518733</v>
      </c>
      <c r="H17" s="32">
        <f>G17/'50% - Table 1'!$B$9</f>
        <v>0.261026051223475</v>
      </c>
      <c r="I17" s="12">
        <f>(I16*'50% - Table 1'!$B$8*(1-'50% - Table 1'!$B$13)+E16*'50% - Table 1'!$B$5*'50% - Table 1'!$B$14)*('50% - Table 1'!$B$9-G16)/'50% - Table 1'!$B$9</f>
        <v>3367506.69817271</v>
      </c>
      <c r="J17" s="32">
        <f>G17/'50% - Table 1'!$B$9</f>
        <v>0.261026051223475</v>
      </c>
      <c r="K17" s="12">
        <f>B17*'50% - Table 1'!$B$15</f>
        <v>4459.059712229730</v>
      </c>
      <c r="L17" s="33">
        <f>$A17+30</f>
        <v>44224</v>
      </c>
      <c r="M17" s="34">
        <f>B18/B17</f>
        <v>0.990927813552921</v>
      </c>
    </row>
    <row r="18" ht="18.1" customHeight="1">
      <c r="A18" s="8">
        <f>$A17+'50% - Table 1'!$B$10</f>
        <v>44199</v>
      </c>
      <c r="B18" s="11">
        <f>(E18+I18)/'50% - Table 1'!$B$10</f>
        <v>736434.381856954</v>
      </c>
      <c r="C18" s="12">
        <f>C17+E17</f>
        <v>8291059.91079802</v>
      </c>
      <c r="D18" s="31">
        <f>C18/'50% - Table 1'!$B$6</f>
        <v>0.0502488479442304</v>
      </c>
      <c r="E18" s="12">
        <f>(E17*'50% - Table 1'!$B$5+I17*'50% - Table 1'!$B$8*'50% - Table 1'!$B$13)*('50% - Table 1'!$B$6-C17)/'50% - Table 1'!$B$6</f>
        <v>357020.813820222</v>
      </c>
      <c r="F18" s="32">
        <f>E18/'50% - Table 1'!$B$6</f>
        <v>0.00216376250800135</v>
      </c>
      <c r="G18" s="12">
        <f>G17+I17</f>
        <v>46436805.150046</v>
      </c>
      <c r="H18" s="32">
        <f>G18/'50% - Table 1'!$B$9</f>
        <v>0.281435182727552</v>
      </c>
      <c r="I18" s="12">
        <f>(I17*'50% - Table 1'!$B$8*(1-'50% - Table 1'!$B$13)+E17*'50% - Table 1'!$B$5*'50% - Table 1'!$B$14)*('50% - Table 1'!$B$9-G17)/'50% - Table 1'!$B$9</f>
        <v>3325151.09546455</v>
      </c>
      <c r="J18" s="32">
        <f>G18/'50% - Table 1'!$B$9</f>
        <v>0.281435182727552</v>
      </c>
      <c r="K18" s="12">
        <f>B18*'50% - Table 1'!$B$15</f>
        <v>4418.606291141720</v>
      </c>
      <c r="L18" s="33">
        <f>$A18+30</f>
        <v>44229</v>
      </c>
      <c r="M18" s="34">
        <f>B19/B18</f>
        <v>0.964079707452079</v>
      </c>
    </row>
    <row r="19" ht="18.1" customHeight="1">
      <c r="A19" s="8">
        <f>$A18+'50% - Table 1'!$B$10</f>
        <v>44204</v>
      </c>
      <c r="B19" s="11">
        <f>(E19+I19)/'50% - Table 1'!$B$10</f>
        <v>709981.443418305</v>
      </c>
      <c r="C19" s="12">
        <f>C18+E18</f>
        <v>8648080.724618239</v>
      </c>
      <c r="D19" s="31">
        <f>C19/'50% - Table 1'!$B$6</f>
        <v>0.0524126104522318</v>
      </c>
      <c r="E19" s="12">
        <f>(E18*'50% - Table 1'!$B$5+I18*'50% - Table 1'!$B$8*'50% - Table 1'!$B$13)*('50% - Table 1'!$B$6-C18)/'50% - Table 1'!$B$6</f>
        <v>356696.997550845</v>
      </c>
      <c r="F19" s="32">
        <f>E19/'50% - Table 1'!$B$6</f>
        <v>0.00216179998515664</v>
      </c>
      <c r="G19" s="12">
        <f>G18+I18</f>
        <v>49761956.2455106</v>
      </c>
      <c r="H19" s="32">
        <f>G19/'50% - Table 1'!$B$9</f>
        <v>0.301587613609155</v>
      </c>
      <c r="I19" s="12">
        <f>(I18*'50% - Table 1'!$B$8*(1-'50% - Table 1'!$B$13)+E18*'50% - Table 1'!$B$5*'50% - Table 1'!$B$14)*('50% - Table 1'!$B$9-G18)/'50% - Table 1'!$B$9</f>
        <v>3193210.21954068</v>
      </c>
      <c r="J19" s="32">
        <f>G19/'50% - Table 1'!$B$9</f>
        <v>0.301587613609155</v>
      </c>
      <c r="K19" s="12">
        <f>B19*'50% - Table 1'!$B$15</f>
        <v>4259.888660509830</v>
      </c>
      <c r="L19" s="33">
        <f>$A19+30</f>
        <v>44234</v>
      </c>
      <c r="M19" s="34">
        <f>B20/B19</f>
        <v>0.9375155722284479</v>
      </c>
    </row>
    <row r="20" ht="18.1" customHeight="1">
      <c r="A20" s="8">
        <f>$A19+'50% - Table 1'!$B$10</f>
        <v>44209</v>
      </c>
      <c r="B20" s="11">
        <f>(E20+I20)/'50% - Table 1'!$B$10</f>
        <v>665618.6591978919</v>
      </c>
      <c r="C20" s="12">
        <f>C19+E19</f>
        <v>9004777.72216909</v>
      </c>
      <c r="D20" s="31">
        <f>C20/'50% - Table 1'!$B$6</f>
        <v>0.0545744104373884</v>
      </c>
      <c r="E20" s="12">
        <f>(E19*'50% - Table 1'!$B$5+I19*'50% - Table 1'!$B$8*'50% - Table 1'!$B$13)*('50% - Table 1'!$B$6-C19)/'50% - Table 1'!$B$6</f>
        <v>347009.832242319</v>
      </c>
      <c r="F20" s="32">
        <f>E20/'50% - Table 1'!$B$6</f>
        <v>0.00210308989237769</v>
      </c>
      <c r="G20" s="12">
        <f>G19+I19</f>
        <v>52955166.4650513</v>
      </c>
      <c r="H20" s="32">
        <f>G20/'50% - Table 1'!$B$9</f>
        <v>0.320940402818493</v>
      </c>
      <c r="I20" s="12">
        <f>(I19*'50% - Table 1'!$B$8*(1-'50% - Table 1'!$B$13)+E19*'50% - Table 1'!$B$5*'50% - Table 1'!$B$14)*('50% - Table 1'!$B$9-G19)/'50% - Table 1'!$B$9</f>
        <v>2981083.46374714</v>
      </c>
      <c r="J20" s="32">
        <f>G20/'50% - Table 1'!$B$9</f>
        <v>0.320940402818493</v>
      </c>
      <c r="K20" s="12">
        <f>B20*'50% - Table 1'!$B$15</f>
        <v>3993.711955187350</v>
      </c>
      <c r="L20" s="33">
        <f>$A20+30</f>
        <v>44239</v>
      </c>
      <c r="M20" s="34">
        <f>B21/B20</f>
        <v>0.911938987259383</v>
      </c>
    </row>
    <row r="21" ht="18.1" customHeight="1">
      <c r="A21" s="8">
        <f>$A20+'50% - Table 1'!$B$10</f>
        <v>44214</v>
      </c>
      <c r="B21" s="11">
        <f>(E21+I21)/'50% - Table 1'!$B$10</f>
        <v>607003.605969874</v>
      </c>
      <c r="C21" s="12">
        <f>C20+E20</f>
        <v>9351787.554411409</v>
      </c>
      <c r="D21" s="31">
        <f>C21/'50% - Table 1'!$B$6</f>
        <v>0.0566775003297661</v>
      </c>
      <c r="E21" s="12">
        <f>(E20*'50% - Table 1'!$B$5+I20*'50% - Table 1'!$B$8*'50% - Table 1'!$B$13)*('50% - Table 1'!$B$6-C20)/'50% - Table 1'!$B$6</f>
        <v>328516.271480081</v>
      </c>
      <c r="F21" s="32">
        <f>E21/'50% - Table 1'!$B$6</f>
        <v>0.00199100770593988</v>
      </c>
      <c r="G21" s="12">
        <f>G20+I20</f>
        <v>55936249.9287984</v>
      </c>
      <c r="H21" s="32">
        <f>G21/'50% - Table 1'!$B$9</f>
        <v>0.339007575326051</v>
      </c>
      <c r="I21" s="12">
        <f>(I20*'50% - Table 1'!$B$8*(1-'50% - Table 1'!$B$13)+E20*'50% - Table 1'!$B$5*'50% - Table 1'!$B$14)*('50% - Table 1'!$B$9-G20)/'50% - Table 1'!$B$9</f>
        <v>2706501.75836929</v>
      </c>
      <c r="J21" s="32">
        <f>G21/'50% - Table 1'!$B$9</f>
        <v>0.339007575326051</v>
      </c>
      <c r="K21" s="12">
        <f>B21*'50% - Table 1'!$B$15</f>
        <v>3642.021635819240</v>
      </c>
      <c r="L21" s="33">
        <f>$A21+30</f>
        <v>44244</v>
      </c>
      <c r="M21" s="34">
        <f>B22/B21</f>
        <v>0.887983003158359</v>
      </c>
    </row>
    <row r="22" ht="18.1" customHeight="1">
      <c r="A22" s="8">
        <f>$A21+'50% - Table 1'!$B$10</f>
        <v>44219</v>
      </c>
      <c r="B22" s="11">
        <f>(E22+I22)/'50% - Table 1'!$B$10</f>
        <v>539008.884957082</v>
      </c>
      <c r="C22" s="12">
        <f>C21+E21</f>
        <v>9680303.825891489</v>
      </c>
      <c r="D22" s="31">
        <f>C22/'50% - Table 1'!$B$6</f>
        <v>0.058668508035706</v>
      </c>
      <c r="E22" s="12">
        <f>(E21*'50% - Table 1'!$B$5+I21*'50% - Table 1'!$B$8*'50% - Table 1'!$B$13)*('50% - Table 1'!$B$6-C21)/'50% - Table 1'!$B$6</f>
        <v>302675.99644265</v>
      </c>
      <c r="F22" s="32">
        <f>E22/'50% - Table 1'!$B$6</f>
        <v>0.0018343999784403</v>
      </c>
      <c r="G22" s="12">
        <f>G21+I21</f>
        <v>58642751.6871677</v>
      </c>
      <c r="H22" s="32">
        <f>G22/'50% - Table 1'!$B$9</f>
        <v>0.355410616285865</v>
      </c>
      <c r="I22" s="12">
        <f>(I21*'50% - Table 1'!$B$8*(1-'50% - Table 1'!$B$13)+E21*'50% - Table 1'!$B$5*'50% - Table 1'!$B$14)*('50% - Table 1'!$B$9-G21)/'50% - Table 1'!$B$9</f>
        <v>2392368.42834276</v>
      </c>
      <c r="J22" s="32">
        <f>G22/'50% - Table 1'!$B$9</f>
        <v>0.355410616285865</v>
      </c>
      <c r="K22" s="12">
        <f>B22*'50% - Table 1'!$B$15</f>
        <v>3234.053309742490</v>
      </c>
      <c r="L22" s="33">
        <f>$A22+30</f>
        <v>44249</v>
      </c>
      <c r="M22" s="34">
        <f>B23/B22</f>
        <v>0.866145663595557</v>
      </c>
    </row>
    <row r="23" ht="18.1" customHeight="1">
      <c r="A23" s="8">
        <f>$A22+'50% - Table 1'!$B$10</f>
        <v>44224</v>
      </c>
      <c r="B23" s="11">
        <f>(E23+I23)/'50% - Table 1'!$B$10</f>
        <v>466860.208345053</v>
      </c>
      <c r="C23" s="12">
        <f>C22+E22</f>
        <v>9982979.822334141</v>
      </c>
      <c r="D23" s="31">
        <f>C23/'50% - Table 1'!$B$6</f>
        <v>0.0605029080141463</v>
      </c>
      <c r="E23" s="12">
        <f>(E22*'50% - Table 1'!$B$5+I22*'50% - Table 1'!$B$8*'50% - Table 1'!$B$13)*('50% - Table 1'!$B$6-C22)/'50% - Table 1'!$B$6</f>
        <v>271608.200863867</v>
      </c>
      <c r="F23" s="32">
        <f>E23/'50% - Table 1'!$B$6</f>
        <v>0.00164611030826586</v>
      </c>
      <c r="G23" s="12">
        <f>G22+I22</f>
        <v>61035120.1155105</v>
      </c>
      <c r="H23" s="32">
        <f>G23/'50% - Table 1'!$B$9</f>
        <v>0.369909818881882</v>
      </c>
      <c r="I23" s="12">
        <f>(I22*'50% - Table 1'!$B$8*(1-'50% - Table 1'!$B$13)+E22*'50% - Table 1'!$B$5*'50% - Table 1'!$B$14)*('50% - Table 1'!$B$9-G22)/'50% - Table 1'!$B$9</f>
        <v>2062692.8408614</v>
      </c>
      <c r="J23" s="32">
        <f>G23/'50% - Table 1'!$B$9</f>
        <v>0.369909818881882</v>
      </c>
      <c r="K23" s="12">
        <f>B23*'50% - Table 1'!$B$15</f>
        <v>2801.161250070320</v>
      </c>
      <c r="L23" s="33">
        <f>$A23+30</f>
        <v>44254</v>
      </c>
      <c r="M23" s="34">
        <f>B24/B23</f>
        <v>0.8467496597947251</v>
      </c>
    </row>
    <row r="24" ht="18.1" customHeight="1">
      <c r="A24" s="8">
        <f>$A23+'50% - Table 1'!$B$10</f>
        <v>44229</v>
      </c>
      <c r="B24" s="11">
        <f>(E24+I24)/'50% - Table 1'!$B$10</f>
        <v>395313.722587868</v>
      </c>
      <c r="C24" s="12">
        <f>C23+E23</f>
        <v>10254588.023198</v>
      </c>
      <c r="D24" s="31">
        <f>C24/'50% - Table 1'!$B$6</f>
        <v>0.0621490183224121</v>
      </c>
      <c r="E24" s="12">
        <f>(E23*'50% - Table 1'!$B$5+I23*'50% - Table 1'!$B$8*'50% - Table 1'!$B$13)*('50% - Table 1'!$B$6-C23)/'50% - Table 1'!$B$6</f>
        <v>237722.620743898</v>
      </c>
      <c r="F24" s="32">
        <f>E24/'50% - Table 1'!$B$6</f>
        <v>0.00144074315602362</v>
      </c>
      <c r="G24" s="12">
        <f>G23+I23</f>
        <v>63097812.9563719</v>
      </c>
      <c r="H24" s="32">
        <f>G24/'50% - Table 1'!$B$9</f>
        <v>0.382410987614375</v>
      </c>
      <c r="I24" s="12">
        <f>(I23*'50% - Table 1'!$B$8*(1-'50% - Table 1'!$B$13)+E23*'50% - Table 1'!$B$5*'50% - Table 1'!$B$14)*('50% - Table 1'!$B$9-G23)/'50% - Table 1'!$B$9</f>
        <v>1738845.99219544</v>
      </c>
      <c r="J24" s="32">
        <f>G24/'50% - Table 1'!$B$9</f>
        <v>0.382410987614375</v>
      </c>
      <c r="K24" s="12">
        <f>B24*'50% - Table 1'!$B$15</f>
        <v>2371.882335527210</v>
      </c>
      <c r="L24" s="33">
        <f>$A24+30</f>
        <v>44259</v>
      </c>
      <c r="M24" s="34">
        <f>B25/B24</f>
        <v>0.829932908377562</v>
      </c>
    </row>
    <row r="25" ht="18.1" customHeight="1">
      <c r="A25" s="8">
        <f>$A24+'50% - Table 1'!$B$10</f>
        <v>44234</v>
      </c>
      <c r="B25" s="11">
        <f>(E25+I25)/'50% - Table 1'!$B$10</f>
        <v>328083.86750891</v>
      </c>
      <c r="C25" s="12">
        <f>C24+E24</f>
        <v>10492310.6439419</v>
      </c>
      <c r="D25" s="31">
        <f>C25/'50% - Table 1'!$B$6</f>
        <v>0.0635897614784358</v>
      </c>
      <c r="E25" s="12">
        <f>(E24*'50% - Table 1'!$B$5+I24*'50% - Table 1'!$B$8*'50% - Table 1'!$B$13)*('50% - Table 1'!$B$6-C24)/'50% - Table 1'!$B$6</f>
        <v>203333.846746318</v>
      </c>
      <c r="F25" s="32">
        <f>E25/'50% - Table 1'!$B$6</f>
        <v>0.00123232634391708</v>
      </c>
      <c r="G25" s="12">
        <f>G24+I24</f>
        <v>64836658.9485673</v>
      </c>
      <c r="H25" s="32">
        <f>G25/'50% - Table 1'!$B$9</f>
        <v>0.392949448173135</v>
      </c>
      <c r="I25" s="12">
        <f>(I24*'50% - Table 1'!$B$8*(1-'50% - Table 1'!$B$13)+E24*'50% - Table 1'!$B$5*'50% - Table 1'!$B$14)*('50% - Table 1'!$B$9-G24)/'50% - Table 1'!$B$9</f>
        <v>1437085.49079823</v>
      </c>
      <c r="J25" s="32">
        <f>G25/'50% - Table 1'!$B$9</f>
        <v>0.392949448173135</v>
      </c>
      <c r="K25" s="12">
        <f>B25*'50% - Table 1'!$B$15</f>
        <v>1968.503205053460</v>
      </c>
      <c r="L25" s="33">
        <f>$A25+30</f>
        <v>44264</v>
      </c>
      <c r="M25" s="34">
        <f>B26/B25</f>
        <v>0.815667543881731</v>
      </c>
    </row>
    <row r="26" ht="18.1" customHeight="1">
      <c r="A26" s="8">
        <f>$A25+'50% - Table 1'!$B$10</f>
        <v>44239</v>
      </c>
      <c r="B26" s="11">
        <f>(E26+I26)/'50% - Table 1'!$B$10</f>
        <v>267607.362398212</v>
      </c>
      <c r="C26" s="12">
        <f>C25+E25</f>
        <v>10695644.4906882</v>
      </c>
      <c r="D26" s="31">
        <f>C26/'50% - Table 1'!$B$6</f>
        <v>0.0648220878223527</v>
      </c>
      <c r="E26" s="12">
        <f>(E25*'50% - Table 1'!$B$5+I25*'50% - Table 1'!$B$8*'50% - Table 1'!$B$13)*('50% - Table 1'!$B$6-C25)/'50% - Table 1'!$B$6</f>
        <v>170360.668077488</v>
      </c>
      <c r="F26" s="32">
        <f>E26/'50% - Table 1'!$B$6</f>
        <v>0.00103248889743932</v>
      </c>
      <c r="G26" s="12">
        <f>G25+I25</f>
        <v>66273744.4393655</v>
      </c>
      <c r="H26" s="32">
        <f>G26/'50% - Table 1'!$B$9</f>
        <v>0.401659057208276</v>
      </c>
      <c r="I26" s="12">
        <f>(I25*'50% - Table 1'!$B$8*(1-'50% - Table 1'!$B$13)+E25*'50% - Table 1'!$B$5*'50% - Table 1'!$B$14)*('50% - Table 1'!$B$9-G25)/'50% - Table 1'!$B$9</f>
        <v>1167676.14391357</v>
      </c>
      <c r="J26" s="32">
        <f>G26/'50% - Table 1'!$B$9</f>
        <v>0.401659057208276</v>
      </c>
      <c r="K26" s="12">
        <f>B26*'50% - Table 1'!$B$15</f>
        <v>1605.644174389270</v>
      </c>
      <c r="L26" s="33">
        <f>$A26+30</f>
        <v>44269</v>
      </c>
      <c r="M26" s="34">
        <f>B27/B26</f>
        <v>0.803797778196394</v>
      </c>
    </row>
    <row r="27" ht="18.1" customHeight="1">
      <c r="A27" s="8">
        <f>$A26+'50% - Table 1'!$B$10</f>
        <v>44244</v>
      </c>
      <c r="B27" s="11">
        <f>(E27+I27)/'50% - Table 1'!$B$10</f>
        <v>215102.20332468</v>
      </c>
      <c r="C27" s="12">
        <f>C26+E26</f>
        <v>10866005.1587657</v>
      </c>
      <c r="D27" s="31">
        <f>C27/'50% - Table 1'!$B$6</f>
        <v>0.0658545767197921</v>
      </c>
      <c r="E27" s="12">
        <f>(E26*'50% - Table 1'!$B$5+I26*'50% - Table 1'!$B$8*'50% - Table 1'!$B$13)*('50% - Table 1'!$B$6-C26)/'50% - Table 1'!$B$6</f>
        <v>140165.959241489</v>
      </c>
      <c r="F27" s="32">
        <f>E27/'50% - Table 1'!$B$6</f>
        <v>0.00084949066206963</v>
      </c>
      <c r="G27" s="12">
        <f>G26+I26</f>
        <v>67441420.5832791</v>
      </c>
      <c r="H27" s="32">
        <f>G27/'50% - Table 1'!$B$9</f>
        <v>0.408735882322904</v>
      </c>
      <c r="I27" s="12">
        <f>(I26*'50% - Table 1'!$B$8*(1-'50% - Table 1'!$B$13)+E26*'50% - Table 1'!$B$5*'50% - Table 1'!$B$14)*('50% - Table 1'!$B$9-G26)/'50% - Table 1'!$B$9</f>
        <v>935345.057381912</v>
      </c>
      <c r="J27" s="32">
        <f>G27/'50% - Table 1'!$B$9</f>
        <v>0.408735882322904</v>
      </c>
      <c r="K27" s="12">
        <f>B27*'50% - Table 1'!$B$15</f>
        <v>1290.613219948080</v>
      </c>
      <c r="L27" s="33">
        <f>$A27+30</f>
        <v>44274</v>
      </c>
      <c r="M27" s="34">
        <f>B28/B27</f>
        <v>0.794084737564285</v>
      </c>
    </row>
    <row r="28" ht="18.1" customHeight="1">
      <c r="A28" s="8">
        <f>$A27+'50% - Table 1'!$B$10</f>
        <v>44249</v>
      </c>
      <c r="B28" s="11">
        <f>(E28+I28)/'50% - Table 1'!$B$10</f>
        <v>170809.376676578</v>
      </c>
      <c r="C28" s="12">
        <f>C27+E27</f>
        <v>11006171.1180072</v>
      </c>
      <c r="D28" s="31">
        <f>C28/'50% - Table 1'!$B$6</f>
        <v>0.0667040673818618</v>
      </c>
      <c r="E28" s="12">
        <f>(E27*'50% - Table 1'!$B$5+I27*'50% - Table 1'!$B$8*'50% - Table 1'!$B$13)*('50% - Table 1'!$B$6-C27)/'50% - Table 1'!$B$6</f>
        <v>113536.537047922</v>
      </c>
      <c r="F28" s="32">
        <f>E28/'50% - Table 1'!$B$6</f>
        <v>0.000688100224532861</v>
      </c>
      <c r="G28" s="12">
        <f>G27+I27</f>
        <v>68376765.640661</v>
      </c>
      <c r="H28" s="32">
        <f>G28/'50% - Table 1'!$B$9</f>
        <v>0.41440464024643</v>
      </c>
      <c r="I28" s="12">
        <f>(I27*'50% - Table 1'!$B$8*(1-'50% - Table 1'!$B$13)+E27*'50% - Table 1'!$B$5*'50% - Table 1'!$B$14)*('50% - Table 1'!$B$9-G27)/'50% - Table 1'!$B$9</f>
        <v>740510.3463349669</v>
      </c>
      <c r="J28" s="32">
        <f>G28/'50% - Table 1'!$B$9</f>
        <v>0.41440464024643</v>
      </c>
      <c r="K28" s="12">
        <f>B28*'50% - Table 1'!$B$15</f>
        <v>1024.856260059470</v>
      </c>
      <c r="L28" s="33">
        <f>$A28+30</f>
        <v>44279</v>
      </c>
      <c r="M28" s="34">
        <f>B29/B28</f>
        <v>0.786248365582336</v>
      </c>
    </row>
    <row r="29" ht="18.1" customHeight="1">
      <c r="A29" s="8">
        <f>$A28+'50% - Table 1'!$B$10</f>
        <v>44254</v>
      </c>
      <c r="B29" s="11">
        <f>(E29+I29)/'50% - Table 1'!$B$10</f>
        <v>134298.593238097</v>
      </c>
      <c r="C29" s="12">
        <f>C28+E28</f>
        <v>11119707.6550551</v>
      </c>
      <c r="D29" s="31">
        <f>C29/'50% - Table 1'!$B$6</f>
        <v>0.06739216760639451</v>
      </c>
      <c r="E29" s="12">
        <f>(E28*'50% - Table 1'!$B$5+I28*'50% - Table 1'!$B$8*'50% - Table 1'!$B$13)*('50% - Table 1'!$B$6-C28)/'50% - Table 1'!$B$6</f>
        <v>90763.3458928748</v>
      </c>
      <c r="F29" s="32">
        <f>E29/'50% - Table 1'!$B$6</f>
        <v>0.0005500808841992411</v>
      </c>
      <c r="G29" s="12">
        <f>G28+I28</f>
        <v>69117275.986996</v>
      </c>
      <c r="H29" s="32">
        <f>G29/'50% - Table 1'!$B$9</f>
        <v>0.41889258173937</v>
      </c>
      <c r="I29" s="12">
        <f>(I28*'50% - Table 1'!$B$8*(1-'50% - Table 1'!$B$13)+E28*'50% - Table 1'!$B$5*'50% - Table 1'!$B$14)*('50% - Table 1'!$B$9-G28)/'50% - Table 1'!$B$9</f>
        <v>580729.620297608</v>
      </c>
      <c r="J29" s="32">
        <f>G29/'50% - Table 1'!$B$9</f>
        <v>0.41889258173937</v>
      </c>
      <c r="K29" s="12">
        <f>B29*'50% - Table 1'!$B$15</f>
        <v>805.791559428582</v>
      </c>
      <c r="L29" s="33">
        <f>$A29+30</f>
        <v>44284</v>
      </c>
      <c r="M29" s="34">
        <f>B30/B29</f>
        <v>0.7800005958985901</v>
      </c>
    </row>
    <row r="30" ht="18.1" customHeight="1">
      <c r="A30" s="8">
        <f>$A29+'50% - Table 1'!$B$10</f>
        <v>44259</v>
      </c>
      <c r="B30" s="11">
        <f>(E30+I30)/'50% - Table 1'!$B$10</f>
        <v>104752.982754058</v>
      </c>
      <c r="C30" s="12">
        <f>C29+E29</f>
        <v>11210471.000948</v>
      </c>
      <c r="D30" s="31">
        <f>C30/'50% - Table 1'!$B$6</f>
        <v>0.0679422484905939</v>
      </c>
      <c r="E30" s="12">
        <f>(E29*'50% - Table 1'!$B$5+I29*'50% - Table 1'!$B$8*'50% - Table 1'!$B$13)*('50% - Table 1'!$B$6-C29)/'50% - Table 1'!$B$6</f>
        <v>71770.152377053993</v>
      </c>
      <c r="F30" s="32">
        <f>E30/'50% - Table 1'!$B$6</f>
        <v>0.000434970620466994</v>
      </c>
      <c r="G30" s="12">
        <f>G29+I29</f>
        <v>69698005.60729361</v>
      </c>
      <c r="H30" s="32">
        <f>G30/'50% - Table 1'!$B$9</f>
        <v>0.422412155195719</v>
      </c>
      <c r="I30" s="12">
        <f>(I29*'50% - Table 1'!$B$8*(1-'50% - Table 1'!$B$13)+E29*'50% - Table 1'!$B$5*'50% - Table 1'!$B$14)*('50% - Table 1'!$B$9-G29)/'50% - Table 1'!$B$9</f>
        <v>451994.761393234</v>
      </c>
      <c r="J30" s="32">
        <f>G30/'50% - Table 1'!$B$9</f>
        <v>0.422412155195719</v>
      </c>
      <c r="K30" s="12">
        <f>B30*'50% - Table 1'!$B$15</f>
        <v>628.517896524348</v>
      </c>
      <c r="L30" s="33">
        <f>$A30+30</f>
        <v>44289</v>
      </c>
      <c r="M30" s="34">
        <f>B31/B30</f>
        <v>0.775068020255939</v>
      </c>
    </row>
    <row r="31" ht="18.1" customHeight="1">
      <c r="A31" s="8">
        <f>$A30+'50% - Table 1'!$B$10</f>
        <v>44264</v>
      </c>
      <c r="B31" s="11">
        <f>(E31+I31)/'50% - Table 1'!$B$10</f>
        <v>81190.6869590923</v>
      </c>
      <c r="C31" s="12">
        <f>C30+E30</f>
        <v>11282241.1533251</v>
      </c>
      <c r="D31" s="31">
        <f>C31/'50% - Table 1'!$B$6</f>
        <v>0.0683772191110612</v>
      </c>
      <c r="E31" s="12">
        <f>(E30*'50% - Table 1'!$B$5+I30*'50% - Table 1'!$B$8*'50% - Table 1'!$B$13)*('50% - Table 1'!$B$6-C30)/'50% - Table 1'!$B$6</f>
        <v>56247.5362098923</v>
      </c>
      <c r="F31" s="32">
        <f>E31/'50% - Table 1'!$B$6</f>
        <v>0.000340894158847832</v>
      </c>
      <c r="G31" s="12">
        <f>G30+I30</f>
        <v>70150000.3686868</v>
      </c>
      <c r="H31" s="32">
        <f>G31/'50% - Table 1'!$B$9</f>
        <v>0.425151517385981</v>
      </c>
      <c r="I31" s="12">
        <f>(I30*'50% - Table 1'!$B$8*(1-'50% - Table 1'!$B$13)+E30*'50% - Table 1'!$B$5*'50% - Table 1'!$B$14)*('50% - Table 1'!$B$9-G30)/'50% - Table 1'!$B$9</f>
        <v>349705.898585569</v>
      </c>
      <c r="J31" s="32">
        <f>G31/'50% - Table 1'!$B$9</f>
        <v>0.425151517385981</v>
      </c>
      <c r="K31" s="12">
        <f>B31*'50% - Table 1'!$B$15</f>
        <v>487.144121754554</v>
      </c>
      <c r="L31" s="33">
        <f>$A31+30</f>
        <v>44294</v>
      </c>
      <c r="M31" s="34">
        <f>B32/B31</f>
        <v>0.771204992605275</v>
      </c>
    </row>
    <row r="32" ht="18.1" customHeight="1">
      <c r="A32" s="8">
        <f>$A31+'50% - Table 1'!$B$10</f>
        <v>44269</v>
      </c>
      <c r="B32" s="11">
        <f>(E32+I32)/'50% - Table 1'!$B$10</f>
        <v>62614.663135904</v>
      </c>
      <c r="C32" s="12">
        <f>C31+E31</f>
        <v>11338488.689535</v>
      </c>
      <c r="D32" s="31">
        <f>C32/'50% - Table 1'!$B$6</f>
        <v>0.06871811326990911</v>
      </c>
      <c r="E32" s="12">
        <f>(E31*'50% - Table 1'!$B$5+I31*'50% - Table 1'!$B$8*'50% - Table 1'!$B$13)*('50% - Table 1'!$B$6-C31)/'50% - Table 1'!$B$6</f>
        <v>43766.1731621532</v>
      </c>
      <c r="F32" s="32">
        <f>E32/'50% - Table 1'!$B$6</f>
        <v>0.00026524953431608</v>
      </c>
      <c r="G32" s="12">
        <f>G31+I31</f>
        <v>70499706.2672724</v>
      </c>
      <c r="H32" s="32">
        <f>G32/'50% - Table 1'!$B$9</f>
        <v>0.427270947074378</v>
      </c>
      <c r="I32" s="12">
        <f>(I31*'50% - Table 1'!$B$8*(1-'50% - Table 1'!$B$13)+E31*'50% - Table 1'!$B$5*'50% - Table 1'!$B$14)*('50% - Table 1'!$B$9-G31)/'50% - Table 1'!$B$9</f>
        <v>269307.142517367</v>
      </c>
      <c r="J32" s="32">
        <f>G32/'50% - Table 1'!$B$9</f>
        <v>0.427270947074378</v>
      </c>
      <c r="K32" s="12">
        <f>B32*'50% - Table 1'!$B$15</f>
        <v>375.687978815424</v>
      </c>
      <c r="L32" s="33">
        <f>$A32+30</f>
        <v>44299</v>
      </c>
      <c r="M32" s="34">
        <f>B33/B32</f>
        <v>0.7681993594034709</v>
      </c>
    </row>
    <row r="33" ht="18.1" customHeight="1">
      <c r="A33" s="8">
        <f>$A32+'50% - Table 1'!$B$10</f>
        <v>44274</v>
      </c>
      <c r="B33" s="11">
        <f>(E33+I33)/'50% - Table 1'!$B$10</f>
        <v>48100.5441102656</v>
      </c>
      <c r="C33" s="12">
        <f>C32+E32</f>
        <v>11382254.8626972</v>
      </c>
      <c r="D33" s="31">
        <f>C33/'50% - Table 1'!$B$6</f>
        <v>0.0689833628042255</v>
      </c>
      <c r="E33" s="12">
        <f>(E32*'50% - Table 1'!$B$5+I32*'50% - Table 1'!$B$8*'50% - Table 1'!$B$13)*('50% - Table 1'!$B$6-C32)/'50% - Table 1'!$B$6</f>
        <v>33859.5181925048</v>
      </c>
      <c r="F33" s="32">
        <f>E33/'50% - Table 1'!$B$6</f>
        <v>0.000205209201166696</v>
      </c>
      <c r="G33" s="12">
        <f>G32+I32</f>
        <v>70769013.4097898</v>
      </c>
      <c r="H33" s="32">
        <f>G33/'50% - Table 1'!$B$9</f>
        <v>0.428903111574484</v>
      </c>
      <c r="I33" s="12">
        <f>(I32*'50% - Table 1'!$B$8*(1-'50% - Table 1'!$B$13)+E32*'50% - Table 1'!$B$5*'50% - Table 1'!$B$14)*('50% - Table 1'!$B$9-G32)/'50% - Table 1'!$B$9</f>
        <v>206643.202358823</v>
      </c>
      <c r="J33" s="32">
        <f>G33/'50% - Table 1'!$B$9</f>
        <v>0.428903111574484</v>
      </c>
      <c r="K33" s="12">
        <f>B33*'50% - Table 1'!$B$15</f>
        <v>288.603264661594</v>
      </c>
      <c r="L33" s="33">
        <f>$A33+30</f>
        <v>44304</v>
      </c>
      <c r="M33" s="34">
        <f>B34/B33</f>
        <v>0.765873197234735</v>
      </c>
    </row>
    <row r="34" ht="18.1" customHeight="1">
      <c r="A34" s="8">
        <f>$A33+'50% - Table 1'!$B$10</f>
        <v>44279</v>
      </c>
      <c r="B34" s="11">
        <f>(E34+I34)/'50% - Table 1'!$B$10</f>
        <v>36838.9175064595</v>
      </c>
      <c r="C34" s="12">
        <f>C33+E33</f>
        <v>11416114.3808897</v>
      </c>
      <c r="D34" s="31">
        <f>C34/'50% - Table 1'!$B$6</f>
        <v>0.06918857200539209</v>
      </c>
      <c r="E34" s="12">
        <f>(E33*'50% - Table 1'!$B$5+I33*'50% - Table 1'!$B$8*'50% - Table 1'!$B$13)*('50% - Table 1'!$B$6-C33)/'50% - Table 1'!$B$6</f>
        <v>26076.6880610254</v>
      </c>
      <c r="F34" s="32">
        <f>E34/'50% - Table 1'!$B$6</f>
        <v>0.000158040533703184</v>
      </c>
      <c r="G34" s="12">
        <f>G33+I33</f>
        <v>70975656.6121486</v>
      </c>
      <c r="H34" s="32">
        <f>G34/'50% - Table 1'!$B$9</f>
        <v>0.430155494619082</v>
      </c>
      <c r="I34" s="12">
        <f>(I33*'50% - Table 1'!$B$8*(1-'50% - Table 1'!$B$13)+E33*'50% - Table 1'!$B$5*'50% - Table 1'!$B$14)*('50% - Table 1'!$B$9-G33)/'50% - Table 1'!$B$9</f>
        <v>158117.899471272</v>
      </c>
      <c r="J34" s="32">
        <f>G34/'50% - Table 1'!$B$9</f>
        <v>0.430155494619082</v>
      </c>
      <c r="K34" s="12">
        <f>B34*'50% - Table 1'!$B$15</f>
        <v>221.033505038757</v>
      </c>
      <c r="L34" s="33">
        <f>$A34+30</f>
        <v>44309</v>
      </c>
      <c r="M34" s="34">
        <f>B35/B34</f>
        <v>0.76408057882687</v>
      </c>
    </row>
    <row r="35" ht="18.1" customHeight="1">
      <c r="A35" s="8">
        <f>$A34+'50% - Table 1'!$B$10</f>
        <v>44284</v>
      </c>
      <c r="B35" s="11">
        <f>(E35+I35)/'50% - Table 1'!$B$10</f>
        <v>28147.9014116909</v>
      </c>
      <c r="C35" s="12">
        <f>C34+E34</f>
        <v>11442191.0689507</v>
      </c>
      <c r="D35" s="31">
        <f>C35/'50% - Table 1'!$B$6</f>
        <v>0.0693466125390952</v>
      </c>
      <c r="E35" s="12">
        <f>(E34*'50% - Table 1'!$B$5+I34*'50% - Table 1'!$B$8*'50% - Table 1'!$B$13)*('50% - Table 1'!$B$6-C34)/'50% - Table 1'!$B$6</f>
        <v>20011.4480464666</v>
      </c>
      <c r="F35" s="32">
        <f>E35/'50% - Table 1'!$B$6</f>
        <v>0.000121281503311919</v>
      </c>
      <c r="G35" s="12">
        <f>G34+I34</f>
        <v>71133774.5116199</v>
      </c>
      <c r="H35" s="32">
        <f>G35/'50% - Table 1'!$B$9</f>
        <v>0.431113784918908</v>
      </c>
      <c r="I35" s="12">
        <f>(I34*'50% - Table 1'!$B$8*(1-'50% - Table 1'!$B$13)+E34*'50% - Table 1'!$B$5*'50% - Table 1'!$B$14)*('50% - Table 1'!$B$9-G34)/'50% - Table 1'!$B$9</f>
        <v>120728.059011988</v>
      </c>
      <c r="J35" s="32">
        <f>G35/'50% - Table 1'!$B$9</f>
        <v>0.431113784918908</v>
      </c>
      <c r="K35" s="12">
        <f>B35*'50% - Table 1'!$B$15</f>
        <v>168.887408470145</v>
      </c>
      <c r="L35" s="33">
        <f>$A35+30</f>
        <v>44314</v>
      </c>
      <c r="M35" s="34">
        <f>B36/B35</f>
        <v>0.762703853280657</v>
      </c>
    </row>
    <row r="36" ht="18.1" customHeight="1">
      <c r="A36" s="8">
        <f>$A35+'50% - Table 1'!$B$10</f>
        <v>44289</v>
      </c>
      <c r="B36" s="11">
        <f>(E36+I36)/'50% - Table 1'!$B$10</f>
        <v>21468.5128684607</v>
      </c>
      <c r="C36" s="12">
        <f>C35+E35</f>
        <v>11462202.5169972</v>
      </c>
      <c r="D36" s="31">
        <f>C36/'50% - Table 1'!$B$6</f>
        <v>0.0694678940424073</v>
      </c>
      <c r="E36" s="12">
        <f>(E35*'50% - Table 1'!$B$5+I35*'50% - Table 1'!$B$8*'50% - Table 1'!$B$13)*('50% - Table 1'!$B$6-C35)/'50% - Table 1'!$B$6</f>
        <v>15314.4071606529</v>
      </c>
      <c r="F36" s="32">
        <f>E36/'50% - Table 1'!$B$6</f>
        <v>9.281458885244181e-05</v>
      </c>
      <c r="G36" s="12">
        <f>G35+I35</f>
        <v>71254502.57063191</v>
      </c>
      <c r="H36" s="32">
        <f>G36/'50% - Table 1'!$B$9</f>
        <v>0.431845470125042</v>
      </c>
      <c r="I36" s="12">
        <f>(I35*'50% - Table 1'!$B$8*(1-'50% - Table 1'!$B$13)+E35*'50% - Table 1'!$B$5*'50% - Table 1'!$B$14)*('50% - Table 1'!$B$9-G35)/'50% - Table 1'!$B$9</f>
        <v>92028.157181650706</v>
      </c>
      <c r="J36" s="32">
        <f>G36/'50% - Table 1'!$B$9</f>
        <v>0.431845470125042</v>
      </c>
      <c r="K36" s="12">
        <f>B36*'50% - Table 1'!$B$15</f>
        <v>128.811077210764</v>
      </c>
      <c r="L36" s="33">
        <f>$A36+30</f>
        <v>44319</v>
      </c>
      <c r="M36" s="34">
        <f>B37/B36</f>
        <v>0.761649420946203</v>
      </c>
    </row>
    <row r="37" ht="18.1" customHeight="1">
      <c r="A37" s="8">
        <f>$A36+'50% - Table 1'!$B$10</f>
        <v>44294</v>
      </c>
      <c r="B37" s="11">
        <f>(E37+I37)/'50% - Table 1'!$B$10</f>
        <v>16351.4803948392</v>
      </c>
      <c r="C37" s="12">
        <f>C36+E36</f>
        <v>11477516.9241579</v>
      </c>
      <c r="D37" s="31">
        <f>C37/'50% - Table 1'!$B$6</f>
        <v>0.06956070863126</v>
      </c>
      <c r="E37" s="12">
        <f>(E36*'50% - Table 1'!$B$5+I36*'50% - Table 1'!$B$8*'50% - Table 1'!$B$13)*('50% - Table 1'!$B$6-C36)/'50% - Table 1'!$B$6</f>
        <v>11694.6798623524</v>
      </c>
      <c r="F37" s="32">
        <f>E37/'50% - Table 1'!$B$6</f>
        <v>7.08768476506206e-05</v>
      </c>
      <c r="G37" s="12">
        <f>G36+I36</f>
        <v>71346530.7278136</v>
      </c>
      <c r="H37" s="32">
        <f>G37/'50% - Table 1'!$B$9</f>
        <v>0.432403216532204</v>
      </c>
      <c r="I37" s="12">
        <f>(I36*'50% - Table 1'!$B$8*(1-'50% - Table 1'!$B$13)+E36*'50% - Table 1'!$B$5*'50% - Table 1'!$B$14)*('50% - Table 1'!$B$9-G36)/'50% - Table 1'!$B$9</f>
        <v>70062.7221118438</v>
      </c>
      <c r="J37" s="32">
        <f>G37/'50% - Table 1'!$B$9</f>
        <v>0.432403216532204</v>
      </c>
      <c r="K37" s="12">
        <f>B37*'50% - Table 1'!$B$15</f>
        <v>98.1088823690352</v>
      </c>
      <c r="L37" s="33">
        <f>$A37+30</f>
        <v>44324</v>
      </c>
      <c r="M37" s="34">
        <f>B38/B37</f>
        <v>0.760843586982666</v>
      </c>
    </row>
    <row r="38" ht="18.1" customHeight="1">
      <c r="A38" s="8">
        <f>$A37+'50% - Table 1'!$B$10</f>
        <v>44299</v>
      </c>
      <c r="B38" s="11">
        <f>(E38+I38)/'50% - Table 1'!$B$10</f>
        <v>12440.9189960862</v>
      </c>
      <c r="C38" s="12">
        <f>C37+E37</f>
        <v>11489211.6040203</v>
      </c>
      <c r="D38" s="31">
        <f>C38/'50% - Table 1'!$B$6</f>
        <v>0.06963158547891091</v>
      </c>
      <c r="E38" s="12">
        <f>(E37*'50% - Table 1'!$B$5+I37*'50% - Table 1'!$B$8*'50% - Table 1'!$B$13)*('50% - Table 1'!$B$6-C37)/'50% - Table 1'!$B$6</f>
        <v>8915.7135234822</v>
      </c>
      <c r="F38" s="32">
        <f>E38/'50% - Table 1'!$B$6</f>
        <v>5.40346274150436e-05</v>
      </c>
      <c r="G38" s="12">
        <f>G37+I37</f>
        <v>71416593.44992539</v>
      </c>
      <c r="H38" s="32">
        <f>G38/'50% - Table 1'!$B$9</f>
        <v>0.432827839090457</v>
      </c>
      <c r="I38" s="12">
        <f>(I37*'50% - Table 1'!$B$8*(1-'50% - Table 1'!$B$13)+E37*'50% - Table 1'!$B$5*'50% - Table 1'!$B$14)*('50% - Table 1'!$B$9-G37)/'50% - Table 1'!$B$9</f>
        <v>53288.8814569486</v>
      </c>
      <c r="J38" s="32">
        <f>G38/'50% - Table 1'!$B$9</f>
        <v>0.432827839090457</v>
      </c>
      <c r="K38" s="12">
        <f>B38*'50% - Table 1'!$B$15</f>
        <v>74.64551397651719</v>
      </c>
      <c r="L38" s="33">
        <f>$A38+30</f>
        <v>44329</v>
      </c>
      <c r="M38" s="34">
        <f>B39/B38</f>
        <v>0.760228799854759</v>
      </c>
    </row>
    <row r="39" ht="18.1" customHeight="1">
      <c r="A39" s="8">
        <f>$A38+'50% - Table 1'!$B$10</f>
        <v>44304</v>
      </c>
      <c r="B39" s="11">
        <f>(E39+I39)/'50% - Table 1'!$B$10</f>
        <v>9457.944917484880</v>
      </c>
      <c r="C39" s="12">
        <f>C38+E38</f>
        <v>11498127.3175438</v>
      </c>
      <c r="D39" s="31">
        <f>C39/'50% - Table 1'!$B$6</f>
        <v>0.0696856201063261</v>
      </c>
      <c r="E39" s="12">
        <f>(E38*'50% - Table 1'!$B$5+I38*'50% - Table 1'!$B$8*'50% - Table 1'!$B$13)*('50% - Table 1'!$B$6-C38)/'50% - Table 1'!$B$6</f>
        <v>6788.439752755790</v>
      </c>
      <c r="F39" s="32">
        <f>E39/'50% - Table 1'!$B$6</f>
        <v>4.11420591076108e-05</v>
      </c>
      <c r="G39" s="12">
        <f>G38+I38</f>
        <v>71469882.3313823</v>
      </c>
      <c r="H39" s="32">
        <f>G39/'50% - Table 1'!$B$9</f>
        <v>0.433150802008378</v>
      </c>
      <c r="I39" s="12">
        <f>(I38*'50% - Table 1'!$B$8*(1-'50% - Table 1'!$B$13)+E38*'50% - Table 1'!$B$5*'50% - Table 1'!$B$14)*('50% - Table 1'!$B$9-G38)/'50% - Table 1'!$B$9</f>
        <v>40501.2848346686</v>
      </c>
      <c r="J39" s="32">
        <f>G39/'50% - Table 1'!$B$9</f>
        <v>0.433150802008378</v>
      </c>
      <c r="K39" s="12">
        <f>B39*'50% - Table 1'!$B$15</f>
        <v>56.7476695049093</v>
      </c>
      <c r="L39" s="33">
        <f>$A39+30</f>
        <v>44334</v>
      </c>
      <c r="M39" s="34">
        <f>B40/B39</f>
        <v>0.759760402405484</v>
      </c>
    </row>
    <row r="40" ht="18.1" customHeight="1">
      <c r="A40" s="8">
        <f>$A39+'50% - Table 1'!$B$10</f>
        <v>44309</v>
      </c>
      <c r="B40" s="11">
        <f>(E40+I40)/'50% - Table 1'!$B$10</f>
        <v>7185.772036437210</v>
      </c>
      <c r="C40" s="12">
        <f>C39+E39</f>
        <v>11504915.7572966</v>
      </c>
      <c r="D40" s="31">
        <f>C40/'50% - Table 1'!$B$6</f>
        <v>0.0697267621654339</v>
      </c>
      <c r="E40" s="12">
        <f>(E39*'50% - Table 1'!$B$5+I39*'50% - Table 1'!$B$8*'50% - Table 1'!$B$13)*('50% - Table 1'!$B$6-C39)/'50% - Table 1'!$B$6</f>
        <v>5163.678185622550</v>
      </c>
      <c r="F40" s="32">
        <f>E40/'50% - Table 1'!$B$6</f>
        <v>3.12950193068033e-05</v>
      </c>
      <c r="G40" s="12">
        <f>G39+I39</f>
        <v>71510383.616217</v>
      </c>
      <c r="H40" s="32">
        <f>G40/'50% - Table 1'!$B$9</f>
        <v>0.433396264340709</v>
      </c>
      <c r="I40" s="12">
        <f>(I39*'50% - Table 1'!$B$8*(1-'50% - Table 1'!$B$13)+E39*'50% - Table 1'!$B$5*'50% - Table 1'!$B$14)*('50% - Table 1'!$B$9-G39)/'50% - Table 1'!$B$9</f>
        <v>30765.1819965635</v>
      </c>
      <c r="J40" s="32">
        <f>G40/'50% - Table 1'!$B$9</f>
        <v>0.433396264340709</v>
      </c>
      <c r="K40" s="12">
        <f>B40*'50% - Table 1'!$B$15</f>
        <v>43.1146322186233</v>
      </c>
      <c r="L40" s="33">
        <f>$A40+30</f>
        <v>44339</v>
      </c>
      <c r="M40" s="34">
        <f>B41/B40</f>
        <v>0.759403917311565</v>
      </c>
    </row>
    <row r="41" ht="18.1" customHeight="1">
      <c r="A41" s="8">
        <f>$A40+'50% - Table 1'!$B$10</f>
        <v>44314</v>
      </c>
      <c r="B41" s="11">
        <f>(E41+I41)/'50% - Table 1'!$B$10</f>
        <v>5456.903433378320</v>
      </c>
      <c r="C41" s="12">
        <f>C40+E40</f>
        <v>11510079.4354822</v>
      </c>
      <c r="D41" s="31">
        <f>C41/'50% - Table 1'!$B$6</f>
        <v>0.0697580571847406</v>
      </c>
      <c r="E41" s="12">
        <f>(E40*'50% - Table 1'!$B$5+I40*'50% - Table 1'!$B$8*'50% - Table 1'!$B$13)*('50% - Table 1'!$B$6-C40)/'50% - Table 1'!$B$6</f>
        <v>3924.854432745820</v>
      </c>
      <c r="F41" s="32">
        <f>E41/'50% - Table 1'!$B$6</f>
        <v>2.37869965620959e-05</v>
      </c>
      <c r="G41" s="12">
        <f>G40+I40</f>
        <v>71541148.7982136</v>
      </c>
      <c r="H41" s="32">
        <f>G41/'50% - Table 1'!$B$9</f>
        <v>0.433582719989173</v>
      </c>
      <c r="I41" s="12">
        <f>(I40*'50% - Table 1'!$B$8*(1-'50% - Table 1'!$B$13)+E40*'50% - Table 1'!$B$5*'50% - Table 1'!$B$14)*('50% - Table 1'!$B$9-G40)/'50% - Table 1'!$B$9</f>
        <v>23359.6627341458</v>
      </c>
      <c r="J41" s="32">
        <f>G41/'50% - Table 1'!$B$9</f>
        <v>0.433582719989173</v>
      </c>
      <c r="K41" s="12">
        <f>B41*'50% - Table 1'!$B$15</f>
        <v>32.7414206002699</v>
      </c>
      <c r="L41" s="33">
        <f>$A41+30</f>
        <v>44344</v>
      </c>
      <c r="M41" s="34">
        <f>B42/B41</f>
        <v>0.759132831963326</v>
      </c>
    </row>
    <row r="42" ht="18.1" customHeight="1">
      <c r="A42" s="8">
        <f>$A41+'50% - Table 1'!$B$10</f>
        <v>44319</v>
      </c>
      <c r="B42" s="11">
        <f>(E42+I42)/'50% - Table 1'!$B$10</f>
        <v>4142.514557130880</v>
      </c>
      <c r="C42" s="12">
        <f>C41+E41</f>
        <v>11514004.2899149</v>
      </c>
      <c r="D42" s="31">
        <f>C42/'50% - Table 1'!$B$6</f>
        <v>0.0697818441813024</v>
      </c>
      <c r="E42" s="12">
        <f>(E41*'50% - Table 1'!$B$5+I41*'50% - Table 1'!$B$8*'50% - Table 1'!$B$13)*('50% - Table 1'!$B$6-C41)/'50% - Table 1'!$B$6</f>
        <v>2981.535348286290</v>
      </c>
      <c r="F42" s="32">
        <f>E42/'50% - Table 1'!$B$6</f>
        <v>1.80699112017351e-05</v>
      </c>
      <c r="G42" s="12">
        <f>G41+I41</f>
        <v>71564508.46094771</v>
      </c>
      <c r="H42" s="32">
        <f>G42/'50% - Table 1'!$B$9</f>
        <v>0.433724293702713</v>
      </c>
      <c r="I42" s="12">
        <f>(I41*'50% - Table 1'!$B$8*(1-'50% - Table 1'!$B$13)+E41*'50% - Table 1'!$B$5*'50% - Table 1'!$B$14)*('50% - Table 1'!$B$9-G41)/'50% - Table 1'!$B$9</f>
        <v>17731.0374373681</v>
      </c>
      <c r="J42" s="32">
        <f>G42/'50% - Table 1'!$B$9</f>
        <v>0.433724293702713</v>
      </c>
      <c r="K42" s="12">
        <f>B42*'50% - Table 1'!$B$15</f>
        <v>24.8550873427853</v>
      </c>
      <c r="L42" s="33">
        <f>$A42+30</f>
        <v>44349</v>
      </c>
      <c r="M42" s="34">
        <f>B43/B42</f>
        <v>0.758926821955337</v>
      </c>
    </row>
    <row r="43" ht="18.1" customHeight="1">
      <c r="A43" s="8">
        <f>$A42+'50% - Table 1'!$B$10</f>
        <v>44324</v>
      </c>
      <c r="B43" s="11">
        <f>(E43+I43)/'50% - Table 1'!$B$10</f>
        <v>3143.865407747060</v>
      </c>
      <c r="C43" s="12">
        <f>C42+E42</f>
        <v>11516985.8252632</v>
      </c>
      <c r="D43" s="31">
        <f>C43/'50% - Table 1'!$B$6</f>
        <v>0.0697999140925042</v>
      </c>
      <c r="E43" s="12">
        <f>(E42*'50% - Table 1'!$B$5+I42*'50% - Table 1'!$B$8*'50% - Table 1'!$B$13)*('50% - Table 1'!$B$6-C42)/'50% - Table 1'!$B$6</f>
        <v>2263.952631478310</v>
      </c>
      <c r="F43" s="32">
        <f>E43/'50% - Table 1'!$B$6</f>
        <v>1.37209250392625e-05</v>
      </c>
      <c r="G43" s="12">
        <f>G42+I42</f>
        <v>71582239.4983851</v>
      </c>
      <c r="H43" s="32">
        <f>G43/'50% - Table 1'!$B$9</f>
        <v>0.433831754535667</v>
      </c>
      <c r="I43" s="12">
        <f>(I42*'50% - Table 1'!$B$8*(1-'50% - Table 1'!$B$13)+E42*'50% - Table 1'!$B$5*'50% - Table 1'!$B$14)*('50% - Table 1'!$B$9-G42)/'50% - Table 1'!$B$9</f>
        <v>13455.374407257</v>
      </c>
      <c r="J43" s="32">
        <f>G43/'50% - Table 1'!$B$9</f>
        <v>0.433831754535667</v>
      </c>
      <c r="K43" s="12">
        <f>B43*'50% - Table 1'!$B$15</f>
        <v>18.8631924464824</v>
      </c>
      <c r="L43" s="33">
        <f>$A43+30</f>
        <v>44354</v>
      </c>
      <c r="M43" s="34">
        <f>B44/B43</f>
        <v>0.758770344738061</v>
      </c>
    </row>
    <row r="44" ht="18.1" customHeight="1">
      <c r="A44" s="8">
        <f>$A43+'50% - Table 1'!$B$10</f>
        <v>44329</v>
      </c>
      <c r="B44" s="11">
        <f>(E44+I44)/'50% - Table 1'!$B$10</f>
        <v>2385.4718392463</v>
      </c>
      <c r="C44" s="12">
        <f>C43+E43</f>
        <v>11519249.7778947</v>
      </c>
      <c r="D44" s="31">
        <f>C44/'50% - Table 1'!$B$6</f>
        <v>0.0698136350175436</v>
      </c>
      <c r="E44" s="12">
        <f>(E43*'50% - Table 1'!$B$5+I43*'50% - Table 1'!$B$8*'50% - Table 1'!$B$13)*('50% - Table 1'!$B$6-C43)/'50% - Table 1'!$B$6</f>
        <v>1718.504902985010</v>
      </c>
      <c r="F44" s="32">
        <f>E44/'50% - Table 1'!$B$6</f>
        <v>1.04151812302122e-05</v>
      </c>
      <c r="G44" s="12">
        <f>G43+I43</f>
        <v>71595694.87279239</v>
      </c>
      <c r="H44" s="32">
        <f>G44/'50% - Table 1'!$B$9</f>
        <v>0.433913302259348</v>
      </c>
      <c r="I44" s="12">
        <f>(I43*'50% - Table 1'!$B$8*(1-'50% - Table 1'!$B$13)+E43*'50% - Table 1'!$B$5*'50% - Table 1'!$B$14)*('50% - Table 1'!$B$9-G43)/'50% - Table 1'!$B$9</f>
        <v>10208.8542932465</v>
      </c>
      <c r="J44" s="32">
        <f>G44/'50% - Table 1'!$B$9</f>
        <v>0.433913302259348</v>
      </c>
      <c r="K44" s="12">
        <f>B44*'50% - Table 1'!$B$15</f>
        <v>14.3128310354778</v>
      </c>
      <c r="L44" s="33">
        <f>$A44+30</f>
        <v>44359</v>
      </c>
      <c r="M44" s="34">
        <f>B45/B44</f>
        <v>0.758651537244412</v>
      </c>
    </row>
    <row r="45" ht="18.1" customHeight="1">
      <c r="A45" s="8">
        <f>$A44+'50% - Table 1'!$B$10</f>
        <v>44334</v>
      </c>
      <c r="B45" s="11">
        <f>(E45+I45)/'50% - Table 1'!$B$10</f>
        <v>1809.741877897460</v>
      </c>
      <c r="C45" s="12">
        <f>C44+E44</f>
        <v>11520968.2827977</v>
      </c>
      <c r="D45" s="31">
        <f>C45/'50% - Table 1'!$B$6</f>
        <v>0.0698240501987739</v>
      </c>
      <c r="E45" s="12">
        <f>(E44*'50% - Table 1'!$B$5+I44*'50% - Table 1'!$B$8*'50% - Table 1'!$B$13)*('50% - Table 1'!$B$6-C44)/'50% - Table 1'!$B$6</f>
        <v>1304.1415261618</v>
      </c>
      <c r="F45" s="32">
        <f>E45/'50% - Table 1'!$B$6</f>
        <v>7.90388803734424e-06</v>
      </c>
      <c r="G45" s="12">
        <f>G44+I44</f>
        <v>71605903.72708561</v>
      </c>
      <c r="H45" s="32">
        <f>G45/'50% - Table 1'!$B$9</f>
        <v>0.433975174103549</v>
      </c>
      <c r="I45" s="12">
        <f>(I44*'50% - Table 1'!$B$8*(1-'50% - Table 1'!$B$13)+E44*'50% - Table 1'!$B$5*'50% - Table 1'!$B$14)*('50% - Table 1'!$B$9-G44)/'50% - Table 1'!$B$9</f>
        <v>7744.5678633255</v>
      </c>
      <c r="J45" s="32">
        <f>G45/'50% - Table 1'!$B$9</f>
        <v>0.433975174103549</v>
      </c>
      <c r="K45" s="12">
        <f>B45*'50% - Table 1'!$B$15</f>
        <v>10.8584512673848</v>
      </c>
      <c r="L45" s="33">
        <f>$A45+30</f>
        <v>44364</v>
      </c>
      <c r="M45" s="34">
        <f>B46/B45</f>
        <v>0.758561358306747</v>
      </c>
    </row>
    <row r="46" ht="18.1" customHeight="1">
      <c r="A46" s="8">
        <f>$A45+'50% - Table 1'!$B$10</f>
        <v>44339</v>
      </c>
      <c r="B46" s="11">
        <f>(E46+I46)/'50% - Table 1'!$B$10</f>
        <v>1372.8002570825</v>
      </c>
      <c r="C46" s="12">
        <f>C45+E45</f>
        <v>11522272.4243239</v>
      </c>
      <c r="D46" s="31">
        <f>C46/'50% - Table 1'!$B$6</f>
        <v>0.0698319540868115</v>
      </c>
      <c r="E46" s="12">
        <f>(E45*'50% - Table 1'!$B$5+I45*'50% - Table 1'!$B$8*'50% - Table 1'!$B$13)*('50% - Table 1'!$B$6-C45)/'50% - Table 1'!$B$6</f>
        <v>989.499186873929</v>
      </c>
      <c r="F46" s="32">
        <f>E46/'50% - Table 1'!$B$6</f>
        <v>5.9969647689329e-06</v>
      </c>
      <c r="G46" s="12">
        <f>G45+I45</f>
        <v>71613648.29494891</v>
      </c>
      <c r="H46" s="32">
        <f>G46/'50% - Table 1'!$B$9</f>
        <v>0.434022110878478</v>
      </c>
      <c r="I46" s="12">
        <f>(I45*'50% - Table 1'!$B$8*(1-'50% - Table 1'!$B$13)+E45*'50% - Table 1'!$B$5*'50% - Table 1'!$B$14)*('50% - Table 1'!$B$9-G45)/'50% - Table 1'!$B$9</f>
        <v>5874.502098538550</v>
      </c>
      <c r="J46" s="32">
        <f>G46/'50% - Table 1'!$B$9</f>
        <v>0.434022110878478</v>
      </c>
      <c r="K46" s="12">
        <f>B46*'50% - Table 1'!$B$15</f>
        <v>8.236801542495</v>
      </c>
      <c r="L46" s="33">
        <f>$A46+30</f>
        <v>44369</v>
      </c>
      <c r="M46" s="34">
        <f>B47/B46</f>
        <v>0.758492925388398</v>
      </c>
    </row>
    <row r="47" ht="18.1" customHeight="1">
      <c r="A47" s="8">
        <f>$A46+'50% - Table 1'!$B$10</f>
        <v>44344</v>
      </c>
      <c r="B47" s="11">
        <f>(E47+I47)/'50% - Table 1'!$B$10</f>
        <v>1041.259282968450</v>
      </c>
      <c r="C47" s="12">
        <f>C46+E46</f>
        <v>11523261.9235108</v>
      </c>
      <c r="D47" s="31">
        <f>C47/'50% - Table 1'!$B$6</f>
        <v>0.0698379510515806</v>
      </c>
      <c r="E47" s="12">
        <f>(E46*'50% - Table 1'!$B$5+I46*'50% - Table 1'!$B$8*'50% - Table 1'!$B$13)*('50% - Table 1'!$B$6-C46)/'50% - Table 1'!$B$6</f>
        <v>750.659399674622</v>
      </c>
      <c r="F47" s="32">
        <f>E47/'50% - Table 1'!$B$6</f>
        <v>4.54945090711892e-06</v>
      </c>
      <c r="G47" s="12">
        <f>G46+I46</f>
        <v>71619522.79704741</v>
      </c>
      <c r="H47" s="32">
        <f>G47/'50% - Table 1'!$B$9</f>
        <v>0.434057713921499</v>
      </c>
      <c r="I47" s="12">
        <f>(I46*'50% - Table 1'!$B$8*(1-'50% - Table 1'!$B$13)+E46*'50% - Table 1'!$B$5*'50% - Table 1'!$B$14)*('50% - Table 1'!$B$9-G46)/'50% - Table 1'!$B$9</f>
        <v>4455.637015167620</v>
      </c>
      <c r="J47" s="32">
        <f>G47/'50% - Table 1'!$B$9</f>
        <v>0.434057713921499</v>
      </c>
      <c r="K47" s="12">
        <f>B47*'50% - Table 1'!$B$15</f>
        <v>6.2475556978107</v>
      </c>
      <c r="L47" s="33">
        <f>$A47+30</f>
        <v>44374</v>
      </c>
      <c r="M47" s="34">
        <f>B48/B47</f>
        <v>0.758441003909891</v>
      </c>
    </row>
    <row r="48" ht="18.1" customHeight="1">
      <c r="A48" s="8">
        <f>$A47+'50% - Table 1'!$B$10</f>
        <v>44349</v>
      </c>
      <c r="B48" s="11">
        <f>(E48+I48)/'50% - Table 1'!$B$10</f>
        <v>789.733735905085</v>
      </c>
      <c r="C48" s="12">
        <f>C47+E47</f>
        <v>11524012.5829105</v>
      </c>
      <c r="D48" s="31">
        <f>C48/'50% - Table 1'!$B$6</f>
        <v>0.0698425005024879</v>
      </c>
      <c r="E48" s="12">
        <f>(E47*'50% - Table 1'!$B$5+I47*'50% - Table 1'!$B$8*'50% - Table 1'!$B$13)*('50% - Table 1'!$B$6-C47)/'50% - Table 1'!$B$6</f>
        <v>569.406465983406</v>
      </c>
      <c r="F48" s="32">
        <f>E48/'50% - Table 1'!$B$6</f>
        <v>3.45094827868731e-06</v>
      </c>
      <c r="G48" s="12">
        <f>G47+I47</f>
        <v>71623978.4340626</v>
      </c>
      <c r="H48" s="32">
        <f>G48/'50% - Table 1'!$B$9</f>
        <v>0.434084717782198</v>
      </c>
      <c r="I48" s="12">
        <f>(I47*'50% - Table 1'!$B$8*(1-'50% - Table 1'!$B$13)+E47*'50% - Table 1'!$B$5*'50% - Table 1'!$B$14)*('50% - Table 1'!$B$9-G47)/'50% - Table 1'!$B$9</f>
        <v>3379.262213542020</v>
      </c>
      <c r="J48" s="32">
        <f>G48/'50% - Table 1'!$B$9</f>
        <v>0.434084717782198</v>
      </c>
      <c r="K48" s="12">
        <f>B48*'50% - Table 1'!$B$15</f>
        <v>4.73840241543051</v>
      </c>
      <c r="L48" s="33">
        <f>$A48+30</f>
        <v>44379</v>
      </c>
      <c r="M48" s="34">
        <f>B49/B48</f>
        <v>0.758401615433282</v>
      </c>
    </row>
    <row r="49" ht="18.1" customHeight="1">
      <c r="A49" s="8">
        <f>$A48+'50% - Table 1'!$B$10</f>
        <v>44354</v>
      </c>
      <c r="B49" s="11">
        <f>(E49+I49)/'50% - Table 1'!$B$10</f>
        <v>598.935341072577</v>
      </c>
      <c r="C49" s="12">
        <f>C48+E48</f>
        <v>11524581.9893765</v>
      </c>
      <c r="D49" s="31">
        <f>C49/'50% - Table 1'!$B$6</f>
        <v>0.06984595145076671</v>
      </c>
      <c r="E49" s="12">
        <f>(E48*'50% - Table 1'!$B$5+I48*'50% - Table 1'!$B$8*'50% - Table 1'!$B$13)*('50% - Table 1'!$B$6-C48)/'50% - Table 1'!$B$6</f>
        <v>431.882304187363</v>
      </c>
      <c r="F49" s="32">
        <f>E49/'50% - Table 1'!$B$6</f>
        <v>2.61746851022644e-06</v>
      </c>
      <c r="G49" s="12">
        <f>G48+I48</f>
        <v>71627357.6962761</v>
      </c>
      <c r="H49" s="32">
        <f>G49/'50% - Table 1'!$B$9</f>
        <v>0.434105198159249</v>
      </c>
      <c r="I49" s="12">
        <f>(I48*'50% - Table 1'!$B$8*(1-'50% - Table 1'!$B$13)+E48*'50% - Table 1'!$B$5*'50% - Table 1'!$B$14)*('50% - Table 1'!$B$9-G48)/'50% - Table 1'!$B$9</f>
        <v>2562.794401175520</v>
      </c>
      <c r="J49" s="32">
        <f>G49/'50% - Table 1'!$B$9</f>
        <v>0.434105198159249</v>
      </c>
      <c r="K49" s="12">
        <f>B49*'50% - Table 1'!$B$15</f>
        <v>3.59361204643546</v>
      </c>
      <c r="L49" s="33">
        <f>$A49+30</f>
        <v>44384</v>
      </c>
      <c r="M49" s="34">
        <f>B50/B49</f>
        <v>0.758371737851966</v>
      </c>
    </row>
    <row r="50" ht="18.1" customHeight="1">
      <c r="A50" s="8">
        <f>$A49+'50% - Table 1'!$B$10</f>
        <v>44359</v>
      </c>
      <c r="B50" s="11">
        <f>(E50+I50)/'50% - Table 1'!$B$10</f>
        <v>454.215635470170</v>
      </c>
      <c r="C50" s="12">
        <f>C49+E49</f>
        <v>11525013.8716807</v>
      </c>
      <c r="D50" s="31">
        <f>C50/'50% - Table 1'!$B$6</f>
        <v>0.069848568919277</v>
      </c>
      <c r="E50" s="12">
        <f>(E49*'50% - Table 1'!$B$5+I49*'50% - Table 1'!$B$8*'50% - Table 1'!$B$13)*('50% - Table 1'!$B$6-C49)/'50% - Table 1'!$B$6</f>
        <v>327.552380644349</v>
      </c>
      <c r="F50" s="32">
        <f>E50/'50% - Table 1'!$B$6</f>
        <v>1.98516594329908e-06</v>
      </c>
      <c r="G50" s="12">
        <f>G49+I49</f>
        <v>71629920.4906773</v>
      </c>
      <c r="H50" s="32">
        <f>G50/'50% - Table 1'!$B$9</f>
        <v>0.434120730246529</v>
      </c>
      <c r="I50" s="12">
        <f>(I49*'50% - Table 1'!$B$8*(1-'50% - Table 1'!$B$13)+E49*'50% - Table 1'!$B$5*'50% - Table 1'!$B$14)*('50% - Table 1'!$B$9-G49)/'50% - Table 1'!$B$9</f>
        <v>1943.5257967065</v>
      </c>
      <c r="J50" s="32">
        <f>G50/'50% - Table 1'!$B$9</f>
        <v>0.434120730246529</v>
      </c>
      <c r="K50" s="12">
        <f>B50*'50% - Table 1'!$B$15</f>
        <v>2.72529381282102</v>
      </c>
      <c r="L50" s="33">
        <f>$A50+30</f>
        <v>44389</v>
      </c>
      <c r="M50" s="34">
        <f>B51/B50</f>
        <v>0.758349076460466</v>
      </c>
    </row>
    <row r="51" ht="18.1" customHeight="1">
      <c r="A51" s="8">
        <f>$A50+'50% - Table 1'!$B$10</f>
        <v>44364</v>
      </c>
      <c r="B51" s="11">
        <f>(E51+I51)/'50% - Table 1'!$B$10</f>
        <v>344.454007672707</v>
      </c>
      <c r="C51" s="12">
        <f>C50+E50</f>
        <v>11525341.4240613</v>
      </c>
      <c r="D51" s="31">
        <f>C51/'50% - Table 1'!$B$6</f>
        <v>0.06985055408522001</v>
      </c>
      <c r="E51" s="12">
        <f>(E50*'50% - Table 1'!$B$5+I50*'50% - Table 1'!$B$8*'50% - Table 1'!$B$13)*('50% - Table 1'!$B$6-C50)/'50% - Table 1'!$B$6</f>
        <v>248.413457324515</v>
      </c>
      <c r="F51" s="32">
        <f>E51/'50% - Table 1'!$B$6</f>
        <v>1.50553610499706e-06</v>
      </c>
      <c r="G51" s="12">
        <f>G50+I50</f>
        <v>71631864.01647399</v>
      </c>
      <c r="H51" s="32">
        <f>G51/'50% - Table 1'!$B$9</f>
        <v>0.434132509190752</v>
      </c>
      <c r="I51" s="12">
        <f>(I50*'50% - Table 1'!$B$8*(1-'50% - Table 1'!$B$13)+E50*'50% - Table 1'!$B$5*'50% - Table 1'!$B$14)*('50% - Table 1'!$B$9-G50)/'50% - Table 1'!$B$9</f>
        <v>1473.856581039020</v>
      </c>
      <c r="J51" s="32">
        <f>G51/'50% - Table 1'!$B$9</f>
        <v>0.434132509190752</v>
      </c>
      <c r="K51" s="12">
        <f>B51*'50% - Table 1'!$B$15</f>
        <v>2.06672404603624</v>
      </c>
      <c r="L51" s="33">
        <f>$A51+30</f>
        <v>44394</v>
      </c>
      <c r="M51" s="34">
        <f>B52/B51</f>
        <v>0.758331889429136</v>
      </c>
    </row>
    <row r="52" ht="18.1" customHeight="1">
      <c r="A52" s="8">
        <f>$A51+'50% - Table 1'!$B$10</f>
        <v>44369</v>
      </c>
      <c r="B52" s="11">
        <f>(E52+I52)/'50% - Table 1'!$B$10</f>
        <v>261.210458459882</v>
      </c>
      <c r="C52" s="12">
        <f>C51+E51</f>
        <v>11525589.8375186</v>
      </c>
      <c r="D52" s="31">
        <f>C52/'50% - Table 1'!$B$6</f>
        <v>0.06985205962132481</v>
      </c>
      <c r="E52" s="12">
        <f>(E51*'50% - Table 1'!$B$5+I51*'50% - Table 1'!$B$8*'50% - Table 1'!$B$13)*('50% - Table 1'!$B$6-C51)/'50% - Table 1'!$B$6</f>
        <v>188.388137630060</v>
      </c>
      <c r="F52" s="32">
        <f>E52/'50% - Table 1'!$B$6</f>
        <v>1.14174628866703e-06</v>
      </c>
      <c r="G52" s="12">
        <f>G51+I51</f>
        <v>71633337.873055</v>
      </c>
      <c r="H52" s="32">
        <f>G52/'50% - Table 1'!$B$9</f>
        <v>0.434141441654879</v>
      </c>
      <c r="I52" s="12">
        <f>(I51*'50% - Table 1'!$B$8*(1-'50% - Table 1'!$B$13)+E51*'50% - Table 1'!$B$5*'50% - Table 1'!$B$14)*('50% - Table 1'!$B$9-G51)/'50% - Table 1'!$B$9</f>
        <v>1117.664154669350</v>
      </c>
      <c r="J52" s="32">
        <f>G52/'50% - Table 1'!$B$9</f>
        <v>0.434141441654879</v>
      </c>
      <c r="K52" s="12">
        <f>B52*'50% - Table 1'!$B$15</f>
        <v>1.56726275075929</v>
      </c>
      <c r="L52" s="33">
        <f>$A52+30</f>
        <v>44399</v>
      </c>
      <c r="M52" s="34">
        <f>B53/B52</f>
        <v>0.758318854920333</v>
      </c>
    </row>
    <row r="53" ht="18.1" customHeight="1">
      <c r="A53" s="8">
        <f>$A52+'50% - Table 1'!$B$10</f>
        <v>44374</v>
      </c>
      <c r="B53" s="11">
        <f>(E53+I53)/'50% - Table 1'!$B$10</f>
        <v>198.080815752513</v>
      </c>
      <c r="C53" s="12">
        <f>C52+E52</f>
        <v>11525778.2256562</v>
      </c>
      <c r="D53" s="31">
        <f>C53/'50% - Table 1'!$B$6</f>
        <v>0.0698532013676133</v>
      </c>
      <c r="E53" s="12">
        <f>(E52*'50% - Table 1'!$B$5+I52*'50% - Table 1'!$B$8*'50% - Table 1'!$B$13)*('50% - Table 1'!$B$6-C52)/'50% - Table 1'!$B$6</f>
        <v>142.863046088404</v>
      </c>
      <c r="F53" s="32">
        <f>E53/'50% - Table 1'!$B$6</f>
        <v>8.65836642960024e-07</v>
      </c>
      <c r="G53" s="12">
        <f>G52+I52</f>
        <v>71634455.5372097</v>
      </c>
      <c r="H53" s="32">
        <f>G53/'50% - Table 1'!$B$9</f>
        <v>0.434148215377028</v>
      </c>
      <c r="I53" s="12">
        <f>(I52*'50% - Table 1'!$B$8*(1-'50% - Table 1'!$B$13)+E52*'50% - Table 1'!$B$5*'50% - Table 1'!$B$14)*('50% - Table 1'!$B$9-G52)/'50% - Table 1'!$B$9</f>
        <v>847.5410326741591</v>
      </c>
      <c r="J53" s="32">
        <f>G53/'50% - Table 1'!$B$9</f>
        <v>0.434148215377028</v>
      </c>
      <c r="K53" s="12">
        <f>B53*'50% - Table 1'!$B$15</f>
        <v>1.18848489451508</v>
      </c>
      <c r="L53" s="33">
        <f>$A53+30</f>
        <v>44404</v>
      </c>
      <c r="M53" s="34">
        <f>B54/B53</f>
        <v>0.758308970007608</v>
      </c>
    </row>
    <row r="54" ht="18.1" customHeight="1">
      <c r="A54" s="8">
        <f>$A53+'50% - Table 1'!$B$10</f>
        <v>44379</v>
      </c>
      <c r="B54" s="11">
        <f>(E54+I54)/'50% - Table 1'!$B$10</f>
        <v>150.206459371555</v>
      </c>
      <c r="C54" s="12">
        <f>C53+E53</f>
        <v>11525921.0887023</v>
      </c>
      <c r="D54" s="31">
        <f>C54/'50% - Table 1'!$B$6</f>
        <v>0.0698540672042564</v>
      </c>
      <c r="E54" s="12">
        <f>(E53*'50% - Table 1'!$B$5+I53*'50% - Table 1'!$B$8*'50% - Table 1'!$B$13)*('50% - Table 1'!$B$6-C53)/'50% - Table 1'!$B$6</f>
        <v>108.337072462402</v>
      </c>
      <c r="F54" s="32">
        <f>E54/'50% - Table 1'!$B$6</f>
        <v>6.56588317953952e-07</v>
      </c>
      <c r="G54" s="12">
        <f>G53+I53</f>
        <v>71635303.07824241</v>
      </c>
      <c r="H54" s="32">
        <f>G54/'50% - Table 1'!$B$9</f>
        <v>0.434153351989348</v>
      </c>
      <c r="I54" s="12">
        <f>(I53*'50% - Table 1'!$B$8*(1-'50% - Table 1'!$B$13)+E53*'50% - Table 1'!$B$5*'50% - Table 1'!$B$14)*('50% - Table 1'!$B$9-G53)/'50% - Table 1'!$B$9</f>
        <v>642.695224395374</v>
      </c>
      <c r="J54" s="32">
        <f>G54/'50% - Table 1'!$B$9</f>
        <v>0.434153351989348</v>
      </c>
      <c r="K54" s="12">
        <f>B54*'50% - Table 1'!$B$15</f>
        <v>0.90123875622933</v>
      </c>
      <c r="L54" s="33">
        <f>$A54+30</f>
        <v>44409</v>
      </c>
      <c r="M54" s="34">
        <f>B55/B54</f>
        <v>0.75830147384334</v>
      </c>
    </row>
    <row r="55" ht="18.1" customHeight="1">
      <c r="A55" s="8">
        <f>$A54+'50% - Table 1'!$B$10</f>
        <v>44384</v>
      </c>
      <c r="B55" s="11">
        <f>(E55+I55)/'50% - Table 1'!$B$10</f>
        <v>113.901779522240</v>
      </c>
      <c r="C55" s="12">
        <f>C54+E54</f>
        <v>11526029.4257748</v>
      </c>
      <c r="D55" s="31">
        <f>C55/'50% - Table 1'!$B$6</f>
        <v>0.0698547237925745</v>
      </c>
      <c r="E55" s="12">
        <f>(E54*'50% - Table 1'!$B$5+I54*'50% - Table 1'!$B$8*'50% - Table 1'!$B$13)*('50% - Table 1'!$B$6-C54)/'50% - Table 1'!$B$6</f>
        <v>82.1537393586627</v>
      </c>
      <c r="F55" s="32">
        <f>E55/'50% - Table 1'!$B$6</f>
        <v>4.97901450658562e-07</v>
      </c>
      <c r="G55" s="12">
        <f>G54+I54</f>
        <v>71635945.7734668</v>
      </c>
      <c r="H55" s="32">
        <f>G55/'50% - Table 1'!$B$9</f>
        <v>0.43415724711192</v>
      </c>
      <c r="I55" s="12">
        <f>(I54*'50% - Table 1'!$B$8*(1-'50% - Table 1'!$B$13)+E54*'50% - Table 1'!$B$5*'50% - Table 1'!$B$14)*('50% - Table 1'!$B$9-G54)/'50% - Table 1'!$B$9</f>
        <v>487.355158252535</v>
      </c>
      <c r="J55" s="32">
        <f>G55/'50% - Table 1'!$B$9</f>
        <v>0.43415724711192</v>
      </c>
      <c r="K55" s="12">
        <f>B55*'50% - Table 1'!$B$15</f>
        <v>0.6834106771334399</v>
      </c>
      <c r="L55" s="33">
        <f>$A55+30</f>
        <v>44414</v>
      </c>
      <c r="M55" s="34">
        <f>B56/B55</f>
        <v>0.7582957892908641</v>
      </c>
    </row>
    <row r="56" ht="18.1" customHeight="1">
      <c r="A56" s="8">
        <f>$A55+'50% - Table 1'!$B$10</f>
        <v>44389</v>
      </c>
      <c r="B56" s="11">
        <f>(E56+I56)/'50% - Table 1'!$B$10</f>
        <v>86.37123980445089</v>
      </c>
      <c r="C56" s="12">
        <f>C55+E55</f>
        <v>11526111.5795142</v>
      </c>
      <c r="D56" s="31">
        <f>C56/'50% - Table 1'!$B$6</f>
        <v>0.0698552216940255</v>
      </c>
      <c r="E56" s="12">
        <f>(E55*'50% - Table 1'!$B$5+I55*'50% - Table 1'!$B$8*'50% - Table 1'!$B$13)*('50% - Table 1'!$B$6-C55)/'50% - Table 1'!$B$6</f>
        <v>62.2977419147687</v>
      </c>
      <c r="F56" s="32">
        <f>E56/'50% - Table 1'!$B$6</f>
        <v>3.77562072210719e-07</v>
      </c>
      <c r="G56" s="12">
        <f>G55+I55</f>
        <v>71636433.12862509</v>
      </c>
      <c r="H56" s="32">
        <f>G56/'50% - Table 1'!$B$9</f>
        <v>0.434160200779546</v>
      </c>
      <c r="I56" s="12">
        <f>(I55*'50% - Table 1'!$B$8*(1-'50% - Table 1'!$B$13)+E55*'50% - Table 1'!$B$5*'50% - Table 1'!$B$14)*('50% - Table 1'!$B$9-G55)/'50% - Table 1'!$B$9</f>
        <v>369.558457107486</v>
      </c>
      <c r="J56" s="32">
        <f>G56/'50% - Table 1'!$B$9</f>
        <v>0.434160200779546</v>
      </c>
      <c r="K56" s="12">
        <f>B56*'50% - Table 1'!$B$15</f>
        <v>0.518227438826705</v>
      </c>
      <c r="L56" s="33">
        <f>$A56+30</f>
        <v>44419</v>
      </c>
      <c r="M56" s="34">
        <f>B57/B56</f>
        <v>0.758291478603181</v>
      </c>
    </row>
    <row r="57" ht="18.1" customHeight="1">
      <c r="A57" s="8">
        <f>$A56+'50% - Table 1'!$B$10</f>
        <v>44394</v>
      </c>
      <c r="B57" s="9">
        <f>(E57+I57)/'50% - Table 1'!$B$10</f>
        <v>65.494575140107</v>
      </c>
      <c r="C57" s="12">
        <f>C56+E56</f>
        <v>11526173.8772561</v>
      </c>
      <c r="D57" s="31">
        <f>C57/'50% - Table 1'!$B$6</f>
        <v>0.06985559925609761</v>
      </c>
      <c r="E57" s="12">
        <f>(E56*'50% - Table 1'!$B$5+I56*'50% - Table 1'!$B$8*'50% - Table 1'!$B$13)*('50% - Table 1'!$B$6-C56)/'50% - Table 1'!$B$6</f>
        <v>47.240368577924</v>
      </c>
      <c r="F57" s="32">
        <f>E57/'50% - Table 1'!$B$6</f>
        <v>2.8630526410863e-07</v>
      </c>
      <c r="G57" s="12">
        <f>G56+I56</f>
        <v>71636802.6870822</v>
      </c>
      <c r="H57" s="32">
        <f>G57/'50% - Table 1'!$B$9</f>
        <v>0.434162440527771</v>
      </c>
      <c r="I57" s="12">
        <f>(I56*'50% - Table 1'!$B$8*(1-'50% - Table 1'!$B$13)+E56*'50% - Table 1'!$B$5*'50% - Table 1'!$B$14)*('50% - Table 1'!$B$9-G56)/'50% - Table 1'!$B$9</f>
        <v>280.232507122611</v>
      </c>
      <c r="J57" s="32">
        <f>G57/'50% - Table 1'!$B$9</f>
        <v>0.434162440527771</v>
      </c>
      <c r="K57" s="12">
        <f>B57*'50% - Table 1'!$B$15</f>
        <v>0.392967450840642</v>
      </c>
      <c r="L57" s="33">
        <f>$A57+30</f>
        <v>44424</v>
      </c>
      <c r="M57" s="34"/>
    </row>
  </sheetData>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dimension ref="A1:C15"/>
  <sheetViews>
    <sheetView workbookViewId="0" showGridLines="0" defaultGridColor="1">
      <pane topLeftCell="B1" xSplit="1" ySplit="0" activePane="topRight" state="frozen"/>
    </sheetView>
  </sheetViews>
  <sheetFormatPr defaultColWidth="16.3333" defaultRowHeight="19.9" customHeight="1" outlineLevelRow="0" outlineLevelCol="0"/>
  <cols>
    <col min="1" max="1" width="30.6719" style="35" customWidth="1"/>
    <col min="2" max="2" width="9.85156" style="35" customWidth="1"/>
    <col min="3" max="3" width="78.6094" style="35" customWidth="1"/>
    <col min="4" max="16384" width="16.3516" style="35" customWidth="1"/>
  </cols>
  <sheetData>
    <row r="1" ht="20.05" customHeight="1">
      <c r="A1" t="s" s="14">
        <v>2</v>
      </c>
      <c r="B1" s="15">
        <v>330000000</v>
      </c>
      <c r="C1" s="16"/>
    </row>
    <row r="2" ht="20.05" customHeight="1">
      <c r="A2" t="s" s="14">
        <v>3</v>
      </c>
      <c r="B2" s="15">
        <v>22000000</v>
      </c>
      <c r="C2" t="s" s="17">
        <v>4</v>
      </c>
    </row>
    <row r="3" ht="32.05" customHeight="1">
      <c r="A3" t="s" s="14">
        <v>5</v>
      </c>
      <c r="B3" s="15">
        <v>675000</v>
      </c>
      <c r="C3" t="s" s="17">
        <v>6</v>
      </c>
    </row>
    <row r="4" ht="20.05" customHeight="1">
      <c r="A4" t="s" s="14">
        <v>7</v>
      </c>
      <c r="B4" s="18">
        <v>0.6</v>
      </c>
      <c r="C4" t="s" s="17">
        <v>8</v>
      </c>
    </row>
    <row r="5" ht="20.05" customHeight="1">
      <c r="A5" t="s" s="14">
        <v>9</v>
      </c>
      <c r="B5" s="15">
        <v>0.4</v>
      </c>
      <c r="C5" t="s" s="17">
        <v>10</v>
      </c>
    </row>
    <row r="6" ht="20.05" customHeight="1">
      <c r="A6" t="s" s="14">
        <v>11</v>
      </c>
      <c r="B6" s="15">
        <f>B1*B4</f>
        <v>198000000</v>
      </c>
      <c r="C6" t="s" s="19">
        <v>12</v>
      </c>
    </row>
    <row r="7" ht="32.05" customHeight="1">
      <c r="A7" t="s" s="14">
        <v>13</v>
      </c>
      <c r="B7" s="20">
        <f>1-B4</f>
        <v>0.4</v>
      </c>
      <c r="C7" t="s" s="19">
        <v>14</v>
      </c>
    </row>
    <row r="8" ht="20.05" customHeight="1">
      <c r="A8" t="s" s="14">
        <v>15</v>
      </c>
      <c r="B8" s="15">
        <v>1.4</v>
      </c>
      <c r="C8" t="s" s="17">
        <v>16</v>
      </c>
    </row>
    <row r="9" ht="20.05" customHeight="1">
      <c r="A9" t="s" s="14">
        <v>17</v>
      </c>
      <c r="B9" s="15">
        <f>B7*B1</f>
        <v>132000000</v>
      </c>
      <c r="C9" t="s" s="19">
        <v>12</v>
      </c>
    </row>
    <row r="10" ht="20.05" customHeight="1">
      <c r="A10" t="s" s="14">
        <v>18</v>
      </c>
      <c r="B10" s="15">
        <v>5</v>
      </c>
      <c r="C10" t="s" s="17">
        <v>19</v>
      </c>
    </row>
    <row r="11" ht="20.05" customHeight="1">
      <c r="A11" t="s" s="14">
        <v>20</v>
      </c>
      <c r="B11" s="21">
        <v>0.25</v>
      </c>
      <c r="C11" t="s" s="17">
        <v>21</v>
      </c>
    </row>
    <row r="12" ht="20.05" customHeight="1">
      <c r="A12" t="s" s="14">
        <v>22</v>
      </c>
      <c r="B12" s="20">
        <v>0.1</v>
      </c>
      <c r="C12" t="s" s="17">
        <v>23</v>
      </c>
    </row>
    <row r="13" ht="20.05" customHeight="1">
      <c r="A13" t="s" s="14">
        <v>24</v>
      </c>
      <c r="B13" s="21">
        <v>0.05</v>
      </c>
      <c r="C13" t="s" s="17">
        <v>25</v>
      </c>
    </row>
    <row r="14" ht="20.05" customHeight="1">
      <c r="A14" t="s" s="14">
        <v>26</v>
      </c>
      <c r="B14" s="21">
        <v>0.15</v>
      </c>
      <c r="C14" t="s" s="17">
        <v>27</v>
      </c>
    </row>
    <row r="15" ht="20.05" customHeight="1">
      <c r="A15" t="s" s="14">
        <v>28</v>
      </c>
      <c r="B15" s="20">
        <v>0.006</v>
      </c>
      <c r="C15" t="s" s="17">
        <v>29</v>
      </c>
    </row>
  </sheetData>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5.xml><?xml version="1.0" encoding="utf-8"?>
<worksheet xmlns:r="http://schemas.openxmlformats.org/officeDocument/2006/relationships" xmlns="http://schemas.openxmlformats.org/spreadsheetml/2006/main">
  <dimension ref="A1:M56"/>
  <sheetViews>
    <sheetView workbookViewId="0" showGridLines="0" defaultGridColor="1">
      <pane topLeftCell="B3" xSplit="1" ySplit="2" activePane="bottomRight" state="frozen"/>
    </sheetView>
  </sheetViews>
  <sheetFormatPr defaultColWidth="16.3333" defaultRowHeight="19.9" customHeight="1" outlineLevelRow="0" outlineLevelCol="0"/>
  <cols>
    <col min="1" max="1" width="7" style="36" customWidth="1"/>
    <col min="2" max="2" width="8.67188" style="36" customWidth="1"/>
    <col min="3" max="4" width="8" style="36" customWidth="1"/>
    <col min="5" max="6" width="9.5" style="36" customWidth="1"/>
    <col min="7" max="8" width="8" style="36" customWidth="1"/>
    <col min="9" max="9" width="9.5" style="36" customWidth="1"/>
    <col min="10" max="10" width="8" style="36" customWidth="1"/>
    <col min="11" max="12" width="10" style="36" customWidth="1"/>
    <col min="13" max="13" width="8.35156" style="36" customWidth="1"/>
    <col min="14" max="16384" width="16.3516" style="36" customWidth="1"/>
  </cols>
  <sheetData>
    <row r="1" ht="18.1" customHeight="1">
      <c r="A1" t="s" s="23">
        <v>30</v>
      </c>
      <c r="B1" t="s" s="24">
        <v>31</v>
      </c>
      <c r="C1" t="s" s="24">
        <v>32</v>
      </c>
      <c r="D1" t="s" s="24">
        <v>32</v>
      </c>
      <c r="E1" t="s" s="24">
        <v>33</v>
      </c>
      <c r="F1" t="s" s="24">
        <v>33</v>
      </c>
      <c r="G1" t="s" s="24">
        <v>34</v>
      </c>
      <c r="H1" t="s" s="24">
        <v>34</v>
      </c>
      <c r="I1" t="s" s="24">
        <v>35</v>
      </c>
      <c r="J1" t="s" s="24">
        <v>34</v>
      </c>
      <c r="K1" t="s" s="24">
        <v>36</v>
      </c>
      <c r="L1" t="s" s="24">
        <v>36</v>
      </c>
      <c r="M1" t="s" s="24">
        <v>37</v>
      </c>
    </row>
    <row r="2" ht="18.3" customHeight="1">
      <c r="A2" s="3"/>
      <c r="B2" t="s" s="25">
        <v>38</v>
      </c>
      <c r="C2" t="s" s="25">
        <v>39</v>
      </c>
      <c r="D2" t="s" s="25">
        <v>40</v>
      </c>
      <c r="E2" t="s" s="25">
        <v>41</v>
      </c>
      <c r="F2" t="s" s="25">
        <v>40</v>
      </c>
      <c r="G2" t="s" s="25">
        <v>39</v>
      </c>
      <c r="H2" t="s" s="25">
        <v>42</v>
      </c>
      <c r="I2" t="s" s="25">
        <v>43</v>
      </c>
      <c r="J2" t="s" s="25">
        <v>44</v>
      </c>
      <c r="K2" t="s" s="25">
        <v>38</v>
      </c>
      <c r="L2" t="s" s="25">
        <v>45</v>
      </c>
      <c r="M2" t="s" s="25">
        <v>46</v>
      </c>
    </row>
    <row r="3" ht="18.3" customHeight="1">
      <c r="A3" s="37">
        <f>TODAY()</f>
        <v>44137</v>
      </c>
      <c r="B3" s="6">
        <f>ROUNDDOWN('60% - Table 1'!B3/5,0)</f>
        <v>135000</v>
      </c>
      <c r="C3" s="7">
        <f>'60% - Table 1'!$B$11*'60% - Table 1'!$B$2</f>
        <v>5500000</v>
      </c>
      <c r="D3" s="26">
        <f>C3/'60% - Table 1'!$B$6</f>
        <v>0.0277777777777778</v>
      </c>
      <c r="E3" s="27">
        <f>'60% - Table 1'!B3*'60% - Table 1'!B12</f>
        <v>67500</v>
      </c>
      <c r="F3" s="28">
        <f>E3/'60% - Table 1'!$B$6</f>
        <v>0.000340909090909091</v>
      </c>
      <c r="G3" s="7">
        <f>(1-'60% - Table 1'!B11)*'60% - Table 1'!$B$2</f>
        <v>16500000</v>
      </c>
      <c r="H3" s="28">
        <f>G3/'60% - Table 1'!$B$9</f>
        <v>0.125</v>
      </c>
      <c r="I3" s="7">
        <f>'60% - Table 1'!$B$3*(1-'60% - Table 1'!$B$12)</f>
        <v>607500</v>
      </c>
      <c r="J3" s="28">
        <f>G3/'60% - Table 1'!$B$9</f>
        <v>0.125</v>
      </c>
      <c r="K3" s="27">
        <f>B3*'60% - Table 1'!$B$15</f>
        <v>810</v>
      </c>
      <c r="L3" s="38">
        <f>$A3+30</f>
        <v>44167</v>
      </c>
      <c r="M3" s="30">
        <f>B4/B3</f>
        <v>1.15276388888889</v>
      </c>
    </row>
    <row r="4" ht="18.1" customHeight="1">
      <c r="A4" s="39">
        <f>$A3+'60% - Table 1'!$B$10</f>
        <v>44142</v>
      </c>
      <c r="B4" s="11">
        <f>(E4+I4)/'60% - Table 1'!$B$10</f>
        <v>155623.125</v>
      </c>
      <c r="C4" s="12">
        <f>C3+E3</f>
        <v>5567500</v>
      </c>
      <c r="D4" s="31">
        <f>C4/'60% - Table 1'!$B$6</f>
        <v>0.0281186868686869</v>
      </c>
      <c r="E4" s="12">
        <f>(E3*'60% - Table 1'!$B$5+I3*'60% - Table 1'!$B$8*'60% - Table 1'!$B$13)*('60% - Table 1'!$B$6-C3)/'60% - Table 1'!$B$6</f>
        <v>67593.75</v>
      </c>
      <c r="F4" s="32">
        <f>E4/'60% - Table 1'!$B$6</f>
        <v>0.000341382575757576</v>
      </c>
      <c r="G4" s="10">
        <f>G3+I3</f>
        <v>17107500</v>
      </c>
      <c r="H4" s="32">
        <f>G4/'60% - Table 1'!$B$9</f>
        <v>0.129602272727273</v>
      </c>
      <c r="I4" s="12">
        <f>(I3*'60% - Table 1'!$B$8*(1-'60% - Table 1'!$B$13)+E3*'60% - Table 1'!$B$5*'60% - Table 1'!$B$14)*('60% - Table 1'!$B$9-G3)/'60% - Table 1'!$B$9</f>
        <v>710521.875</v>
      </c>
      <c r="J4" s="32">
        <f>G4/'60% - Table 1'!$B$9</f>
        <v>0.129602272727273</v>
      </c>
      <c r="K4" s="12">
        <f>B4*'60% - Table 1'!$B$15</f>
        <v>933.73875</v>
      </c>
      <c r="L4" s="40">
        <f>$A4+30</f>
        <v>44172</v>
      </c>
      <c r="M4" s="34">
        <f>B5/B4</f>
        <v>1.15749630985042</v>
      </c>
    </row>
    <row r="5" ht="18.1" customHeight="1">
      <c r="A5" s="39">
        <f>$A4+'60% - Table 1'!$B$10</f>
        <v>44147</v>
      </c>
      <c r="B5" s="11">
        <f>(E5+I5)/'60% - Table 1'!$B$10</f>
        <v>180133.192914891</v>
      </c>
      <c r="C5" s="12">
        <f>C4+E4</f>
        <v>5635093.75</v>
      </c>
      <c r="D5" s="31">
        <f>C5/'60% - Table 1'!$B$6</f>
        <v>0.0284600694444444</v>
      </c>
      <c r="E5" s="12">
        <f>(E4*'60% - Table 1'!$B$5+I4*'60% - Table 1'!$B$8*'60% - Table 1'!$B$13)*('60% - Table 1'!$B$6-C4)/'60% - Table 1'!$B$6</f>
        <v>74615.2463056345</v>
      </c>
      <c r="F5" s="32">
        <f>E5/'60% - Table 1'!$B$6</f>
        <v>0.000376844678311285</v>
      </c>
      <c r="G5" s="12">
        <f>G4+I4</f>
        <v>17818021.875</v>
      </c>
      <c r="H5" s="32">
        <f>G5/'60% - Table 1'!$B$9</f>
        <v>0.134985014204545</v>
      </c>
      <c r="I5" s="12">
        <f>(I4*'60% - Table 1'!$B$8*(1-'60% - Table 1'!$B$13)+E4*'60% - Table 1'!$B$5*'60% - Table 1'!$B$14)*('60% - Table 1'!$B$9-G4)/'60% - Table 1'!$B$9</f>
        <v>826050.718268821</v>
      </c>
      <c r="J5" s="32">
        <f>G5/'60% - Table 1'!$B$9</f>
        <v>0.134985014204545</v>
      </c>
      <c r="K5" s="12">
        <f>B5*'60% - Table 1'!$B$15</f>
        <v>1080.799157489350</v>
      </c>
      <c r="L5" s="40">
        <f>$A5+30</f>
        <v>44177</v>
      </c>
      <c r="M5" s="34">
        <f>B6/B5</f>
        <v>1.15402792678072</v>
      </c>
    </row>
    <row r="6" ht="18.1" customHeight="1">
      <c r="A6" s="39">
        <f>$A5+'60% - Table 1'!$B$10</f>
        <v>44152</v>
      </c>
      <c r="B6" s="11">
        <f>(E6+I6)/'60% - Table 1'!$B$10</f>
        <v>207878.735163964</v>
      </c>
      <c r="C6" s="12">
        <f>C5+E5</f>
        <v>5709708.99630563</v>
      </c>
      <c r="D6" s="31">
        <f>C6/'60% - Table 1'!$B$6</f>
        <v>0.0288369141227557</v>
      </c>
      <c r="E6" s="12">
        <f>(E5*'60% - Table 1'!$B$5+I5*'60% - Table 1'!$B$8*'60% - Table 1'!$B$13)*('60% - Table 1'!$B$6-C5)/'60% - Table 1'!$B$6</f>
        <v>85174.5645080227</v>
      </c>
      <c r="F6" s="32">
        <f>E6/'60% - Table 1'!$B$6</f>
        <v>0.000430174568222337</v>
      </c>
      <c r="G6" s="12">
        <f>G5+I5</f>
        <v>18644072.5932688</v>
      </c>
      <c r="H6" s="32">
        <f>G6/'60% - Table 1'!$B$9</f>
        <v>0.14124297419143</v>
      </c>
      <c r="I6" s="12">
        <f>(I5*'60% - Table 1'!$B$8*(1-'60% - Table 1'!$B$13)+E5*'60% - Table 1'!$B$5*'60% - Table 1'!$B$14)*('60% - Table 1'!$B$9-G5)/'60% - Table 1'!$B$9</f>
        <v>954219.111311798</v>
      </c>
      <c r="J6" s="32">
        <f>G6/'60% - Table 1'!$B$9</f>
        <v>0.14124297419143</v>
      </c>
      <c r="K6" s="12">
        <f>B6*'60% - Table 1'!$B$15</f>
        <v>1247.272410983780</v>
      </c>
      <c r="L6" s="40">
        <f>$A6+30</f>
        <v>44182</v>
      </c>
      <c r="M6" s="34">
        <f>B7/B6</f>
        <v>1.14701826015572</v>
      </c>
    </row>
    <row r="7" ht="18.1" customHeight="1">
      <c r="A7" s="39">
        <f>$A6+'60% - Table 1'!$B$10</f>
        <v>44157</v>
      </c>
      <c r="B7" s="11">
        <f>(E7+I7)/'60% - Table 1'!$B$10</f>
        <v>238440.705131141</v>
      </c>
      <c r="C7" s="12">
        <f>C6+E6</f>
        <v>5794883.56081365</v>
      </c>
      <c r="D7" s="31">
        <f>C7/'60% - Table 1'!$B$6</f>
        <v>0.029267088690978</v>
      </c>
      <c r="E7" s="12">
        <f>(E6*'60% - Table 1'!$B$5+I6*'60% - Table 1'!$B$8*'60% - Table 1'!$B$13)*('60% - Table 1'!$B$6-C6)/'60% - Table 1'!$B$6</f>
        <v>97956.5235344672</v>
      </c>
      <c r="F7" s="32">
        <f>E7/'60% - Table 1'!$B$6</f>
        <v>0.000494729916840743</v>
      </c>
      <c r="G7" s="12">
        <f>G6+I6</f>
        <v>19598291.7045806</v>
      </c>
      <c r="H7" s="32">
        <f>G7/'60% - Table 1'!$B$9</f>
        <v>0.148471906852883</v>
      </c>
      <c r="I7" s="12">
        <f>(I6*'60% - Table 1'!$B$8*(1-'60% - Table 1'!$B$13)+E6*'60% - Table 1'!$B$5*'60% - Table 1'!$B$14)*('60% - Table 1'!$B$9-G6)/'60% - Table 1'!$B$9</f>
        <v>1094247.00212124</v>
      </c>
      <c r="J7" s="32">
        <f>G7/'60% - Table 1'!$B$9</f>
        <v>0.148471906852883</v>
      </c>
      <c r="K7" s="12">
        <f>B7*'60% - Table 1'!$B$15</f>
        <v>1430.644230786850</v>
      </c>
      <c r="L7" s="40">
        <f>$A7+30</f>
        <v>44187</v>
      </c>
      <c r="M7" s="34">
        <f>B8/B7</f>
        <v>1.13794854457922</v>
      </c>
    </row>
    <row r="8" ht="18.1" customHeight="1">
      <c r="A8" s="39">
        <f>$A7+'60% - Table 1'!$B$10</f>
        <v>44162</v>
      </c>
      <c r="B8" s="11">
        <f>(E8+I8)/'60% - Table 1'!$B$10</f>
        <v>271333.253372424</v>
      </c>
      <c r="C8" s="12">
        <f>C7+E7</f>
        <v>5892840.08434812</v>
      </c>
      <c r="D8" s="31">
        <f>C8/'60% - Table 1'!$B$6</f>
        <v>0.0297618186078188</v>
      </c>
      <c r="E8" s="12">
        <f>(E7*'60% - Table 1'!$B$5+I7*'60% - Table 1'!$B$8*'60% - Table 1'!$B$13)*('60% - Table 1'!$B$6-C7)/'60% - Table 1'!$B$6</f>
        <v>112391.358973152</v>
      </c>
      <c r="F8" s="32">
        <f>E8/'60% - Table 1'!$B$6</f>
        <v>0.00056763312612703</v>
      </c>
      <c r="G8" s="12">
        <f>G7+I7</f>
        <v>20692538.7067018</v>
      </c>
      <c r="H8" s="32">
        <f>G8/'60% - Table 1'!$B$9</f>
        <v>0.156761656868953</v>
      </c>
      <c r="I8" s="12">
        <f>(I7*'60% - Table 1'!$B$8*(1-'60% - Table 1'!$B$13)+E7*'60% - Table 1'!$B$5*'60% - Table 1'!$B$14)*('60% - Table 1'!$B$9-G7)/'60% - Table 1'!$B$9</f>
        <v>1244274.90788897</v>
      </c>
      <c r="J8" s="32">
        <f>G8/'60% - Table 1'!$B$9</f>
        <v>0.156761656868953</v>
      </c>
      <c r="K8" s="12">
        <f>B8*'60% - Table 1'!$B$15</f>
        <v>1627.999520234540</v>
      </c>
      <c r="L8" s="40">
        <f>$A8+30</f>
        <v>44192</v>
      </c>
      <c r="M8" s="34">
        <f>B9/B8</f>
        <v>1.12723002031514</v>
      </c>
    </row>
    <row r="9" ht="18.1" customHeight="1">
      <c r="A9" s="39">
        <f>$A8+'60% - Table 1'!$B$10</f>
        <v>44167</v>
      </c>
      <c r="B9" s="11">
        <f>(E9+I9)/'60% - Table 1'!$B$10</f>
        <v>305854.98871117</v>
      </c>
      <c r="C9" s="12">
        <f>C8+E8</f>
        <v>6005231.44332127</v>
      </c>
      <c r="D9" s="31">
        <f>C9/'60% - Table 1'!$B$6</f>
        <v>0.0303294517339458</v>
      </c>
      <c r="E9" s="12">
        <f>(E8*'60% - Table 1'!$B$5+I8*'60% - Table 1'!$B$8*'60% - Table 1'!$B$13)*('60% - Table 1'!$B$6-C8)/'60% - Table 1'!$B$6</f>
        <v>128125.566758471</v>
      </c>
      <c r="F9" s="32">
        <f>E9/'60% - Table 1'!$B$6</f>
        <v>0.00064709882201248</v>
      </c>
      <c r="G9" s="12">
        <f>G8+I8</f>
        <v>21936813.6145908</v>
      </c>
      <c r="H9" s="32">
        <f>G9/'60% - Table 1'!$B$9</f>
        <v>0.166187981928718</v>
      </c>
      <c r="I9" s="12">
        <f>(I8*'60% - Table 1'!$B$8*(1-'60% - Table 1'!$B$13)+E8*'60% - Table 1'!$B$5*'60% - Table 1'!$B$14)*('60% - Table 1'!$B$9-G8)/'60% - Table 1'!$B$9</f>
        <v>1401149.37679738</v>
      </c>
      <c r="J9" s="32">
        <f>G9/'60% - Table 1'!$B$9</f>
        <v>0.166187981928718</v>
      </c>
      <c r="K9" s="12">
        <f>B9*'60% - Table 1'!$B$15</f>
        <v>1835.129932267020</v>
      </c>
      <c r="L9" s="40">
        <f>$A9+30</f>
        <v>44197</v>
      </c>
      <c r="M9" s="34">
        <f>B10/B9</f>
        <v>1.11493628583903</v>
      </c>
    </row>
    <row r="10" ht="18.1" customHeight="1">
      <c r="A10" s="39">
        <f>$A9+'60% - Table 1'!$B$10</f>
        <v>44172</v>
      </c>
      <c r="B10" s="11">
        <f>(E10+I10)/'60% - Table 1'!$B$10</f>
        <v>341008.825118969</v>
      </c>
      <c r="C10" s="12">
        <f>C9+E9</f>
        <v>6133357.01007974</v>
      </c>
      <c r="D10" s="31">
        <f>C10/'60% - Table 1'!$B$6</f>
        <v>0.0309765505559583</v>
      </c>
      <c r="E10" s="12">
        <f>(E9*'60% - Table 1'!$B$5+I9*'60% - Table 1'!$B$8*'60% - Table 1'!$B$13)*('60% - Table 1'!$B$6-C9)/'60% - Table 1'!$B$6</f>
        <v>144801.565334357</v>
      </c>
      <c r="F10" s="32">
        <f>E10/'60% - Table 1'!$B$6</f>
        <v>0.000731321037042207</v>
      </c>
      <c r="G10" s="12">
        <f>G9+I9</f>
        <v>23337962.9913882</v>
      </c>
      <c r="H10" s="32">
        <f>G10/'60% - Table 1'!$B$9</f>
        <v>0.176802749934759</v>
      </c>
      <c r="I10" s="12">
        <f>(I9*'60% - Table 1'!$B$8*(1-'60% - Table 1'!$B$13)+E9*'60% - Table 1'!$B$5*'60% - Table 1'!$B$14)*('60% - Table 1'!$B$9-G9)/'60% - Table 1'!$B$9</f>
        <v>1560242.56026049</v>
      </c>
      <c r="J10" s="32">
        <f>G10/'60% - Table 1'!$B$9</f>
        <v>0.176802749934759</v>
      </c>
      <c r="K10" s="12">
        <f>B10*'60% - Table 1'!$B$15</f>
        <v>2046.052950713810</v>
      </c>
      <c r="L10" s="40">
        <f>$A10+30</f>
        <v>44202</v>
      </c>
      <c r="M10" s="34">
        <f>B11/B10</f>
        <v>1.10105507993414</v>
      </c>
    </row>
    <row r="11" ht="18.1" customHeight="1">
      <c r="A11" s="39">
        <f>$A10+'60% - Table 1'!$B$10</f>
        <v>44177</v>
      </c>
      <c r="B11" s="11">
        <f>(E11+I11)/'60% - Table 1'!$B$10</f>
        <v>375469.499199614</v>
      </c>
      <c r="C11" s="12">
        <f>C10+E10</f>
        <v>6278158.5754141</v>
      </c>
      <c r="D11" s="31">
        <f>C11/'60% - Table 1'!$B$6</f>
        <v>0.0317078715930005</v>
      </c>
      <c r="E11" s="12">
        <f>(E10*'60% - Table 1'!$B$5+I10*'60% - Table 1'!$B$8*'60% - Table 1'!$B$13)*('60% - Table 1'!$B$6-C10)/'60% - Table 1'!$B$6</f>
        <v>161960.25886999</v>
      </c>
      <c r="F11" s="32">
        <f>E11/'60% - Table 1'!$B$6</f>
        <v>0.00081798110540399</v>
      </c>
      <c r="G11" s="12">
        <f>G10+I10</f>
        <v>24898205.5516487</v>
      </c>
      <c r="H11" s="32">
        <f>G11/'60% - Table 1'!$B$9</f>
        <v>0.188622769330672</v>
      </c>
      <c r="I11" s="12">
        <f>(I10*'60% - Table 1'!$B$8*(1-'60% - Table 1'!$B$13)+E10*'60% - Table 1'!$B$5*'60% - Table 1'!$B$14)*('60% - Table 1'!$B$9-G10)/'60% - Table 1'!$B$9</f>
        <v>1715387.23712808</v>
      </c>
      <c r="J11" s="32">
        <f>G11/'60% - Table 1'!$B$9</f>
        <v>0.188622769330672</v>
      </c>
      <c r="K11" s="12">
        <f>B11*'60% - Table 1'!$B$15</f>
        <v>2252.816995197680</v>
      </c>
      <c r="L11" s="40">
        <f>$A11+30</f>
        <v>44207</v>
      </c>
      <c r="M11" s="34">
        <f>B12/B11</f>
        <v>1.08558116444546</v>
      </c>
    </row>
    <row r="12" ht="18.1" customHeight="1">
      <c r="A12" s="39">
        <f>$A11+'60% - Table 1'!$B$10</f>
        <v>44182</v>
      </c>
      <c r="B12" s="11">
        <f>(E12+I12)/'60% - Table 1'!$B$10</f>
        <v>407602.616154871</v>
      </c>
      <c r="C12" s="12">
        <f>C11+E11</f>
        <v>6440118.83428409</v>
      </c>
      <c r="D12" s="31">
        <f>C12/'60% - Table 1'!$B$6</f>
        <v>0.0325258526984045</v>
      </c>
      <c r="E12" s="12">
        <f>(E11*'60% - Table 1'!$B$5+I11*'60% - Table 1'!$B$8*'60% - Table 1'!$B$13)*('60% - Table 1'!$B$6-C11)/'60% - Table 1'!$B$6</f>
        <v>178999.654633095</v>
      </c>
      <c r="F12" s="32">
        <f>E12/'60% - Table 1'!$B$6</f>
        <v>0.000904038659763106</v>
      </c>
      <c r="G12" s="12">
        <f>G11+I11</f>
        <v>26613592.7887768</v>
      </c>
      <c r="H12" s="32">
        <f>G12/'60% - Table 1'!$B$9</f>
        <v>0.201618127187703</v>
      </c>
      <c r="I12" s="12">
        <f>(I11*'60% - Table 1'!$B$8*(1-'60% - Table 1'!$B$13)+E11*'60% - Table 1'!$B$5*'60% - Table 1'!$B$14)*('60% - Table 1'!$B$9-G11)/'60% - Table 1'!$B$9</f>
        <v>1859013.42614126</v>
      </c>
      <c r="J12" s="32">
        <f>G12/'60% - Table 1'!$B$9</f>
        <v>0.201618127187703</v>
      </c>
      <c r="K12" s="12">
        <f>B12*'60% - Table 1'!$B$15</f>
        <v>2445.615696929230</v>
      </c>
      <c r="L12" s="40">
        <f>$A12+30</f>
        <v>44212</v>
      </c>
      <c r="M12" s="34">
        <f>B13/B12</f>
        <v>1.06855713844453</v>
      </c>
    </row>
    <row r="13" ht="18.1" customHeight="1">
      <c r="A13" s="39">
        <f>$A12+'60% - Table 1'!$B$10</f>
        <v>44187</v>
      </c>
      <c r="B13" s="11">
        <f>(E13+I13)/'60% - Table 1'!$B$10</f>
        <v>435546.685140954</v>
      </c>
      <c r="C13" s="12">
        <f>C12+E12</f>
        <v>6619118.48891719</v>
      </c>
      <c r="D13" s="31">
        <f>C13/'60% - Table 1'!$B$6</f>
        <v>0.0334298913581676</v>
      </c>
      <c r="E13" s="12">
        <f>(E12*'60% - Table 1'!$B$5+I12*'60% - Table 1'!$B$8*'60% - Table 1'!$B$13)*('60% - Table 1'!$B$6-C12)/'60% - Table 1'!$B$6</f>
        <v>195169.33534285</v>
      </c>
      <c r="F13" s="32">
        <f>E13/'60% - Table 1'!$B$6</f>
        <v>0.000985703713852778</v>
      </c>
      <c r="G13" s="12">
        <f>G12+I12</f>
        <v>28472606.2149181</v>
      </c>
      <c r="H13" s="32">
        <f>G13/'60% - Table 1'!$B$9</f>
        <v>0.215701562234228</v>
      </c>
      <c r="I13" s="12">
        <f>(I12*'60% - Table 1'!$B$8*(1-'60% - Table 1'!$B$13)+E12*'60% - Table 1'!$B$5*'60% - Table 1'!$B$14)*('60% - Table 1'!$B$9-G12)/'60% - Table 1'!$B$9</f>
        <v>1982564.09036192</v>
      </c>
      <c r="J13" s="32">
        <f>G13/'60% - Table 1'!$B$9</f>
        <v>0.215701562234228</v>
      </c>
      <c r="K13" s="12">
        <f>B13*'60% - Table 1'!$B$15</f>
        <v>2613.280110845720</v>
      </c>
      <c r="L13" s="40">
        <f>$A13+30</f>
        <v>44217</v>
      </c>
      <c r="M13" s="34">
        <f>B14/B13</f>
        <v>1.05009567598872</v>
      </c>
    </row>
    <row r="14" ht="18.1" customHeight="1">
      <c r="A14" s="39">
        <f>$A13+'60% - Table 1'!$B$10</f>
        <v>44192</v>
      </c>
      <c r="B14" s="11">
        <f>(E14+I14)/'60% - Table 1'!$B$10</f>
        <v>457365.690757735</v>
      </c>
      <c r="C14" s="12">
        <f>C13+E13</f>
        <v>6814287.82426004</v>
      </c>
      <c r="D14" s="31">
        <f>C14/'60% - Table 1'!$B$6</f>
        <v>0.0344155950720204</v>
      </c>
      <c r="E14" s="12">
        <f>(E13*'60% - Table 1'!$B$5+I13*'60% - Table 1'!$B$8*'60% - Table 1'!$B$13)*('60% - Table 1'!$B$6-C13)/'60% - Table 1'!$B$6</f>
        <v>209598.041441093</v>
      </c>
      <c r="F14" s="32">
        <f>E14/'60% - Table 1'!$B$6</f>
        <v>0.00105857596687421</v>
      </c>
      <c r="G14" s="12">
        <f>G13+I13</f>
        <v>30455170.30528</v>
      </c>
      <c r="H14" s="32">
        <f>G14/'60% - Table 1'!$B$9</f>
        <v>0.230720987161212</v>
      </c>
      <c r="I14" s="12">
        <f>(I13*'60% - Table 1'!$B$8*(1-'60% - Table 1'!$B$13)+E13*'60% - Table 1'!$B$5*'60% - Table 1'!$B$14)*('60% - Table 1'!$B$9-G13)/'60% - Table 1'!$B$9</f>
        <v>2077230.41234758</v>
      </c>
      <c r="J14" s="32">
        <f>G14/'60% - Table 1'!$B$9</f>
        <v>0.230720987161212</v>
      </c>
      <c r="K14" s="12">
        <f>B14*'60% - Table 1'!$B$15</f>
        <v>2744.194144546410</v>
      </c>
      <c r="L14" s="40">
        <f>$A14+30</f>
        <v>44222</v>
      </c>
      <c r="M14" s="34">
        <f>B15/B14</f>
        <v>1.03039205726895</v>
      </c>
    </row>
    <row r="15" ht="18.1" customHeight="1">
      <c r="A15" s="39">
        <f>$A14+'60% - Table 1'!$B$10</f>
        <v>44197</v>
      </c>
      <c r="B15" s="11">
        <f>(E15+I15)/'60% - Table 1'!$B$10</f>
        <v>471265.975024095</v>
      </c>
      <c r="C15" s="12">
        <f>C14+E14</f>
        <v>7023885.86570113</v>
      </c>
      <c r="D15" s="31">
        <f>C15/'60% - Table 1'!$B$6</f>
        <v>0.0354741710388946</v>
      </c>
      <c r="E15" s="12">
        <f>(E14*'60% - Table 1'!$B$5+I14*'60% - Table 1'!$B$8*'60% - Table 1'!$B$13)*('60% - Table 1'!$B$6-C14)/'60% - Table 1'!$B$6</f>
        <v>221355.730459933</v>
      </c>
      <c r="F15" s="32">
        <f>E15/'60% - Table 1'!$B$6</f>
        <v>0.00111795823464613</v>
      </c>
      <c r="G15" s="12">
        <f>G14+I14</f>
        <v>32532400.7176276</v>
      </c>
      <c r="H15" s="32">
        <f>G15/'60% - Table 1'!$B$9</f>
        <v>0.246457581194148</v>
      </c>
      <c r="I15" s="12">
        <f>(I14*'60% - Table 1'!$B$8*(1-'60% - Table 1'!$B$13)+E14*'60% - Table 1'!$B$5*'60% - Table 1'!$B$14)*('60% - Table 1'!$B$9-G14)/'60% - Table 1'!$B$9</f>
        <v>2134974.14466054</v>
      </c>
      <c r="J15" s="32">
        <f>G15/'60% - Table 1'!$B$9</f>
        <v>0.246457581194148</v>
      </c>
      <c r="K15" s="12">
        <f>B15*'60% - Table 1'!$B$15</f>
        <v>2827.595850144570</v>
      </c>
      <c r="L15" s="40">
        <f>$A15+30</f>
        <v>44227</v>
      </c>
      <c r="M15" s="34">
        <f>B16/B15</f>
        <v>1.00972767485285</v>
      </c>
    </row>
    <row r="16" ht="18.1" customHeight="1">
      <c r="A16" s="39">
        <f>$A15+'60% - Table 1'!$B$10</f>
        <v>44202</v>
      </c>
      <c r="B16" s="11">
        <f>(E16+I16)/'60% - Table 1'!$B$10</f>
        <v>475850.297198342</v>
      </c>
      <c r="C16" s="12">
        <f>C15+E15</f>
        <v>7245241.59616106</v>
      </c>
      <c r="D16" s="31">
        <f>C16/'60% - Table 1'!$B$6</f>
        <v>0.0365921292735407</v>
      </c>
      <c r="E16" s="12">
        <f>(E15*'60% - Table 1'!$B$5+I15*'60% - Table 1'!$B$8*'60% - Table 1'!$B$13)*('60% - Table 1'!$B$6-C15)/'60% - Table 1'!$B$6</f>
        <v>229547.96723511</v>
      </c>
      <c r="F16" s="32">
        <f>E16/'60% - Table 1'!$B$6</f>
        <v>0.00115933316785409</v>
      </c>
      <c r="G16" s="12">
        <f>G15+I15</f>
        <v>34667374.8622881</v>
      </c>
      <c r="H16" s="32">
        <f>G16/'60% - Table 1'!$B$9</f>
        <v>0.262631627744607</v>
      </c>
      <c r="I16" s="12">
        <f>(I15*'60% - Table 1'!$B$8*(1-'60% - Table 1'!$B$13)+E15*'60% - Table 1'!$B$5*'60% - Table 1'!$B$14)*('60% - Table 1'!$B$9-G15)/'60% - Table 1'!$B$9</f>
        <v>2149703.5187566</v>
      </c>
      <c r="J16" s="32">
        <f>G16/'60% - Table 1'!$B$9</f>
        <v>0.262631627744607</v>
      </c>
      <c r="K16" s="12">
        <f>B16*'60% - Table 1'!$B$15</f>
        <v>2855.101783190050</v>
      </c>
      <c r="L16" s="40">
        <f>$A16+30</f>
        <v>44232</v>
      </c>
      <c r="M16" s="34">
        <f>B17/B16</f>
        <v>0.988462975624231</v>
      </c>
    </row>
    <row r="17" ht="18.1" customHeight="1">
      <c r="A17" s="39">
        <f>$A16+'60% - Table 1'!$B$10</f>
        <v>44207</v>
      </c>
      <c r="B17" s="11">
        <f>(E17+I17)/'60% - Table 1'!$B$10</f>
        <v>470360.400720348</v>
      </c>
      <c r="C17" s="12">
        <f>C16+E16</f>
        <v>7474789.56339617</v>
      </c>
      <c r="D17" s="31">
        <f>C17/'60% - Table 1'!$B$6</f>
        <v>0.0377514624413948</v>
      </c>
      <c r="E17" s="12">
        <f>(E16*'60% - Table 1'!$B$5+I16*'60% - Table 1'!$B$8*'60% - Table 1'!$B$13)*('60% - Table 1'!$B$6-C16)/'60% - Table 1'!$B$6</f>
        <v>233432.217616319</v>
      </c>
      <c r="F17" s="32">
        <f>E17/'60% - Table 1'!$B$6</f>
        <v>0.00117895059402181</v>
      </c>
      <c r="G17" s="12">
        <f>G16+I16</f>
        <v>36817078.3810447</v>
      </c>
      <c r="H17" s="32">
        <f>G17/'60% - Table 1'!$B$9</f>
        <v>0.27891726046246</v>
      </c>
      <c r="I17" s="12">
        <f>(I16*'60% - Table 1'!$B$8*(1-'60% - Table 1'!$B$13)+E16*'60% - Table 1'!$B$5*'60% - Table 1'!$B$14)*('60% - Table 1'!$B$9-G16)/'60% - Table 1'!$B$9</f>
        <v>2118369.78598542</v>
      </c>
      <c r="J17" s="32">
        <f>G17/'60% - Table 1'!$B$9</f>
        <v>0.27891726046246</v>
      </c>
      <c r="K17" s="12">
        <f>B17*'60% - Table 1'!$B$15</f>
        <v>2822.162404322090</v>
      </c>
      <c r="L17" s="40">
        <f>$A17+30</f>
        <v>44237</v>
      </c>
      <c r="M17" s="34">
        <f>B18/B17</f>
        <v>0.9670187732573789</v>
      </c>
    </row>
    <row r="18" ht="18.1" customHeight="1">
      <c r="A18" s="39">
        <f>$A17+'60% - Table 1'!$B$10</f>
        <v>44212</v>
      </c>
      <c r="B18" s="11">
        <f>(E18+I18)/'60% - Table 1'!$B$10</f>
        <v>454847.33769344</v>
      </c>
      <c r="C18" s="12">
        <f>C17+E17</f>
        <v>7708221.78101249</v>
      </c>
      <c r="D18" s="31">
        <f>C18/'60% - Table 1'!$B$6</f>
        <v>0.0389304130354166</v>
      </c>
      <c r="E18" s="12">
        <f>(E17*'60% - Table 1'!$B$5+I17*'60% - Table 1'!$B$8*'60% - Table 1'!$B$13)*('60% - Table 1'!$B$6-C17)/'60% - Table 1'!$B$6</f>
        <v>232535.800008242</v>
      </c>
      <c r="F18" s="32">
        <f>E18/'60% - Table 1'!$B$6</f>
        <v>0.00117442323236486</v>
      </c>
      <c r="G18" s="12">
        <f>G17+I17</f>
        <v>38935448.1670301</v>
      </c>
      <c r="H18" s="32">
        <f>G18/'60% - Table 1'!$B$9</f>
        <v>0.294965516416895</v>
      </c>
      <c r="I18" s="12">
        <f>(I17*'60% - Table 1'!$B$8*(1-'60% - Table 1'!$B$13)+E17*'60% - Table 1'!$B$5*'60% - Table 1'!$B$14)*('60% - Table 1'!$B$9-G17)/'60% - Table 1'!$B$9</f>
        <v>2041700.88845896</v>
      </c>
      <c r="J18" s="32">
        <f>G18/'60% - Table 1'!$B$9</f>
        <v>0.294965516416895</v>
      </c>
      <c r="K18" s="12">
        <f>B18*'60% - Table 1'!$B$15</f>
        <v>2729.084026160640</v>
      </c>
      <c r="L18" s="40">
        <f>$A18+30</f>
        <v>44242</v>
      </c>
      <c r="M18" s="34">
        <f>B19/B18</f>
        <v>0.945846855551903</v>
      </c>
    </row>
    <row r="19" ht="18.1" customHeight="1">
      <c r="A19" s="39">
        <f>$A18+'60% - Table 1'!$B$10</f>
        <v>44217</v>
      </c>
      <c r="B19" s="11">
        <f>(E19+I19)/'60% - Table 1'!$B$10</f>
        <v>430215.924113495</v>
      </c>
      <c r="C19" s="12">
        <f>C18+E18</f>
        <v>7940757.58102073</v>
      </c>
      <c r="D19" s="31">
        <f>C19/'60% - Table 1'!$B$6</f>
        <v>0.0401048362677815</v>
      </c>
      <c r="E19" s="12">
        <f>(E18*'60% - Table 1'!$B$5+I18*'60% - Table 1'!$B$8*'60% - Table 1'!$B$13)*('60% - Table 1'!$B$6-C18)/'60% - Table 1'!$B$6</f>
        <v>226748.398177713</v>
      </c>
      <c r="F19" s="32">
        <f>E19/'60% - Table 1'!$B$6</f>
        <v>0.00114519393019047</v>
      </c>
      <c r="G19" s="12">
        <f>G18+I18</f>
        <v>40977149.0554891</v>
      </c>
      <c r="H19" s="32">
        <f>G19/'60% - Table 1'!$B$9</f>
        <v>0.310432947390069</v>
      </c>
      <c r="I19" s="12">
        <f>(I18*'60% - Table 1'!$B$8*(1-'60% - Table 1'!$B$13)+E18*'60% - Table 1'!$B$5*'60% - Table 1'!$B$14)*('60% - Table 1'!$B$9-G18)/'60% - Table 1'!$B$9</f>
        <v>1924331.22238976</v>
      </c>
      <c r="J19" s="32">
        <f>G19/'60% - Table 1'!$B$9</f>
        <v>0.310432947390069</v>
      </c>
      <c r="K19" s="12">
        <f>B19*'60% - Table 1'!$B$15</f>
        <v>2581.295544680970</v>
      </c>
      <c r="L19" s="40">
        <f>$A19+30</f>
        <v>44247</v>
      </c>
      <c r="M19" s="34">
        <f>B20/B19</f>
        <v>0.9253934542703151</v>
      </c>
    </row>
    <row r="20" ht="18.1" customHeight="1">
      <c r="A20" s="39">
        <f>$A19+'60% - Table 1'!$B$10</f>
        <v>44222</v>
      </c>
      <c r="B20" s="11">
        <f>(E20+I20)/'60% - Table 1'!$B$10</f>
        <v>398119.000097483</v>
      </c>
      <c r="C20" s="12">
        <f>C19+E19</f>
        <v>8167505.97919844</v>
      </c>
      <c r="D20" s="31">
        <f>C20/'60% - Table 1'!$B$6</f>
        <v>0.0412500301979719</v>
      </c>
      <c r="E20" s="12">
        <f>(E19*'60% - Table 1'!$B$5+I19*'60% - Table 1'!$B$8*'60% - Table 1'!$B$13)*('60% - Table 1'!$B$6-C19)/'60% - Table 1'!$B$6</f>
        <v>216362.812683284</v>
      </c>
      <c r="F20" s="32">
        <f>E20/'60% - Table 1'!$B$6</f>
        <v>0.0010927414781984</v>
      </c>
      <c r="G20" s="12">
        <f>G19+I19</f>
        <v>42901480.2778789</v>
      </c>
      <c r="H20" s="32">
        <f>G20/'60% - Table 1'!$B$9</f>
        <v>0.325011214226355</v>
      </c>
      <c r="I20" s="12">
        <f>(I19*'60% - Table 1'!$B$8*(1-'60% - Table 1'!$B$13)+E19*'60% - Table 1'!$B$5*'60% - Table 1'!$B$14)*('60% - Table 1'!$B$9-G19)/'60% - Table 1'!$B$9</f>
        <v>1774232.18780413</v>
      </c>
      <c r="J20" s="32">
        <f>G20/'60% - Table 1'!$B$9</f>
        <v>0.325011214226355</v>
      </c>
      <c r="K20" s="12">
        <f>B20*'60% - Table 1'!$B$15</f>
        <v>2388.7140005849</v>
      </c>
      <c r="L20" s="40">
        <f>$A20+30</f>
        <v>44252</v>
      </c>
      <c r="M20" s="34">
        <f>B21/B20</f>
        <v>0.906061414784917</v>
      </c>
    </row>
    <row r="21" ht="18.1" customHeight="1">
      <c r="A21" s="39">
        <f>$A20+'60% - Table 1'!$B$10</f>
        <v>44227</v>
      </c>
      <c r="B21" s="11">
        <f>(E21+I21)/'60% - Table 1'!$B$10</f>
        <v>360720.264481082</v>
      </c>
      <c r="C21" s="12">
        <f>C20+E20</f>
        <v>8383868.79188172</v>
      </c>
      <c r="D21" s="31">
        <f>C21/'60% - Table 1'!$B$6</f>
        <v>0.0423427716761703</v>
      </c>
      <c r="E21" s="12">
        <f>(E20*'60% - Table 1'!$B$5+I20*'60% - Table 1'!$B$8*'60% - Table 1'!$B$13)*('60% - Table 1'!$B$6-C20)/'60% - Table 1'!$B$6</f>
        <v>202048.290004082</v>
      </c>
      <c r="F21" s="32">
        <f>E21/'60% - Table 1'!$B$6</f>
        <v>0.00102044590911153</v>
      </c>
      <c r="G21" s="12">
        <f>G20+I20</f>
        <v>44675712.465683</v>
      </c>
      <c r="H21" s="32">
        <f>G21/'60% - Table 1'!$B$9</f>
        <v>0.338452367164265</v>
      </c>
      <c r="I21" s="12">
        <f>(I20*'60% - Table 1'!$B$8*(1-'60% - Table 1'!$B$13)+E20*'60% - Table 1'!$B$5*'60% - Table 1'!$B$14)*('60% - Table 1'!$B$9-G20)/'60% - Table 1'!$B$9</f>
        <v>1601553.03240133</v>
      </c>
      <c r="J21" s="32">
        <f>G21/'60% - Table 1'!$B$9</f>
        <v>0.338452367164265</v>
      </c>
      <c r="K21" s="12">
        <f>B21*'60% - Table 1'!$B$15</f>
        <v>2164.321586886490</v>
      </c>
      <c r="L21" s="40">
        <f>$A21+30</f>
        <v>44257</v>
      </c>
      <c r="M21" s="34">
        <f>B22/B21</f>
        <v>0.8881777731032841</v>
      </c>
    </row>
    <row r="22" ht="18.1" customHeight="1">
      <c r="A22" s="39">
        <f>$A21+'60% - Table 1'!$B$10</f>
        <v>44232</v>
      </c>
      <c r="B22" s="11">
        <f>(E22+I22)/'60% - Table 1'!$B$10</f>
        <v>320383.721220035</v>
      </c>
      <c r="C22" s="12">
        <f>C21+E21</f>
        <v>8585917.0818858</v>
      </c>
      <c r="D22" s="31">
        <f>C22/'60% - Table 1'!$B$6</f>
        <v>0.0433632175852818</v>
      </c>
      <c r="E22" s="12">
        <f>(E21*'60% - Table 1'!$B$5+I21*'60% - Table 1'!$B$8*'60% - Table 1'!$B$13)*('60% - Table 1'!$B$6-C21)/'60% - Table 1'!$B$6</f>
        <v>184758.920818767</v>
      </c>
      <c r="F22" s="32">
        <f>E22/'60% - Table 1'!$B$6</f>
        <v>0.000933125862721045</v>
      </c>
      <c r="G22" s="12">
        <f>G21+I21</f>
        <v>46277265.4980843</v>
      </c>
      <c r="H22" s="32">
        <f>G22/'60% - Table 1'!$B$9</f>
        <v>0.350585344682457</v>
      </c>
      <c r="I22" s="12">
        <f>(I21*'60% - Table 1'!$B$8*(1-'60% - Table 1'!$B$13)+E21*'60% - Table 1'!$B$5*'60% - Table 1'!$B$14)*('60% - Table 1'!$B$9-G21)/'60% - Table 1'!$B$9</f>
        <v>1417159.68528141</v>
      </c>
      <c r="J22" s="32">
        <f>G22/'60% - Table 1'!$B$9</f>
        <v>0.350585344682457</v>
      </c>
      <c r="K22" s="12">
        <f>B22*'60% - Table 1'!$B$15</f>
        <v>1922.302327320210</v>
      </c>
      <c r="L22" s="40">
        <f>$A22+30</f>
        <v>44262</v>
      </c>
      <c r="M22" s="34">
        <f>B23/B22</f>
        <v>0.871972363901356</v>
      </c>
    </row>
    <row r="23" ht="18.1" customHeight="1">
      <c r="A23" s="39">
        <f>$A22+'60% - Table 1'!$B$10</f>
        <v>44237</v>
      </c>
      <c r="B23" s="11">
        <f>(E23+I23)/'60% - Table 1'!$B$10</f>
        <v>279365.750747747</v>
      </c>
      <c r="C23" s="12">
        <f>C22+E22</f>
        <v>8770676.00270457</v>
      </c>
      <c r="D23" s="31">
        <f>C23/'60% - Table 1'!$B$6</f>
        <v>0.0442963434480029</v>
      </c>
      <c r="E23" s="12">
        <f>(E22*'60% - Table 1'!$B$5+I22*'60% - Table 1'!$B$8*'60% - Table 1'!$B$13)*('60% - Table 1'!$B$6-C22)/'60% - Table 1'!$B$6</f>
        <v>165598.367518475</v>
      </c>
      <c r="F23" s="32">
        <f>E23/'60% - Table 1'!$B$6</f>
        <v>0.000836355391507449</v>
      </c>
      <c r="G23" s="12">
        <f>G22+I22</f>
        <v>47694425.1833657</v>
      </c>
      <c r="H23" s="32">
        <f>G23/'60% - Table 1'!$B$9</f>
        <v>0.361321402904286</v>
      </c>
      <c r="I23" s="12">
        <f>(I22*'60% - Table 1'!$B$8*(1-'60% - Table 1'!$B$13)+E22*'60% - Table 1'!$B$5*'60% - Table 1'!$B$14)*('60% - Table 1'!$B$9-G22)/'60% - Table 1'!$B$9</f>
        <v>1231230.38622026</v>
      </c>
      <c r="J23" s="32">
        <f>G23/'60% - Table 1'!$B$9</f>
        <v>0.361321402904286</v>
      </c>
      <c r="K23" s="12">
        <f>B23*'60% - Table 1'!$B$15</f>
        <v>1676.194504486480</v>
      </c>
      <c r="L23" s="40">
        <f>$A23+30</f>
        <v>44267</v>
      </c>
      <c r="M23" s="34">
        <f>B24/B23</f>
        <v>0.85757032639028</v>
      </c>
    </row>
    <row r="24" ht="18.1" customHeight="1">
      <c r="A24" s="39">
        <f>$A23+'60% - Table 1'!$B$10</f>
        <v>44242</v>
      </c>
      <c r="B24" s="11">
        <f>(E24+I24)/'60% - Table 1'!$B$10</f>
        <v>239575.778051011</v>
      </c>
      <c r="C24" s="12">
        <f>C23+E23</f>
        <v>8936274.370223049</v>
      </c>
      <c r="D24" s="31">
        <f>C24/'60% - Table 1'!$B$6</f>
        <v>0.0451326988395104</v>
      </c>
      <c r="E24" s="12">
        <f>(E23*'60% - Table 1'!$B$5+I23*'60% - Table 1'!$B$8*'60% - Table 1'!$B$13)*('60% - Table 1'!$B$6-C23)/'60% - Table 1'!$B$6</f>
        <v>145673.582894383</v>
      </c>
      <c r="F24" s="32">
        <f>E24/'60% - Table 1'!$B$6</f>
        <v>0.000735725166133247</v>
      </c>
      <c r="G24" s="12">
        <f>G23+I23</f>
        <v>48925655.569586</v>
      </c>
      <c r="H24" s="32">
        <f>G24/'60% - Table 1'!$B$9</f>
        <v>0.370648905830197</v>
      </c>
      <c r="I24" s="12">
        <f>(I23*'60% - Table 1'!$B$8*(1-'60% - Table 1'!$B$13)+E23*'60% - Table 1'!$B$5*'60% - Table 1'!$B$14)*('60% - Table 1'!$B$9-G23)/'60% - Table 1'!$B$9</f>
        <v>1052205.30736067</v>
      </c>
      <c r="J24" s="32">
        <f>G24/'60% - Table 1'!$B$9</f>
        <v>0.370648905830197</v>
      </c>
      <c r="K24" s="12">
        <f>B24*'60% - Table 1'!$B$15</f>
        <v>1437.454668306070</v>
      </c>
      <c r="L24" s="40">
        <f>$A24+30</f>
        <v>44272</v>
      </c>
      <c r="M24" s="34">
        <f>B25/B24</f>
        <v>0.844997981060731</v>
      </c>
    </row>
    <row r="25" ht="18.1" customHeight="1">
      <c r="A25" s="39">
        <f>$A24+'60% - Table 1'!$B$10</f>
        <v>44247</v>
      </c>
      <c r="B25" s="11">
        <f>(E25+I25)/'60% - Table 1'!$B$10</f>
        <v>202441.048764158</v>
      </c>
      <c r="C25" s="12">
        <f>C24+E24</f>
        <v>9081947.95311743</v>
      </c>
      <c r="D25" s="31">
        <f>C25/'60% - Table 1'!$B$6</f>
        <v>0.0458684240056436</v>
      </c>
      <c r="E25" s="12">
        <f>(E24*'60% - Table 1'!$B$5+I24*'60% - Table 1'!$B$8*'60% - Table 1'!$B$13)*('60% - Table 1'!$B$6-C24)/'60% - Table 1'!$B$6</f>
        <v>125969.727326931</v>
      </c>
      <c r="F25" s="32">
        <f>E25/'60% - Table 1'!$B$6</f>
        <v>0.000636210744075409</v>
      </c>
      <c r="G25" s="12">
        <f>G24+I24</f>
        <v>49977860.8769467</v>
      </c>
      <c r="H25" s="32">
        <f>G25/'60% - Table 1'!$B$9</f>
        <v>0.378620158158687</v>
      </c>
      <c r="I25" s="12">
        <f>(I24*'60% - Table 1'!$B$8*(1-'60% - Table 1'!$B$13)+E24*'60% - Table 1'!$B$5*'60% - Table 1'!$B$14)*('60% - Table 1'!$B$9-G24)/'60% - Table 1'!$B$9</f>
        <v>886235.516493859</v>
      </c>
      <c r="J25" s="32">
        <f>G25/'60% - Table 1'!$B$9</f>
        <v>0.378620158158687</v>
      </c>
      <c r="K25" s="12">
        <f>B25*'60% - Table 1'!$B$15</f>
        <v>1214.646292584950</v>
      </c>
      <c r="L25" s="40">
        <f>$A25+30</f>
        <v>44277</v>
      </c>
      <c r="M25" s="34">
        <f>B26/B25</f>
        <v>0.834198768821975</v>
      </c>
    </row>
    <row r="26" ht="18.1" customHeight="1">
      <c r="A26" s="39">
        <f>$A25+'60% - Table 1'!$B$10</f>
        <v>44252</v>
      </c>
      <c r="B26" s="11">
        <f>(E26+I26)/'60% - Table 1'!$B$10</f>
        <v>168876.07363809</v>
      </c>
      <c r="C26" s="12">
        <f>C25+E25</f>
        <v>9207917.68044436</v>
      </c>
      <c r="D26" s="31">
        <f>C26/'60% - Table 1'!$B$6</f>
        <v>0.046504634749719</v>
      </c>
      <c r="E26" s="12">
        <f>(E25*'60% - Table 1'!$B$5+I25*'60% - Table 1'!$B$8*'60% - Table 1'!$B$13)*('60% - Table 1'!$B$6-C25)/'60% - Table 1'!$B$6</f>
        <v>107267.648088622</v>
      </c>
      <c r="F26" s="32">
        <f>E26/'60% - Table 1'!$B$6</f>
        <v>0.000541755798427384</v>
      </c>
      <c r="G26" s="12">
        <f>G25+I25</f>
        <v>50864096.3934406</v>
      </c>
      <c r="H26" s="32">
        <f>G26/'60% - Table 1'!$B$9</f>
        <v>0.385334063586671</v>
      </c>
      <c r="I26" s="12">
        <f>(I25*'60% - Table 1'!$B$8*(1-'60% - Table 1'!$B$13)+E25*'60% - Table 1'!$B$5*'60% - Table 1'!$B$14)*('60% - Table 1'!$B$9-G25)/'60% - Table 1'!$B$9</f>
        <v>737112.720101826</v>
      </c>
      <c r="J26" s="32">
        <f>G26/'60% - Table 1'!$B$9</f>
        <v>0.385334063586671</v>
      </c>
      <c r="K26" s="12">
        <f>B26*'60% - Table 1'!$B$15</f>
        <v>1013.256441828540</v>
      </c>
      <c r="L26" s="40">
        <f>$A26+30</f>
        <v>44282</v>
      </c>
      <c r="M26" s="34">
        <f>B27/B26</f>
        <v>0.825054597122956</v>
      </c>
    </row>
    <row r="27" ht="18.1" customHeight="1">
      <c r="A27" s="39">
        <f>$A26+'60% - Table 1'!$B$10</f>
        <v>44257</v>
      </c>
      <c r="B27" s="11">
        <f>(E27+I27)/'60% - Table 1'!$B$10</f>
        <v>139331.980899181</v>
      </c>
      <c r="C27" s="12">
        <f>C26+E26</f>
        <v>9315185.328532981</v>
      </c>
      <c r="D27" s="31">
        <f>C27/'60% - Table 1'!$B$6</f>
        <v>0.0470463905481464</v>
      </c>
      <c r="E27" s="12">
        <f>(E26*'60% - Table 1'!$B$5+I26*'60% - Table 1'!$B$8*'60% - Table 1'!$B$13)*('60% - Table 1'!$B$6-C26)/'60% - Table 1'!$B$6</f>
        <v>90110.031477408</v>
      </c>
      <c r="F27" s="32">
        <f>E27/'60% - Table 1'!$B$6</f>
        <v>0.000455101169077818</v>
      </c>
      <c r="G27" s="12">
        <f>G26+I26</f>
        <v>51601209.1135424</v>
      </c>
      <c r="H27" s="32">
        <f>G27/'60% - Table 1'!$B$9</f>
        <v>0.39091825086017</v>
      </c>
      <c r="I27" s="12">
        <f>(I26*'60% - Table 1'!$B$8*(1-'60% - Table 1'!$B$13)+E26*'60% - Table 1'!$B$5*'60% - Table 1'!$B$14)*('60% - Table 1'!$B$9-G26)/'60% - Table 1'!$B$9</f>
        <v>606549.873018496</v>
      </c>
      <c r="J27" s="32">
        <f>G27/'60% - Table 1'!$B$9</f>
        <v>0.39091825086017</v>
      </c>
      <c r="K27" s="12">
        <f>B27*'60% - Table 1'!$B$15</f>
        <v>835.991885395086</v>
      </c>
      <c r="L27" s="40">
        <f>$A27+30</f>
        <v>44287</v>
      </c>
      <c r="M27" s="34">
        <f>B28/B27</f>
        <v>0.8174081093522469</v>
      </c>
    </row>
    <row r="28" ht="18.1" customHeight="1">
      <c r="A28" s="39">
        <f>$A27+'60% - Table 1'!$B$10</f>
        <v>44262</v>
      </c>
      <c r="B28" s="11">
        <f>(E28+I28)/'60% - Table 1'!$B$10</f>
        <v>113891.091079103</v>
      </c>
      <c r="C28" s="12">
        <f>C27+E27</f>
        <v>9405295.360010389</v>
      </c>
      <c r="D28" s="31">
        <f>C28/'60% - Table 1'!$B$6</f>
        <v>0.0475014917172242</v>
      </c>
      <c r="E28" s="12">
        <f>(E27*'60% - Table 1'!$B$5+I27*'60% - Table 1'!$B$8*'60% - Table 1'!$B$13)*('60% - Table 1'!$B$6-C27)/'60% - Table 1'!$B$6</f>
        <v>74809.2442540742</v>
      </c>
      <c r="F28" s="32">
        <f>E28/'60% - Table 1'!$B$6</f>
        <v>0.000377824465929668</v>
      </c>
      <c r="G28" s="12">
        <f>G27+I27</f>
        <v>52207758.9865609</v>
      </c>
      <c r="H28" s="32">
        <f>G28/'60% - Table 1'!$B$9</f>
        <v>0.395513325655764</v>
      </c>
      <c r="I28" s="12">
        <f>(I27*'60% - Table 1'!$B$8*(1-'60% - Table 1'!$B$13)+E27*'60% - Table 1'!$B$5*'60% - Table 1'!$B$14)*('60% - Table 1'!$B$9-G27)/'60% - Table 1'!$B$9</f>
        <v>494646.211141439</v>
      </c>
      <c r="J28" s="32">
        <f>G28/'60% - Table 1'!$B$9</f>
        <v>0.395513325655764</v>
      </c>
      <c r="K28" s="12">
        <f>B28*'60% - Table 1'!$B$15</f>
        <v>683.346546474618</v>
      </c>
      <c r="L28" s="40">
        <f>$A28+30</f>
        <v>44292</v>
      </c>
      <c r="M28" s="34">
        <f>B29/B28</f>
        <v>0.8110825814191041</v>
      </c>
    </row>
    <row r="29" ht="18.1" customHeight="1">
      <c r="A29" s="39">
        <f>$A28+'60% - Table 1'!$B$10</f>
        <v>44267</v>
      </c>
      <c r="B29" s="11">
        <f>(E29+I29)/'60% - Table 1'!$B$10</f>
        <v>92375.0801530771</v>
      </c>
      <c r="C29" s="12">
        <f>C28+E28</f>
        <v>9480104.604264461</v>
      </c>
      <c r="D29" s="31">
        <f>C29/'60% - Table 1'!$B$6</f>
        <v>0.0478793161831538</v>
      </c>
      <c r="E29" s="12">
        <f>(E28*'60% - Table 1'!$B$5+I28*'60% - Table 1'!$B$8*'60% - Table 1'!$B$13)*('60% - Table 1'!$B$6-C28)/'60% - Table 1'!$B$6</f>
        <v>61482.7618999033</v>
      </c>
      <c r="F29" s="32">
        <f>E29/'60% - Table 1'!$B$6</f>
        <v>0.000310518999494461</v>
      </c>
      <c r="G29" s="12">
        <f>G28+I28</f>
        <v>52702405.1977023</v>
      </c>
      <c r="H29" s="32">
        <f>G29/'60% - Table 1'!$B$9</f>
        <v>0.399260645437139</v>
      </c>
      <c r="I29" s="12">
        <f>(I28*'60% - Table 1'!$B$8*(1-'60% - Table 1'!$B$13)+E28*'60% - Table 1'!$B$5*'60% - Table 1'!$B$14)*('60% - Table 1'!$B$9-G28)/'60% - Table 1'!$B$9</f>
        <v>400392.638865482</v>
      </c>
      <c r="J29" s="32">
        <f>G29/'60% - Table 1'!$B$9</f>
        <v>0.399260645437139</v>
      </c>
      <c r="K29" s="12">
        <f>B29*'60% - Table 1'!$B$15</f>
        <v>554.250480918463</v>
      </c>
      <c r="L29" s="40">
        <f>$A29+30</f>
        <v>44297</v>
      </c>
      <c r="M29" s="34">
        <f>B30/B29</f>
        <v>0.805897665137575</v>
      </c>
    </row>
    <row r="30" ht="18.1" customHeight="1">
      <c r="A30" s="39">
        <f>$A29+'60% - Table 1'!$B$10</f>
        <v>44272</v>
      </c>
      <c r="B30" s="11">
        <f>(E30+I30)/'60% - Table 1'!$B$10</f>
        <v>74444.861412261205</v>
      </c>
      <c r="C30" s="12">
        <f>C29+E29</f>
        <v>9541587.36616436</v>
      </c>
      <c r="D30" s="31">
        <f>C30/'60% - Table 1'!$B$6</f>
        <v>0.0481898351826483</v>
      </c>
      <c r="E30" s="12">
        <f>(E29*'60% - Table 1'!$B$5+I29*'60% - Table 1'!$B$8*'60% - Table 1'!$B$13)*('60% - Table 1'!$B$6-C29)/'60% - Table 1'!$B$6</f>
        <v>50101.1516390621</v>
      </c>
      <c r="F30" s="32">
        <f>E30/'60% - Table 1'!$B$6</f>
        <v>0.000253036119389203</v>
      </c>
      <c r="G30" s="12">
        <f>G29+I29</f>
        <v>53102797.8365678</v>
      </c>
      <c r="H30" s="32">
        <f>G30/'60% - Table 1'!$B$9</f>
        <v>0.402293923004302</v>
      </c>
      <c r="I30" s="12">
        <f>(I29*'60% - Table 1'!$B$8*(1-'60% - Table 1'!$B$13)+E29*'60% - Table 1'!$B$5*'60% - Table 1'!$B$14)*('60% - Table 1'!$B$9-G29)/'60% - Table 1'!$B$9</f>
        <v>322123.155422244</v>
      </c>
      <c r="J30" s="32">
        <f>G30/'60% - Table 1'!$B$9</f>
        <v>0.402293923004302</v>
      </c>
      <c r="K30" s="12">
        <f>B30*'60% - Table 1'!$B$15</f>
        <v>446.669168473567</v>
      </c>
      <c r="L30" s="40">
        <f>$A30+30</f>
        <v>44302</v>
      </c>
      <c r="M30" s="34">
        <f>B31/B30</f>
        <v>0.801680512654715</v>
      </c>
    </row>
    <row r="31" ht="18.1" customHeight="1">
      <c r="A31" s="39">
        <f>$A30+'60% - Table 1'!$B$10</f>
        <v>44277</v>
      </c>
      <c r="B31" s="11">
        <f>(E31+I31)/'60% - Table 1'!$B$10</f>
        <v>59680.9946614908</v>
      </c>
      <c r="C31" s="12">
        <f>C30+E30</f>
        <v>9591688.517803419</v>
      </c>
      <c r="D31" s="31">
        <f>C31/'60% - Table 1'!$B$6</f>
        <v>0.0484428713020375</v>
      </c>
      <c r="E31" s="12">
        <f>(E30*'60% - Table 1'!$B$5+I30*'60% - Table 1'!$B$8*'60% - Table 1'!$B$13)*('60% - Table 1'!$B$6-C30)/'60% - Table 1'!$B$6</f>
        <v>40536.7207154211</v>
      </c>
      <c r="F31" s="32">
        <f>E31/'60% - Table 1'!$B$6</f>
        <v>0.000204730912704147</v>
      </c>
      <c r="G31" s="12">
        <f>G30+I30</f>
        <v>53424920.99199</v>
      </c>
      <c r="H31" s="32">
        <f>G31/'60% - Table 1'!$B$9</f>
        <v>0.404734249939318</v>
      </c>
      <c r="I31" s="12">
        <f>(I30*'60% - Table 1'!$B$8*(1-'60% - Table 1'!$B$13)+E30*'60% - Table 1'!$B$5*'60% - Table 1'!$B$14)*('60% - Table 1'!$B$9-G30)/'60% - Table 1'!$B$9</f>
        <v>257868.252592033</v>
      </c>
      <c r="J31" s="32">
        <f>G31/'60% - Table 1'!$B$9</f>
        <v>0.404734249939318</v>
      </c>
      <c r="K31" s="12">
        <f>B31*'60% - Table 1'!$B$15</f>
        <v>358.085967968945</v>
      </c>
      <c r="L31" s="40">
        <f>$A31+30</f>
        <v>44307</v>
      </c>
      <c r="M31" s="34">
        <f>B32/B31</f>
        <v>0.798272688473695</v>
      </c>
    </row>
    <row r="32" ht="18.1" customHeight="1">
      <c r="A32" s="39">
        <f>$A31+'60% - Table 1'!$B$10</f>
        <v>44282</v>
      </c>
      <c r="B32" s="11">
        <f>(E32+I32)/'60% - Table 1'!$B$10</f>
        <v>47641.7080592125</v>
      </c>
      <c r="C32" s="12">
        <f>C31+E31</f>
        <v>9632225.23851884</v>
      </c>
      <c r="D32" s="31">
        <f>C32/'60% - Table 1'!$B$6</f>
        <v>0.0486476022147416</v>
      </c>
      <c r="E32" s="12">
        <f>(E31*'60% - Table 1'!$B$5+I31*'60% - Table 1'!$B$8*'60% - Table 1'!$B$13)*('60% - Table 1'!$B$6-C31)/'60% - Table 1'!$B$6</f>
        <v>32605.5484096374</v>
      </c>
      <c r="F32" s="32">
        <f>E32/'60% - Table 1'!$B$6</f>
        <v>0.000164674486917361</v>
      </c>
      <c r="G32" s="12">
        <f>G31+I31</f>
        <v>53682789.244582</v>
      </c>
      <c r="H32" s="32">
        <f>G32/'60% - Table 1'!$B$9</f>
        <v>0.406687797307439</v>
      </c>
      <c r="I32" s="12">
        <f>(I31*'60% - Table 1'!$B$8*(1-'60% - Table 1'!$B$13)+E31*'60% - Table 1'!$B$5*'60% - Table 1'!$B$14)*('60% - Table 1'!$B$9-G31)/'60% - Table 1'!$B$9</f>
        <v>205602.991886425</v>
      </c>
      <c r="J32" s="32">
        <f>G32/'60% - Table 1'!$B$9</f>
        <v>0.406687797307439</v>
      </c>
      <c r="K32" s="12">
        <f>B32*'60% - Table 1'!$B$15</f>
        <v>285.850248355275</v>
      </c>
      <c r="L32" s="40">
        <f>$A32+30</f>
        <v>44312</v>
      </c>
      <c r="M32" s="34">
        <f>B33/B32</f>
        <v>0.795533702029492</v>
      </c>
    </row>
    <row r="33" ht="18.1" customHeight="1">
      <c r="A33" s="39">
        <f>$A32+'60% - Table 1'!$B$10</f>
        <v>44287</v>
      </c>
      <c r="B33" s="11">
        <f>(E33+I33)/'60% - Table 1'!$B$10</f>
        <v>37900.5843833536</v>
      </c>
      <c r="C33" s="12">
        <f>C32+E32</f>
        <v>9664830.78692848</v>
      </c>
      <c r="D33" s="31">
        <f>C33/'60% - Table 1'!$B$6</f>
        <v>0.048812276701659</v>
      </c>
      <c r="E33" s="12">
        <f>(E32*'60% - Table 1'!$B$5+I32*'60% - Table 1'!$B$8*'60% - Table 1'!$B$13)*('60% - Table 1'!$B$6-C32)/'60% - Table 1'!$B$6</f>
        <v>26099.8096168529</v>
      </c>
      <c r="F33" s="32">
        <f>E33/'60% - Table 1'!$B$6</f>
        <v>0.000131817220287136</v>
      </c>
      <c r="G33" s="12">
        <f>G32+I32</f>
        <v>53888392.2364684</v>
      </c>
      <c r="H33" s="32">
        <f>G33/'60% - Table 1'!$B$9</f>
        <v>0.408245395730821</v>
      </c>
      <c r="I33" s="12">
        <f>(I32*'60% - Table 1'!$B$8*(1-'60% - Table 1'!$B$13)+E32*'60% - Table 1'!$B$5*'60% - Table 1'!$B$14)*('60% - Table 1'!$B$9-G32)/'60% - Table 1'!$B$9</f>
        <v>163403.112299915</v>
      </c>
      <c r="J33" s="32">
        <f>G33/'60% - Table 1'!$B$9</f>
        <v>0.408245395730821</v>
      </c>
      <c r="K33" s="12">
        <f>B33*'60% - Table 1'!$B$15</f>
        <v>227.403506300122</v>
      </c>
      <c r="L33" s="40">
        <f>$A33+30</f>
        <v>44317</v>
      </c>
      <c r="M33" s="34">
        <f>B34/B33</f>
        <v>0.793342091112223</v>
      </c>
    </row>
    <row r="34" ht="18.1" customHeight="1">
      <c r="A34" s="39">
        <f>$A33+'60% - Table 1'!$B$10</f>
        <v>44292</v>
      </c>
      <c r="B34" s="11">
        <f>(E34+I34)/'60% - Table 1'!$B$10</f>
        <v>30068.128869065</v>
      </c>
      <c r="C34" s="12">
        <f>C33+E33</f>
        <v>9690930.596545329</v>
      </c>
      <c r="D34" s="31">
        <f>C34/'60% - Table 1'!$B$6</f>
        <v>0.0489440939219461</v>
      </c>
      <c r="E34" s="12">
        <f>(E33*'60% - Table 1'!$B$5+I33*'60% - Table 1'!$B$8*'60% - Table 1'!$B$13)*('60% - Table 1'!$B$6-C33)/'60% - Table 1'!$B$6</f>
        <v>20810.2198009791</v>
      </c>
      <c r="F34" s="32">
        <f>E34/'60% - Table 1'!$B$6</f>
        <v>0.000105102120206965</v>
      </c>
      <c r="G34" s="12">
        <f>G33+I33</f>
        <v>54051795.3487683</v>
      </c>
      <c r="H34" s="32">
        <f>G34/'60% - Table 1'!$B$9</f>
        <v>0.40948329809673</v>
      </c>
      <c r="I34" s="12">
        <f>(I33*'60% - Table 1'!$B$8*(1-'60% - Table 1'!$B$13)+E33*'60% - Table 1'!$B$5*'60% - Table 1'!$B$14)*('60% - Table 1'!$B$9-G33)/'60% - Table 1'!$B$9</f>
        <v>129530.424544346</v>
      </c>
      <c r="J34" s="32">
        <f>G34/'60% - Table 1'!$B$9</f>
        <v>0.40948329809673</v>
      </c>
      <c r="K34" s="12">
        <f>B34*'60% - Table 1'!$B$15</f>
        <v>180.408773214390</v>
      </c>
      <c r="L34" s="40">
        <f>$A34+30</f>
        <v>44322</v>
      </c>
      <c r="M34" s="34">
        <f>B35/B34</f>
        <v>0.7915948937787241</v>
      </c>
    </row>
    <row r="35" ht="18.1" customHeight="1">
      <c r="A35" s="39">
        <f>$A34+'60% - Table 1'!$B$10</f>
        <v>44297</v>
      </c>
      <c r="B35" s="11">
        <f>(E35+I35)/'60% - Table 1'!$B$10</f>
        <v>23801.7772782325</v>
      </c>
      <c r="C35" s="12">
        <f>C34+E34</f>
        <v>9711740.81634631</v>
      </c>
      <c r="D35" s="31">
        <f>C35/'60% - Table 1'!$B$6</f>
        <v>0.0490491960421531</v>
      </c>
      <c r="E35" s="12">
        <f>(E34*'60% - Table 1'!$B$5+I34*'60% - Table 1'!$B$8*'60% - Table 1'!$B$13)*('60% - Table 1'!$B$6-C34)/'60% - Table 1'!$B$6</f>
        <v>16540.0202489803</v>
      </c>
      <c r="F35" s="32">
        <f>E35/'60% - Table 1'!$B$6</f>
        <v>8.35354558029308e-05</v>
      </c>
      <c r="G35" s="12">
        <f>G34+I34</f>
        <v>54181325.7733126</v>
      </c>
      <c r="H35" s="32">
        <f>G35/'60% - Table 1'!$B$9</f>
        <v>0.410464589191762</v>
      </c>
      <c r="I35" s="12">
        <f>(I34*'60% - Table 1'!$B$8*(1-'60% - Table 1'!$B$13)+E34*'60% - Table 1'!$B$5*'60% - Table 1'!$B$14)*('60% - Table 1'!$B$9-G34)/'60% - Table 1'!$B$9</f>
        <v>102468.866142182</v>
      </c>
      <c r="J35" s="32">
        <f>G35/'60% - Table 1'!$B$9</f>
        <v>0.410464589191762</v>
      </c>
      <c r="K35" s="12">
        <f>B35*'60% - Table 1'!$B$15</f>
        <v>142.810663669395</v>
      </c>
      <c r="L35" s="40">
        <f>$A35+30</f>
        <v>44327</v>
      </c>
      <c r="M35" s="34">
        <f>B36/B35</f>
        <v>0.79020617412351</v>
      </c>
    </row>
    <row r="36" ht="18.1" customHeight="1">
      <c r="A36" s="39">
        <f>$A35+'60% - Table 1'!$B$10</f>
        <v>44302</v>
      </c>
      <c r="B36" s="11">
        <f>(E36+I36)/'60% - Table 1'!$B$10</f>
        <v>18808.311360372</v>
      </c>
      <c r="C36" s="12">
        <f>C35+E35</f>
        <v>9728280.836595289</v>
      </c>
      <c r="D36" s="31">
        <f>C36/'60% - Table 1'!$B$6</f>
        <v>0.049132731497956</v>
      </c>
      <c r="E36" s="12">
        <f>(E35*'60% - Table 1'!$B$5+I35*'60% - Table 1'!$B$8*'60% - Table 1'!$B$13)*('60% - Table 1'!$B$6-C35)/'60% - Table 1'!$B$6</f>
        <v>13112.4977659977</v>
      </c>
      <c r="F36" s="32">
        <f>E36/'60% - Table 1'!$B$6</f>
        <v>6.62247361919076e-05</v>
      </c>
      <c r="G36" s="12">
        <f>G35+I35</f>
        <v>54283794.6394548</v>
      </c>
      <c r="H36" s="32">
        <f>G36/'60% - Table 1'!$B$9</f>
        <v>0.411240868480718</v>
      </c>
      <c r="I36" s="12">
        <f>(I35*'60% - Table 1'!$B$8*(1-'60% - Table 1'!$B$13)+E35*'60% - Table 1'!$B$5*'60% - Table 1'!$B$14)*('60% - Table 1'!$B$9-G35)/'60% - Table 1'!$B$9</f>
        <v>80929.0590358624</v>
      </c>
      <c r="J36" s="32">
        <f>G36/'60% - Table 1'!$B$9</f>
        <v>0.411240868480718</v>
      </c>
      <c r="K36" s="12">
        <f>B36*'60% - Table 1'!$B$15</f>
        <v>112.849868162232</v>
      </c>
      <c r="L36" s="40">
        <f>$A36+30</f>
        <v>44332</v>
      </c>
      <c r="M36" s="34">
        <f>B37/B36</f>
        <v>0.789105084373505</v>
      </c>
    </row>
    <row r="37" ht="18.1" customHeight="1">
      <c r="A37" s="39">
        <f>$A36+'60% - Table 1'!$B$10</f>
        <v>44307</v>
      </c>
      <c r="B37" s="11">
        <f>(E37+I37)/'60% - Table 1'!$B$10</f>
        <v>14841.7341229495</v>
      </c>
      <c r="C37" s="12">
        <f>C36+E36</f>
        <v>9741393.334361291</v>
      </c>
      <c r="D37" s="31">
        <f>C37/'60% - Table 1'!$B$6</f>
        <v>0.0491989562341479</v>
      </c>
      <c r="E37" s="12">
        <f>(E36*'60% - Table 1'!$B$5+I36*'60% - Table 1'!$B$8*'60% - Table 1'!$B$13)*('60% - Table 1'!$B$6-C36)/'60% - Table 1'!$B$6</f>
        <v>10373.9935051483</v>
      </c>
      <c r="F37" s="32">
        <f>E37/'60% - Table 1'!$B$6</f>
        <v>5.23939065916581e-05</v>
      </c>
      <c r="G37" s="12">
        <f>G36+I36</f>
        <v>54364723.6984907</v>
      </c>
      <c r="H37" s="32">
        <f>G37/'60% - Table 1'!$B$9</f>
        <v>0.411853967412808</v>
      </c>
      <c r="I37" s="12">
        <f>(I36*'60% - Table 1'!$B$8*(1-'60% - Table 1'!$B$13)+E36*'60% - Table 1'!$B$5*'60% - Table 1'!$B$14)*('60% - Table 1'!$B$9-G36)/'60% - Table 1'!$B$9</f>
        <v>63834.6771095994</v>
      </c>
      <c r="J37" s="32">
        <f>G37/'60% - Table 1'!$B$9</f>
        <v>0.411853967412808</v>
      </c>
      <c r="K37" s="12">
        <f>B37*'60% - Table 1'!$B$15</f>
        <v>89.05040473769699</v>
      </c>
      <c r="L37" s="40">
        <f>$A37+30</f>
        <v>44337</v>
      </c>
      <c r="M37" s="34">
        <f>B38/B37</f>
        <v>0.788233786545383</v>
      </c>
    </row>
    <row r="38" ht="18.1" customHeight="1">
      <c r="A38" s="39">
        <f>$A37+'60% - Table 1'!$B$10</f>
        <v>44312</v>
      </c>
      <c r="B38" s="11">
        <f>(E38+I38)/'60% - Table 1'!$B$10</f>
        <v>11698.7562866323</v>
      </c>
      <c r="C38" s="12">
        <f>C37+E37</f>
        <v>9751767.327866441</v>
      </c>
      <c r="D38" s="31">
        <f>C38/'60% - Table 1'!$B$6</f>
        <v>0.0492513501407396</v>
      </c>
      <c r="E38" s="12">
        <f>(E37*'60% - Table 1'!$B$5+I37*'60% - Table 1'!$B$8*'60% - Table 1'!$B$13)*('60% - Table 1'!$B$6-C37)/'60% - Table 1'!$B$6</f>
        <v>8194.0269747845</v>
      </c>
      <c r="F38" s="32">
        <f>E38/'60% - Table 1'!$B$6</f>
        <v>4.13839746201237e-05</v>
      </c>
      <c r="G38" s="12">
        <f>G37+I37</f>
        <v>54428558.3756003</v>
      </c>
      <c r="H38" s="32">
        <f>G38/'60% - Table 1'!$B$9</f>
        <v>0.412337563451517</v>
      </c>
      <c r="I38" s="12">
        <f>(I37*'60% - Table 1'!$B$8*(1-'60% - Table 1'!$B$13)+E37*'60% - Table 1'!$B$5*'60% - Table 1'!$B$14)*('60% - Table 1'!$B$9-G37)/'60% - Table 1'!$B$9</f>
        <v>50299.7544583771</v>
      </c>
      <c r="J38" s="32">
        <f>G38/'60% - Table 1'!$B$9</f>
        <v>0.412337563451517</v>
      </c>
      <c r="K38" s="12">
        <f>B38*'60% - Table 1'!$B$15</f>
        <v>70.1925377197938</v>
      </c>
      <c r="L38" s="40">
        <f>$A38+30</f>
        <v>44342</v>
      </c>
      <c r="M38" s="34">
        <f>B39/B38</f>
        <v>0.7875454330412019</v>
      </c>
    </row>
    <row r="39" ht="18.1" customHeight="1">
      <c r="A39" s="39">
        <f>$A38+'60% - Table 1'!$B$10</f>
        <v>44317</v>
      </c>
      <c r="B39" s="11">
        <f>(E39+I39)/'60% - Table 1'!$B$10</f>
        <v>9213.302085799320</v>
      </c>
      <c r="C39" s="12">
        <f>C38+E38</f>
        <v>9759961.354841219</v>
      </c>
      <c r="D39" s="31">
        <f>C39/'60% - Table 1'!$B$6</f>
        <v>0.0492927341153597</v>
      </c>
      <c r="E39" s="12">
        <f>(E38*'60% - Table 1'!$B$5+I38*'60% - Table 1'!$B$8*'60% - Table 1'!$B$13)*('60% - Table 1'!$B$6-C38)/'60% - Table 1'!$B$6</f>
        <v>6463.753688043490</v>
      </c>
      <c r="F39" s="32">
        <f>E39/'60% - Table 1'!$B$6</f>
        <v>3.26452206466843e-05</v>
      </c>
      <c r="G39" s="12">
        <f>G38+I38</f>
        <v>54478858.1300587</v>
      </c>
      <c r="H39" s="32">
        <f>G39/'60% - Table 1'!$B$9</f>
        <v>0.412718622197414</v>
      </c>
      <c r="I39" s="12">
        <f>(I38*'60% - Table 1'!$B$8*(1-'60% - Table 1'!$B$13)+E38*'60% - Table 1'!$B$5*'60% - Table 1'!$B$14)*('60% - Table 1'!$B$9-G38)/'60% - Table 1'!$B$9</f>
        <v>39602.7567409531</v>
      </c>
      <c r="J39" s="32">
        <f>G39/'60% - Table 1'!$B$9</f>
        <v>0.412718622197414</v>
      </c>
      <c r="K39" s="12">
        <f>B39*'60% - Table 1'!$B$15</f>
        <v>55.2798125147959</v>
      </c>
      <c r="L39" s="40">
        <f>$A39+30</f>
        <v>44347</v>
      </c>
      <c r="M39" s="34">
        <f>B40/B39</f>
        <v>0.787002316539951</v>
      </c>
    </row>
    <row r="40" ht="18.1" customHeight="1">
      <c r="A40" s="39">
        <f>$A39+'60% - Table 1'!$B$10</f>
        <v>44322</v>
      </c>
      <c r="B40" s="11">
        <f>(E40+I40)/'60% - Table 1'!$B$10</f>
        <v>7250.890084506430</v>
      </c>
      <c r="C40" s="12">
        <f>C39+E39</f>
        <v>9766425.10852926</v>
      </c>
      <c r="D40" s="31">
        <f>C40/'60% - Table 1'!$B$6</f>
        <v>0.0493253793360064</v>
      </c>
      <c r="E40" s="12">
        <f>(E39*'60% - Table 1'!$B$5+I39*'60% - Table 1'!$B$8*'60% - Table 1'!$B$13)*('60% - Table 1'!$B$6-C39)/'60% - Table 1'!$B$6</f>
        <v>5093.599039232660</v>
      </c>
      <c r="F40" s="32">
        <f>E40/'60% - Table 1'!$B$6</f>
        <v>2.57252476728922e-05</v>
      </c>
      <c r="G40" s="12">
        <f>G39+I39</f>
        <v>54518460.8867997</v>
      </c>
      <c r="H40" s="32">
        <f>G40/'60% - Table 1'!$B$9</f>
        <v>0.413018643081816</v>
      </c>
      <c r="I40" s="12">
        <f>(I39*'60% - Table 1'!$B$8*(1-'60% - Table 1'!$B$13)+E39*'60% - Table 1'!$B$5*'60% - Table 1'!$B$14)*('60% - Table 1'!$B$9-G39)/'60% - Table 1'!$B$9</f>
        <v>31160.8513832995</v>
      </c>
      <c r="J40" s="32">
        <f>G40/'60% - Table 1'!$B$9</f>
        <v>0.413018643081816</v>
      </c>
      <c r="K40" s="12">
        <f>B40*'60% - Table 1'!$B$15</f>
        <v>43.5053405070386</v>
      </c>
      <c r="L40" s="40">
        <f>$A40+30</f>
        <v>44352</v>
      </c>
      <c r="M40" s="34">
        <f>B41/B40</f>
        <v>0.786574239647325</v>
      </c>
    </row>
    <row r="41" ht="18.1" customHeight="1">
      <c r="A41" s="39">
        <f>$A40+'60% - Table 1'!$B$10</f>
        <v>44327</v>
      </c>
      <c r="B41" s="11">
        <f>(E41+I41)/'60% - Table 1'!$B$10</f>
        <v>5703.363354986970</v>
      </c>
      <c r="C41" s="12">
        <f>C40+E40</f>
        <v>9771518.707568491</v>
      </c>
      <c r="D41" s="31">
        <f>C41/'60% - Table 1'!$B$6</f>
        <v>0.0493511045836792</v>
      </c>
      <c r="E41" s="12">
        <f>(E40*'60% - Table 1'!$B$5+I40*'60% - Table 1'!$B$8*'60% - Table 1'!$B$13)*('60% - Table 1'!$B$6-C40)/'60% - Table 1'!$B$6</f>
        <v>4010.610273561770</v>
      </c>
      <c r="F41" s="32">
        <f>E41/'60% - Table 1'!$B$6</f>
        <v>2.02556074422312e-05</v>
      </c>
      <c r="G41" s="12">
        <f>G40+I40</f>
        <v>54549621.738183</v>
      </c>
      <c r="H41" s="32">
        <f>G41/'60% - Table 1'!$B$9</f>
        <v>0.41325471013775</v>
      </c>
      <c r="I41" s="12">
        <f>(I40*'60% - Table 1'!$B$8*(1-'60% - Table 1'!$B$13)+E40*'60% - Table 1'!$B$5*'60% - Table 1'!$B$14)*('60% - Table 1'!$B$9-G40)/'60% - Table 1'!$B$9</f>
        <v>24506.2065013731</v>
      </c>
      <c r="J41" s="32">
        <f>G41/'60% - Table 1'!$B$9</f>
        <v>0.41325471013775</v>
      </c>
      <c r="K41" s="12">
        <f>B41*'60% - Table 1'!$B$15</f>
        <v>34.2201801299218</v>
      </c>
      <c r="L41" s="40">
        <f>$A41+30</f>
        <v>44357</v>
      </c>
      <c r="M41" s="34">
        <f>B42/B41</f>
        <v>0.786237116996922</v>
      </c>
    </row>
    <row r="42" ht="18.1" customHeight="1">
      <c r="A42" s="39">
        <f>$A41+'60% - Table 1'!$B$10</f>
        <v>44332</v>
      </c>
      <c r="B42" s="11">
        <f>(E42+I42)/'60% - Table 1'!$B$10</f>
        <v>4484.195961410850</v>
      </c>
      <c r="C42" s="12">
        <f>C41+E41</f>
        <v>9775529.31784205</v>
      </c>
      <c r="D42" s="31">
        <f>C42/'60% - Table 1'!$B$6</f>
        <v>0.0493713601911215</v>
      </c>
      <c r="E42" s="12">
        <f>(E41*'60% - Table 1'!$B$5+I41*'60% - Table 1'!$B$8*'60% - Table 1'!$B$13)*('60% - Table 1'!$B$6-C41)/'60% - Table 1'!$B$6</f>
        <v>3155.848760498960</v>
      </c>
      <c r="F42" s="32">
        <f>E42/'60% - Table 1'!$B$6</f>
        <v>1.59386301035301e-05</v>
      </c>
      <c r="G42" s="12">
        <f>G41+I41</f>
        <v>54574127.9446844</v>
      </c>
      <c r="H42" s="32">
        <f>G42/'60% - Table 1'!$B$9</f>
        <v>0.413440363217306</v>
      </c>
      <c r="I42" s="12">
        <f>(I41*'60% - Table 1'!$B$8*(1-'60% - Table 1'!$B$13)+E41*'60% - Table 1'!$B$5*'60% - Table 1'!$B$14)*('60% - Table 1'!$B$9-G41)/'60% - Table 1'!$B$9</f>
        <v>19265.1310465553</v>
      </c>
      <c r="J42" s="32">
        <f>G42/'60% - Table 1'!$B$9</f>
        <v>0.413440363217306</v>
      </c>
      <c r="K42" s="12">
        <f>B42*'60% - Table 1'!$B$15</f>
        <v>26.9051757684651</v>
      </c>
      <c r="L42" s="40">
        <f>$A42+30</f>
        <v>44362</v>
      </c>
      <c r="M42" s="34">
        <f>B43/B42</f>
        <v>0.785971800444502</v>
      </c>
    </row>
    <row r="43" ht="18.1" customHeight="1">
      <c r="A43" s="39">
        <f>$A42+'60% - Table 1'!$B$10</f>
        <v>44337</v>
      </c>
      <c r="B43" s="11">
        <f>(E43+I43)/'60% - Table 1'!$B$10</f>
        <v>3524.451573336050</v>
      </c>
      <c r="C43" s="12">
        <f>C42+E42</f>
        <v>9778685.16660255</v>
      </c>
      <c r="D43" s="31">
        <f>C43/'60% - Table 1'!$B$6</f>
        <v>0.049387298821225</v>
      </c>
      <c r="E43" s="12">
        <f>(E42*'60% - Table 1'!$B$5+I42*'60% - Table 1'!$B$8*'60% - Table 1'!$B$13)*('60% - Table 1'!$B$6-C42)/'60% - Table 1'!$B$6</f>
        <v>2481.995058431130</v>
      </c>
      <c r="F43" s="32">
        <f>E43/'60% - Table 1'!$B$6</f>
        <v>1.2535328577935e-05</v>
      </c>
      <c r="G43" s="12">
        <f>G42+I42</f>
        <v>54593393.075731</v>
      </c>
      <c r="H43" s="32">
        <f>G43/'60% - Table 1'!$B$9</f>
        <v>0.41358631117978</v>
      </c>
      <c r="I43" s="12">
        <f>(I42*'60% - Table 1'!$B$8*(1-'60% - Table 1'!$B$13)+E42*'60% - Table 1'!$B$5*'60% - Table 1'!$B$14)*('60% - Table 1'!$B$9-G42)/'60% - Table 1'!$B$9</f>
        <v>15140.2628082491</v>
      </c>
      <c r="J43" s="32">
        <f>G43/'60% - Table 1'!$B$9</f>
        <v>0.41358631117978</v>
      </c>
      <c r="K43" s="12">
        <f>B43*'60% - Table 1'!$B$15</f>
        <v>21.1467094400163</v>
      </c>
      <c r="L43" s="40">
        <f>$A43+30</f>
        <v>44367</v>
      </c>
      <c r="M43" s="34">
        <f>B44/B43</f>
        <v>0.785763106509659</v>
      </c>
    </row>
    <row r="44" ht="18.1" customHeight="1">
      <c r="A44" s="39">
        <f>$A43+'60% - Table 1'!$B$10</f>
        <v>44342</v>
      </c>
      <c r="B44" s="11">
        <f>(E44+I44)/'60% - Table 1'!$B$10</f>
        <v>2769.384017007390</v>
      </c>
      <c r="C44" s="12">
        <f>C43+E43</f>
        <v>9781167.16166098</v>
      </c>
      <c r="D44" s="31">
        <f>C44/'60% - Table 1'!$B$6</f>
        <v>0.0493998341498029</v>
      </c>
      <c r="E44" s="12">
        <f>(E43*'60% - Table 1'!$B$5+I43*'60% - Table 1'!$B$8*'60% - Table 1'!$B$13)*('60% - Table 1'!$B$6-C43)/'60% - Table 1'!$B$6</f>
        <v>1951.243239452470</v>
      </c>
      <c r="F44" s="32">
        <f>E44/'60% - Table 1'!$B$6</f>
        <v>9.854763835618539e-06</v>
      </c>
      <c r="G44" s="12">
        <f>G43+I43</f>
        <v>54608533.3385392</v>
      </c>
      <c r="H44" s="32">
        <f>G44/'60% - Table 1'!$B$9</f>
        <v>0.413701010140448</v>
      </c>
      <c r="I44" s="12">
        <f>(I43*'60% - Table 1'!$B$8*(1-'60% - Table 1'!$B$13)+E43*'60% - Table 1'!$B$5*'60% - Table 1'!$B$14)*('60% - Table 1'!$B$9-G43)/'60% - Table 1'!$B$9</f>
        <v>11895.6768455845</v>
      </c>
      <c r="J44" s="32">
        <f>G44/'60% - Table 1'!$B$9</f>
        <v>0.413701010140448</v>
      </c>
      <c r="K44" s="12">
        <f>B44*'60% - Table 1'!$B$15</f>
        <v>16.6163041020443</v>
      </c>
      <c r="L44" s="40">
        <f>$A44+30</f>
        <v>44372</v>
      </c>
      <c r="M44" s="34">
        <f>B45/B44</f>
        <v>0.785599020466353</v>
      </c>
    </row>
    <row r="45" ht="18.1" customHeight="1">
      <c r="A45" s="39">
        <f>$A44+'60% - Table 1'!$B$10</f>
        <v>44347</v>
      </c>
      <c r="B45" s="11">
        <f>(E45+I45)/'60% - Table 1'!$B$10</f>
        <v>2175.625371056180</v>
      </c>
      <c r="C45" s="12">
        <f>C44+E44</f>
        <v>9783118.40490043</v>
      </c>
      <c r="D45" s="31">
        <f>C45/'60% - Table 1'!$B$6</f>
        <v>0.0494096889136385</v>
      </c>
      <c r="E45" s="12">
        <f>(E44*'60% - Table 1'!$B$5+I44*'60% - Table 1'!$B$8*'60% - Table 1'!$B$13)*('60% - Table 1'!$B$6-C44)/'60% - Table 1'!$B$6</f>
        <v>1533.503125576950</v>
      </c>
      <c r="F45" s="32">
        <f>E45/'60% - Table 1'!$B$6</f>
        <v>7.744965280691671e-06</v>
      </c>
      <c r="G45" s="12">
        <f>G44+I44</f>
        <v>54620429.0153848</v>
      </c>
      <c r="H45" s="32">
        <f>G45/'60% - Table 1'!$B$9</f>
        <v>0.41379112890443</v>
      </c>
      <c r="I45" s="12">
        <f>(I44*'60% - Table 1'!$B$8*(1-'60% - Table 1'!$B$13)+E44*'60% - Table 1'!$B$5*'60% - Table 1'!$B$14)*('60% - Table 1'!$B$9-G44)/'60% - Table 1'!$B$9</f>
        <v>9344.623729703930</v>
      </c>
      <c r="J45" s="32">
        <f>G45/'60% - Table 1'!$B$9</f>
        <v>0.41379112890443</v>
      </c>
      <c r="K45" s="12">
        <f>B45*'60% - Table 1'!$B$15</f>
        <v>13.0537522263371</v>
      </c>
      <c r="L45" s="40">
        <f>$A45+30</f>
        <v>44377</v>
      </c>
      <c r="M45" s="34">
        <f>B46/B45</f>
        <v>0.785470050775641</v>
      </c>
    </row>
    <row r="46" ht="18.1" customHeight="1">
      <c r="A46" s="39">
        <f>$A45+'60% - Table 1'!$B$10</f>
        <v>44352</v>
      </c>
      <c r="B46" s="11">
        <f>(E46+I46)/'60% - Table 1'!$B$10</f>
        <v>1708.888570672270</v>
      </c>
      <c r="C46" s="12">
        <f>C45+E45</f>
        <v>9784651.90802601</v>
      </c>
      <c r="D46" s="31">
        <f>C46/'60% - Table 1'!$B$6</f>
        <v>0.0494174338789192</v>
      </c>
      <c r="E46" s="12">
        <f>(E45*'60% - Table 1'!$B$5+I45*'60% - Table 1'!$B$8*'60% - Table 1'!$B$13)*('60% - Table 1'!$B$6-C45)/'60% - Table 1'!$B$6</f>
        <v>1204.896899751940</v>
      </c>
      <c r="F46" s="32">
        <f>E46/'60% - Table 1'!$B$6</f>
        <v>6.08533787753505e-06</v>
      </c>
      <c r="G46" s="12">
        <f>G45+I45</f>
        <v>54629773.6391145</v>
      </c>
      <c r="H46" s="32">
        <f>G46/'60% - Table 1'!$B$9</f>
        <v>0.413861921508443</v>
      </c>
      <c r="I46" s="12">
        <f>(I45*'60% - Table 1'!$B$8*(1-'60% - Table 1'!$B$13)+E45*'60% - Table 1'!$B$5*'60% - Table 1'!$B$14)*('60% - Table 1'!$B$9-G45)/'60% - Table 1'!$B$9</f>
        <v>7339.545953609430</v>
      </c>
      <c r="J46" s="32">
        <f>G46/'60% - Table 1'!$B$9</f>
        <v>0.413861921508443</v>
      </c>
      <c r="K46" s="12">
        <f>B46*'60% - Table 1'!$B$15</f>
        <v>10.2533314240336</v>
      </c>
      <c r="L46" s="40">
        <f>$A46+30</f>
        <v>44382</v>
      </c>
      <c r="M46" s="34">
        <f>B47/B46</f>
        <v>0.785368709089171</v>
      </c>
    </row>
    <row r="47" ht="18.1" customHeight="1">
      <c r="A47" s="39">
        <f>$A46+'60% - Table 1'!$B$10</f>
        <v>44357</v>
      </c>
      <c r="B47" s="11">
        <f>(E47+I47)/'60% - Table 1'!$B$10</f>
        <v>1342.107610726120</v>
      </c>
      <c r="C47" s="12">
        <f>C46+E46</f>
        <v>9785856.80492576</v>
      </c>
      <c r="D47" s="31">
        <f>C47/'60% - Table 1'!$B$6</f>
        <v>0.0494235192167968</v>
      </c>
      <c r="E47" s="12">
        <f>(E46*'60% - Table 1'!$B$5+I46*'60% - Table 1'!$B$8*'60% - Table 1'!$B$13)*('60% - Table 1'!$B$6-C46)/'60% - Table 1'!$B$6</f>
        <v>946.520704623209</v>
      </c>
      <c r="F47" s="32">
        <f>E47/'60% - Table 1'!$B$6</f>
        <v>4.78040759910712e-06</v>
      </c>
      <c r="G47" s="12">
        <f>G46+I46</f>
        <v>54637113.1850681</v>
      </c>
      <c r="H47" s="32">
        <f>G47/'60% - Table 1'!$B$9</f>
        <v>0.413917524129304</v>
      </c>
      <c r="I47" s="12">
        <f>(I46*'60% - Table 1'!$B$8*(1-'60% - Table 1'!$B$13)+E46*'60% - Table 1'!$B$5*'60% - Table 1'!$B$14)*('60% - Table 1'!$B$9-G46)/'60% - Table 1'!$B$9</f>
        <v>5764.017349007380</v>
      </c>
      <c r="J47" s="32">
        <f>G47/'60% - Table 1'!$B$9</f>
        <v>0.413917524129304</v>
      </c>
      <c r="K47" s="12">
        <f>B47*'60% - Table 1'!$B$15</f>
        <v>8.052645664356721</v>
      </c>
      <c r="L47" s="40">
        <f>$A47+30</f>
        <v>44387</v>
      </c>
      <c r="M47" s="34">
        <f>B48/B47</f>
        <v>0.785289093674997</v>
      </c>
    </row>
    <row r="48" ht="18.1" customHeight="1">
      <c r="A48" s="39">
        <f>$A47+'60% - Table 1'!$B$10</f>
        <v>44362</v>
      </c>
      <c r="B48" s="11">
        <f>(E48+I48)/'60% - Table 1'!$B$10</f>
        <v>1053.942469241430</v>
      </c>
      <c r="C48" s="12">
        <f>C47+E47</f>
        <v>9786803.32563038</v>
      </c>
      <c r="D48" s="31">
        <f>C48/'60% - Table 1'!$B$6</f>
        <v>0.0494282996243959</v>
      </c>
      <c r="E48" s="12">
        <f>(E47*'60% - Table 1'!$B$5+I47*'60% - Table 1'!$B$8*'60% - Table 1'!$B$13)*('60% - Table 1'!$B$6-C47)/'60% - Table 1'!$B$6</f>
        <v>743.435881031161</v>
      </c>
      <c r="F48" s="32">
        <f>E48/'60% - Table 1'!$B$6</f>
        <v>3.75472667187455e-06</v>
      </c>
      <c r="G48" s="12">
        <f>G47+I47</f>
        <v>54642877.2024171</v>
      </c>
      <c r="H48" s="32">
        <f>G48/'60% - Table 1'!$B$9</f>
        <v>0.413961190927402</v>
      </c>
      <c r="I48" s="12">
        <f>(I47*'60% - Table 1'!$B$8*(1-'60% - Table 1'!$B$13)+E47*'60% - Table 1'!$B$5*'60% - Table 1'!$B$14)*('60% - Table 1'!$B$9-G47)/'60% - Table 1'!$B$9</f>
        <v>4526.276465176</v>
      </c>
      <c r="J48" s="32">
        <f>G48/'60% - Table 1'!$B$9</f>
        <v>0.413961190927402</v>
      </c>
      <c r="K48" s="12">
        <f>B48*'60% - Table 1'!$B$15</f>
        <v>6.32365481544858</v>
      </c>
      <c r="L48" s="40">
        <f>$A48+30</f>
        <v>44392</v>
      </c>
      <c r="M48" s="34">
        <f>B49/B48</f>
        <v>0.78522655712446</v>
      </c>
    </row>
    <row r="49" ht="18.1" customHeight="1">
      <c r="A49" s="39">
        <f>$A48+'60% - Table 1'!$B$10</f>
        <v>44367</v>
      </c>
      <c r="B49" s="11">
        <f>(E49+I49)/'60% - Table 1'!$B$10</f>
        <v>827.5836165297</v>
      </c>
      <c r="C49" s="12">
        <f>C48+E48</f>
        <v>9787546.76151141</v>
      </c>
      <c r="D49" s="31">
        <f>C49/'60% - Table 1'!$B$6</f>
        <v>0.0494320543510677</v>
      </c>
      <c r="E49" s="12">
        <f>(E48*'60% - Table 1'!$B$5+I48*'60% - Table 1'!$B$8*'60% - Table 1'!$B$13)*('60% - Table 1'!$B$6-C48)/'60% - Table 1'!$B$6</f>
        <v>583.8541659318799</v>
      </c>
      <c r="F49" s="32">
        <f>E49/'60% - Table 1'!$B$6</f>
        <v>2.94875841379737e-06</v>
      </c>
      <c r="G49" s="12">
        <f>G48+I48</f>
        <v>54647403.4788823</v>
      </c>
      <c r="H49" s="32">
        <f>G49/'60% - Table 1'!$B$9</f>
        <v>0.413995480900623</v>
      </c>
      <c r="I49" s="12">
        <f>(I48*'60% - Table 1'!$B$8*(1-'60% - Table 1'!$B$13)+E48*'60% - Table 1'!$B$5*'60% - Table 1'!$B$14)*('60% - Table 1'!$B$9-G48)/'60% - Table 1'!$B$9</f>
        <v>3554.063916716620</v>
      </c>
      <c r="J49" s="32">
        <f>G49/'60% - Table 1'!$B$9</f>
        <v>0.413995480900623</v>
      </c>
      <c r="K49" s="12">
        <f>B49*'60% - Table 1'!$B$15</f>
        <v>4.9655016991782</v>
      </c>
      <c r="L49" s="40">
        <f>$A49+30</f>
        <v>44397</v>
      </c>
      <c r="M49" s="34">
        <f>B50/B49</f>
        <v>0.785177442182967</v>
      </c>
    </row>
    <row r="50" ht="18.1" customHeight="1">
      <c r="A50" s="39">
        <f>$A49+'60% - Table 1'!$B$10</f>
        <v>44372</v>
      </c>
      <c r="B50" s="11">
        <f>(E50+I50)/'60% - Table 1'!$B$10</f>
        <v>649.799987219319</v>
      </c>
      <c r="C50" s="12">
        <f>C49+E49</f>
        <v>9788130.61567734</v>
      </c>
      <c r="D50" s="31">
        <f>C50/'60% - Table 1'!$B$6</f>
        <v>0.0494350031094815</v>
      </c>
      <c r="E50" s="12">
        <f>(E49*'60% - Table 1'!$B$5+I49*'60% - Table 1'!$B$8*'60% - Table 1'!$B$13)*('60% - Table 1'!$B$6-C49)/'60% - Table 1'!$B$6</f>
        <v>458.483768548657</v>
      </c>
      <c r="F50" s="32">
        <f>E50/'60% - Table 1'!$B$6</f>
        <v>2.31557458862958e-06</v>
      </c>
      <c r="G50" s="12">
        <f>G49+I49</f>
        <v>54650957.542799</v>
      </c>
      <c r="H50" s="32">
        <f>G50/'60% - Table 1'!$B$9</f>
        <v>0.414022405627265</v>
      </c>
      <c r="I50" s="12">
        <f>(I49*'60% - Table 1'!$B$8*(1-'60% - Table 1'!$B$13)+E49*'60% - Table 1'!$B$5*'60% - Table 1'!$B$14)*('60% - Table 1'!$B$9-G49)/'60% - Table 1'!$B$9</f>
        <v>2790.516167547940</v>
      </c>
      <c r="J50" s="32">
        <f>G50/'60% - Table 1'!$B$9</f>
        <v>0.414022405627265</v>
      </c>
      <c r="K50" s="12">
        <f>B50*'60% - Table 1'!$B$15</f>
        <v>3.89879992331591</v>
      </c>
      <c r="L50" s="40">
        <f>$A50+30</f>
        <v>44402</v>
      </c>
      <c r="M50" s="34">
        <f>B51/B50</f>
        <v>0.7851388722985601</v>
      </c>
    </row>
    <row r="51" ht="18.1" customHeight="1">
      <c r="A51" s="39">
        <f>$A50+'60% - Table 1'!$B$10</f>
        <v>44377</v>
      </c>
      <c r="B51" s="11">
        <f>(E51+I51)/'60% - Table 1'!$B$10</f>
        <v>510.183229184995</v>
      </c>
      <c r="C51" s="12">
        <f>C50+E50</f>
        <v>9788589.099445891</v>
      </c>
      <c r="D51" s="31">
        <f>C51/'60% - Table 1'!$B$6</f>
        <v>0.0494373186840702</v>
      </c>
      <c r="E51" s="12">
        <f>(E50*'60% - Table 1'!$B$5+I50*'60% - Table 1'!$B$8*'60% - Table 1'!$B$13)*('60% - Table 1'!$B$6-C50)/'60% - Table 1'!$B$6</f>
        <v>360.007138258893</v>
      </c>
      <c r="F51" s="32">
        <f>E51/'60% - Table 1'!$B$6</f>
        <v>1.81821786999441e-06</v>
      </c>
      <c r="G51" s="12">
        <f>G50+I50</f>
        <v>54653748.0589665</v>
      </c>
      <c r="H51" s="32">
        <f>G51/'60% - Table 1'!$B$9</f>
        <v>0.414043545901261</v>
      </c>
      <c r="I51" s="12">
        <f>(I50*'60% - Table 1'!$B$8*(1-'60% - Table 1'!$B$13)+E50*'60% - Table 1'!$B$5*'60% - Table 1'!$B$14)*('60% - Table 1'!$B$9-G50)/'60% - Table 1'!$B$9</f>
        <v>2190.909007666080</v>
      </c>
      <c r="J51" s="32">
        <f>G51/'60% - Table 1'!$B$9</f>
        <v>0.414043545901261</v>
      </c>
      <c r="K51" s="12">
        <f>B51*'60% - Table 1'!$B$15</f>
        <v>3.06109937510997</v>
      </c>
      <c r="L51" s="40">
        <f>$A51+30</f>
        <v>44407</v>
      </c>
      <c r="M51" s="34">
        <f>B52/B51</f>
        <v>0.785108585904008</v>
      </c>
    </row>
    <row r="52" ht="18.1" customHeight="1">
      <c r="A52" s="39">
        <f>$A51+'60% - Table 1'!$B$10</f>
        <v>44382</v>
      </c>
      <c r="B52" s="11">
        <f>(E52+I52)/'60% - Table 1'!$B$10</f>
        <v>400.549233617372</v>
      </c>
      <c r="C52" s="12">
        <f>C51+E51</f>
        <v>9788949.10658415</v>
      </c>
      <c r="D52" s="31">
        <f>C52/'60% - Table 1'!$B$6</f>
        <v>0.0494391369019402</v>
      </c>
      <c r="E52" s="12">
        <f>(E51*'60% - Table 1'!$B$5+I51*'60% - Table 1'!$B$8*'60% - Table 1'!$B$13)*('60% - Table 1'!$B$6-C51)/'60% - Table 1'!$B$6</f>
        <v>282.665484113740</v>
      </c>
      <c r="F52" s="32">
        <f>E52/'60% - Table 1'!$B$6</f>
        <v>1.4276034551199e-06</v>
      </c>
      <c r="G52" s="12">
        <f>G51+I51</f>
        <v>54655938.9679742</v>
      </c>
      <c r="H52" s="32">
        <f>G52/'60% - Table 1'!$B$9</f>
        <v>0.414060143696774</v>
      </c>
      <c r="I52" s="12">
        <f>(I51*'60% - Table 1'!$B$8*(1-'60% - Table 1'!$B$13)+E51*'60% - Table 1'!$B$5*'60% - Table 1'!$B$14)*('60% - Table 1'!$B$9-G51)/'60% - Table 1'!$B$9</f>
        <v>1720.080683973120</v>
      </c>
      <c r="J52" s="32">
        <f>G52/'60% - Table 1'!$B$9</f>
        <v>0.414060143696774</v>
      </c>
      <c r="K52" s="12">
        <f>B52*'60% - Table 1'!$B$15</f>
        <v>2.40329540170423</v>
      </c>
      <c r="L52" s="40">
        <f>$A52+30</f>
        <v>44412</v>
      </c>
      <c r="M52" s="34">
        <f>B53/B52</f>
        <v>0.785084805519112</v>
      </c>
    </row>
    <row r="53" ht="18.1" customHeight="1">
      <c r="A53" s="39">
        <f>$A52+'60% - Table 1'!$B$10</f>
        <v>44387</v>
      </c>
      <c r="B53" s="11">
        <f>(E53+I53)/'60% - Table 1'!$B$10</f>
        <v>314.465117175324</v>
      </c>
      <c r="C53" s="12">
        <f>C52+E52</f>
        <v>9789231.77206826</v>
      </c>
      <c r="D53" s="31">
        <f>C53/'60% - Table 1'!$B$6</f>
        <v>0.0494405645053953</v>
      </c>
      <c r="E53" s="12">
        <f>(E52*'60% - Table 1'!$B$5+I52*'60% - Table 1'!$B$8*'60% - Table 1'!$B$13)*('60% - Table 1'!$B$6-C52)/'60% - Table 1'!$B$6</f>
        <v>221.929195187780</v>
      </c>
      <c r="F53" s="32">
        <f>E53/'60% - Table 1'!$B$6</f>
        <v>1.1208545211504e-06</v>
      </c>
      <c r="G53" s="12">
        <f>G52+I52</f>
        <v>54657659.0486582</v>
      </c>
      <c r="H53" s="32">
        <f>G53/'60% - Table 1'!$B$9</f>
        <v>0.414073174611047</v>
      </c>
      <c r="I53" s="12">
        <f>(I52*'60% - Table 1'!$B$8*(1-'60% - Table 1'!$B$13)+E52*'60% - Table 1'!$B$5*'60% - Table 1'!$B$14)*('60% - Table 1'!$B$9-G52)/'60% - Table 1'!$B$9</f>
        <v>1350.396390688840</v>
      </c>
      <c r="J53" s="32">
        <f>G53/'60% - Table 1'!$B$9</f>
        <v>0.414073174611047</v>
      </c>
      <c r="K53" s="12">
        <f>B53*'60% - Table 1'!$B$15</f>
        <v>1.88679070305194</v>
      </c>
      <c r="L53" s="40">
        <f>$A53+30</f>
        <v>44417</v>
      </c>
      <c r="M53" s="34">
        <f>B54/B53</f>
        <v>0.7850661344926469</v>
      </c>
    </row>
    <row r="54" ht="18.1" customHeight="1">
      <c r="A54" s="39">
        <f>$A53+'60% - Table 1'!$B$10</f>
        <v>44392</v>
      </c>
      <c r="B54" s="11">
        <f>(E54+I54)/'60% - Table 1'!$B$10</f>
        <v>246.875913973609</v>
      </c>
      <c r="C54" s="12">
        <f>C53+E53</f>
        <v>9789453.70126345</v>
      </c>
      <c r="D54" s="31">
        <f>C54/'60% - Table 1'!$B$6</f>
        <v>0.0494416853599164</v>
      </c>
      <c r="E54" s="12">
        <f>(E53*'60% - Table 1'!$B$5+I53*'60% - Table 1'!$B$8*'60% - Table 1'!$B$13)*('60% - Table 1'!$B$6-C53)/'60% - Table 1'!$B$6</f>
        <v>174.236998356887</v>
      </c>
      <c r="F54" s="32">
        <f>E54/'60% - Table 1'!$B$6</f>
        <v>8.79984840186298e-07</v>
      </c>
      <c r="G54" s="12">
        <f>G53+I53</f>
        <v>54659009.4450489</v>
      </c>
      <c r="H54" s="32">
        <f>G54/'60% - Table 1'!$B$9</f>
        <v>0.414083404886734</v>
      </c>
      <c r="I54" s="12">
        <f>(I53*'60% - Table 1'!$B$8*(1-'60% - Table 1'!$B$13)+E53*'60% - Table 1'!$B$5*'60% - Table 1'!$B$14)*('60% - Table 1'!$B$9-G53)/'60% - Table 1'!$B$9</f>
        <v>1060.142571511160</v>
      </c>
      <c r="J54" s="32">
        <f>G54/'60% - Table 1'!$B$9</f>
        <v>0.414083404886734</v>
      </c>
      <c r="K54" s="12">
        <f>B54*'60% - Table 1'!$B$15</f>
        <v>1.48125548384165</v>
      </c>
      <c r="L54" s="40">
        <f>$A54+30</f>
        <v>44422</v>
      </c>
      <c r="M54" s="34">
        <f>B55/B54</f>
        <v>0.785051475632245</v>
      </c>
    </row>
    <row r="55" ht="18.1" customHeight="1">
      <c r="A55" s="39">
        <f>$A54+'60% - Table 1'!$B$10</f>
        <v>44397</v>
      </c>
      <c r="B55" s="11">
        <f>(E55+I55)/'60% - Table 1'!$B$10</f>
        <v>193.810300563041</v>
      </c>
      <c r="C55" s="12">
        <f>C54+E54</f>
        <v>9789627.938261811</v>
      </c>
      <c r="D55" s="31">
        <f>C55/'60% - Table 1'!$B$6</f>
        <v>0.0494425653447566</v>
      </c>
      <c r="E55" s="12">
        <f>(E54*'60% - Table 1'!$B$5+I54*'60% - Table 1'!$B$8*'60% - Table 1'!$B$13)*('60% - Table 1'!$B$6-C54)/'60% - Table 1'!$B$6</f>
        <v>136.789884526197</v>
      </c>
      <c r="F55" s="32">
        <f>E55/'60% - Table 1'!$B$6</f>
        <v>6.90858002657561e-07</v>
      </c>
      <c r="G55" s="12">
        <f>G54+I54</f>
        <v>54660069.5876204</v>
      </c>
      <c r="H55" s="32">
        <f>G55/'60% - Table 1'!$B$9</f>
        <v>0.414091436269852</v>
      </c>
      <c r="I55" s="12">
        <f>(I54*'60% - Table 1'!$B$8*(1-'60% - Table 1'!$B$13)+E54*'60% - Table 1'!$B$5*'60% - Table 1'!$B$14)*('60% - Table 1'!$B$9-G54)/'60% - Table 1'!$B$9</f>
        <v>832.261618289008</v>
      </c>
      <c r="J55" s="32">
        <f>G55/'60% - Table 1'!$B$9</f>
        <v>0.414091436269852</v>
      </c>
      <c r="K55" s="12">
        <f>B55*'60% - Table 1'!$B$15</f>
        <v>1.16286180337825</v>
      </c>
      <c r="L55" s="40">
        <f>$A55+30</f>
        <v>44427</v>
      </c>
      <c r="M55" s="34">
        <f>B56/B55</f>
        <v>0.78503996713502</v>
      </c>
    </row>
    <row r="56" ht="18.1" customHeight="1">
      <c r="A56" s="39">
        <f>$A55+'60% - Table 1'!$B$10</f>
        <v>44402</v>
      </c>
      <c r="B56" s="9">
        <f>(E56+I56)/'60% - Table 1'!$B$10</f>
        <v>152.148831984438</v>
      </c>
      <c r="C56" s="12">
        <f>C55+E55</f>
        <v>9789764.728146341</v>
      </c>
      <c r="D56" s="31">
        <f>C56/'60% - Table 1'!$B$6</f>
        <v>0.0494432562027593</v>
      </c>
      <c r="E56" s="12">
        <f>(E55*'60% - Table 1'!$B$5+I55*'60% - Table 1'!$B$8*'60% - Table 1'!$B$13)*('60% - Table 1'!$B$6-C55)/'60% - Table 1'!$B$6</f>
        <v>107.388529507801</v>
      </c>
      <c r="F56" s="32">
        <f>E56/'60% - Table 1'!$B$6</f>
        <v>5.4236631064546e-07</v>
      </c>
      <c r="G56" s="12">
        <f>G55+I55</f>
        <v>54660901.8492387</v>
      </c>
      <c r="H56" s="32">
        <f>G56/'60% - Table 1'!$B$9</f>
        <v>0.414097741282111</v>
      </c>
      <c r="I56" s="12">
        <f>(I55*'60% - Table 1'!$B$8*(1-'60% - Table 1'!$B$13)+E55*'60% - Table 1'!$B$5*'60% - Table 1'!$B$14)*('60% - Table 1'!$B$9-G55)/'60% - Table 1'!$B$9</f>
        <v>653.355630414391</v>
      </c>
      <c r="J56" s="32">
        <f>G56/'60% - Table 1'!$B$9</f>
        <v>0.414097741282111</v>
      </c>
      <c r="K56" s="12">
        <f>B56*'60% - Table 1'!$B$15</f>
        <v>0.912892991906628</v>
      </c>
      <c r="L56" s="40">
        <f>$A56+30</f>
        <v>44432</v>
      </c>
      <c r="M56" s="34"/>
    </row>
  </sheetData>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6.xml><?xml version="1.0" encoding="utf-8"?>
<worksheet xmlns:r="http://schemas.openxmlformats.org/officeDocument/2006/relationships" xmlns="http://schemas.openxmlformats.org/spreadsheetml/2006/main">
  <dimension ref="A1:C15"/>
  <sheetViews>
    <sheetView workbookViewId="0" showGridLines="0" defaultGridColor="1">
      <pane topLeftCell="B1" xSplit="1" ySplit="0" activePane="topRight" state="frozen"/>
    </sheetView>
  </sheetViews>
  <sheetFormatPr defaultColWidth="16.3333" defaultRowHeight="19.9" customHeight="1" outlineLevelRow="0" outlineLevelCol="0"/>
  <cols>
    <col min="1" max="1" width="30.6719" style="41" customWidth="1"/>
    <col min="2" max="2" width="9.85156" style="41" customWidth="1"/>
    <col min="3" max="3" width="79.3125" style="41" customWidth="1"/>
    <col min="4" max="16384" width="16.3516" style="41" customWidth="1"/>
  </cols>
  <sheetData>
    <row r="1" ht="20.05" customHeight="1">
      <c r="A1" t="s" s="14">
        <v>2</v>
      </c>
      <c r="B1" s="15">
        <v>330000000</v>
      </c>
      <c r="C1" s="16"/>
    </row>
    <row r="2" ht="20.05" customHeight="1">
      <c r="A2" t="s" s="14">
        <v>3</v>
      </c>
      <c r="B2" s="15">
        <v>22000000</v>
      </c>
      <c r="C2" t="s" s="17">
        <v>4</v>
      </c>
    </row>
    <row r="3" ht="32.05" customHeight="1">
      <c r="A3" t="s" s="14">
        <v>5</v>
      </c>
      <c r="B3" s="15">
        <v>675000</v>
      </c>
      <c r="C3" t="s" s="17">
        <v>6</v>
      </c>
    </row>
    <row r="4" ht="20.05" customHeight="1">
      <c r="A4" t="s" s="14">
        <v>7</v>
      </c>
      <c r="B4" s="18">
        <v>0.7</v>
      </c>
      <c r="C4" t="s" s="17">
        <v>8</v>
      </c>
    </row>
    <row r="5" ht="20.05" customHeight="1">
      <c r="A5" t="s" s="14">
        <v>9</v>
      </c>
      <c r="B5" s="15">
        <v>0.4</v>
      </c>
      <c r="C5" t="s" s="17">
        <v>10</v>
      </c>
    </row>
    <row r="6" ht="20.05" customHeight="1">
      <c r="A6" t="s" s="14">
        <v>11</v>
      </c>
      <c r="B6" s="15">
        <f>B1*B4</f>
        <v>231000000</v>
      </c>
      <c r="C6" t="s" s="19">
        <v>12</v>
      </c>
    </row>
    <row r="7" ht="32.05" customHeight="1">
      <c r="A7" t="s" s="14">
        <v>13</v>
      </c>
      <c r="B7" s="20">
        <f>1-B4</f>
        <v>0.3</v>
      </c>
      <c r="C7" t="s" s="19">
        <v>14</v>
      </c>
    </row>
    <row r="8" ht="20.05" customHeight="1">
      <c r="A8" t="s" s="14">
        <v>15</v>
      </c>
      <c r="B8" s="15">
        <v>1.4</v>
      </c>
      <c r="C8" t="s" s="17">
        <v>16</v>
      </c>
    </row>
    <row r="9" ht="20.05" customHeight="1">
      <c r="A9" t="s" s="14">
        <v>17</v>
      </c>
      <c r="B9" s="15">
        <f>B7*B1</f>
        <v>99000000</v>
      </c>
      <c r="C9" t="s" s="19">
        <v>12</v>
      </c>
    </row>
    <row r="10" ht="20.05" customHeight="1">
      <c r="A10" t="s" s="14">
        <v>18</v>
      </c>
      <c r="B10" s="15">
        <v>5</v>
      </c>
      <c r="C10" t="s" s="17">
        <v>19</v>
      </c>
    </row>
    <row r="11" ht="20.05" customHeight="1">
      <c r="A11" t="s" s="14">
        <v>20</v>
      </c>
      <c r="B11" s="21">
        <v>0.25</v>
      </c>
      <c r="C11" t="s" s="17">
        <v>21</v>
      </c>
    </row>
    <row r="12" ht="20.05" customHeight="1">
      <c r="A12" t="s" s="14">
        <v>22</v>
      </c>
      <c r="B12" s="20">
        <v>0.1</v>
      </c>
      <c r="C12" t="s" s="17">
        <v>23</v>
      </c>
    </row>
    <row r="13" ht="20.05" customHeight="1">
      <c r="A13" t="s" s="14">
        <v>24</v>
      </c>
      <c r="B13" s="21">
        <v>0.05</v>
      </c>
      <c r="C13" t="s" s="17">
        <v>25</v>
      </c>
    </row>
    <row r="14" ht="20.05" customHeight="1">
      <c r="A14" t="s" s="14">
        <v>26</v>
      </c>
      <c r="B14" s="21">
        <v>0.15</v>
      </c>
      <c r="C14" t="s" s="17">
        <v>27</v>
      </c>
    </row>
    <row r="15" ht="20.05" customHeight="1">
      <c r="A15" t="s" s="14">
        <v>28</v>
      </c>
      <c r="B15" s="20">
        <v>0.006</v>
      </c>
      <c r="C15" t="s" s="17">
        <v>29</v>
      </c>
    </row>
  </sheetData>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7.xml><?xml version="1.0" encoding="utf-8"?>
<worksheet xmlns:r="http://schemas.openxmlformats.org/officeDocument/2006/relationships" xmlns="http://schemas.openxmlformats.org/spreadsheetml/2006/main">
  <dimension ref="A1:M56"/>
  <sheetViews>
    <sheetView workbookViewId="0" showGridLines="0" defaultGridColor="1">
      <pane topLeftCell="B3" xSplit="1" ySplit="2" activePane="bottomRight" state="frozen"/>
    </sheetView>
  </sheetViews>
  <sheetFormatPr defaultColWidth="16.3333" defaultRowHeight="19.9" customHeight="1" outlineLevelRow="0" outlineLevelCol="0"/>
  <cols>
    <col min="1" max="1" width="7" style="42" customWidth="1"/>
    <col min="2" max="2" width="8.67188" style="42" customWidth="1"/>
    <col min="3" max="4" width="8" style="42" customWidth="1"/>
    <col min="5" max="6" width="9.5" style="42" customWidth="1"/>
    <col min="7" max="8" width="8" style="42" customWidth="1"/>
    <col min="9" max="9" width="9.5" style="42" customWidth="1"/>
    <col min="10" max="10" width="8" style="42" customWidth="1"/>
    <col min="11" max="12" width="10" style="42" customWidth="1"/>
    <col min="13" max="13" width="8.35156" style="42" customWidth="1"/>
    <col min="14" max="16384" width="16.3516" style="42" customWidth="1"/>
  </cols>
  <sheetData>
    <row r="1" ht="18.1" customHeight="1">
      <c r="A1" t="s" s="23">
        <v>30</v>
      </c>
      <c r="B1" t="s" s="24">
        <v>31</v>
      </c>
      <c r="C1" t="s" s="24">
        <v>32</v>
      </c>
      <c r="D1" t="s" s="24">
        <v>32</v>
      </c>
      <c r="E1" t="s" s="24">
        <v>33</v>
      </c>
      <c r="F1" t="s" s="24">
        <v>33</v>
      </c>
      <c r="G1" t="s" s="24">
        <v>34</v>
      </c>
      <c r="H1" t="s" s="24">
        <v>34</v>
      </c>
      <c r="I1" t="s" s="24">
        <v>35</v>
      </c>
      <c r="J1" t="s" s="24">
        <v>34</v>
      </c>
      <c r="K1" t="s" s="24">
        <v>36</v>
      </c>
      <c r="L1" t="s" s="24">
        <v>36</v>
      </c>
      <c r="M1" t="s" s="24">
        <v>37</v>
      </c>
    </row>
    <row r="2" ht="18.3" customHeight="1">
      <c r="A2" s="3"/>
      <c r="B2" t="s" s="25">
        <v>38</v>
      </c>
      <c r="C2" t="s" s="25">
        <v>39</v>
      </c>
      <c r="D2" t="s" s="25">
        <v>40</v>
      </c>
      <c r="E2" t="s" s="25">
        <v>41</v>
      </c>
      <c r="F2" t="s" s="25">
        <v>40</v>
      </c>
      <c r="G2" t="s" s="25">
        <v>39</v>
      </c>
      <c r="H2" t="s" s="25">
        <v>42</v>
      </c>
      <c r="I2" t="s" s="25">
        <v>43</v>
      </c>
      <c r="J2" t="s" s="25">
        <v>44</v>
      </c>
      <c r="K2" t="s" s="25">
        <v>38</v>
      </c>
      <c r="L2" t="s" s="25">
        <v>45</v>
      </c>
      <c r="M2" t="s" s="25">
        <v>46</v>
      </c>
    </row>
    <row r="3" ht="18.3" customHeight="1">
      <c r="A3" s="37">
        <f>TODAY()</f>
        <v>44137</v>
      </c>
      <c r="B3" s="6">
        <f>ROUNDDOWN('70% - Table 1'!B3/5,0)</f>
        <v>135000</v>
      </c>
      <c r="C3" s="7">
        <f>'70% - Table 1'!$B$11*'70% - Table 1'!$B$2</f>
        <v>5500000</v>
      </c>
      <c r="D3" s="26">
        <f>C3/'70% - Table 1'!$B$6</f>
        <v>0.0238095238095238</v>
      </c>
      <c r="E3" s="27">
        <f>'70% - Table 1'!B3*'70% - Table 1'!B12</f>
        <v>67500</v>
      </c>
      <c r="F3" s="28">
        <f>E3/'70% - Table 1'!$B$6</f>
        <v>0.000292207792207792</v>
      </c>
      <c r="G3" s="7">
        <f>(1-'70% - Table 1'!B11)*'70% - Table 1'!$B$2</f>
        <v>16500000</v>
      </c>
      <c r="H3" s="28">
        <f>G3/'70% - Table 1'!$B$9</f>
        <v>0.166666666666667</v>
      </c>
      <c r="I3" s="7">
        <f>'70% - Table 1'!$B$3*(1-'70% - Table 1'!$B$12)</f>
        <v>607500</v>
      </c>
      <c r="J3" s="28">
        <f>G3/'70% - Table 1'!$B$9</f>
        <v>0.166666666666667</v>
      </c>
      <c r="K3" s="27">
        <f>B3*'70% - Table 1'!$B$15</f>
        <v>810</v>
      </c>
      <c r="L3" s="38">
        <f>$A3+30</f>
        <v>44167</v>
      </c>
      <c r="M3" s="30">
        <f>B4/B3</f>
        <v>1.10304761904762</v>
      </c>
    </row>
    <row r="4" ht="18.1" customHeight="1">
      <c r="A4" s="39">
        <f>$A3+'70% - Table 1'!$B$10</f>
        <v>44142</v>
      </c>
      <c r="B4" s="11">
        <f>(E4+I4)/'70% - Table 1'!$B$10</f>
        <v>148911.428571429</v>
      </c>
      <c r="C4" s="12">
        <f>C3+E3</f>
        <v>5567500</v>
      </c>
      <c r="D4" s="31">
        <f>C4/'70% - Table 1'!$B$6</f>
        <v>0.0241017316017316</v>
      </c>
      <c r="E4" s="12">
        <f>(E3*'70% - Table 1'!$B$5+I3*'70% - Table 1'!$B$8*'70% - Table 1'!$B$13)*('70% - Table 1'!$B$6-C3)/'70% - Table 1'!$B$6</f>
        <v>67869.6428571429</v>
      </c>
      <c r="F4" s="32">
        <f>E4/'70% - Table 1'!$B$6</f>
        <v>0.000293807977736549</v>
      </c>
      <c r="G4" s="10">
        <f>G3+I3</f>
        <v>17107500</v>
      </c>
      <c r="H4" s="32">
        <f>G4/'70% - Table 1'!$B$9</f>
        <v>0.17280303030303</v>
      </c>
      <c r="I4" s="12">
        <f>(I3*'70% - Table 1'!$B$8*(1-'70% - Table 1'!$B$13)+E3*'70% - Table 1'!$B$5*'70% - Table 1'!$B$14)*('70% - Table 1'!$B$9-G3)/'70% - Table 1'!$B$9</f>
        <v>676687.5</v>
      </c>
      <c r="J4" s="32">
        <f>G4/'70% - Table 1'!$B$9</f>
        <v>0.17280303030303</v>
      </c>
      <c r="K4" s="12">
        <f>B4*'70% - Table 1'!$B$15</f>
        <v>893.468571428574</v>
      </c>
      <c r="L4" s="40">
        <f>$A4+30</f>
        <v>44172</v>
      </c>
      <c r="M4" s="34">
        <f>B5/B4</f>
        <v>1.10207945667015</v>
      </c>
    </row>
    <row r="5" ht="18.1" customHeight="1">
      <c r="A5" s="39">
        <f>$A4+'70% - Table 1'!$B$10</f>
        <v>44147</v>
      </c>
      <c r="B5" s="11">
        <f>(E5+I5)/'70% - Table 1'!$B$10</f>
        <v>164112.226291976</v>
      </c>
      <c r="C5" s="12">
        <f>C4+E4</f>
        <v>5635369.64285714</v>
      </c>
      <c r="D5" s="31">
        <f>C5/'70% - Table 1'!$B$6</f>
        <v>0.0243955395794681</v>
      </c>
      <c r="E5" s="12">
        <f>(E4*'70% - Table 1'!$B$5+I4*'70% - Table 1'!$B$8*'70% - Table 1'!$B$13)*('70% - Table 1'!$B$6-C4)/'70% - Table 1'!$B$6</f>
        <v>72720.017941210594</v>
      </c>
      <c r="F5" s="32">
        <f>E5/'70% - Table 1'!$B$6</f>
        <v>0.000314805272472773</v>
      </c>
      <c r="G5" s="12">
        <f>G4+I4</f>
        <v>17784187.5</v>
      </c>
      <c r="H5" s="32">
        <f>G5/'70% - Table 1'!$B$9</f>
        <v>0.179638257575758</v>
      </c>
      <c r="I5" s="12">
        <f>(I4*'70% - Table 1'!$B$8*(1-'70% - Table 1'!$B$13)+E4*'70% - Table 1'!$B$5*'70% - Table 1'!$B$14)*('70% - Table 1'!$B$9-G4)/'70% - Table 1'!$B$9</f>
        <v>747841.113518669</v>
      </c>
      <c r="J5" s="32">
        <f>G5/'70% - Table 1'!$B$9</f>
        <v>0.179638257575758</v>
      </c>
      <c r="K5" s="12">
        <f>B5*'70% - Table 1'!$B$15</f>
        <v>984.673357751856</v>
      </c>
      <c r="L5" s="40">
        <f>$A5+30</f>
        <v>44177</v>
      </c>
      <c r="M5" s="34">
        <f>B6/B5</f>
        <v>1.09557335210422</v>
      </c>
    </row>
    <row r="6" ht="18.1" customHeight="1">
      <c r="A6" s="39">
        <f>$A5+'70% - Table 1'!$B$10</f>
        <v>44152</v>
      </c>
      <c r="B6" s="11">
        <f>(E6+I6)/'70% - Table 1'!$B$10</f>
        <v>179796.981879986</v>
      </c>
      <c r="C6" s="12">
        <f>C5+E5</f>
        <v>5708089.66079835</v>
      </c>
      <c r="D6" s="31">
        <f>C6/'70% - Table 1'!$B$6</f>
        <v>0.0247103448519409</v>
      </c>
      <c r="E6" s="12">
        <f>(E5*'70% - Table 1'!$B$5+I5*'70% - Table 1'!$B$8*'70% - Table 1'!$B$13)*('70% - Table 1'!$B$6-C5)/'70% - Table 1'!$B$6</f>
        <v>79450.1883685494</v>
      </c>
      <c r="F6" s="32">
        <f>E6/'70% - Table 1'!$B$6</f>
        <v>0.00034394020938766</v>
      </c>
      <c r="G6" s="12">
        <f>G5+I5</f>
        <v>18532028.6135187</v>
      </c>
      <c r="H6" s="32">
        <f>G6/'70% - Table 1'!$B$9</f>
        <v>0.187192208217361</v>
      </c>
      <c r="I6" s="12">
        <f>(I5*'70% - Table 1'!$B$8*(1-'70% - Table 1'!$B$13)+E5*'70% - Table 1'!$B$5*'70% - Table 1'!$B$14)*('70% - Table 1'!$B$9-G5)/'70% - Table 1'!$B$9</f>
        <v>819534.721031382</v>
      </c>
      <c r="J6" s="32">
        <f>G6/'70% - Table 1'!$B$9</f>
        <v>0.187192208217361</v>
      </c>
      <c r="K6" s="12">
        <f>B6*'70% - Table 1'!$B$15</f>
        <v>1078.781891279920</v>
      </c>
      <c r="L6" s="40">
        <f>$A6+30</f>
        <v>44182</v>
      </c>
      <c r="M6" s="34">
        <f>B7/B6</f>
        <v>1.08651934986833</v>
      </c>
    </row>
    <row r="7" ht="18.1" customHeight="1">
      <c r="A7" s="39">
        <f>$A6+'70% - Table 1'!$B$10</f>
        <v>44157</v>
      </c>
      <c r="B7" s="11">
        <f>(E7+I7)/'70% - Table 1'!$B$10</f>
        <v>195352.899860531</v>
      </c>
      <c r="C7" s="12">
        <f>C6+E6</f>
        <v>5787539.8491669</v>
      </c>
      <c r="D7" s="31">
        <f>C7/'70% - Table 1'!$B$6</f>
        <v>0.0250542850613286</v>
      </c>
      <c r="E7" s="12">
        <f>(E6*'70% - Table 1'!$B$5+I6*'70% - Table 1'!$B$8*'70% - Table 1'!$B$13)*('70% - Table 1'!$B$6-C6)/'70% - Table 1'!$B$6</f>
        <v>86944.6402081234</v>
      </c>
      <c r="F7" s="32">
        <f>E7/'70% - Table 1'!$B$6</f>
        <v>0.00037638372384469</v>
      </c>
      <c r="G7" s="12">
        <f>G6+I6</f>
        <v>19351563.3345501</v>
      </c>
      <c r="H7" s="32">
        <f>G7/'70% - Table 1'!$B$9</f>
        <v>0.195470336712627</v>
      </c>
      <c r="I7" s="12">
        <f>(I6*'70% - Table 1'!$B$8*(1-'70% - Table 1'!$B$13)+E6*'70% - Table 1'!$B$5*'70% - Table 1'!$B$14)*('70% - Table 1'!$B$9-G6)/'70% - Table 1'!$B$9</f>
        <v>889819.85909453</v>
      </c>
      <c r="J7" s="32">
        <f>G7/'70% - Table 1'!$B$9</f>
        <v>0.195470336712627</v>
      </c>
      <c r="K7" s="12">
        <f>B7*'70% - Table 1'!$B$15</f>
        <v>1172.117399163190</v>
      </c>
      <c r="L7" s="40">
        <f>$A7+30</f>
        <v>44187</v>
      </c>
      <c r="M7" s="34">
        <f>B8/B7</f>
        <v>1.07595979011122</v>
      </c>
    </row>
    <row r="8" ht="18.1" customHeight="1">
      <c r="A8" s="39">
        <f>$A7+'70% - Table 1'!$B$10</f>
        <v>44162</v>
      </c>
      <c r="B8" s="11">
        <f>(E8+I8)/'70% - Table 1'!$B$10</f>
        <v>210191.865131555</v>
      </c>
      <c r="C8" s="12">
        <f>C7+E7</f>
        <v>5874484.48937502</v>
      </c>
      <c r="D8" s="31">
        <f>C8/'70% - Table 1'!$B$6</f>
        <v>0.0254306687851732</v>
      </c>
      <c r="E8" s="12">
        <f>(E7*'70% - Table 1'!$B$5+I7*'70% - Table 1'!$B$8*'70% - Table 1'!$B$13)*('70% - Table 1'!$B$6-C7)/'70% - Table 1'!$B$6</f>
        <v>94633.3458715259</v>
      </c>
      <c r="F8" s="32">
        <f>E8/'70% - Table 1'!$B$6</f>
        <v>0.000409668163946</v>
      </c>
      <c r="G8" s="12">
        <f>G7+I7</f>
        <v>20241383.1936446</v>
      </c>
      <c r="H8" s="32">
        <f>G8/'70% - Table 1'!$B$9</f>
        <v>0.20445841609742</v>
      </c>
      <c r="I8" s="12">
        <f>(I7*'70% - Table 1'!$B$8*(1-'70% - Table 1'!$B$13)+E7*'70% - Table 1'!$B$5*'70% - Table 1'!$B$14)*('70% - Table 1'!$B$9-G7)/'70% - Table 1'!$B$9</f>
        <v>956325.979786251</v>
      </c>
      <c r="J8" s="32">
        <f>G8/'70% - Table 1'!$B$9</f>
        <v>0.20445841609742</v>
      </c>
      <c r="K8" s="12">
        <f>B8*'70% - Table 1'!$B$15</f>
        <v>1261.151190789330</v>
      </c>
      <c r="L8" s="40">
        <f>$A8+30</f>
        <v>44192</v>
      </c>
      <c r="M8" s="34">
        <f>B9/B8</f>
        <v>1.06427366084921</v>
      </c>
    </row>
    <row r="9" ht="18.1" customHeight="1">
      <c r="A9" s="39">
        <f>$A8+'70% - Table 1'!$B$10</f>
        <v>44167</v>
      </c>
      <c r="B9" s="11">
        <f>(E9+I9)/'70% - Table 1'!$B$10</f>
        <v>223701.665784284</v>
      </c>
      <c r="C9" s="12">
        <f>C8+E8</f>
        <v>5969117.83524655</v>
      </c>
      <c r="D9" s="31">
        <f>C9/'70% - Table 1'!$B$6</f>
        <v>0.0258403369491193</v>
      </c>
      <c r="E9" s="12">
        <f>(E8*'70% - Table 1'!$B$5+I8*'70% - Table 1'!$B$8*'70% - Table 1'!$B$13)*('70% - Table 1'!$B$6-C8)/'70% - Table 1'!$B$6</f>
        <v>102131.120576709</v>
      </c>
      <c r="F9" s="32">
        <f>E9/'70% - Table 1'!$B$6</f>
        <v>0.000442126063102636</v>
      </c>
      <c r="G9" s="12">
        <f>G8+I8</f>
        <v>21197709.1734309</v>
      </c>
      <c r="H9" s="32">
        <f>G9/'70% - Table 1'!$B$9</f>
        <v>0.2141182744791</v>
      </c>
      <c r="I9" s="12">
        <f>(I8*'70% - Table 1'!$B$8*(1-'70% - Table 1'!$B$13)+E8*'70% - Table 1'!$B$5*'70% - Table 1'!$B$14)*('70% - Table 1'!$B$9-G8)/'70% - Table 1'!$B$9</f>
        <v>1016377.20834471</v>
      </c>
      <c r="J9" s="32">
        <f>G9/'70% - Table 1'!$B$9</f>
        <v>0.2141182744791</v>
      </c>
      <c r="K9" s="12">
        <f>B9*'70% - Table 1'!$B$15</f>
        <v>1342.2099947057</v>
      </c>
      <c r="L9" s="40">
        <f>$A9+30</f>
        <v>44197</v>
      </c>
      <c r="M9" s="34">
        <f>B10/B9</f>
        <v>1.0516337142657</v>
      </c>
    </row>
    <row r="10" ht="18.1" customHeight="1">
      <c r="A10" s="39">
        <f>$A9+'70% - Table 1'!$B$10</f>
        <v>44172</v>
      </c>
      <c r="B10" s="11">
        <f>(E10+I10)/'70% - Table 1'!$B$10</f>
        <v>235252.213676151</v>
      </c>
      <c r="C10" s="12">
        <f>C9+E9</f>
        <v>6071248.95582326</v>
      </c>
      <c r="D10" s="31">
        <f>C10/'70% - Table 1'!$B$6</f>
        <v>0.0262824630122219</v>
      </c>
      <c r="E10" s="12">
        <f>(E9*'70% - Table 1'!$B$5+I9*'70% - Table 1'!$B$8*'70% - Table 1'!$B$13)*('70% - Table 1'!$B$6-C9)/'70% - Table 1'!$B$6</f>
        <v>109104.764720164</v>
      </c>
      <c r="F10" s="32">
        <f>E10/'70% - Table 1'!$B$6</f>
        <v>0.000472314998788589</v>
      </c>
      <c r="G10" s="12">
        <f>G9+I9</f>
        <v>22214086.3817756</v>
      </c>
      <c r="H10" s="32">
        <f>G10/'70% - Table 1'!$B$9</f>
        <v>0.224384710927026</v>
      </c>
      <c r="I10" s="12">
        <f>(I9*'70% - Table 1'!$B$8*(1-'70% - Table 1'!$B$13)+E9*'70% - Table 1'!$B$5*'70% - Table 1'!$B$14)*('70% - Table 1'!$B$9-G9)/'70% - Table 1'!$B$9</f>
        <v>1067156.30366059</v>
      </c>
      <c r="J10" s="32">
        <f>G10/'70% - Table 1'!$B$9</f>
        <v>0.224384710927026</v>
      </c>
      <c r="K10" s="12">
        <f>B10*'70% - Table 1'!$B$15</f>
        <v>1411.513282056910</v>
      </c>
      <c r="L10" s="40">
        <f>$A10+30</f>
        <v>44202</v>
      </c>
      <c r="M10" s="34">
        <f>B11/B10</f>
        <v>1.03816626144343</v>
      </c>
    </row>
    <row r="11" ht="18.1" customHeight="1">
      <c r="A11" s="39">
        <f>$A10+'70% - Table 1'!$B$10</f>
        <v>44177</v>
      </c>
      <c r="B11" s="11">
        <f>(E11+I11)/'70% - Table 1'!$B$10</f>
        <v>244230.911168461</v>
      </c>
      <c r="C11" s="12">
        <f>C10+E10</f>
        <v>6180353.72054342</v>
      </c>
      <c r="D11" s="31">
        <f>C11/'70% - Table 1'!$B$6</f>
        <v>0.0267547780110105</v>
      </c>
      <c r="E11" s="12">
        <f>(E10*'70% - Table 1'!$B$5+I10*'70% - Table 1'!$B$8*'70% - Table 1'!$B$13)*('70% - Table 1'!$B$6-C10)/'70% - Table 1'!$B$6</f>
        <v>115232.505641476</v>
      </c>
      <c r="F11" s="32">
        <f>E11/'70% - Table 1'!$B$6</f>
        <v>0.000498842015763965</v>
      </c>
      <c r="G11" s="12">
        <f>G10+I10</f>
        <v>23281242.6854362</v>
      </c>
      <c r="H11" s="32">
        <f>G11/'70% - Table 1'!$B$9</f>
        <v>0.235164067529659</v>
      </c>
      <c r="I11" s="12">
        <f>(I10*'70% - Table 1'!$B$8*(1-'70% - Table 1'!$B$13)+E10*'70% - Table 1'!$B$5*'70% - Table 1'!$B$14)*('70% - Table 1'!$B$9-G10)/'70% - Table 1'!$B$9</f>
        <v>1105922.05020083</v>
      </c>
      <c r="J11" s="32">
        <f>G11/'70% - Table 1'!$B$9</f>
        <v>0.235164067529659</v>
      </c>
      <c r="K11" s="12">
        <f>B11*'70% - Table 1'!$B$15</f>
        <v>1465.385467010770</v>
      </c>
      <c r="L11" s="40">
        <f>$A11+30</f>
        <v>44207</v>
      </c>
      <c r="M11" s="34">
        <f>B12/B11</f>
        <v>1.02400652513965</v>
      </c>
    </row>
    <row r="12" ht="18.1" customHeight="1">
      <c r="A12" s="39">
        <f>$A11+'70% - Table 1'!$B$10</f>
        <v>44182</v>
      </c>
      <c r="B12" s="11">
        <f>(E12+I12)/'70% - Table 1'!$B$10</f>
        <v>250094.046677306</v>
      </c>
      <c r="C12" s="12">
        <f>C11+E11</f>
        <v>6295586.2261849</v>
      </c>
      <c r="D12" s="31">
        <f>C12/'70% - Table 1'!$B$6</f>
        <v>0.0272536200267745</v>
      </c>
      <c r="E12" s="12">
        <f>(E11*'70% - Table 1'!$B$5+I11*'70% - Table 1'!$B$8*'70% - Table 1'!$B$13)*('70% - Table 1'!$B$6-C11)/'70% - Table 1'!$B$6</f>
        <v>120203.12880087</v>
      </c>
      <c r="F12" s="32">
        <f>E12/'70% - Table 1'!$B$6</f>
        <v>0.000520359864938831</v>
      </c>
      <c r="G12" s="12">
        <f>G11+I11</f>
        <v>24387164.735637</v>
      </c>
      <c r="H12" s="32">
        <f>G12/'70% - Table 1'!$B$9</f>
        <v>0.246334997329667</v>
      </c>
      <c r="I12" s="12">
        <f>(I11*'70% - Table 1'!$B$8*(1-'70% - Table 1'!$B$13)+E11*'70% - Table 1'!$B$5*'70% - Table 1'!$B$14)*('70% - Table 1'!$B$9-G11)/'70% - Table 1'!$B$9</f>
        <v>1130267.10458566</v>
      </c>
      <c r="J12" s="32">
        <f>G12/'70% - Table 1'!$B$9</f>
        <v>0.246334997329667</v>
      </c>
      <c r="K12" s="12">
        <f>B12*'70% - Table 1'!$B$15</f>
        <v>1500.564280063840</v>
      </c>
      <c r="L12" s="40">
        <f>$A12+30</f>
        <v>44212</v>
      </c>
      <c r="M12" s="34">
        <f>B13/B12</f>
        <v>1.00931609636143</v>
      </c>
    </row>
    <row r="13" ht="18.1" customHeight="1">
      <c r="A13" s="39">
        <f>$A12+'70% - Table 1'!$B$10</f>
        <v>44187</v>
      </c>
      <c r="B13" s="11">
        <f>(E13+I13)/'70% - Table 1'!$B$10</f>
        <v>252423.946915571</v>
      </c>
      <c r="C13" s="12">
        <f>C12+E12</f>
        <v>6415789.35498577</v>
      </c>
      <c r="D13" s="31">
        <f>C13/'70% - Table 1'!$B$6</f>
        <v>0.0277739798917133</v>
      </c>
      <c r="E13" s="12">
        <f>(E12*'70% - Table 1'!$B$5+I12*'70% - Table 1'!$B$8*'70% - Table 1'!$B$13)*('70% - Table 1'!$B$6-C12)/'70% - Table 1'!$B$6</f>
        <v>123733.289768197</v>
      </c>
      <c r="F13" s="32">
        <f>E13/'70% - Table 1'!$B$6</f>
        <v>0.000535641947048472</v>
      </c>
      <c r="G13" s="12">
        <f>G12+I12</f>
        <v>25517431.8402227</v>
      </c>
      <c r="H13" s="32">
        <f>G13/'70% - Table 1'!$B$9</f>
        <v>0.257751836769926</v>
      </c>
      <c r="I13" s="12">
        <f>(I12*'70% - Table 1'!$B$8*(1-'70% - Table 1'!$B$13)+E12*'70% - Table 1'!$B$5*'70% - Table 1'!$B$14)*('70% - Table 1'!$B$9-G12)/'70% - Table 1'!$B$9</f>
        <v>1138386.44480966</v>
      </c>
      <c r="J13" s="32">
        <f>G13/'70% - Table 1'!$B$9</f>
        <v>0.257751836769926</v>
      </c>
      <c r="K13" s="12">
        <f>B13*'70% - Table 1'!$B$15</f>
        <v>1514.543681493430</v>
      </c>
      <c r="L13" s="40">
        <f>$A13+30</f>
        <v>44217</v>
      </c>
      <c r="M13" s="34">
        <f>B14/B13</f>
        <v>0.9942850171973679</v>
      </c>
    </row>
    <row r="14" ht="18.1" customHeight="1">
      <c r="A14" s="39">
        <f>$A13+'70% - Table 1'!$B$10</f>
        <v>44192</v>
      </c>
      <c r="B14" s="11">
        <f>(E14+I14)/'70% - Table 1'!$B$10</f>
        <v>250981.348399976</v>
      </c>
      <c r="C14" s="12">
        <f>C13+E13</f>
        <v>6539522.64475397</v>
      </c>
      <c r="D14" s="31">
        <f>C14/'70% - Table 1'!$B$6</f>
        <v>0.0283096218387618</v>
      </c>
      <c r="E14" s="12">
        <f>(E13*'70% - Table 1'!$B$5+I13*'70% - Table 1'!$B$8*'70% - Table 1'!$B$13)*('70% - Table 1'!$B$6-C13)/'70% - Table 1'!$B$6</f>
        <v>125592.514127272</v>
      </c>
      <c r="F14" s="32">
        <f>E14/'70% - Table 1'!$B$6</f>
        <v>0.000543690537347498</v>
      </c>
      <c r="G14" s="12">
        <f>G13+I13</f>
        <v>26655818.2850324</v>
      </c>
      <c r="H14" s="32">
        <f>G14/'70% - Table 1'!$B$9</f>
        <v>0.269250689747802</v>
      </c>
      <c r="I14" s="12">
        <f>(I13*'70% - Table 1'!$B$8*(1-'70% - Table 1'!$B$13)+E13*'70% - Table 1'!$B$5*'70% - Table 1'!$B$14)*('70% - Table 1'!$B$9-G13)/'70% - Table 1'!$B$9</f>
        <v>1129314.22787261</v>
      </c>
      <c r="J14" s="32">
        <f>G14/'70% - Table 1'!$B$9</f>
        <v>0.269250689747802</v>
      </c>
      <c r="K14" s="12">
        <f>B14*'70% - Table 1'!$B$15</f>
        <v>1505.888090399860</v>
      </c>
      <c r="L14" s="40">
        <f>$A14+30</f>
        <v>44222</v>
      </c>
      <c r="M14" s="34">
        <f>B15/B14</f>
        <v>0.979126237122469</v>
      </c>
    </row>
    <row r="15" ht="18.1" customHeight="1">
      <c r="A15" s="39">
        <f>$A14+'70% - Table 1'!$B$10</f>
        <v>44197</v>
      </c>
      <c r="B15" s="11">
        <f>(E15+I15)/'70% - Table 1'!$B$10</f>
        <v>245742.423246792</v>
      </c>
      <c r="C15" s="12">
        <f>C14+E14</f>
        <v>6665115.15888124</v>
      </c>
      <c r="D15" s="31">
        <f>C15/'70% - Table 1'!$B$6</f>
        <v>0.0288533123761093</v>
      </c>
      <c r="E15" s="12">
        <f>(E14*'70% - Table 1'!$B$5+I14*'70% - Table 1'!$B$8*'70% - Table 1'!$B$13)*('70% - Table 1'!$B$6-C14)/'70% - Table 1'!$B$6</f>
        <v>125628.878858728</v>
      </c>
      <c r="F15" s="32">
        <f>E15/'70% - Table 1'!$B$6</f>
        <v>0.0005438479604273941</v>
      </c>
      <c r="G15" s="12">
        <f>G14+I14</f>
        <v>27785132.512905</v>
      </c>
      <c r="H15" s="32">
        <f>G15/'70% - Table 1'!$B$9</f>
        <v>0.280657904170758</v>
      </c>
      <c r="I15" s="12">
        <f>(I14*'70% - Table 1'!$B$8*(1-'70% - Table 1'!$B$13)+E14*'70% - Table 1'!$B$5*'70% - Table 1'!$B$14)*('70% - Table 1'!$B$9-G14)/'70% - Table 1'!$B$9</f>
        <v>1103083.23737523</v>
      </c>
      <c r="J15" s="32">
        <f>G15/'70% - Table 1'!$B$9</f>
        <v>0.280657904170758</v>
      </c>
      <c r="K15" s="12">
        <f>B15*'70% - Table 1'!$B$15</f>
        <v>1474.454539480750</v>
      </c>
      <c r="L15" s="40">
        <f>$A15+30</f>
        <v>44227</v>
      </c>
      <c r="M15" s="34">
        <f>B16/B15</f>
        <v>0.964065553946737</v>
      </c>
    </row>
    <row r="16" ht="18.1" customHeight="1">
      <c r="A16" s="39">
        <f>$A15+'70% - Table 1'!$B$10</f>
        <v>44202</v>
      </c>
      <c r="B16" s="11">
        <f>(E16+I16)/'70% - Table 1'!$B$10</f>
        <v>236911.805395632</v>
      </c>
      <c r="C16" s="12">
        <f>C15+E15</f>
        <v>6790744.03773997</v>
      </c>
      <c r="D16" s="31">
        <f>C16/'70% - Table 1'!$B$6</f>
        <v>0.0293971603365367</v>
      </c>
      <c r="E16" s="12">
        <f>(E15*'70% - Table 1'!$B$5+I15*'70% - Table 1'!$B$8*'70% - Table 1'!$B$13)*('70% - Table 1'!$B$6-C15)/'70% - Table 1'!$B$6</f>
        <v>123789.52207995</v>
      </c>
      <c r="F16" s="32">
        <f>E16/'70% - Table 1'!$B$6</f>
        <v>0.000535885376969481</v>
      </c>
      <c r="G16" s="12">
        <f>G15+I15</f>
        <v>28888215.7502802</v>
      </c>
      <c r="H16" s="32">
        <f>G16/'70% - Table 1'!$B$9</f>
        <v>0.291800159093739</v>
      </c>
      <c r="I16" s="12">
        <f>(I15*'70% - Table 1'!$B$8*(1-'70% - Table 1'!$B$13)+E15*'70% - Table 1'!$B$5*'70% - Table 1'!$B$14)*('70% - Table 1'!$B$9-G15)/'70% - Table 1'!$B$9</f>
        <v>1060769.50489821</v>
      </c>
      <c r="J16" s="32">
        <f>G16/'70% - Table 1'!$B$9</f>
        <v>0.291800159093739</v>
      </c>
      <c r="K16" s="12">
        <f>B16*'70% - Table 1'!$B$15</f>
        <v>1421.470832373790</v>
      </c>
      <c r="L16" s="40">
        <f>$A16+30</f>
        <v>44232</v>
      </c>
      <c r="M16" s="34">
        <f>B17/B16</f>
        <v>0.949328966835114</v>
      </c>
    </row>
    <row r="17" ht="18.1" customHeight="1">
      <c r="A17" s="39">
        <f>$A16+'70% - Table 1'!$B$10</f>
        <v>44207</v>
      </c>
      <c r="B17" s="11">
        <f>(E17+I17)/'70% - Table 1'!$B$10</f>
        <v>224907.239447277</v>
      </c>
      <c r="C17" s="12">
        <f>C16+E16</f>
        <v>6914533.55981992</v>
      </c>
      <c r="D17" s="31">
        <f>C17/'70% - Table 1'!$B$6</f>
        <v>0.0299330457135061</v>
      </c>
      <c r="E17" s="12">
        <f>(E16*'70% - Table 1'!$B$5+I16*'70% - Table 1'!$B$8*'70% - Table 1'!$B$13)*('70% - Table 1'!$B$6-C16)/'70% - Table 1'!$B$6</f>
        <v>120131.197218336</v>
      </c>
      <c r="F17" s="32">
        <f>E17/'70% - Table 1'!$B$6</f>
        <v>0.000520048472806649</v>
      </c>
      <c r="G17" s="12">
        <f>G16+I16</f>
        <v>29948985.2551784</v>
      </c>
      <c r="H17" s="32">
        <f>G17/'70% - Table 1'!$B$9</f>
        <v>0.30251500257756</v>
      </c>
      <c r="I17" s="12">
        <f>(I16*'70% - Table 1'!$B$8*(1-'70% - Table 1'!$B$13)+E16*'70% - Table 1'!$B$5*'70% - Table 1'!$B$14)*('70% - Table 1'!$B$9-G16)/'70% - Table 1'!$B$9</f>
        <v>1004405.00001805</v>
      </c>
      <c r="J17" s="32">
        <f>G17/'70% - Table 1'!$B$9</f>
        <v>0.30251500257756</v>
      </c>
      <c r="K17" s="12">
        <f>B17*'70% - Table 1'!$B$15</f>
        <v>1349.443436683660</v>
      </c>
      <c r="L17" s="40">
        <f>$A17+30</f>
        <v>44237</v>
      </c>
      <c r="M17" s="34">
        <f>B18/B17</f>
        <v>0.935129238975848</v>
      </c>
    </row>
    <row r="18" ht="18.1" customHeight="1">
      <c r="A18" s="39">
        <f>$A17+'70% - Table 1'!$B$10</f>
        <v>44212</v>
      </c>
      <c r="B18" s="11">
        <f>(E18+I18)/'70% - Table 1'!$B$10</f>
        <v>210317.335664491</v>
      </c>
      <c r="C18" s="12">
        <f>C17+E17</f>
        <v>7034664.75703826</v>
      </c>
      <c r="D18" s="31">
        <f>C18/'70% - Table 1'!$B$6</f>
        <v>0.0304530941863128</v>
      </c>
      <c r="E18" s="12">
        <f>(E17*'70% - Table 1'!$B$5+I17*'70% - Table 1'!$B$8*'70% - Table 1'!$B$13)*('70% - Table 1'!$B$6-C17)/'70% - Table 1'!$B$6</f>
        <v>114817.928786787</v>
      </c>
      <c r="F18" s="32">
        <f>E18/'70% - Table 1'!$B$6</f>
        <v>0.0004970473107653119</v>
      </c>
      <c r="G18" s="12">
        <f>G17+I17</f>
        <v>30953390.2551965</v>
      </c>
      <c r="H18" s="32">
        <f>G18/'70% - Table 1'!$B$9</f>
        <v>0.312660507628247</v>
      </c>
      <c r="I18" s="12">
        <f>(I17*'70% - Table 1'!$B$8*(1-'70% - Table 1'!$B$13)+E17*'70% - Table 1'!$B$5*'70% - Table 1'!$B$14)*('70% - Table 1'!$B$9-G17)/'70% - Table 1'!$B$9</f>
        <v>936768.74953567</v>
      </c>
      <c r="J18" s="32">
        <f>G18/'70% - Table 1'!$B$9</f>
        <v>0.312660507628247</v>
      </c>
      <c r="K18" s="12">
        <f>B18*'70% - Table 1'!$B$15</f>
        <v>1261.904013986950</v>
      </c>
      <c r="L18" s="40">
        <f>$A18+30</f>
        <v>44242</v>
      </c>
      <c r="M18" s="34">
        <f>B19/B18</f>
        <v>0.9216534750002781</v>
      </c>
    </row>
    <row r="19" ht="18.1" customHeight="1">
      <c r="A19" s="39">
        <f>$A18+'70% - Table 1'!$B$10</f>
        <v>44217</v>
      </c>
      <c r="B19" s="11">
        <f>(E19+I19)/'70% - Table 1'!$B$10</f>
        <v>193839.703267978</v>
      </c>
      <c r="C19" s="12">
        <f>C18+E18</f>
        <v>7149482.68582505</v>
      </c>
      <c r="D19" s="31">
        <f>C19/'70% - Table 1'!$B$6</f>
        <v>0.0309501414970781</v>
      </c>
      <c r="E19" s="12">
        <f>(E18*'70% - Table 1'!$B$5+I18*'70% - Table 1'!$B$8*'70% - Table 1'!$B$13)*('70% - Table 1'!$B$6-C18)/'70% - Table 1'!$B$6</f>
        <v>108105.434015135</v>
      </c>
      <c r="F19" s="32">
        <f>E19/'70% - Table 1'!$B$6</f>
        <v>0.000467988891840411</v>
      </c>
      <c r="G19" s="12">
        <f>G18+I18</f>
        <v>31890159.0047322</v>
      </c>
      <c r="H19" s="32">
        <f>G19/'70% - Table 1'!$B$9</f>
        <v>0.322122818229618</v>
      </c>
      <c r="I19" s="12">
        <f>(I18*'70% - Table 1'!$B$8*(1-'70% - Table 1'!$B$13)+E18*'70% - Table 1'!$B$5*'70% - Table 1'!$B$14)*('70% - Table 1'!$B$9-G18)/'70% - Table 1'!$B$9</f>
        <v>861093.082324756</v>
      </c>
      <c r="J19" s="32">
        <f>G19/'70% - Table 1'!$B$9</f>
        <v>0.322122818229618</v>
      </c>
      <c r="K19" s="12">
        <f>B19*'70% - Table 1'!$B$15</f>
        <v>1163.038219607870</v>
      </c>
      <c r="L19" s="40">
        <f>$A19+30</f>
        <v>44247</v>
      </c>
      <c r="M19" s="34">
        <f>B20/B19</f>
        <v>0.909053312463302</v>
      </c>
    </row>
    <row r="20" ht="18.1" customHeight="1">
      <c r="A20" s="39">
        <f>$A19+'70% - Table 1'!$B$10</f>
        <v>44222</v>
      </c>
      <c r="B20" s="11">
        <f>(E20+I20)/'70% - Table 1'!$B$10</f>
        <v>176210.624342659</v>
      </c>
      <c r="C20" s="12">
        <f>C19+E19</f>
        <v>7257588.11984019</v>
      </c>
      <c r="D20" s="31">
        <f>C20/'70% - Table 1'!$B$6</f>
        <v>0.0314181303889186</v>
      </c>
      <c r="E20" s="12">
        <f>(E19*'70% - Table 1'!$B$5+I19*'70% - Table 1'!$B$8*'70% - Table 1'!$B$13)*('70% - Table 1'!$B$6-C19)/'70% - Table 1'!$B$6</f>
        <v>100314.771285231</v>
      </c>
      <c r="F20" s="32">
        <f>E20/'70% - Table 1'!$B$6</f>
        <v>0.000434263079156844</v>
      </c>
      <c r="G20" s="12">
        <f>G19+I19</f>
        <v>32751252.087057</v>
      </c>
      <c r="H20" s="32">
        <f>G20/'70% - Table 1'!$B$9</f>
        <v>0.330820728152091</v>
      </c>
      <c r="I20" s="12">
        <f>(I19*'70% - Table 1'!$B$8*(1-'70% - Table 1'!$B$13)+E19*'70% - Table 1'!$B$5*'70% - Table 1'!$B$14)*('70% - Table 1'!$B$9-G19)/'70% - Table 1'!$B$9</f>
        <v>780738.350428063</v>
      </c>
      <c r="J20" s="32">
        <f>G20/'70% - Table 1'!$B$9</f>
        <v>0.330820728152091</v>
      </c>
      <c r="K20" s="12">
        <f>B20*'70% - Table 1'!$B$15</f>
        <v>1057.263746055950</v>
      </c>
      <c r="L20" s="40">
        <f>$A20+30</f>
        <v>44252</v>
      </c>
      <c r="M20" s="34">
        <f>B21/B20</f>
        <v>0.897438834775328</v>
      </c>
    </row>
    <row r="21" ht="18.1" customHeight="1">
      <c r="A21" s="39">
        <f>$A20+'70% - Table 1'!$B$10</f>
        <v>44227</v>
      </c>
      <c r="B21" s="11">
        <f>(E21+I21)/'70% - Table 1'!$B$10</f>
        <v>158138.257385109</v>
      </c>
      <c r="C21" s="12">
        <f>C20+E20</f>
        <v>7357902.89112542</v>
      </c>
      <c r="D21" s="31">
        <f>C21/'70% - Table 1'!$B$6</f>
        <v>0.0318523934680754</v>
      </c>
      <c r="E21" s="12">
        <f>(E20*'70% - Table 1'!$B$5+I20*'70% - Table 1'!$B$8*'70% - Table 1'!$B$13)*('70% - Table 1'!$B$6-C20)/'70% - Table 1'!$B$6</f>
        <v>91799.8582678508</v>
      </c>
      <c r="F21" s="32">
        <f>E21/'70% - Table 1'!$B$6</f>
        <v>0.00039740198384351</v>
      </c>
      <c r="G21" s="12">
        <f>G20+I20</f>
        <v>33531990.4374851</v>
      </c>
      <c r="H21" s="32">
        <f>G21/'70% - Table 1'!$B$9</f>
        <v>0.338706974116011</v>
      </c>
      <c r="I21" s="12">
        <f>(I20*'70% - Table 1'!$B$8*(1-'70% - Table 1'!$B$13)+E20*'70% - Table 1'!$B$5*'70% - Table 1'!$B$14)*('70% - Table 1'!$B$9-G20)/'70% - Table 1'!$B$9</f>
        <v>698891.428657696</v>
      </c>
      <c r="J21" s="32">
        <f>G21/'70% - Table 1'!$B$9</f>
        <v>0.338706974116011</v>
      </c>
      <c r="K21" s="12">
        <f>B21*'70% - Table 1'!$B$15</f>
        <v>948.829544310654</v>
      </c>
      <c r="L21" s="40">
        <f>$A21+30</f>
        <v>44257</v>
      </c>
      <c r="M21" s="34">
        <f>B22/B21</f>
        <v>0.886876628579768</v>
      </c>
    </row>
    <row r="22" ht="18.1" customHeight="1">
      <c r="A22" s="39">
        <f>$A21+'70% - Table 1'!$B$10</f>
        <v>44232</v>
      </c>
      <c r="B22" s="11">
        <f>(E22+I22)/'70% - Table 1'!$B$10</f>
        <v>140249.124559185</v>
      </c>
      <c r="C22" s="12">
        <f>C21+E21</f>
        <v>7449702.74939327</v>
      </c>
      <c r="D22" s="31">
        <f>C22/'70% - Table 1'!$B$6</f>
        <v>0.0322497954519189</v>
      </c>
      <c r="E22" s="12">
        <f>(E21*'70% - Table 1'!$B$5+I21*'70% - Table 1'!$B$8*'70% - Table 1'!$B$13)*('70% - Table 1'!$B$6-C21)/'70% - Table 1'!$B$6</f>
        <v>82914.429696439707</v>
      </c>
      <c r="F22" s="32">
        <f>E22/'70% - Table 1'!$B$6</f>
        <v>0.000358936925092813</v>
      </c>
      <c r="G22" s="12">
        <f>G21+I21</f>
        <v>34230881.8661428</v>
      </c>
      <c r="H22" s="32">
        <f>G22/'70% - Table 1'!$B$9</f>
        <v>0.345766483496392</v>
      </c>
      <c r="I22" s="12">
        <f>(I21*'70% - Table 1'!$B$8*(1-'70% - Table 1'!$B$13)+E21*'70% - Table 1'!$B$5*'70% - Table 1'!$B$14)*('70% - Table 1'!$B$9-G21)/'70% - Table 1'!$B$9</f>
        <v>618331.193099484</v>
      </c>
      <c r="J22" s="32">
        <f>G22/'70% - Table 1'!$B$9</f>
        <v>0.345766483496392</v>
      </c>
      <c r="K22" s="12">
        <f>B22*'70% - Table 1'!$B$15</f>
        <v>841.494747355110</v>
      </c>
      <c r="L22" s="40">
        <f>$A22+30</f>
        <v>44262</v>
      </c>
      <c r="M22" s="34">
        <f>B23/B22</f>
        <v>0.877391706918132</v>
      </c>
    </row>
    <row r="23" ht="18.1" customHeight="1">
      <c r="A23" s="39">
        <f>$A22+'70% - Table 1'!$B$10</f>
        <v>44237</v>
      </c>
      <c r="B23" s="11">
        <f>(E23+I23)/'70% - Table 1'!$B$10</f>
        <v>123053.418790757</v>
      </c>
      <c r="C23" s="12">
        <f>C22+E22</f>
        <v>7532617.17908971</v>
      </c>
      <c r="D23" s="31">
        <f>C23/'70% - Table 1'!$B$6</f>
        <v>0.0326087323770117</v>
      </c>
      <c r="E23" s="12">
        <f>(E22*'70% - Table 1'!$B$5+I22*'70% - Table 1'!$B$8*'70% - Table 1'!$B$13)*('70% - Table 1'!$B$6-C22)/'70% - Table 1'!$B$6</f>
        <v>73983.4922215207</v>
      </c>
      <c r="F23" s="32">
        <f>E23/'70% - Table 1'!$B$6</f>
        <v>0.000320274858101821</v>
      </c>
      <c r="G23" s="12">
        <f>G22+I22</f>
        <v>34849213.0592423</v>
      </c>
      <c r="H23" s="32">
        <f>G23/'70% - Table 1'!$B$9</f>
        <v>0.35201225312366</v>
      </c>
      <c r="I23" s="12">
        <f>(I22*'70% - Table 1'!$B$8*(1-'70% - Table 1'!$B$13)+E22*'70% - Table 1'!$B$5*'70% - Table 1'!$B$14)*('70% - Table 1'!$B$9-G22)/'70% - Table 1'!$B$9</f>
        <v>541283.601732263</v>
      </c>
      <c r="J23" s="32">
        <f>G23/'70% - Table 1'!$B$9</f>
        <v>0.35201225312366</v>
      </c>
      <c r="K23" s="12">
        <f>B23*'70% - Table 1'!$B$15</f>
        <v>738.320512744542</v>
      </c>
      <c r="L23" s="40">
        <f>$A23+30</f>
        <v>44267</v>
      </c>
      <c r="M23" s="34">
        <f>B24/B23</f>
        <v>0.868972472358614</v>
      </c>
    </row>
    <row r="24" ht="18.1" customHeight="1">
      <c r="A24" s="39">
        <f>$A23+'70% - Table 1'!$B$10</f>
        <v>44242</v>
      </c>
      <c r="B24" s="11">
        <f>(E24+I24)/'70% - Table 1'!$B$10</f>
        <v>106930.033558784</v>
      </c>
      <c r="C24" s="12">
        <f>C23+E23</f>
        <v>7606600.67131123</v>
      </c>
      <c r="D24" s="31">
        <f>C24/'70% - Table 1'!$B$6</f>
        <v>0.0329290072351135</v>
      </c>
      <c r="E24" s="12">
        <f>(E23*'70% - Table 1'!$B$5+I23*'70% - Table 1'!$B$8*'70% - Table 1'!$B$13)*('70% - Table 1'!$B$6-C23)/'70% - Table 1'!$B$6</f>
        <v>65282.7058029727</v>
      </c>
      <c r="F24" s="32">
        <f>E24/'70% - Table 1'!$B$6</f>
        <v>0.000282609116030185</v>
      </c>
      <c r="G24" s="12">
        <f>G23+I23</f>
        <v>35390496.6609746</v>
      </c>
      <c r="H24" s="32">
        <f>G24/'70% - Table 1'!$B$9</f>
        <v>0.357479764252269</v>
      </c>
      <c r="I24" s="12">
        <f>(I23*'70% - Table 1'!$B$8*(1-'70% - Table 1'!$B$13)+E23*'70% - Table 1'!$B$5*'70% - Table 1'!$B$14)*('70% - Table 1'!$B$9-G23)/'70% - Table 1'!$B$9</f>
        <v>469367.461990947</v>
      </c>
      <c r="J24" s="32">
        <f>G24/'70% - Table 1'!$B$9</f>
        <v>0.357479764252269</v>
      </c>
      <c r="K24" s="12">
        <f>B24*'70% - Table 1'!$B$15</f>
        <v>641.580201352704</v>
      </c>
      <c r="L24" s="40">
        <f>$A24+30</f>
        <v>44272</v>
      </c>
      <c r="M24" s="34">
        <f>B25/B24</f>
        <v>0.861577604543171</v>
      </c>
    </row>
    <row r="25" ht="18.1" customHeight="1">
      <c r="A25" s="39">
        <f>$A24+'70% - Table 1'!$B$10</f>
        <v>44247</v>
      </c>
      <c r="B25" s="11">
        <f>(E25+I25)/'70% - Table 1'!$B$10</f>
        <v>92128.522167298</v>
      </c>
      <c r="C25" s="12">
        <f>C24+E24</f>
        <v>7671883.3771142</v>
      </c>
      <c r="D25" s="31">
        <f>C25/'70% - Table 1'!$B$6</f>
        <v>0.0332116163511437</v>
      </c>
      <c r="E25" s="12">
        <f>(E24*'70% - Table 1'!$B$5+I24*'70% - Table 1'!$B$8*'70% - Table 1'!$B$13)*('70% - Table 1'!$B$6-C24)/'70% - Table 1'!$B$6</f>
        <v>57027.0204652419</v>
      </c>
      <c r="F25" s="32">
        <f>E25/'70% - Table 1'!$B$6</f>
        <v>0.000246870218464251</v>
      </c>
      <c r="G25" s="12">
        <f>G24+I24</f>
        <v>35859864.1229655</v>
      </c>
      <c r="H25" s="32">
        <f>G25/'70% - Table 1'!$B$9</f>
        <v>0.362220849726924</v>
      </c>
      <c r="I25" s="12">
        <f>(I24*'70% - Table 1'!$B$8*(1-'70% - Table 1'!$B$13)+E24*'70% - Table 1'!$B$5*'70% - Table 1'!$B$14)*('70% - Table 1'!$B$9-G24)/'70% - Table 1'!$B$9</f>
        <v>403615.590371248</v>
      </c>
      <c r="J25" s="32">
        <f>G25/'70% - Table 1'!$B$9</f>
        <v>0.362220849726924</v>
      </c>
      <c r="K25" s="12">
        <f>B25*'70% - Table 1'!$B$15</f>
        <v>552.771133003788</v>
      </c>
      <c r="L25" s="40">
        <f>$A25+30</f>
        <v>44277</v>
      </c>
      <c r="M25" s="34">
        <f>B26/B25</f>
        <v>0.855143734590928</v>
      </c>
    </row>
    <row r="26" ht="18.1" customHeight="1">
      <c r="A26" s="39">
        <f>$A25+'70% - Table 1'!$B$10</f>
        <v>44252</v>
      </c>
      <c r="B26" s="11">
        <f>(E26+I26)/'70% - Table 1'!$B$10</f>
        <v>78783.1285084863</v>
      </c>
      <c r="C26" s="12">
        <f>C25+E25</f>
        <v>7728910.39757944</v>
      </c>
      <c r="D26" s="31">
        <f>C26/'70% - Table 1'!$B$6</f>
        <v>0.033458486569608</v>
      </c>
      <c r="E26" s="12">
        <f>(E25*'70% - Table 1'!$B$5+I25*'70% - Table 1'!$B$8*'70% - Table 1'!$B$13)*('70% - Table 1'!$B$6-C25)/'70% - Table 1'!$B$6</f>
        <v>49367.9848720954</v>
      </c>
      <c r="F26" s="32">
        <f>E26/'70% - Table 1'!$B$6</f>
        <v>0.000213714220225521</v>
      </c>
      <c r="G26" s="12">
        <f>G25+I25</f>
        <v>36263479.7133367</v>
      </c>
      <c r="H26" s="32">
        <f>G26/'70% - Table 1'!$B$9</f>
        <v>0.366297774882189</v>
      </c>
      <c r="I26" s="12">
        <f>(I25*'70% - Table 1'!$B$8*(1-'70% - Table 1'!$B$13)+E25*'70% - Table 1'!$B$5*'70% - Table 1'!$B$14)*('70% - Table 1'!$B$9-G25)/'70% - Table 1'!$B$9</f>
        <v>344547.657670336</v>
      </c>
      <c r="J26" s="32">
        <f>G26/'70% - Table 1'!$B$9</f>
        <v>0.366297774882189</v>
      </c>
      <c r="K26" s="12">
        <f>B26*'70% - Table 1'!$B$15</f>
        <v>472.698771050918</v>
      </c>
      <c r="L26" s="40">
        <f>$A26+30</f>
        <v>44282</v>
      </c>
      <c r="M26" s="34">
        <f>B27/B26</f>
        <v>0.849592950240888</v>
      </c>
    </row>
    <row r="27" ht="18.1" customHeight="1">
      <c r="A27" s="39">
        <f>$A26+'70% - Table 1'!$B$10</f>
        <v>44257</v>
      </c>
      <c r="B27" s="11">
        <f>(E27+I27)/'70% - Table 1'!$B$10</f>
        <v>66933.590578731906</v>
      </c>
      <c r="C27" s="12">
        <f>C26+E26</f>
        <v>7778278.38245154</v>
      </c>
      <c r="D27" s="31">
        <f>C27/'70% - Table 1'!$B$6</f>
        <v>0.0336722007898335</v>
      </c>
      <c r="E27" s="12">
        <f>(E26*'70% - Table 1'!$B$5+I26*'70% - Table 1'!$B$8*'70% - Table 1'!$B$13)*('70% - Table 1'!$B$6-C26)/'70% - Table 1'!$B$6</f>
        <v>42397.8557398643</v>
      </c>
      <c r="F27" s="32">
        <f>E27/'70% - Table 1'!$B$6</f>
        <v>0.000183540501038374</v>
      </c>
      <c r="G27" s="12">
        <f>G26+I26</f>
        <v>36608027.371007</v>
      </c>
      <c r="H27" s="32">
        <f>G27/'70% - Table 1'!$B$9</f>
        <v>0.369778054252596</v>
      </c>
      <c r="I27" s="12">
        <f>(I26*'70% - Table 1'!$B$8*(1-'70% - Table 1'!$B$13)+E26*'70% - Table 1'!$B$5*'70% - Table 1'!$B$14)*('70% - Table 1'!$B$9-G26)/'70% - Table 1'!$B$9</f>
        <v>292270.097153795</v>
      </c>
      <c r="J27" s="32">
        <f>G27/'70% - Table 1'!$B$9</f>
        <v>0.369778054252596</v>
      </c>
      <c r="K27" s="12">
        <f>B27*'70% - Table 1'!$B$15</f>
        <v>401.601543472391</v>
      </c>
      <c r="L27" s="40">
        <f>$A27+30</f>
        <v>44287</v>
      </c>
      <c r="M27" s="34">
        <f>B28/B27</f>
        <v>0.844839462885831</v>
      </c>
    </row>
    <row r="28" ht="18.1" customHeight="1">
      <c r="A28" s="39">
        <f>$A27+'70% - Table 1'!$B$10</f>
        <v>44262</v>
      </c>
      <c r="B28" s="11">
        <f>(E28+I28)/'70% - Table 1'!$B$10</f>
        <v>56548.138713556</v>
      </c>
      <c r="C28" s="12">
        <f>C27+E27</f>
        <v>7820676.2381914</v>
      </c>
      <c r="D28" s="31">
        <f>C28/'70% - Table 1'!$B$6</f>
        <v>0.0338557412908719</v>
      </c>
      <c r="E28" s="12">
        <f>(E27*'70% - Table 1'!$B$5+I27*'70% - Table 1'!$B$8*'70% - Table 1'!$B$13)*('70% - Table 1'!$B$6-C27)/'70% - Table 1'!$B$6</f>
        <v>36158.1010343631</v>
      </c>
      <c r="F28" s="32">
        <f>E28/'70% - Table 1'!$B$6</f>
        <v>0.000156528575906334</v>
      </c>
      <c r="G28" s="12">
        <f>G27+I27</f>
        <v>36900297.4681608</v>
      </c>
      <c r="H28" s="32">
        <f>G28/'70% - Table 1'!$B$9</f>
        <v>0.37273027745617</v>
      </c>
      <c r="I28" s="12">
        <f>(I27*'70% - Table 1'!$B$8*(1-'70% - Table 1'!$B$13)+E27*'70% - Table 1'!$B$5*'70% - Table 1'!$B$14)*('70% - Table 1'!$B$9-G27)/'70% - Table 1'!$B$9</f>
        <v>246582.592533417</v>
      </c>
      <c r="J28" s="32">
        <f>G28/'70% - Table 1'!$B$9</f>
        <v>0.37273027745617</v>
      </c>
      <c r="K28" s="12">
        <f>B28*'70% - Table 1'!$B$15</f>
        <v>339.288832281336</v>
      </c>
      <c r="L28" s="40">
        <f>$A28+30</f>
        <v>44292</v>
      </c>
      <c r="M28" s="34">
        <f>B29/B28</f>
        <v>0.840795069464884</v>
      </c>
    </row>
    <row r="29" ht="18.1" customHeight="1">
      <c r="A29" s="39">
        <f>$A28+'70% - Table 1'!$B$10</f>
        <v>44267</v>
      </c>
      <c r="B29" s="11">
        <f>(E29+I29)/'70% - Table 1'!$B$10</f>
        <v>47545.3962177742</v>
      </c>
      <c r="C29" s="12">
        <f>C28+E28</f>
        <v>7856834.33922576</v>
      </c>
      <c r="D29" s="31">
        <f>C29/'70% - Table 1'!$B$6</f>
        <v>0.0340122698667782</v>
      </c>
      <c r="E29" s="12">
        <f>(E28*'70% - Table 1'!$B$5+I28*'70% - Table 1'!$B$8*'70% - Table 1'!$B$13)*('70% - Table 1'!$B$6-C28)/'70% - Table 1'!$B$6</f>
        <v>30649.9816132339</v>
      </c>
      <c r="F29" s="32">
        <f>E29/'70% - Table 1'!$B$6</f>
        <v>0.000132683903087593</v>
      </c>
      <c r="G29" s="12">
        <f>G28+I28</f>
        <v>37146880.0606942</v>
      </c>
      <c r="H29" s="32">
        <f>G29/'70% - Table 1'!$B$9</f>
        <v>0.375221010714083</v>
      </c>
      <c r="I29" s="12">
        <f>(I28*'70% - Table 1'!$B$8*(1-'70% - Table 1'!$B$13)+E28*'70% - Table 1'!$B$5*'70% - Table 1'!$B$14)*('70% - Table 1'!$B$9-G28)/'70% - Table 1'!$B$9</f>
        <v>207076.999475637</v>
      </c>
      <c r="J29" s="32">
        <f>G29/'70% - Table 1'!$B$9</f>
        <v>0.375221010714083</v>
      </c>
      <c r="K29" s="12">
        <f>B29*'70% - Table 1'!$B$15</f>
        <v>285.272377306645</v>
      </c>
      <c r="L29" s="40">
        <f>$A29+30</f>
        <v>44297</v>
      </c>
      <c r="M29" s="34">
        <f>B30/B29</f>
        <v>0.837373296863644</v>
      </c>
    </row>
    <row r="30" ht="18.1" customHeight="1">
      <c r="A30" s="39">
        <f>$A29+'70% - Table 1'!$B$10</f>
        <v>44272</v>
      </c>
      <c r="B30" s="11">
        <f>(E30+I30)/'70% - Table 1'!$B$10</f>
        <v>39813.2451815658</v>
      </c>
      <c r="C30" s="12">
        <f>C29+E29</f>
        <v>7887484.32083899</v>
      </c>
      <c r="D30" s="31">
        <f>C30/'70% - Table 1'!$B$6</f>
        <v>0.0341449537698658</v>
      </c>
      <c r="E30" s="12">
        <f>(E29*'70% - Table 1'!$B$5+I29*'70% - Table 1'!$B$8*'70% - Table 1'!$B$13)*('70% - Table 1'!$B$6-C29)/'70% - Table 1'!$B$6</f>
        <v>25845.3713149159</v>
      </c>
      <c r="F30" s="32">
        <f>E30/'70% - Table 1'!$B$6</f>
        <v>0.000111884724306995</v>
      </c>
      <c r="G30" s="12">
        <f>G29+I29</f>
        <v>37353957.0601698</v>
      </c>
      <c r="H30" s="32">
        <f>G30/'70% - Table 1'!$B$9</f>
        <v>0.377312697577473</v>
      </c>
      <c r="I30" s="12">
        <f>(I29*'70% - Table 1'!$B$8*(1-'70% - Table 1'!$B$13)+E29*'70% - Table 1'!$B$5*'70% - Table 1'!$B$14)*('70% - Table 1'!$B$9-G29)/'70% - Table 1'!$B$9</f>
        <v>173220.854592913</v>
      </c>
      <c r="J30" s="32">
        <f>G30/'70% - Table 1'!$B$9</f>
        <v>0.377312697577473</v>
      </c>
      <c r="K30" s="12">
        <f>B30*'70% - Table 1'!$B$15</f>
        <v>238.879471089395</v>
      </c>
      <c r="L30" s="40">
        <f>$A30+30</f>
        <v>44302</v>
      </c>
      <c r="M30" s="34">
        <f>B31/B30</f>
        <v>0.834492296545193</v>
      </c>
    </row>
    <row r="31" ht="18.1" customHeight="1">
      <c r="A31" s="39">
        <f>$A30+'70% - Table 1'!$B$10</f>
        <v>44277</v>
      </c>
      <c r="B31" s="11">
        <f>(E31+I31)/'70% - Table 1'!$B$10</f>
        <v>33223.8464044817</v>
      </c>
      <c r="C31" s="12">
        <f>C30+E30</f>
        <v>7913329.69215391</v>
      </c>
      <c r="D31" s="31">
        <f>C31/'70% - Table 1'!$B$6</f>
        <v>0.0342568384941728</v>
      </c>
      <c r="E31" s="12">
        <f>(E30*'70% - Table 1'!$B$5+I30*'70% - Table 1'!$B$8*'70% - Table 1'!$B$13)*('70% - Table 1'!$B$6-C30)/'70% - Table 1'!$B$6</f>
        <v>21696.5894789415</v>
      </c>
      <c r="F31" s="32">
        <f>E31/'70% - Table 1'!$B$6</f>
        <v>9.392462977896751e-05</v>
      </c>
      <c r="G31" s="12">
        <f>G30+I30</f>
        <v>37527177.9147627</v>
      </c>
      <c r="H31" s="32">
        <f>G31/'70% - Table 1'!$B$9</f>
        <v>0.379062403179421</v>
      </c>
      <c r="I31" s="12">
        <f>(I30*'70% - Table 1'!$B$8*(1-'70% - Table 1'!$B$13)+E30*'70% - Table 1'!$B$5*'70% - Table 1'!$B$14)*('70% - Table 1'!$B$9-G30)/'70% - Table 1'!$B$9</f>
        <v>144422.642543467</v>
      </c>
      <c r="J31" s="32">
        <f>G31/'70% - Table 1'!$B$9</f>
        <v>0.379062403179421</v>
      </c>
      <c r="K31" s="12">
        <f>B31*'70% - Table 1'!$B$15</f>
        <v>199.343078426890</v>
      </c>
      <c r="L31" s="40">
        <f>$A31+30</f>
        <v>44307</v>
      </c>
      <c r="M31" s="34">
        <f>B32/B31</f>
        <v>0.832076661753149</v>
      </c>
    </row>
    <row r="32" ht="18.1" customHeight="1">
      <c r="A32" s="39">
        <f>$A31+'70% - Table 1'!$B$10</f>
        <v>44282</v>
      </c>
      <c r="B32" s="11">
        <f>(E32+I32)/'70% - Table 1'!$B$10</f>
        <v>27644.7872068405</v>
      </c>
      <c r="C32" s="12">
        <f>C31+E31</f>
        <v>7935026.28163285</v>
      </c>
      <c r="D32" s="31">
        <f>C32/'70% - Table 1'!$B$6</f>
        <v>0.0343507631239517</v>
      </c>
      <c r="E32" s="12">
        <f>(E31*'70% - Table 1'!$B$5+I31*'70% - Table 1'!$B$8*'70% - Table 1'!$B$13)*('70% - Table 1'!$B$6-C31)/'70% - Table 1'!$B$6</f>
        <v>18144.5957251216</v>
      </c>
      <c r="F32" s="32">
        <f>E32/'70% - Table 1'!$B$6</f>
        <v>7.85480334420848e-05</v>
      </c>
      <c r="G32" s="12">
        <f>G31+I31</f>
        <v>37671600.5573062</v>
      </c>
      <c r="H32" s="32">
        <f>G32/'70% - Table 1'!$B$9</f>
        <v>0.380521217750568</v>
      </c>
      <c r="I32" s="12">
        <f>(I31*'70% - Table 1'!$B$8*(1-'70% - Table 1'!$B$13)+E31*'70% - Table 1'!$B$5*'70% - Table 1'!$B$14)*('70% - Table 1'!$B$9-G31)/'70% - Table 1'!$B$9</f>
        <v>120079.340309081</v>
      </c>
      <c r="J32" s="32">
        <f>G32/'70% - Table 1'!$B$9</f>
        <v>0.380521217750568</v>
      </c>
      <c r="K32" s="12">
        <f>B32*'70% - Table 1'!$B$15</f>
        <v>165.868723241043</v>
      </c>
      <c r="L32" s="40">
        <f>$A32+30</f>
        <v>44312</v>
      </c>
      <c r="M32" s="34">
        <f>B33/B32</f>
        <v>0.83005838294621</v>
      </c>
    </row>
    <row r="33" ht="18.1" customHeight="1">
      <c r="A33" s="39">
        <f>$A32+'70% - Table 1'!$B$10</f>
        <v>44287</v>
      </c>
      <c r="B33" s="11">
        <f>(E33+I33)/'70% - Table 1'!$B$10</f>
        <v>22946.7873658021</v>
      </c>
      <c r="C33" s="12">
        <f>C32+E32</f>
        <v>7953170.87735797</v>
      </c>
      <c r="D33" s="31">
        <f>C33/'70% - Table 1'!$B$6</f>
        <v>0.0344293111573938</v>
      </c>
      <c r="E33" s="12">
        <f>(E32*'70% - Table 1'!$B$5+I32*'70% - Table 1'!$B$8*'70% - Table 1'!$B$13)*('70% - Table 1'!$B$6-C32)/'70% - Table 1'!$B$6</f>
        <v>15125.3426395383</v>
      </c>
      <c r="F33" s="32">
        <f>E33/'70% - Table 1'!$B$6</f>
        <v>6.54776737642351e-05</v>
      </c>
      <c r="G33" s="12">
        <f>G32+I32</f>
        <v>37791679.8976153</v>
      </c>
      <c r="H33" s="32">
        <f>G33/'70% - Table 1'!$B$9</f>
        <v>0.381734140379953</v>
      </c>
      <c r="I33" s="12">
        <f>(I32*'70% - Table 1'!$B$8*(1-'70% - Table 1'!$B$13)+E32*'70% - Table 1'!$B$5*'70% - Table 1'!$B$14)*('70% - Table 1'!$B$9-G32)/'70% - Table 1'!$B$9</f>
        <v>99608.594189472</v>
      </c>
      <c r="J33" s="32">
        <f>G33/'70% - Table 1'!$B$9</f>
        <v>0.381734140379953</v>
      </c>
      <c r="K33" s="12">
        <f>B33*'70% - Table 1'!$B$15</f>
        <v>137.680724194813</v>
      </c>
      <c r="L33" s="40">
        <f>$A33+30</f>
        <v>44317</v>
      </c>
      <c r="M33" s="34">
        <f>B34/B33</f>
        <v>0.828377158249937</v>
      </c>
    </row>
    <row r="34" ht="18.1" customHeight="1">
      <c r="A34" s="39">
        <f>$A33+'70% - Table 1'!$B$10</f>
        <v>44292</v>
      </c>
      <c r="B34" s="11">
        <f>(E34+I34)/'70% - Table 1'!$B$10</f>
        <v>19008.5945090487</v>
      </c>
      <c r="C34" s="12">
        <f>C33+E33</f>
        <v>7968296.21999751</v>
      </c>
      <c r="D34" s="31">
        <f>C34/'70% - Table 1'!$B$6</f>
        <v>0.0344947888311581</v>
      </c>
      <c r="E34" s="12">
        <f>(E33*'70% - Table 1'!$B$5+I33*'70% - Table 1'!$B$8*'70% - Table 1'!$B$13)*('70% - Table 1'!$B$6-C33)/'70% - Table 1'!$B$6</f>
        <v>12574.3747280078</v>
      </c>
      <c r="F34" s="32">
        <f>E34/'70% - Table 1'!$B$6</f>
        <v>5.44345226320684e-05</v>
      </c>
      <c r="G34" s="12">
        <f>G33+I33</f>
        <v>37891288.4918048</v>
      </c>
      <c r="H34" s="32">
        <f>G34/'70% - Table 1'!$B$9</f>
        <v>0.382740287796008</v>
      </c>
      <c r="I34" s="12">
        <f>(I33*'70% - Table 1'!$B$8*(1-'70% - Table 1'!$B$13)+E33*'70% - Table 1'!$B$5*'70% - Table 1'!$B$14)*('70% - Table 1'!$B$9-G33)/'70% - Table 1'!$B$9</f>
        <v>82468.5978172357</v>
      </c>
      <c r="J34" s="32">
        <f>G34/'70% - Table 1'!$B$9</f>
        <v>0.382740287796008</v>
      </c>
      <c r="K34" s="12">
        <f>B34*'70% - Table 1'!$B$15</f>
        <v>114.051567054292</v>
      </c>
      <c r="L34" s="40">
        <f>$A34+30</f>
        <v>44322</v>
      </c>
      <c r="M34" s="34">
        <f>B35/B34</f>
        <v>0.826980252380206</v>
      </c>
    </row>
    <row r="35" ht="18.1" customHeight="1">
      <c r="A35" s="39">
        <f>$A34+'70% - Table 1'!$B$10</f>
        <v>44297</v>
      </c>
      <c r="B35" s="11">
        <f>(E35+I35)/'70% - Table 1'!$B$10</f>
        <v>15719.7322844861</v>
      </c>
      <c r="C35" s="12">
        <f>C34+E34</f>
        <v>7980870.59472552</v>
      </c>
      <c r="D35" s="31">
        <f>C35/'70% - Table 1'!$B$6</f>
        <v>0.0345492233537901</v>
      </c>
      <c r="E35" s="12">
        <f>(E34*'70% - Table 1'!$B$5+I34*'70% - Table 1'!$B$8*'70% - Table 1'!$B$13)*('70% - Table 1'!$B$6-C34)/'70% - Table 1'!$B$6</f>
        <v>10429.9199973555</v>
      </c>
      <c r="F35" s="32">
        <f>E35/'70% - Table 1'!$B$6</f>
        <v>4.51511688197208e-05</v>
      </c>
      <c r="G35" s="12">
        <f>G34+I34</f>
        <v>37973757.089622</v>
      </c>
      <c r="H35" s="32">
        <f>G35/'70% - Table 1'!$B$9</f>
        <v>0.383573303935576</v>
      </c>
      <c r="I35" s="12">
        <f>(I34*'70% - Table 1'!$B$8*(1-'70% - Table 1'!$B$13)+E34*'70% - Table 1'!$B$5*'70% - Table 1'!$B$14)*('70% - Table 1'!$B$9-G34)/'70% - Table 1'!$B$9</f>
        <v>68168.7414250751</v>
      </c>
      <c r="J35" s="32">
        <f>G35/'70% - Table 1'!$B$9</f>
        <v>0.383573303935576</v>
      </c>
      <c r="K35" s="12">
        <f>B35*'70% - Table 1'!$B$15</f>
        <v>94.31839370691659</v>
      </c>
      <c r="L35" s="40">
        <f>$A35+30</f>
        <v>44327</v>
      </c>
      <c r="M35" s="34">
        <f>B36/B35</f>
        <v>0.825822063259864</v>
      </c>
    </row>
    <row r="36" ht="18.1" customHeight="1">
      <c r="A36" s="39">
        <f>$A35+'70% - Table 1'!$B$10</f>
        <v>44302</v>
      </c>
      <c r="B36" s="11">
        <f>(E36+I36)/'70% - Table 1'!$B$10</f>
        <v>12981.701749067</v>
      </c>
      <c r="C36" s="12">
        <f>C35+E35</f>
        <v>7991300.51472288</v>
      </c>
      <c r="D36" s="31">
        <f>C36/'70% - Table 1'!$B$6</f>
        <v>0.0345943745226099</v>
      </c>
      <c r="E36" s="12">
        <f>(E35*'70% - Table 1'!$B$5+I35*'70% - Table 1'!$B$8*'70% - Table 1'!$B$13)*('70% - Table 1'!$B$6-C35)/'70% - Table 1'!$B$6</f>
        <v>8634.779249350220</v>
      </c>
      <c r="F36" s="32">
        <f>E36/'70% - Table 1'!$B$6</f>
        <v>3.73799967504339e-05</v>
      </c>
      <c r="G36" s="12">
        <f>G35+I35</f>
        <v>38041925.8310471</v>
      </c>
      <c r="H36" s="32">
        <f>G36/'70% - Table 1'!$B$9</f>
        <v>0.384261877081284</v>
      </c>
      <c r="I36" s="12">
        <f>(I35*'70% - Table 1'!$B$8*(1-'70% - Table 1'!$B$13)+E35*'70% - Table 1'!$B$5*'70% - Table 1'!$B$14)*('70% - Table 1'!$B$9-G35)/'70% - Table 1'!$B$9</f>
        <v>56273.7294959849</v>
      </c>
      <c r="J36" s="32">
        <f>G36/'70% - Table 1'!$B$9</f>
        <v>0.384261877081284</v>
      </c>
      <c r="K36" s="12">
        <f>B36*'70% - Table 1'!$B$15</f>
        <v>77.890210494402</v>
      </c>
      <c r="L36" s="40">
        <f>$A36+30</f>
        <v>44332</v>
      </c>
      <c r="M36" s="34">
        <f>B37/B36</f>
        <v>0.824863519355704</v>
      </c>
    </row>
    <row r="37" ht="18.1" customHeight="1">
      <c r="A37" s="39">
        <f>$A36+'70% - Table 1'!$B$10</f>
        <v>44307</v>
      </c>
      <c r="B37" s="11">
        <f>(E37+I37)/'70% - Table 1'!$B$10</f>
        <v>10708.1321919615</v>
      </c>
      <c r="C37" s="12">
        <f>C36+E36</f>
        <v>7999935.29397223</v>
      </c>
      <c r="D37" s="31">
        <f>C37/'70% - Table 1'!$B$6</f>
        <v>0.0346317545193603</v>
      </c>
      <c r="E37" s="12">
        <f>(E36*'70% - Table 1'!$B$5+I36*'70% - Table 1'!$B$8*'70% - Table 1'!$B$13)*('70% - Table 1'!$B$6-C36)/'70% - Table 1'!$B$6</f>
        <v>7137.314036372430</v>
      </c>
      <c r="F37" s="32">
        <f>E37/'70% - Table 1'!$B$6</f>
        <v>3.08974633609196e-05</v>
      </c>
      <c r="G37" s="12">
        <f>G36+I36</f>
        <v>38098199.5605431</v>
      </c>
      <c r="H37" s="32">
        <f>G37/'70% - Table 1'!$B$9</f>
        <v>0.384830298591344</v>
      </c>
      <c r="I37" s="12">
        <f>(I36*'70% - Table 1'!$B$8*(1-'70% - Table 1'!$B$13)+E36*'70% - Table 1'!$B$5*'70% - Table 1'!$B$14)*('70% - Table 1'!$B$9-G36)/'70% - Table 1'!$B$9</f>
        <v>46403.3469234349</v>
      </c>
      <c r="J37" s="32">
        <f>G37/'70% - Table 1'!$B$9</f>
        <v>0.384830298591344</v>
      </c>
      <c r="K37" s="12">
        <f>B37*'70% - Table 1'!$B$15</f>
        <v>64.24879315176899</v>
      </c>
      <c r="L37" s="40">
        <f>$A37+30</f>
        <v>44337</v>
      </c>
      <c r="M37" s="34">
        <f>B38/B37</f>
        <v>0.824071397667868</v>
      </c>
    </row>
    <row r="38" ht="18.1" customHeight="1">
      <c r="A38" s="39">
        <f>$A37+'70% - Table 1'!$B$10</f>
        <v>44312</v>
      </c>
      <c r="B38" s="11">
        <f>(E38+I38)/'70% - Table 1'!$B$10</f>
        <v>8824.265461842</v>
      </c>
      <c r="C38" s="12">
        <f>C37+E37</f>
        <v>8007072.6080086</v>
      </c>
      <c r="D38" s="31">
        <f>C38/'70% - Table 1'!$B$6</f>
        <v>0.0346626519827212</v>
      </c>
      <c r="E38" s="12">
        <f>(E37*'70% - Table 1'!$B$5+I37*'70% - Table 1'!$B$8*'70% - Table 1'!$B$13)*('70% - Table 1'!$B$6-C37)/'70% - Table 1'!$B$6</f>
        <v>5891.796763768280</v>
      </c>
      <c r="F38" s="32">
        <f>E38/'70% - Table 1'!$B$6</f>
        <v>2.55056136959666e-05</v>
      </c>
      <c r="G38" s="12">
        <f>G37+I37</f>
        <v>38144602.9074665</v>
      </c>
      <c r="H38" s="32">
        <f>G38/'70% - Table 1'!$B$9</f>
        <v>0.385299019267338</v>
      </c>
      <c r="I38" s="12">
        <f>(I37*'70% - Table 1'!$B$8*(1-'70% - Table 1'!$B$13)+E37*'70% - Table 1'!$B$5*'70% - Table 1'!$B$14)*('70% - Table 1'!$B$9-G37)/'70% - Table 1'!$B$9</f>
        <v>38229.5305454417</v>
      </c>
      <c r="J38" s="32">
        <f>G38/'70% - Table 1'!$B$9</f>
        <v>0.385299019267338</v>
      </c>
      <c r="K38" s="12">
        <f>B38*'70% - Table 1'!$B$15</f>
        <v>52.945592771052</v>
      </c>
      <c r="L38" s="40">
        <f>$A38+30</f>
        <v>44342</v>
      </c>
      <c r="M38" s="34">
        <f>B39/B38</f>
        <v>0.823417624596668</v>
      </c>
    </row>
    <row r="39" ht="18.1" customHeight="1">
      <c r="A39" s="39">
        <f>$A38+'70% - Table 1'!$B$10</f>
        <v>44317</v>
      </c>
      <c r="B39" s="11">
        <f>(E39+I39)/'70% - Table 1'!$B$10</f>
        <v>7266.055705400360</v>
      </c>
      <c r="C39" s="12">
        <f>C38+E38</f>
        <v>8012964.40477237</v>
      </c>
      <c r="D39" s="31">
        <f>C39/'70% - Table 1'!$B$6</f>
        <v>0.0346881575964172</v>
      </c>
      <c r="E39" s="12">
        <f>(E38*'70% - Table 1'!$B$5+I38*'70% - Table 1'!$B$8*'70% - Table 1'!$B$13)*('70% - Table 1'!$B$6-C38)/'70% - Table 1'!$B$6</f>
        <v>4858.3361394849</v>
      </c>
      <c r="F39" s="32">
        <f>E39/'70% - Table 1'!$B$6</f>
        <v>2.10317581795883e-05</v>
      </c>
      <c r="G39" s="12">
        <f>G38+I38</f>
        <v>38182832.4380119</v>
      </c>
      <c r="H39" s="32">
        <f>G39/'70% - Table 1'!$B$9</f>
        <v>0.385685176141534</v>
      </c>
      <c r="I39" s="12">
        <f>(I38*'70% - Table 1'!$B$8*(1-'70% - Table 1'!$B$13)+E38*'70% - Table 1'!$B$5*'70% - Table 1'!$B$14)*('70% - Table 1'!$B$9-G38)/'70% - Table 1'!$B$9</f>
        <v>31471.9423875169</v>
      </c>
      <c r="J39" s="32">
        <f>G39/'70% - Table 1'!$B$9</f>
        <v>0.385685176141534</v>
      </c>
      <c r="K39" s="12">
        <f>B39*'70% - Table 1'!$B$15</f>
        <v>43.5963342324022</v>
      </c>
      <c r="L39" s="40">
        <f>$A39+30</f>
        <v>44347</v>
      </c>
      <c r="M39" s="34">
        <f>B40/B39</f>
        <v>0.822878600131971</v>
      </c>
    </row>
    <row r="40" ht="18.1" customHeight="1">
      <c r="A40" s="39">
        <f>$A39+'70% - Table 1'!$B$10</f>
        <v>44322</v>
      </c>
      <c r="B40" s="11">
        <f>(E40+I40)/'70% - Table 1'!$B$10</f>
        <v>5979.081747340770</v>
      </c>
      <c r="C40" s="12">
        <f>C39+E39</f>
        <v>8017822.74091185</v>
      </c>
      <c r="D40" s="31">
        <f>C40/'70% - Table 1'!$B$6</f>
        <v>0.0347091893545968</v>
      </c>
      <c r="E40" s="12">
        <f>(E39*'70% - Table 1'!$B$5+I39*'70% - Table 1'!$B$8*'70% - Table 1'!$B$13)*('70% - Table 1'!$B$6-C39)/'70% - Table 1'!$B$6</f>
        <v>4002.540472236770</v>
      </c>
      <c r="F40" s="32">
        <f>E40/'70% - Table 1'!$B$6</f>
        <v>1.7327015031328e-05</v>
      </c>
      <c r="G40" s="12">
        <f>G39+I39</f>
        <v>38214304.3803994</v>
      </c>
      <c r="H40" s="32">
        <f>G40/'70% - Table 1'!$B$9</f>
        <v>0.386003074549489</v>
      </c>
      <c r="I40" s="12">
        <f>(I39*'70% - Table 1'!$B$8*(1-'70% - Table 1'!$B$13)+E39*'70% - Table 1'!$B$5*'70% - Table 1'!$B$14)*('70% - Table 1'!$B$9-G39)/'70% - Table 1'!$B$9</f>
        <v>25892.8682644671</v>
      </c>
      <c r="J40" s="32">
        <f>G40/'70% - Table 1'!$B$9</f>
        <v>0.386003074549489</v>
      </c>
      <c r="K40" s="12">
        <f>B40*'70% - Table 1'!$B$15</f>
        <v>35.8744904840446</v>
      </c>
      <c r="L40" s="40">
        <f>$A40+30</f>
        <v>44352</v>
      </c>
      <c r="M40" s="34">
        <f>B41/B40</f>
        <v>0.82243456953831</v>
      </c>
    </row>
    <row r="41" ht="18.1" customHeight="1">
      <c r="A41" s="39">
        <f>$A40+'70% - Table 1'!$B$10</f>
        <v>44327</v>
      </c>
      <c r="B41" s="11">
        <f>(E41+I41)/'70% - Table 1'!$B$10</f>
        <v>4917.403523108570</v>
      </c>
      <c r="C41" s="12">
        <f>C40+E40</f>
        <v>8021825.28138409</v>
      </c>
      <c r="D41" s="31">
        <f>C41/'70% - Table 1'!$B$6</f>
        <v>0.0347265163696281</v>
      </c>
      <c r="E41" s="12">
        <f>(E40*'70% - Table 1'!$B$5+I40*'70% - Table 1'!$B$8*'70% - Table 1'!$B$13)*('70% - Table 1'!$B$6-C40)/'70% - Table 1'!$B$6</f>
        <v>3295.036560620530</v>
      </c>
      <c r="F41" s="32">
        <f>E41/'70% - Table 1'!$B$6</f>
        <v>1.42642275351538e-05</v>
      </c>
      <c r="G41" s="12">
        <f>G40+I40</f>
        <v>38240197.2486639</v>
      </c>
      <c r="H41" s="32">
        <f>G41/'70% - Table 1'!$B$9</f>
        <v>0.386264618673373</v>
      </c>
      <c r="I41" s="12">
        <f>(I40*'70% - Table 1'!$B$8*(1-'70% - Table 1'!$B$13)+E40*'70% - Table 1'!$B$5*'70% - Table 1'!$B$14)*('70% - Table 1'!$B$9-G40)/'70% - Table 1'!$B$9</f>
        <v>21291.9810549223</v>
      </c>
      <c r="J41" s="32">
        <f>G41/'70% - Table 1'!$B$9</f>
        <v>0.386264618673373</v>
      </c>
      <c r="K41" s="12">
        <f>B41*'70% - Table 1'!$B$15</f>
        <v>29.5044211386514</v>
      </c>
      <c r="L41" s="40">
        <f>$A41+30</f>
        <v>44357</v>
      </c>
      <c r="M41" s="34">
        <f>B42/B41</f>
        <v>0.822069055092306</v>
      </c>
    </row>
    <row r="42" ht="18.1" customHeight="1">
      <c r="A42" s="39">
        <f>$A41+'70% - Table 1'!$B$10</f>
        <v>44332</v>
      </c>
      <c r="B42" s="11">
        <f>(E42+I42)/'70% - Table 1'!$B$10</f>
        <v>4042.445267749440</v>
      </c>
      <c r="C42" s="12">
        <f>C41+E41</f>
        <v>8025120.31794471</v>
      </c>
      <c r="D42" s="31">
        <f>C42/'70% - Table 1'!$B$6</f>
        <v>0.0347407805971632</v>
      </c>
      <c r="E42" s="12">
        <f>(E41*'70% - Table 1'!$B$5+I41*'70% - Table 1'!$B$8*'70% - Table 1'!$B$13)*('70% - Table 1'!$B$6-C41)/'70% - Table 1'!$B$6</f>
        <v>2710.925498663220</v>
      </c>
      <c r="F42" s="32">
        <f>E42/'70% - Table 1'!$B$6</f>
        <v>1.17356082193213e-05</v>
      </c>
      <c r="G42" s="12">
        <f>G41+I41</f>
        <v>38261489.2297188</v>
      </c>
      <c r="H42" s="32">
        <f>G42/'70% - Table 1'!$B$9</f>
        <v>0.386479689189079</v>
      </c>
      <c r="I42" s="12">
        <f>(I41*'70% - Table 1'!$B$8*(1-'70% - Table 1'!$B$13)+E41*'70% - Table 1'!$B$5*'70% - Table 1'!$B$14)*('70% - Table 1'!$B$9-G41)/'70% - Table 1'!$B$9</f>
        <v>17501.300840084</v>
      </c>
      <c r="J42" s="32">
        <f>G42/'70% - Table 1'!$B$9</f>
        <v>0.386479689189079</v>
      </c>
      <c r="K42" s="12">
        <f>B42*'70% - Table 1'!$B$15</f>
        <v>24.2546716064966</v>
      </c>
      <c r="L42" s="40">
        <f>$A42+30</f>
        <v>44362</v>
      </c>
      <c r="M42" s="34">
        <f>B43/B42</f>
        <v>0.821768352507768</v>
      </c>
    </row>
    <row r="43" ht="18.1" customHeight="1">
      <c r="A43" s="39">
        <f>$A42+'70% - Table 1'!$B$10</f>
        <v>44337</v>
      </c>
      <c r="B43" s="11">
        <f>(E43+I43)/'70% - Table 1'!$B$10</f>
        <v>3321.953587781280</v>
      </c>
      <c r="C43" s="12">
        <f>C42+E42</f>
        <v>8027831.24344337</v>
      </c>
      <c r="D43" s="31">
        <f>C43/'70% - Table 1'!$B$6</f>
        <v>0.0347525162053826</v>
      </c>
      <c r="E43" s="12">
        <f>(E42*'70% - Table 1'!$B$5+I42*'70% - Table 1'!$B$8*'70% - Table 1'!$B$13)*('70% - Table 1'!$B$6-C42)/'70% - Table 1'!$B$6</f>
        <v>2229.228771399920</v>
      </c>
      <c r="F43" s="32">
        <f>E43/'70% - Table 1'!$B$6</f>
        <v>9.650341001731259e-06</v>
      </c>
      <c r="G43" s="12">
        <f>G42+I42</f>
        <v>38278990.5305589</v>
      </c>
      <c r="H43" s="32">
        <f>G43/'70% - Table 1'!$B$9</f>
        <v>0.386656470005645</v>
      </c>
      <c r="I43" s="12">
        <f>(I42*'70% - Table 1'!$B$8*(1-'70% - Table 1'!$B$13)+E42*'70% - Table 1'!$B$5*'70% - Table 1'!$B$14)*('70% - Table 1'!$B$9-G42)/'70% - Table 1'!$B$9</f>
        <v>14380.5391675065</v>
      </c>
      <c r="J43" s="32">
        <f>G43/'70% - Table 1'!$B$9</f>
        <v>0.386656470005645</v>
      </c>
      <c r="K43" s="12">
        <f>B43*'70% - Table 1'!$B$15</f>
        <v>19.9317215266877</v>
      </c>
      <c r="L43" s="40">
        <f>$A43+30</f>
        <v>44367</v>
      </c>
      <c r="M43" s="34">
        <f>B44/B43</f>
        <v>0.821521091555501</v>
      </c>
    </row>
    <row r="44" ht="18.1" customHeight="1">
      <c r="A44" s="39">
        <f>$A43+'70% - Table 1'!$B$10</f>
        <v>44342</v>
      </c>
      <c r="B44" s="11">
        <f>(E44+I44)/'70% - Table 1'!$B$10</f>
        <v>2729.054937530790</v>
      </c>
      <c r="C44" s="12">
        <f>C43+E43</f>
        <v>8030060.47221477</v>
      </c>
      <c r="D44" s="31">
        <f>C44/'70% - Table 1'!$B$6</f>
        <v>0.0347621665463843</v>
      </c>
      <c r="E44" s="12">
        <f>(E43*'70% - Table 1'!$B$5+I43*'70% - Table 1'!$B$8*'70% - Table 1'!$B$13)*('70% - Table 1'!$B$6-C43)/'70% - Table 1'!$B$6</f>
        <v>1832.357532251730</v>
      </c>
      <c r="F44" s="32">
        <f>E44/'70% - Table 1'!$B$6</f>
        <v>7.932283689401431e-06</v>
      </c>
      <c r="G44" s="12">
        <f>G43+I43</f>
        <v>38293371.0697264</v>
      </c>
      <c r="H44" s="32">
        <f>G44/'70% - Table 1'!$B$9</f>
        <v>0.386801727977034</v>
      </c>
      <c r="I44" s="12">
        <f>(I43*'70% - Table 1'!$B$8*(1-'70% - Table 1'!$B$13)+E43*'70% - Table 1'!$B$5*'70% - Table 1'!$B$14)*('70% - Table 1'!$B$9-G43)/'70% - Table 1'!$B$9</f>
        <v>11812.9171554022</v>
      </c>
      <c r="J44" s="32">
        <f>G44/'70% - Table 1'!$B$9</f>
        <v>0.386801727977034</v>
      </c>
      <c r="K44" s="12">
        <f>B44*'70% - Table 1'!$B$15</f>
        <v>16.3743296251847</v>
      </c>
      <c r="L44" s="40">
        <f>$A44+30</f>
        <v>44372</v>
      </c>
      <c r="M44" s="34">
        <f>B45/B44</f>
        <v>0.82131785728507</v>
      </c>
    </row>
    <row r="45" ht="18.1" customHeight="1">
      <c r="A45" s="39">
        <f>$A44+'70% - Table 1'!$B$10</f>
        <v>44347</v>
      </c>
      <c r="B45" s="11">
        <f>(E45+I45)/'70% - Table 1'!$B$10</f>
        <v>2241.421553706030</v>
      </c>
      <c r="C45" s="12">
        <f>C44+E44</f>
        <v>8031892.82974702</v>
      </c>
      <c r="D45" s="31">
        <f>C45/'70% - Table 1'!$B$6</f>
        <v>0.0347700988300737</v>
      </c>
      <c r="E45" s="12">
        <f>(E44*'70% - Table 1'!$B$5+I44*'70% - Table 1'!$B$8*'70% - Table 1'!$B$13)*('70% - Table 1'!$B$6-C44)/'70% - Table 1'!$B$6</f>
        <v>1505.623545146550</v>
      </c>
      <c r="F45" s="32">
        <f>E45/'70% - Table 1'!$B$6</f>
        <v>6.51785084479026e-06</v>
      </c>
      <c r="G45" s="12">
        <f>G44+I44</f>
        <v>38305183.9868818</v>
      </c>
      <c r="H45" s="32">
        <f>G45/'70% - Table 1'!$B$9</f>
        <v>0.386921050372543</v>
      </c>
      <c r="I45" s="12">
        <f>(I44*'70% - Table 1'!$B$8*(1-'70% - Table 1'!$B$13)+E44*'70% - Table 1'!$B$5*'70% - Table 1'!$B$14)*('70% - Table 1'!$B$9-G44)/'70% - Table 1'!$B$9</f>
        <v>9701.484223383590</v>
      </c>
      <c r="J45" s="32">
        <f>G45/'70% - Table 1'!$B$9</f>
        <v>0.386921050372543</v>
      </c>
      <c r="K45" s="12">
        <f>B45*'70% - Table 1'!$B$15</f>
        <v>13.4485293222362</v>
      </c>
      <c r="L45" s="40">
        <f>$A45+30</f>
        <v>44377</v>
      </c>
      <c r="M45" s="34">
        <f>B46/B45</f>
        <v>0.821150866573555</v>
      </c>
    </row>
    <row r="46" ht="18.1" customHeight="1">
      <c r="A46" s="39">
        <f>$A45+'70% - Table 1'!$B$10</f>
        <v>44352</v>
      </c>
      <c r="B46" s="11">
        <f>(E46+I46)/'70% - Table 1'!$B$10</f>
        <v>1840.545251182350</v>
      </c>
      <c r="C46" s="12">
        <f>C45+E45</f>
        <v>8033398.45329217</v>
      </c>
      <c r="D46" s="31">
        <f>C46/'70% - Table 1'!$B$6</f>
        <v>0.0347766166809185</v>
      </c>
      <c r="E46" s="12">
        <f>(E45*'70% - Table 1'!$B$5+I45*'70% - Table 1'!$B$8*'70% - Table 1'!$B$13)*('70% - Table 1'!$B$6-C45)/'70% - Table 1'!$B$6</f>
        <v>1236.800532342040</v>
      </c>
      <c r="F46" s="32">
        <f>E46/'70% - Table 1'!$B$6</f>
        <v>5.35411485862355e-06</v>
      </c>
      <c r="G46" s="12">
        <f>G45+I45</f>
        <v>38314885.4711052</v>
      </c>
      <c r="H46" s="32">
        <f>G46/'70% - Table 1'!$B$9</f>
        <v>0.387019045162679</v>
      </c>
      <c r="I46" s="12">
        <f>(I45*'70% - Table 1'!$B$8*(1-'70% - Table 1'!$B$13)+E45*'70% - Table 1'!$B$5*'70% - Table 1'!$B$14)*('70% - Table 1'!$B$9-G45)/'70% - Table 1'!$B$9</f>
        <v>7965.925723569710</v>
      </c>
      <c r="J46" s="32">
        <f>G46/'70% - Table 1'!$B$9</f>
        <v>0.387019045162679</v>
      </c>
      <c r="K46" s="12">
        <f>B46*'70% - Table 1'!$B$15</f>
        <v>11.0432715070941</v>
      </c>
      <c r="L46" s="40">
        <f>$A46+30</f>
        <v>44382</v>
      </c>
      <c r="M46" s="34">
        <f>B47/B46</f>
        <v>0.821013693997806</v>
      </c>
    </row>
    <row r="47" ht="18.1" customHeight="1">
      <c r="A47" s="39">
        <f>$A46+'70% - Table 1'!$B$10</f>
        <v>44357</v>
      </c>
      <c r="B47" s="11">
        <f>(E47+I47)/'70% - Table 1'!$B$10</f>
        <v>1511.112855643340</v>
      </c>
      <c r="C47" s="12">
        <f>C46+E46</f>
        <v>8034635.25382451</v>
      </c>
      <c r="D47" s="31">
        <f>C47/'70% - Table 1'!$B$6</f>
        <v>0.0347819707957771</v>
      </c>
      <c r="E47" s="12">
        <f>(E46*'70% - Table 1'!$B$5+I46*'70% - Table 1'!$B$8*'70% - Table 1'!$B$13)*('70% - Table 1'!$B$6-C46)/'70% - Table 1'!$B$6</f>
        <v>1015.738362199280</v>
      </c>
      <c r="F47" s="32">
        <f>E47/'70% - Table 1'!$B$6</f>
        <v>4.39713576709645e-06</v>
      </c>
      <c r="G47" s="12">
        <f>G46+I46</f>
        <v>38322851.3968288</v>
      </c>
      <c r="H47" s="32">
        <f>G47/'70% - Table 1'!$B$9</f>
        <v>0.387099509058877</v>
      </c>
      <c r="I47" s="12">
        <f>(I46*'70% - Table 1'!$B$8*(1-'70% - Table 1'!$B$13)+E46*'70% - Table 1'!$B$5*'70% - Table 1'!$B$14)*('70% - Table 1'!$B$9-G46)/'70% - Table 1'!$B$9</f>
        <v>6539.825916017430</v>
      </c>
      <c r="J47" s="32">
        <f>G47/'70% - Table 1'!$B$9</f>
        <v>0.387099509058877</v>
      </c>
      <c r="K47" s="12">
        <f>B47*'70% - Table 1'!$B$15</f>
        <v>9.06667713386004</v>
      </c>
      <c r="L47" s="40">
        <f>$A47+30</f>
        <v>44387</v>
      </c>
      <c r="M47" s="34">
        <f>B48/B47</f>
        <v>0.820901040911846</v>
      </c>
    </row>
    <row r="48" ht="18.1" customHeight="1">
      <c r="A48" s="39">
        <f>$A47+'70% - Table 1'!$B$10</f>
        <v>44362</v>
      </c>
      <c r="B48" s="11">
        <f>(E48+I48)/'70% - Table 1'!$B$10</f>
        <v>1240.474116132890</v>
      </c>
      <c r="C48" s="12">
        <f>C47+E47</f>
        <v>8035650.99218671</v>
      </c>
      <c r="D48" s="31">
        <f>C48/'70% - Table 1'!$B$6</f>
        <v>0.0347863679315442</v>
      </c>
      <c r="E48" s="12">
        <f>(E47*'70% - Table 1'!$B$5+I47*'70% - Table 1'!$B$8*'70% - Table 1'!$B$13)*('70% - Table 1'!$B$6-C47)/'70% - Table 1'!$B$6</f>
        <v>834.028643799439</v>
      </c>
      <c r="F48" s="32">
        <f>E48/'70% - Table 1'!$B$6</f>
        <v>3.61051360952138e-06</v>
      </c>
      <c r="G48" s="12">
        <f>G47+I47</f>
        <v>38329391.2227448</v>
      </c>
      <c r="H48" s="32">
        <f>G48/'70% - Table 1'!$B$9</f>
        <v>0.387165567906513</v>
      </c>
      <c r="I48" s="12">
        <f>(I47*'70% - Table 1'!$B$8*(1-'70% - Table 1'!$B$13)+E47*'70% - Table 1'!$B$5*'70% - Table 1'!$B$14)*('70% - Table 1'!$B$9-G47)/'70% - Table 1'!$B$9</f>
        <v>5368.341936865010</v>
      </c>
      <c r="J48" s="32">
        <f>G48/'70% - Table 1'!$B$9</f>
        <v>0.387165567906513</v>
      </c>
      <c r="K48" s="12">
        <f>B48*'70% - Table 1'!$B$15</f>
        <v>7.44284469679734</v>
      </c>
      <c r="L48" s="40">
        <f>$A48+30</f>
        <v>44392</v>
      </c>
      <c r="M48" s="34">
        <f>B49/B48</f>
        <v>0.820808541867852</v>
      </c>
    </row>
    <row r="49" ht="18.1" customHeight="1">
      <c r="A49" s="39">
        <f>$A48+'70% - Table 1'!$B$10</f>
        <v>44367</v>
      </c>
      <c r="B49" s="11">
        <f>(E49+I49)/'70% - Table 1'!$B$10</f>
        <v>1018.191750487850</v>
      </c>
      <c r="C49" s="12">
        <f>C48+E48</f>
        <v>8036485.02083051</v>
      </c>
      <c r="D49" s="31">
        <f>C49/'70% - Table 1'!$B$6</f>
        <v>0.0347899784451537</v>
      </c>
      <c r="E49" s="12">
        <f>(E48*'70% - Table 1'!$B$5+I48*'70% - Table 1'!$B$8*'70% - Table 1'!$B$13)*('70% - Table 1'!$B$6-C48)/'70% - Table 1'!$B$6</f>
        <v>684.7181039469961</v>
      </c>
      <c r="F49" s="32">
        <f>E49/'70% - Table 1'!$B$6</f>
        <v>2.96414763613418e-06</v>
      </c>
      <c r="G49" s="12">
        <f>G48+I48</f>
        <v>38334759.5646817</v>
      </c>
      <c r="H49" s="32">
        <f>G49/'70% - Table 1'!$B$9</f>
        <v>0.387219793582643</v>
      </c>
      <c r="I49" s="12">
        <f>(I48*'70% - Table 1'!$B$8*(1-'70% - Table 1'!$B$13)+E48*'70% - Table 1'!$B$5*'70% - Table 1'!$B$14)*('70% - Table 1'!$B$9-G48)/'70% - Table 1'!$B$9</f>
        <v>4406.240648492230</v>
      </c>
      <c r="J49" s="32">
        <f>G49/'70% - Table 1'!$B$9</f>
        <v>0.387219793582643</v>
      </c>
      <c r="K49" s="12">
        <f>B49*'70% - Table 1'!$B$15</f>
        <v>6.1091505029271</v>
      </c>
      <c r="L49" s="40">
        <f>$A49+30</f>
        <v>44397</v>
      </c>
      <c r="M49" s="34">
        <f>B50/B49</f>
        <v>0.820732602982685</v>
      </c>
    </row>
    <row r="50" ht="18.1" customHeight="1">
      <c r="A50" s="39">
        <f>$A49+'70% - Table 1'!$B$10</f>
        <v>44372</v>
      </c>
      <c r="B50" s="11">
        <f>(E50+I50)/'70% - Table 1'!$B$10</f>
        <v>835.663165713390</v>
      </c>
      <c r="C50" s="12">
        <f>C49+E49</f>
        <v>8037169.73893446</v>
      </c>
      <c r="D50" s="31">
        <f>C50/'70% - Table 1'!$B$6</f>
        <v>0.0347929425927899</v>
      </c>
      <c r="E50" s="12">
        <f>(E49*'70% - Table 1'!$B$5+I49*'70% - Table 1'!$B$8*'70% - Table 1'!$B$13)*('70% - Table 1'!$B$6-C49)/'70% - Table 1'!$B$6</f>
        <v>562.065044539361</v>
      </c>
      <c r="F50" s="32">
        <f>E50/'70% - Table 1'!$B$6</f>
        <v>2.4331820109929e-06</v>
      </c>
      <c r="G50" s="12">
        <f>G49+I49</f>
        <v>38339165.8053302</v>
      </c>
      <c r="H50" s="32">
        <f>G50/'70% - Table 1'!$B$9</f>
        <v>0.387264301063941</v>
      </c>
      <c r="I50" s="12">
        <f>(I49*'70% - Table 1'!$B$8*(1-'70% - Table 1'!$B$13)+E49*'70% - Table 1'!$B$5*'70% - Table 1'!$B$14)*('70% - Table 1'!$B$9-G49)/'70% - Table 1'!$B$9</f>
        <v>3616.250784027590</v>
      </c>
      <c r="J50" s="32">
        <f>G50/'70% - Table 1'!$B$9</f>
        <v>0.387264301063941</v>
      </c>
      <c r="K50" s="12">
        <f>B50*'70% - Table 1'!$B$15</f>
        <v>5.01397899428034</v>
      </c>
      <c r="L50" s="40">
        <f>$A50+30</f>
        <v>44402</v>
      </c>
      <c r="M50" s="34">
        <f>B51/B50</f>
        <v>0.820670267411447</v>
      </c>
    </row>
    <row r="51" ht="18.1" customHeight="1">
      <c r="A51" s="39">
        <f>$A50+'70% - Table 1'!$B$10</f>
        <v>44377</v>
      </c>
      <c r="B51" s="11">
        <f>(E51+I51)/'70% - Table 1'!$B$10</f>
        <v>685.803913671904</v>
      </c>
      <c r="C51" s="12">
        <f>C50+E50</f>
        <v>8037731.803979</v>
      </c>
      <c r="D51" s="31">
        <f>C51/'70% - Table 1'!$B$6</f>
        <v>0.0347953757748009</v>
      </c>
      <c r="E51" s="12">
        <f>(E50*'70% - Table 1'!$B$5+I50*'70% - Table 1'!$B$8*'70% - Table 1'!$B$13)*('70% - Table 1'!$B$6-C50)/'70% - Table 1'!$B$6</f>
        <v>461.333813551361</v>
      </c>
      <c r="F51" s="32">
        <f>E51/'70% - Table 1'!$B$6</f>
        <v>1.99711607597992e-06</v>
      </c>
      <c r="G51" s="12">
        <f>G50+I50</f>
        <v>38342782.0561142</v>
      </c>
      <c r="H51" s="32">
        <f>G51/'70% - Table 1'!$B$9</f>
        <v>0.387300828849638</v>
      </c>
      <c r="I51" s="12">
        <f>(I50*'70% - Table 1'!$B$8*(1-'70% - Table 1'!$B$13)+E50*'70% - Table 1'!$B$5*'70% - Table 1'!$B$14)*('70% - Table 1'!$B$9-G50)/'70% - Table 1'!$B$9</f>
        <v>2967.685754808160</v>
      </c>
      <c r="J51" s="32">
        <f>G51/'70% - Table 1'!$B$9</f>
        <v>0.387300828849638</v>
      </c>
      <c r="K51" s="12">
        <f>B51*'70% - Table 1'!$B$15</f>
        <v>4.11482348203142</v>
      </c>
      <c r="L51" s="40">
        <f>$A51+30</f>
        <v>44407</v>
      </c>
      <c r="M51" s="34">
        <f>B52/B51</f>
        <v>0.820619103674767</v>
      </c>
    </row>
    <row r="52" ht="18.1" customHeight="1">
      <c r="A52" s="39">
        <f>$A51+'70% - Table 1'!$B$10</f>
        <v>44382</v>
      </c>
      <c r="B52" s="11">
        <f>(E52+I52)/'70% - Table 1'!$B$10</f>
        <v>562.783792934085</v>
      </c>
      <c r="C52" s="12">
        <f>C51+E51</f>
        <v>8038193.13779255</v>
      </c>
      <c r="D52" s="31">
        <f>C52/'70% - Table 1'!$B$6</f>
        <v>0.0347973728908768</v>
      </c>
      <c r="E52" s="12">
        <f>(E51*'70% - Table 1'!$B$5+I51*'70% - Table 1'!$B$8*'70% - Table 1'!$B$13)*('70% - Table 1'!$B$6-C51)/'70% - Table 1'!$B$6</f>
        <v>378.622293025654</v>
      </c>
      <c r="F52" s="32">
        <f>E52/'70% - Table 1'!$B$6</f>
        <v>1.6390575455656e-06</v>
      </c>
      <c r="G52" s="12">
        <f>G51+I51</f>
        <v>38345749.741869</v>
      </c>
      <c r="H52" s="32">
        <f>G52/'70% - Table 1'!$B$9</f>
        <v>0.387330805473424</v>
      </c>
      <c r="I52" s="12">
        <f>(I51*'70% - Table 1'!$B$8*(1-'70% - Table 1'!$B$13)+E51*'70% - Table 1'!$B$5*'70% - Table 1'!$B$14)*('70% - Table 1'!$B$9-G51)/'70% - Table 1'!$B$9</f>
        <v>2435.296671644770</v>
      </c>
      <c r="J52" s="32">
        <f>G52/'70% - Table 1'!$B$9</f>
        <v>0.387330805473424</v>
      </c>
      <c r="K52" s="12">
        <f>B52*'70% - Table 1'!$B$15</f>
        <v>3.37670275760451</v>
      </c>
      <c r="L52" s="40">
        <f>$A52+30</f>
        <v>44412</v>
      </c>
      <c r="M52" s="34">
        <f>B53/B52</f>
        <v>0.820577113155461</v>
      </c>
    </row>
    <row r="53" ht="18.1" customHeight="1">
      <c r="A53" s="39">
        <f>$A52+'70% - Table 1'!$B$10</f>
        <v>44387</v>
      </c>
      <c r="B53" s="11">
        <f>(E53+I53)/'70% - Table 1'!$B$10</f>
        <v>461.807500136532</v>
      </c>
      <c r="C53" s="12">
        <f>C52+E52</f>
        <v>8038571.76008558</v>
      </c>
      <c r="D53" s="31">
        <f>C53/'70% - Table 1'!$B$6</f>
        <v>0.0347990119484224</v>
      </c>
      <c r="E53" s="12">
        <f>(E52*'70% - Table 1'!$B$5+I52*'70% - Table 1'!$B$8*'70% - Table 1'!$B$13)*('70% - Table 1'!$B$6-C52)/'70% - Table 1'!$B$6</f>
        <v>310.717724932491</v>
      </c>
      <c r="F53" s="32">
        <f>E53/'70% - Table 1'!$B$6</f>
        <v>1.34509837633113e-06</v>
      </c>
      <c r="G53" s="12">
        <f>G52+I52</f>
        <v>38348185.0385406</v>
      </c>
      <c r="H53" s="32">
        <f>G53/'70% - Table 1'!$B$9</f>
        <v>0.387355404429703</v>
      </c>
      <c r="I53" s="12">
        <f>(I52*'70% - Table 1'!$B$8*(1-'70% - Table 1'!$B$13)+E52*'70% - Table 1'!$B$5*'70% - Table 1'!$B$14)*('70% - Table 1'!$B$9-G52)/'70% - Table 1'!$B$9</f>
        <v>1998.319775750170</v>
      </c>
      <c r="J53" s="32">
        <f>G53/'70% - Table 1'!$B$9</f>
        <v>0.387355404429703</v>
      </c>
      <c r="K53" s="12">
        <f>B53*'70% - Table 1'!$B$15</f>
        <v>2.77084500081919</v>
      </c>
      <c r="L53" s="40">
        <f>$A53+30</f>
        <v>44417</v>
      </c>
      <c r="M53" s="34">
        <f>B54/B53</f>
        <v>0.820542653607533</v>
      </c>
    </row>
    <row r="54" ht="18.1" customHeight="1">
      <c r="A54" s="39">
        <f>$A53+'70% - Table 1'!$B$10</f>
        <v>44392</v>
      </c>
      <c r="B54" s="11">
        <f>(E54+I54)/'70% - Table 1'!$B$10</f>
        <v>378.932751617891</v>
      </c>
      <c r="C54" s="12">
        <f>C53+E53</f>
        <v>8038882.47781051</v>
      </c>
      <c r="D54" s="31">
        <f>C54/'70% - Table 1'!$B$6</f>
        <v>0.0348003570467987</v>
      </c>
      <c r="E54" s="12">
        <f>(E53*'70% - Table 1'!$B$5+I53*'70% - Table 1'!$B$8*'70% - Table 1'!$B$13)*('70% - Table 1'!$B$6-C53)/'70% - Table 1'!$B$6</f>
        <v>254.976637583786</v>
      </c>
      <c r="F54" s="32">
        <f>E54/'70% - Table 1'!$B$6</f>
        <v>1.10379496789518e-06</v>
      </c>
      <c r="G54" s="12">
        <f>G53+I53</f>
        <v>38350183.3583164</v>
      </c>
      <c r="H54" s="32">
        <f>G54/'70% - Table 1'!$B$9</f>
        <v>0.387375589477943</v>
      </c>
      <c r="I54" s="12">
        <f>(I53*'70% - Table 1'!$B$8*(1-'70% - Table 1'!$B$13)+E53*'70% - Table 1'!$B$5*'70% - Table 1'!$B$14)*('70% - Table 1'!$B$9-G53)/'70% - Table 1'!$B$9</f>
        <v>1639.687120505670</v>
      </c>
      <c r="J54" s="32">
        <f>G54/'70% - Table 1'!$B$9</f>
        <v>0.387375589477943</v>
      </c>
      <c r="K54" s="12">
        <f>B54*'70% - Table 1'!$B$15</f>
        <v>2.27359650970735</v>
      </c>
      <c r="L54" s="40">
        <f>$A54+30</f>
        <v>44422</v>
      </c>
      <c r="M54" s="34">
        <f>B55/B54</f>
        <v>0.820514375996063</v>
      </c>
    </row>
    <row r="55" ht="18.1" customHeight="1">
      <c r="A55" s="39">
        <f>$A54+'70% - Table 1'!$B$10</f>
        <v>44397</v>
      </c>
      <c r="B55" s="11">
        <f>(E55+I55)/'70% - Table 1'!$B$10</f>
        <v>310.919770238225</v>
      </c>
      <c r="C55" s="12">
        <f>C54+E54</f>
        <v>8039137.45444809</v>
      </c>
      <c r="D55" s="31">
        <f>C55/'70% - Table 1'!$B$6</f>
        <v>0.0348014608417666</v>
      </c>
      <c r="E55" s="12">
        <f>(E54*'70% - Table 1'!$B$5+I54*'70% - Table 1'!$B$8*'70% - Table 1'!$B$13)*('70% - Table 1'!$B$6-C54)/'70% - Table 1'!$B$6</f>
        <v>209.225123451604</v>
      </c>
      <c r="F55" s="32">
        <f>E55/'70% - Table 1'!$B$6</f>
        <v>9.05736465158459e-07</v>
      </c>
      <c r="G55" s="12">
        <f>G54+I54</f>
        <v>38351823.0454369</v>
      </c>
      <c r="H55" s="32">
        <f>G55/'70% - Table 1'!$B$9</f>
        <v>0.38739215197411</v>
      </c>
      <c r="I55" s="12">
        <f>(I54*'70% - Table 1'!$B$8*(1-'70% - Table 1'!$B$13)+E54*'70% - Table 1'!$B$5*'70% - Table 1'!$B$14)*('70% - Table 1'!$B$9-G54)/'70% - Table 1'!$B$9</f>
        <v>1345.373727739520</v>
      </c>
      <c r="J55" s="32">
        <f>G55/'70% - Table 1'!$B$9</f>
        <v>0.38739215197411</v>
      </c>
      <c r="K55" s="12">
        <f>B55*'70% - Table 1'!$B$15</f>
        <v>1.86551862142935</v>
      </c>
      <c r="L55" s="40">
        <f>$A55+30</f>
        <v>44427</v>
      </c>
      <c r="M55" s="34">
        <f>B56/B55</f>
        <v>0.820491172405642</v>
      </c>
    </row>
    <row r="56" ht="18.1" customHeight="1">
      <c r="A56" s="39">
        <f>$A55+'70% - Table 1'!$B$10</f>
        <v>44402</v>
      </c>
      <c r="B56" s="9">
        <f>(E56+I56)/'70% - Table 1'!$B$10</f>
        <v>255.106926806854</v>
      </c>
      <c r="C56" s="12">
        <f>C55+E55</f>
        <v>8039346.67957154</v>
      </c>
      <c r="D56" s="31">
        <f>C56/'70% - Table 1'!$B$6</f>
        <v>0.0348023665782318</v>
      </c>
      <c r="E56" s="12">
        <f>(E55*'70% - Table 1'!$B$5+I55*'70% - Table 1'!$B$8*'70% - Table 1'!$B$13)*('70% - Table 1'!$B$6-C55)/'70% - Table 1'!$B$6</f>
        <v>171.676206368799</v>
      </c>
      <c r="F56" s="32">
        <f>E56/'70% - Table 1'!$B$6</f>
        <v>7.43187040557571e-07</v>
      </c>
      <c r="G56" s="12">
        <f>G55+I55</f>
        <v>38353168.4191646</v>
      </c>
      <c r="H56" s="32">
        <f>G56/'70% - Table 1'!$B$9</f>
        <v>0.387405741607723</v>
      </c>
      <c r="I56" s="12">
        <f>(I55*'70% - Table 1'!$B$8*(1-'70% - Table 1'!$B$13)+E55*'70% - Table 1'!$B$5*'70% - Table 1'!$B$14)*('70% - Table 1'!$B$9-G55)/'70% - Table 1'!$B$9</f>
        <v>1103.858427665470</v>
      </c>
      <c r="J56" s="32">
        <f>G56/'70% - Table 1'!$B$9</f>
        <v>0.387405741607723</v>
      </c>
      <c r="K56" s="12">
        <f>B56*'70% - Table 1'!$B$15</f>
        <v>1.53064156084112</v>
      </c>
      <c r="L56" s="40">
        <f>$A56+30</f>
        <v>44432</v>
      </c>
      <c r="M56" s="34"/>
    </row>
  </sheetData>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8.xml><?xml version="1.0" encoding="utf-8"?>
<worksheet xmlns:r="http://schemas.openxmlformats.org/officeDocument/2006/relationships" xmlns="http://schemas.openxmlformats.org/spreadsheetml/2006/main">
  <dimension ref="A1:C15"/>
  <sheetViews>
    <sheetView workbookViewId="0" showGridLines="0" defaultGridColor="1">
      <pane topLeftCell="B1" xSplit="1" ySplit="0" activePane="topRight" state="frozen"/>
    </sheetView>
  </sheetViews>
  <sheetFormatPr defaultColWidth="16.3333" defaultRowHeight="19.9" customHeight="1" outlineLevelRow="0" outlineLevelCol="0"/>
  <cols>
    <col min="1" max="1" width="30.6719" style="43" customWidth="1"/>
    <col min="2" max="2" width="9.85156" style="43" customWidth="1"/>
    <col min="3" max="3" width="78.1172" style="43" customWidth="1"/>
    <col min="4" max="16384" width="16.3516" style="43" customWidth="1"/>
  </cols>
  <sheetData>
    <row r="1" ht="20.05" customHeight="1">
      <c r="A1" t="s" s="14">
        <v>2</v>
      </c>
      <c r="B1" s="15">
        <v>330000000</v>
      </c>
      <c r="C1" s="16"/>
    </row>
    <row r="2" ht="20.05" customHeight="1">
      <c r="A2" t="s" s="14">
        <v>3</v>
      </c>
      <c r="B2" s="15">
        <v>22000000</v>
      </c>
      <c r="C2" t="s" s="17">
        <v>4</v>
      </c>
    </row>
    <row r="3" ht="32.05" customHeight="1">
      <c r="A3" t="s" s="14">
        <v>5</v>
      </c>
      <c r="B3" s="15">
        <v>675000</v>
      </c>
      <c r="C3" t="s" s="17">
        <v>6</v>
      </c>
    </row>
    <row r="4" ht="20.05" customHeight="1">
      <c r="A4" t="s" s="14">
        <v>7</v>
      </c>
      <c r="B4" s="18">
        <v>0.8</v>
      </c>
      <c r="C4" t="s" s="17">
        <v>8</v>
      </c>
    </row>
    <row r="5" ht="20.05" customHeight="1">
      <c r="A5" t="s" s="14">
        <v>9</v>
      </c>
      <c r="B5" s="15">
        <v>0.4</v>
      </c>
      <c r="C5" t="s" s="17">
        <v>10</v>
      </c>
    </row>
    <row r="6" ht="20.05" customHeight="1">
      <c r="A6" t="s" s="14">
        <v>11</v>
      </c>
      <c r="B6" s="15">
        <f>B1*B4</f>
        <v>264000000</v>
      </c>
      <c r="C6" t="s" s="19">
        <v>12</v>
      </c>
    </row>
    <row r="7" ht="32.05" customHeight="1">
      <c r="A7" t="s" s="14">
        <v>13</v>
      </c>
      <c r="B7" s="20">
        <f>1-B4</f>
        <v>0.2</v>
      </c>
      <c r="C7" t="s" s="19">
        <v>14</v>
      </c>
    </row>
    <row r="8" ht="20.05" customHeight="1">
      <c r="A8" t="s" s="14">
        <v>15</v>
      </c>
      <c r="B8" s="15">
        <v>1.4</v>
      </c>
      <c r="C8" t="s" s="17">
        <v>16</v>
      </c>
    </row>
    <row r="9" ht="20.05" customHeight="1">
      <c r="A9" t="s" s="14">
        <v>17</v>
      </c>
      <c r="B9" s="15">
        <f>B7*B1</f>
        <v>66000000</v>
      </c>
      <c r="C9" t="s" s="19">
        <v>12</v>
      </c>
    </row>
    <row r="10" ht="20.05" customHeight="1">
      <c r="A10" t="s" s="14">
        <v>18</v>
      </c>
      <c r="B10" s="15">
        <v>5</v>
      </c>
      <c r="C10" t="s" s="17">
        <v>19</v>
      </c>
    </row>
    <row r="11" ht="20.05" customHeight="1">
      <c r="A11" t="s" s="14">
        <v>20</v>
      </c>
      <c r="B11" s="21">
        <v>0.25</v>
      </c>
      <c r="C11" t="s" s="17">
        <v>21</v>
      </c>
    </row>
    <row r="12" ht="20.05" customHeight="1">
      <c r="A12" t="s" s="14">
        <v>22</v>
      </c>
      <c r="B12" s="20">
        <v>0.1</v>
      </c>
      <c r="C12" t="s" s="17">
        <v>23</v>
      </c>
    </row>
    <row r="13" ht="20.05" customHeight="1">
      <c r="A13" t="s" s="14">
        <v>24</v>
      </c>
      <c r="B13" s="21">
        <v>0.05</v>
      </c>
      <c r="C13" t="s" s="17">
        <v>25</v>
      </c>
    </row>
    <row r="14" ht="20.05" customHeight="1">
      <c r="A14" t="s" s="14">
        <v>26</v>
      </c>
      <c r="B14" s="21">
        <v>0.15</v>
      </c>
      <c r="C14" t="s" s="17">
        <v>27</v>
      </c>
    </row>
    <row r="15" ht="20.05" customHeight="1">
      <c r="A15" t="s" s="14">
        <v>28</v>
      </c>
      <c r="B15" s="20">
        <v>0.006</v>
      </c>
      <c r="C15" t="s" s="17">
        <v>29</v>
      </c>
    </row>
  </sheetData>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9.xml><?xml version="1.0" encoding="utf-8"?>
<worksheet xmlns:r="http://schemas.openxmlformats.org/officeDocument/2006/relationships" xmlns="http://schemas.openxmlformats.org/spreadsheetml/2006/main">
  <dimension ref="A1:M56"/>
  <sheetViews>
    <sheetView workbookViewId="0" showGridLines="0" defaultGridColor="1">
      <pane topLeftCell="B3" xSplit="1" ySplit="2" activePane="bottomRight" state="frozen"/>
    </sheetView>
  </sheetViews>
  <sheetFormatPr defaultColWidth="16.3333" defaultRowHeight="19.9" customHeight="1" outlineLevelRow="0" outlineLevelCol="0"/>
  <cols>
    <col min="1" max="1" width="7" style="44" customWidth="1"/>
    <col min="2" max="2" width="8.67188" style="44" customWidth="1"/>
    <col min="3" max="4" width="8" style="44" customWidth="1"/>
    <col min="5" max="6" width="9.5" style="44" customWidth="1"/>
    <col min="7" max="8" width="8" style="44" customWidth="1"/>
    <col min="9" max="9" width="9.5" style="44" customWidth="1"/>
    <col min="10" max="10" width="8" style="44" customWidth="1"/>
    <col min="11" max="12" width="10" style="44" customWidth="1"/>
    <col min="13" max="13" width="8.35156" style="44" customWidth="1"/>
    <col min="14" max="16384" width="16.3516" style="44" customWidth="1"/>
  </cols>
  <sheetData>
    <row r="1" ht="18.1" customHeight="1">
      <c r="A1" t="s" s="23">
        <v>30</v>
      </c>
      <c r="B1" t="s" s="24">
        <v>31</v>
      </c>
      <c r="C1" t="s" s="24">
        <v>32</v>
      </c>
      <c r="D1" t="s" s="24">
        <v>32</v>
      </c>
      <c r="E1" t="s" s="24">
        <v>33</v>
      </c>
      <c r="F1" t="s" s="24">
        <v>33</v>
      </c>
      <c r="G1" t="s" s="24">
        <v>34</v>
      </c>
      <c r="H1" t="s" s="24">
        <v>34</v>
      </c>
      <c r="I1" t="s" s="24">
        <v>35</v>
      </c>
      <c r="J1" t="s" s="24">
        <v>34</v>
      </c>
      <c r="K1" t="s" s="24">
        <v>36</v>
      </c>
      <c r="L1" t="s" s="24">
        <v>36</v>
      </c>
      <c r="M1" t="s" s="24">
        <v>37</v>
      </c>
    </row>
    <row r="2" ht="18.3" customHeight="1">
      <c r="A2" s="3"/>
      <c r="B2" t="s" s="25">
        <v>38</v>
      </c>
      <c r="C2" t="s" s="25">
        <v>39</v>
      </c>
      <c r="D2" t="s" s="25">
        <v>40</v>
      </c>
      <c r="E2" t="s" s="25">
        <v>41</v>
      </c>
      <c r="F2" t="s" s="25">
        <v>40</v>
      </c>
      <c r="G2" t="s" s="25">
        <v>39</v>
      </c>
      <c r="H2" t="s" s="25">
        <v>42</v>
      </c>
      <c r="I2" t="s" s="25">
        <v>43</v>
      </c>
      <c r="J2" t="s" s="25">
        <v>44</v>
      </c>
      <c r="K2" t="s" s="25">
        <v>38</v>
      </c>
      <c r="L2" t="s" s="25">
        <v>45</v>
      </c>
      <c r="M2" t="s" s="25">
        <v>46</v>
      </c>
    </row>
    <row r="3" ht="18.3" customHeight="1">
      <c r="A3" s="37">
        <f>TODAY()</f>
        <v>44137</v>
      </c>
      <c r="B3" s="6">
        <f>ROUNDDOWN('80% - Table 1'!B3/5,0)</f>
        <v>135000</v>
      </c>
      <c r="C3" s="7">
        <f>'80% - Table 1'!$B$11*'80% - Table 1'!$B$2</f>
        <v>5500000</v>
      </c>
      <c r="D3" s="26">
        <f>C3/'80% - Table 1'!$B$6</f>
        <v>0.0208333333333333</v>
      </c>
      <c r="E3" s="27">
        <f>'80% - Table 1'!B3*'80% - Table 1'!B12</f>
        <v>67500</v>
      </c>
      <c r="F3" s="28">
        <f>E3/'80% - Table 1'!$B$6</f>
        <v>0.000255681818181818</v>
      </c>
      <c r="G3" s="7">
        <f>(1-'80% - Table 1'!B11)*'80% - Table 1'!$B$2</f>
        <v>16500000</v>
      </c>
      <c r="H3" s="28">
        <f>G3/'80% - Table 1'!$B$9</f>
        <v>0.25</v>
      </c>
      <c r="I3" s="7">
        <f>'80% - Table 1'!$B$3*(1-'80% - Table 1'!$B$12)</f>
        <v>607500</v>
      </c>
      <c r="J3" s="28">
        <f>G3/'80% - Table 1'!$B$9</f>
        <v>0.25</v>
      </c>
      <c r="K3" s="27">
        <f>B3*'80% - Table 1'!$B$15</f>
        <v>810</v>
      </c>
      <c r="L3" s="38">
        <f>$A3+30</f>
        <v>44167</v>
      </c>
      <c r="M3" s="30">
        <f>B4/B3</f>
        <v>1.00310416666667</v>
      </c>
    </row>
    <row r="4" ht="18.1" customHeight="1">
      <c r="A4" s="39">
        <f>$A3+'80% - Table 1'!$B$10</f>
        <v>44142</v>
      </c>
      <c r="B4" s="11">
        <f>(E4+I4)/'80% - Table 1'!$B$10</f>
        <v>135419.0625</v>
      </c>
      <c r="C4" s="12">
        <f>C3+E3</f>
        <v>5567500</v>
      </c>
      <c r="D4" s="31">
        <f>C4/'80% - Table 1'!$B$6</f>
        <v>0.0210890151515152</v>
      </c>
      <c r="E4" s="12">
        <f>(E3*'80% - Table 1'!$B$5+I3*'80% - Table 1'!$B$8*'80% - Table 1'!$B$13)*('80% - Table 1'!$B$6-C3)/'80% - Table 1'!$B$6</f>
        <v>68076.5625</v>
      </c>
      <c r="F4" s="32">
        <f>E4/'80% - Table 1'!$B$6</f>
        <v>0.000257865767045455</v>
      </c>
      <c r="G4" s="10">
        <f>G3+I3</f>
        <v>17107500</v>
      </c>
      <c r="H4" s="32">
        <f>G4/'80% - Table 1'!$B$9</f>
        <v>0.259204545454545</v>
      </c>
      <c r="I4" s="12">
        <f>(I3*'80% - Table 1'!$B$8*(1-'80% - Table 1'!$B$13)+E3*'80% - Table 1'!$B$5*'80% - Table 1'!$B$14)*('80% - Table 1'!$B$9-G3)/'80% - Table 1'!$B$9</f>
        <v>609018.75</v>
      </c>
      <c r="J4" s="32">
        <f>G4/'80% - Table 1'!$B$9</f>
        <v>0.259204545454545</v>
      </c>
      <c r="K4" s="12">
        <f>B4*'80% - Table 1'!$B$15</f>
        <v>812.514375</v>
      </c>
      <c r="L4" s="40">
        <f>$A4+30</f>
        <v>44172</v>
      </c>
      <c r="M4" s="34">
        <f>B5/B4</f>
        <v>0.991669890537073</v>
      </c>
    </row>
    <row r="5" ht="18.1" customHeight="1">
      <c r="A5" s="39">
        <f>$A4+'80% - Table 1'!$B$10</f>
        <v>44147</v>
      </c>
      <c r="B5" s="11">
        <f>(E5+I5)/'80% - Table 1'!$B$10</f>
        <v>134291.006886008</v>
      </c>
      <c r="C5" s="12">
        <f>C4+E4</f>
        <v>5635576.5625</v>
      </c>
      <c r="D5" s="31">
        <f>C5/'80% - Table 1'!$B$6</f>
        <v>0.0213468809185606</v>
      </c>
      <c r="E5" s="12">
        <f>(E4*'80% - Table 1'!$B$5+I4*'80% - Table 1'!$B$8*'80% - Table 1'!$B$13)*('80% - Table 1'!$B$6-C4)/'80% - Table 1'!$B$6</f>
        <v>68388.6180415483</v>
      </c>
      <c r="F5" s="32">
        <f>E5/'80% - Table 1'!$B$6</f>
        <v>0.000259047795611925</v>
      </c>
      <c r="G5" s="12">
        <f>G4+I4</f>
        <v>17716518.75</v>
      </c>
      <c r="H5" s="32">
        <f>G5/'80% - Table 1'!$B$9</f>
        <v>0.268432102272727</v>
      </c>
      <c r="I5" s="12">
        <f>(I4*'80% - Table 1'!$B$8*(1-'80% - Table 1'!$B$13)+E4*'80% - Table 1'!$B$5*'80% - Table 1'!$B$14)*('80% - Table 1'!$B$9-G4)/'80% - Table 1'!$B$9</f>
        <v>603066.416388494</v>
      </c>
      <c r="J5" s="32">
        <f>G5/'80% - Table 1'!$B$9</f>
        <v>0.268432102272727</v>
      </c>
      <c r="K5" s="12">
        <f>B5*'80% - Table 1'!$B$15</f>
        <v>805.746041316048</v>
      </c>
      <c r="L5" s="40">
        <f>$A5+30</f>
        <v>44177</v>
      </c>
      <c r="M5" s="34">
        <f>B6/B5</f>
        <v>0.9797552681687109</v>
      </c>
    </row>
    <row r="6" ht="18.1" customHeight="1">
      <c r="A6" s="39">
        <f>$A5+'80% - Table 1'!$B$10</f>
        <v>44152</v>
      </c>
      <c r="B6" s="11">
        <f>(E6+I6)/'80% - Table 1'!$B$10</f>
        <v>131572.321464247</v>
      </c>
      <c r="C6" s="12">
        <f>C5+E5</f>
        <v>5703965.18054155</v>
      </c>
      <c r="D6" s="31">
        <f>C6/'80% - Table 1'!$B$6</f>
        <v>0.0216059287141725</v>
      </c>
      <c r="E6" s="12">
        <f>(E5*'80% - Table 1'!$B$5+I5*'80% - Table 1'!$B$8*'80% - Table 1'!$B$13)*('80% - Table 1'!$B$6-C5)/'80% - Table 1'!$B$6</f>
        <v>68084.9918012428</v>
      </c>
      <c r="F6" s="32">
        <f>E6/'80% - Table 1'!$B$6</f>
        <v>0.000257897696216829</v>
      </c>
      <c r="G6" s="12">
        <f>G5+I5</f>
        <v>18319585.1663885</v>
      </c>
      <c r="H6" s="32">
        <f>G6/'80% - Table 1'!$B$9</f>
        <v>0.277569472218008</v>
      </c>
      <c r="I6" s="12">
        <f>(I5*'80% - Table 1'!$B$8*(1-'80% - Table 1'!$B$13)+E5*'80% - Table 1'!$B$5*'80% - Table 1'!$B$14)*('80% - Table 1'!$B$9-G5)/'80% - Table 1'!$B$9</f>
        <v>589776.615519991</v>
      </c>
      <c r="J6" s="32">
        <f>G6/'80% - Table 1'!$B$9</f>
        <v>0.277569472218008</v>
      </c>
      <c r="K6" s="12">
        <f>B6*'80% - Table 1'!$B$15</f>
        <v>789.433928785482</v>
      </c>
      <c r="L6" s="40">
        <f>$A6+30</f>
        <v>44182</v>
      </c>
      <c r="M6" s="34">
        <f>B7/B6</f>
        <v>0.967780686054597</v>
      </c>
    </row>
    <row r="7" ht="18.1" customHeight="1">
      <c r="A7" s="39">
        <f>$A6+'80% - Table 1'!$B$10</f>
        <v>44157</v>
      </c>
      <c r="B7" s="11">
        <f>(E7+I7)/'80% - Table 1'!$B$10</f>
        <v>127333.151532465</v>
      </c>
      <c r="C7" s="12">
        <f>C6+E6</f>
        <v>5772050.17234279</v>
      </c>
      <c r="D7" s="31">
        <f>C7/'80% - Table 1'!$B$6</f>
        <v>0.0218638264103894</v>
      </c>
      <c r="E7" s="12">
        <f>(E6*'80% - Table 1'!$B$5+I6*'80% - Table 1'!$B$8*'80% - Table 1'!$B$13)*('80% - Table 1'!$B$6-C6)/'80% - Table 1'!$B$6</f>
        <v>67037.9570092967</v>
      </c>
      <c r="F7" s="32">
        <f>E7/'80% - Table 1'!$B$6</f>
        <v>0.000253931655338245</v>
      </c>
      <c r="G7" s="12">
        <f>G6+I6</f>
        <v>18909361.7819085</v>
      </c>
      <c r="H7" s="32">
        <f>G7/'80% - Table 1'!$B$9</f>
        <v>0.286505481544068</v>
      </c>
      <c r="I7" s="12">
        <f>(I6*'80% - Table 1'!$B$8*(1-'80% - Table 1'!$B$13)+E6*'80% - Table 1'!$B$5*'80% - Table 1'!$B$14)*('80% - Table 1'!$B$9-G6)/'80% - Table 1'!$B$9</f>
        <v>569627.800653027</v>
      </c>
      <c r="J7" s="32">
        <f>G7/'80% - Table 1'!$B$9</f>
        <v>0.286505481544068</v>
      </c>
      <c r="K7" s="12">
        <f>B7*'80% - Table 1'!$B$15</f>
        <v>763.998909194790</v>
      </c>
      <c r="L7" s="40">
        <f>$A7+30</f>
        <v>44187</v>
      </c>
      <c r="M7" s="34">
        <f>B8/B7</f>
        <v>0.955992860622064</v>
      </c>
    </row>
    <row r="8" ht="18.1" customHeight="1">
      <c r="A8" s="39">
        <f>$A7+'80% - Table 1'!$B$10</f>
        <v>44162</v>
      </c>
      <c r="B8" s="11">
        <f>(E8+I8)/'80% - Table 1'!$B$10</f>
        <v>121729.583785544</v>
      </c>
      <c r="C8" s="12">
        <f>C7+E7</f>
        <v>5839088.12935209</v>
      </c>
      <c r="D8" s="31">
        <f>C8/'80% - Table 1'!$B$6</f>
        <v>0.0221177580657276</v>
      </c>
      <c r="E8" s="12">
        <f>(E7*'80% - Table 1'!$B$5+I7*'80% - Table 1'!$B$8*'80% - Table 1'!$B$13)*('80% - Table 1'!$B$6-C7)/'80% - Table 1'!$B$6</f>
        <v>65231.0493128065</v>
      </c>
      <c r="F8" s="32">
        <f>E8/'80% - Table 1'!$B$6</f>
        <v>0.000247087308003055</v>
      </c>
      <c r="G8" s="12">
        <f>G7+I7</f>
        <v>19478989.5825615</v>
      </c>
      <c r="H8" s="32">
        <f>G8/'80% - Table 1'!$B$9</f>
        <v>0.295136205796386</v>
      </c>
      <c r="I8" s="12">
        <f>(I7*'80% - Table 1'!$B$8*(1-'80% - Table 1'!$B$13)+E7*'80% - Table 1'!$B$5*'80% - Table 1'!$B$14)*('80% - Table 1'!$B$9-G7)/'80% - Table 1'!$B$9</f>
        <v>543416.8696149139</v>
      </c>
      <c r="J8" s="32">
        <f>G8/'80% - Table 1'!$B$9</f>
        <v>0.295136205796386</v>
      </c>
      <c r="K8" s="12">
        <f>B8*'80% - Table 1'!$B$15</f>
        <v>730.377502713264</v>
      </c>
      <c r="L8" s="40">
        <f>$A8+30</f>
        <v>44192</v>
      </c>
      <c r="M8" s="34">
        <f>B9/B8</f>
        <v>0.944566245281138</v>
      </c>
    </row>
    <row r="9" ht="18.1" customHeight="1">
      <c r="A9" s="39">
        <f>$A8+'80% - Table 1'!$B$10</f>
        <v>44167</v>
      </c>
      <c r="B9" s="11">
        <f>(E9+I9)/'80% - Table 1'!$B$10</f>
        <v>114981.655895947</v>
      </c>
      <c r="C9" s="12">
        <f>C8+E8</f>
        <v>5904319.1786649</v>
      </c>
      <c r="D9" s="31">
        <f>C9/'80% - Table 1'!$B$6</f>
        <v>0.0223648453737307</v>
      </c>
      <c r="E9" s="12">
        <f>(E8*'80% - Table 1'!$B$5+I8*'80% - Table 1'!$B$8*'80% - Table 1'!$B$13)*('80% - Table 1'!$B$6-C8)/'80% - Table 1'!$B$6</f>
        <v>62713.1533717685</v>
      </c>
      <c r="F9" s="32">
        <f>E9/'80% - Table 1'!$B$6</f>
        <v>0.000237549823377911</v>
      </c>
      <c r="G9" s="12">
        <f>G8+I8</f>
        <v>20022406.4521764</v>
      </c>
      <c r="H9" s="32">
        <f>G9/'80% - Table 1'!$B$9</f>
        <v>0.303369794729945</v>
      </c>
      <c r="I9" s="12">
        <f>(I8*'80% - Table 1'!$B$8*(1-'80% - Table 1'!$B$13)+E8*'80% - Table 1'!$B$5*'80% - Table 1'!$B$14)*('80% - Table 1'!$B$9-G8)/'80% - Table 1'!$B$9</f>
        <v>512195.126107965</v>
      </c>
      <c r="J9" s="32">
        <f>G9/'80% - Table 1'!$B$9</f>
        <v>0.303369794729945</v>
      </c>
      <c r="K9" s="12">
        <f>B9*'80% - Table 1'!$B$15</f>
        <v>689.8899353756819</v>
      </c>
      <c r="L9" s="40">
        <f>$A9+30</f>
        <v>44197</v>
      </c>
      <c r="M9" s="34">
        <f>B10/B9</f>
        <v>0.933636572802819</v>
      </c>
    </row>
    <row r="10" ht="18.1" customHeight="1">
      <c r="A10" s="39">
        <f>$A9+'80% - Table 1'!$B$10</f>
        <v>44172</v>
      </c>
      <c r="B10" s="11">
        <f>(E10+I10)/'80% - Table 1'!$B$10</f>
        <v>107351.079145885</v>
      </c>
      <c r="C10" s="12">
        <f>C9+E9</f>
        <v>5967032.33203667</v>
      </c>
      <c r="D10" s="31">
        <f>C10/'80% - Table 1'!$B$6</f>
        <v>0.0226023951971086</v>
      </c>
      <c r="E10" s="12">
        <f>(E9*'80% - Table 1'!$B$5+I9*'80% - Table 1'!$B$8*'80% - Table 1'!$B$13)*('80% - Table 1'!$B$6-C9)/'80% - Table 1'!$B$6</f>
        <v>59576.0306492807</v>
      </c>
      <c r="F10" s="32">
        <f>E10/'80% - Table 1'!$B$6</f>
        <v>0.000225666782762427</v>
      </c>
      <c r="G10" s="12">
        <f>G9+I9</f>
        <v>20534601.5782844</v>
      </c>
      <c r="H10" s="32">
        <f>G10/'80% - Table 1'!$B$9</f>
        <v>0.311130326943703</v>
      </c>
      <c r="I10" s="12">
        <f>(I9*'80% - Table 1'!$B$8*(1-'80% - Table 1'!$B$13)+E9*'80% - Table 1'!$B$5*'80% - Table 1'!$B$14)*('80% - Table 1'!$B$9-G9)/'80% - Table 1'!$B$9</f>
        <v>477179.365080145</v>
      </c>
      <c r="J10" s="32">
        <f>G10/'80% - Table 1'!$B$9</f>
        <v>0.311130326943703</v>
      </c>
      <c r="K10" s="12">
        <f>B10*'80% - Table 1'!$B$15</f>
        <v>644.106474875310</v>
      </c>
      <c r="L10" s="40">
        <f>$A10+30</f>
        <v>44202</v>
      </c>
      <c r="M10" s="34">
        <f>B11/B10</f>
        <v>0.923310542975007</v>
      </c>
    </row>
    <row r="11" ht="18.1" customHeight="1">
      <c r="A11" s="39">
        <f>$A10+'80% - Table 1'!$B$10</f>
        <v>44177</v>
      </c>
      <c r="B11" s="11">
        <f>(E11+I11)/'80% - Table 1'!$B$10</f>
        <v>99118.38317514</v>
      </c>
      <c r="C11" s="12">
        <f>C10+E10</f>
        <v>6026608.36268595</v>
      </c>
      <c r="D11" s="31">
        <f>C11/'80% - Table 1'!$B$6</f>
        <v>0.022828061979871</v>
      </c>
      <c r="E11" s="12">
        <f>(E10*'80% - Table 1'!$B$5+I10*'80% - Table 1'!$B$8*'80% - Table 1'!$B$13)*('80% - Table 1'!$B$6-C10)/'80% - Table 1'!$B$6</f>
        <v>55939.3656584571</v>
      </c>
      <c r="F11" s="32">
        <f>E11/'80% - Table 1'!$B$6</f>
        <v>0.000211891536585065</v>
      </c>
      <c r="G11" s="12">
        <f>G10+I10</f>
        <v>21011780.9433645</v>
      </c>
      <c r="H11" s="32">
        <f>G11/'80% - Table 1'!$B$9</f>
        <v>0.318360317323705</v>
      </c>
      <c r="I11" s="12">
        <f>(I10*'80% - Table 1'!$B$8*(1-'80% - Table 1'!$B$13)+E10*'80% - Table 1'!$B$5*'80% - Table 1'!$B$14)*('80% - Table 1'!$B$9-G10)/'80% - Table 1'!$B$9</f>
        <v>439652.550217243</v>
      </c>
      <c r="J11" s="32">
        <f>G11/'80% - Table 1'!$B$9</f>
        <v>0.318360317323705</v>
      </c>
      <c r="K11" s="12">
        <f>B11*'80% - Table 1'!$B$15</f>
        <v>594.710299050840</v>
      </c>
      <c r="L11" s="40">
        <f>$A11+30</f>
        <v>44207</v>
      </c>
      <c r="M11" s="34">
        <f>B12/B11</f>
        <v>0.913667973083325</v>
      </c>
    </row>
    <row r="12" ht="18.1" customHeight="1">
      <c r="A12" s="39">
        <f>$A11+'80% - Table 1'!$B$10</f>
        <v>44182</v>
      </c>
      <c r="B12" s="11">
        <f>(E12+I12)/'80% - Table 1'!$B$10</f>
        <v>90561.2922509265</v>
      </c>
      <c r="C12" s="12">
        <f>C11+E11</f>
        <v>6082547.72834441</v>
      </c>
      <c r="D12" s="31">
        <f>C12/'80% - Table 1'!$B$6</f>
        <v>0.0230399535164561</v>
      </c>
      <c r="E12" s="12">
        <f>(E11*'80% - Table 1'!$B$5+I11*'80% - Table 1'!$B$8*'80% - Table 1'!$B$13)*('80% - Table 1'!$B$6-C11)/'80% - Table 1'!$B$6</f>
        <v>51938.0807594257</v>
      </c>
      <c r="F12" s="32">
        <f>E12/'80% - Table 1'!$B$6</f>
        <v>0.000196735154391764</v>
      </c>
      <c r="G12" s="12">
        <f>G11+I11</f>
        <v>21451433.4935817</v>
      </c>
      <c r="H12" s="32">
        <f>G12/'80% - Table 1'!$B$9</f>
        <v>0.325021719599723</v>
      </c>
      <c r="I12" s="12">
        <f>(I11*'80% - Table 1'!$B$8*(1-'80% - Table 1'!$B$13)+E11*'80% - Table 1'!$B$5*'80% - Table 1'!$B$14)*('80% - Table 1'!$B$9-G11)/'80% - Table 1'!$B$9</f>
        <v>400868.380495207</v>
      </c>
      <c r="J12" s="32">
        <f>G12/'80% - Table 1'!$B$9</f>
        <v>0.325021719599723</v>
      </c>
      <c r="K12" s="12">
        <f>B12*'80% - Table 1'!$B$15</f>
        <v>543.367753505559</v>
      </c>
      <c r="L12" s="40">
        <f>$A12+30</f>
        <v>44212</v>
      </c>
      <c r="M12" s="34">
        <f>B13/B12</f>
        <v>0.904762426447872</v>
      </c>
    </row>
    <row r="13" ht="18.1" customHeight="1">
      <c r="A13" s="39">
        <f>$A12+'80% - Table 1'!$B$10</f>
        <v>44187</v>
      </c>
      <c r="B13" s="11">
        <f>(E13+I13)/'80% - Table 1'!$B$10</f>
        <v>81936.454519203093</v>
      </c>
      <c r="C13" s="12">
        <f>C12+E12</f>
        <v>6134485.80910384</v>
      </c>
      <c r="D13" s="31">
        <f>C13/'80% - Table 1'!$B$6</f>
        <v>0.0232366886708479</v>
      </c>
      <c r="E13" s="12">
        <f>(E12*'80% - Table 1'!$B$5+I12*'80% - Table 1'!$B$8*'80% - Table 1'!$B$13)*('80% - Table 1'!$B$6-C12)/'80% - Table 1'!$B$6</f>
        <v>47710.8393321645</v>
      </c>
      <c r="F13" s="32">
        <f>E13/'80% - Table 1'!$B$6</f>
        <v>0.000180722876258199</v>
      </c>
      <c r="G13" s="12">
        <f>G12+I12</f>
        <v>21852301.8740769</v>
      </c>
      <c r="H13" s="32">
        <f>G13/'80% - Table 1'!$B$9</f>
        <v>0.331095482940559</v>
      </c>
      <c r="I13" s="12">
        <f>(I12*'80% - Table 1'!$B$8*(1-'80% - Table 1'!$B$13)+E12*'80% - Table 1'!$B$5*'80% - Table 1'!$B$14)*('80% - Table 1'!$B$9-G12)/'80% - Table 1'!$B$9</f>
        <v>361971.433263851</v>
      </c>
      <c r="J13" s="32">
        <f>G13/'80% - Table 1'!$B$9</f>
        <v>0.331095482940559</v>
      </c>
      <c r="K13" s="12">
        <f>B13*'80% - Table 1'!$B$15</f>
        <v>491.618727115219</v>
      </c>
      <c r="L13" s="40">
        <f>$A13+30</f>
        <v>44217</v>
      </c>
      <c r="M13" s="34">
        <f>B14/B13</f>
        <v>0.896622399801414</v>
      </c>
    </row>
    <row r="14" ht="18.1" customHeight="1">
      <c r="A14" s="39">
        <f>$A13+'80% - Table 1'!$B$10</f>
        <v>44192</v>
      </c>
      <c r="B14" s="11">
        <f>(E14+I14)/'80% - Table 1'!$B$10</f>
        <v>73466.0604822273</v>
      </c>
      <c r="C14" s="12">
        <f>C13+E13</f>
        <v>6182196.648436</v>
      </c>
      <c r="D14" s="31">
        <f>C14/'80% - Table 1'!$B$6</f>
        <v>0.0234174115471061</v>
      </c>
      <c r="E14" s="12">
        <f>(E13*'80% - Table 1'!$B$5+I13*'80% - Table 1'!$B$8*'80% - Table 1'!$B$13)*('80% - Table 1'!$B$6-C13)/'80% - Table 1'!$B$6</f>
        <v>43390.1080682463</v>
      </c>
      <c r="F14" s="32">
        <f>E14/'80% - Table 1'!$B$6</f>
        <v>0.000164356469955478</v>
      </c>
      <c r="G14" s="12">
        <f>G13+I13</f>
        <v>22214273.3073408</v>
      </c>
      <c r="H14" s="32">
        <f>G14/'80% - Table 1'!$B$9</f>
        <v>0.336579898596073</v>
      </c>
      <c r="I14" s="12">
        <f>(I13*'80% - Table 1'!$B$8*(1-'80% - Table 1'!$B$13)+E13*'80% - Table 1'!$B$5*'80% - Table 1'!$B$14)*('80% - Table 1'!$B$9-G13)/'80% - Table 1'!$B$9</f>
        <v>323940.19434289</v>
      </c>
      <c r="J14" s="32">
        <f>G14/'80% - Table 1'!$B$9</f>
        <v>0.336579898596073</v>
      </c>
      <c r="K14" s="12">
        <f>B14*'80% - Table 1'!$B$15</f>
        <v>440.796362893364</v>
      </c>
      <c r="L14" s="40">
        <f>$A14+30</f>
        <v>44222</v>
      </c>
      <c r="M14" s="34">
        <f>B15/B14</f>
        <v>0.889253582036496</v>
      </c>
    </row>
    <row r="15" ht="18.1" customHeight="1">
      <c r="A15" s="39">
        <f>$A14+'80% - Table 1'!$B$10</f>
        <v>44197</v>
      </c>
      <c r="B15" s="11">
        <f>(E15+I15)/'80% - Table 1'!$B$10</f>
        <v>65329.9574419305</v>
      </c>
      <c r="C15" s="12">
        <f>C14+E14</f>
        <v>6225586.75650425</v>
      </c>
      <c r="D15" s="31">
        <f>C15/'80% - Table 1'!$B$6</f>
        <v>0.0235817680170616</v>
      </c>
      <c r="E15" s="12">
        <f>(E14*'80% - Table 1'!$B$5+I14*'80% - Table 1'!$B$8*'80% - Table 1'!$B$13)*('80% - Table 1'!$B$6-C14)/'80% - Table 1'!$B$6</f>
        <v>39094.4143648874</v>
      </c>
      <c r="F15" s="32">
        <f>E15/'80% - Table 1'!$B$6</f>
        <v>0.000148084902897301</v>
      </c>
      <c r="G15" s="12">
        <f>G14+I14</f>
        <v>22538213.5016837</v>
      </c>
      <c r="H15" s="32">
        <f>G15/'80% - Table 1'!$B$9</f>
        <v>0.341488083358844</v>
      </c>
      <c r="I15" s="12">
        <f>(I14*'80% - Table 1'!$B$8*(1-'80% - Table 1'!$B$13)+E14*'80% - Table 1'!$B$5*'80% - Table 1'!$B$14)*('80% - Table 1'!$B$9-G14)/'80% - Table 1'!$B$9</f>
        <v>287555.372844765</v>
      </c>
      <c r="J15" s="32">
        <f>G15/'80% - Table 1'!$B$9</f>
        <v>0.341488083358844</v>
      </c>
      <c r="K15" s="12">
        <f>B15*'80% - Table 1'!$B$15</f>
        <v>391.979744651583</v>
      </c>
      <c r="L15" s="40">
        <f>$A15+30</f>
        <v>44227</v>
      </c>
      <c r="M15" s="34">
        <f>B16/B15</f>
        <v>0.882642057534501</v>
      </c>
    </row>
    <row r="16" ht="18.1" customHeight="1">
      <c r="A16" s="39">
        <f>$A15+'80% - Table 1'!$B$10</f>
        <v>44202</v>
      </c>
      <c r="B16" s="11">
        <f>(E16+I16)/'80% - Table 1'!$B$10</f>
        <v>57662.9680551869</v>
      </c>
      <c r="C16" s="12">
        <f>C15+E15</f>
        <v>6264681.17086914</v>
      </c>
      <c r="D16" s="31">
        <f>C16/'80% - Table 1'!$B$6</f>
        <v>0.0237298529199589</v>
      </c>
      <c r="E16" s="12">
        <f>(E15*'80% - Table 1'!$B$5+I15*'80% - Table 1'!$B$8*'80% - Table 1'!$B$13)*('80% - Table 1'!$B$6-C15)/'80% - Table 1'!$B$6</f>
        <v>34923.2011943483</v>
      </c>
      <c r="F16" s="32">
        <f>E16/'80% - Table 1'!$B$6</f>
        <v>0.000132284853008895</v>
      </c>
      <c r="G16" s="12">
        <f>G15+I15</f>
        <v>22825768.8745285</v>
      </c>
      <c r="H16" s="32">
        <f>G16/'80% - Table 1'!$B$9</f>
        <v>0.345844982947402</v>
      </c>
      <c r="I16" s="12">
        <f>(I15*'80% - Table 1'!$B$8*(1-'80% - Table 1'!$B$13)+E15*'80% - Table 1'!$B$5*'80% - Table 1'!$B$14)*('80% - Table 1'!$B$9-G15)/'80% - Table 1'!$B$9</f>
        <v>253391.639081586</v>
      </c>
      <c r="J16" s="32">
        <f>G16/'80% - Table 1'!$B$9</f>
        <v>0.345844982947402</v>
      </c>
      <c r="K16" s="12">
        <f>B16*'80% - Table 1'!$B$15</f>
        <v>345.977808331121</v>
      </c>
      <c r="L16" s="40">
        <f>$A16+30</f>
        <v>44232</v>
      </c>
      <c r="M16" s="34">
        <f>B17/B16</f>
        <v>0.876758091720673</v>
      </c>
    </row>
    <row r="17" ht="18.1" customHeight="1">
      <c r="A17" s="39">
        <f>$A16+'80% - Table 1'!$B$10</f>
        <v>44207</v>
      </c>
      <c r="B17" s="11">
        <f>(E17+I17)/'80% - Table 1'!$B$10</f>
        <v>50556.4738350158</v>
      </c>
      <c r="C17" s="12">
        <f>C16+E16</f>
        <v>6299604.37206349</v>
      </c>
      <c r="D17" s="31">
        <f>C17/'80% - Table 1'!$B$6</f>
        <v>0.0238621377729678</v>
      </c>
      <c r="E17" s="12">
        <f>(E16*'80% - Table 1'!$B$5+I16*'80% - Table 1'!$B$8*'80% - Table 1'!$B$13)*('80% - Table 1'!$B$6-C16)/'80% - Table 1'!$B$6</f>
        <v>30954.2999994572</v>
      </c>
      <c r="F17" s="32">
        <f>E17/'80% - Table 1'!$B$6</f>
        <v>0.00011725113636158</v>
      </c>
      <c r="G17" s="12">
        <f>G16+I16</f>
        <v>23079160.5136101</v>
      </c>
      <c r="H17" s="32">
        <f>G17/'80% - Table 1'!$B$9</f>
        <v>0.349684250206214</v>
      </c>
      <c r="I17" s="12">
        <f>(I16*'80% - Table 1'!$B$8*(1-'80% - Table 1'!$B$13)+E16*'80% - Table 1'!$B$5*'80% - Table 1'!$B$14)*('80% - Table 1'!$B$9-G16)/'80% - Table 1'!$B$9</f>
        <v>221828.069175622</v>
      </c>
      <c r="J17" s="32">
        <f>G17/'80% - Table 1'!$B$9</f>
        <v>0.349684250206214</v>
      </c>
      <c r="K17" s="12">
        <f>B17*'80% - Table 1'!$B$15</f>
        <v>303.338843010095</v>
      </c>
      <c r="L17" s="40">
        <f>$A17+30</f>
        <v>44237</v>
      </c>
      <c r="M17" s="34">
        <f>B18/B17</f>
        <v>0.871560096653567</v>
      </c>
    </row>
    <row r="18" ht="18.1" customHeight="1">
      <c r="A18" s="39">
        <f>$A17+'80% - Table 1'!$B$10</f>
        <v>44212</v>
      </c>
      <c r="B18" s="11">
        <f>(E18+I18)/'80% - Table 1'!$B$10</f>
        <v>44063.0052221099</v>
      </c>
      <c r="C18" s="12">
        <f>C17+E17</f>
        <v>6330558.67206295</v>
      </c>
      <c r="D18" s="31">
        <f>C18/'80% - Table 1'!$B$6</f>
        <v>0.0239793889093294</v>
      </c>
      <c r="E18" s="12">
        <f>(E17*'80% - Table 1'!$B$5+I17*'80% - Table 1'!$B$8*'80% - Table 1'!$B$13)*('80% - Table 1'!$B$6-C17)/'80% - Table 1'!$B$6</f>
        <v>27243.7000971747</v>
      </c>
      <c r="F18" s="32">
        <f>E18/'80% - Table 1'!$B$6</f>
        <v>0.000103195833701419</v>
      </c>
      <c r="G18" s="12">
        <f>G17+I17</f>
        <v>23300988.5827857</v>
      </c>
      <c r="H18" s="32">
        <f>G18/'80% - Table 1'!$B$9</f>
        <v>0.353045281557359</v>
      </c>
      <c r="I18" s="12">
        <f>(I17*'80% - Table 1'!$B$8*(1-'80% - Table 1'!$B$13)+E17*'80% - Table 1'!$B$5*'80% - Table 1'!$B$14)*('80% - Table 1'!$B$9-G17)/'80% - Table 1'!$B$9</f>
        <v>193071.326013375</v>
      </c>
      <c r="J18" s="32">
        <f>G18/'80% - Table 1'!$B$9</f>
        <v>0.353045281557359</v>
      </c>
      <c r="K18" s="12">
        <f>B18*'80% - Table 1'!$B$15</f>
        <v>264.378031332659</v>
      </c>
      <c r="L18" s="40">
        <f>$A18+30</f>
        <v>44242</v>
      </c>
      <c r="M18" s="34">
        <f>B19/B18</f>
        <v>0.8669984321986201</v>
      </c>
    </row>
    <row r="19" ht="18.1" customHeight="1">
      <c r="A19" s="39">
        <f>$A18+'80% - Table 1'!$B$10</f>
        <v>44217</v>
      </c>
      <c r="B19" s="11">
        <f>(E19+I19)/'80% - Table 1'!$B$10</f>
        <v>38202.5564455289</v>
      </c>
      <c r="C19" s="12">
        <f>C18+E18</f>
        <v>6357802.37216012</v>
      </c>
      <c r="D19" s="31">
        <f>C19/'80% - Table 1'!$B$6</f>
        <v>0.0240825847430308</v>
      </c>
      <c r="E19" s="12">
        <f>(E18*'80% - Table 1'!$B$5+I18*'80% - Table 1'!$B$8*'80% - Table 1'!$B$13)*('80% - Table 1'!$B$6-C18)/'80% - Table 1'!$B$6</f>
        <v>23827.0766788624</v>
      </c>
      <c r="F19" s="32">
        <f>E19/'80% - Table 1'!$B$6</f>
        <v>9.02540783290242e-05</v>
      </c>
      <c r="G19" s="12">
        <f>G18+I18</f>
        <v>23494059.9087991</v>
      </c>
      <c r="H19" s="32">
        <f>G19/'80% - Table 1'!$B$9</f>
        <v>0.355970604678774</v>
      </c>
      <c r="I19" s="12">
        <f>(I18*'80% - Table 1'!$B$8*(1-'80% - Table 1'!$B$13)+E18*'80% - Table 1'!$B$5*'80% - Table 1'!$B$14)*('80% - Table 1'!$B$9-G18)/'80% - Table 1'!$B$9</f>
        <v>167185.705548782</v>
      </c>
      <c r="J19" s="32">
        <f>G19/'80% - Table 1'!$B$9</f>
        <v>0.355970604678774</v>
      </c>
      <c r="K19" s="12">
        <f>B19*'80% - Table 1'!$B$15</f>
        <v>229.215338673173</v>
      </c>
      <c r="L19" s="40">
        <f>$A19+30</f>
        <v>44247</v>
      </c>
      <c r="M19" s="34">
        <f>B20/B19</f>
        <v>0.863018797299905</v>
      </c>
    </row>
    <row r="20" ht="18.1" customHeight="1">
      <c r="A20" s="39">
        <f>$A19+'80% - Table 1'!$B$10</f>
        <v>44222</v>
      </c>
      <c r="B20" s="11">
        <f>(E20+I20)/'80% - Table 1'!$B$10</f>
        <v>32969.5243174021</v>
      </c>
      <c r="C20" s="12">
        <f>C19+E19</f>
        <v>6381629.44883898</v>
      </c>
      <c r="D20" s="31">
        <f>C20/'80% - Table 1'!$B$6</f>
        <v>0.0241728388213598</v>
      </c>
      <c r="E20" s="12">
        <f>(E19*'80% - Table 1'!$B$5+I19*'80% - Table 1'!$B$8*'80% - Table 1'!$B$13)*('80% - Table 1'!$B$6-C19)/'80% - Table 1'!$B$6</f>
        <v>20722.4645481216</v>
      </c>
      <c r="F20" s="32">
        <f>E20/'80% - Table 1'!$B$6</f>
        <v>7.84941838944e-05</v>
      </c>
      <c r="G20" s="12">
        <f>G19+I19</f>
        <v>23661245.6143479</v>
      </c>
      <c r="H20" s="32">
        <f>G20/'80% - Table 1'!$B$9</f>
        <v>0.358503721429514</v>
      </c>
      <c r="I20" s="12">
        <f>(I19*'80% - Table 1'!$B$8*(1-'80% - Table 1'!$B$13)+E19*'80% - Table 1'!$B$5*'80% - Table 1'!$B$14)*('80% - Table 1'!$B$9-G19)/'80% - Table 1'!$B$9</f>
        <v>144125.157038889</v>
      </c>
      <c r="J20" s="32">
        <f>G20/'80% - Table 1'!$B$9</f>
        <v>0.358503721429514</v>
      </c>
      <c r="K20" s="12">
        <f>B20*'80% - Table 1'!$B$15</f>
        <v>197.817145904413</v>
      </c>
      <c r="L20" s="40">
        <f>$A20+30</f>
        <v>44252</v>
      </c>
      <c r="M20" s="34">
        <f>B21/B20</f>
        <v>0.859565070953537</v>
      </c>
    </row>
    <row r="21" ht="18.1" customHeight="1">
      <c r="A21" s="39">
        <f>$A20+'80% - Table 1'!$B$10</f>
        <v>44227</v>
      </c>
      <c r="B21" s="11">
        <f>(E21+I21)/'80% - Table 1'!$B$10</f>
        <v>28339.4515091921</v>
      </c>
      <c r="C21" s="12">
        <f>C20+E20</f>
        <v>6402351.9133871</v>
      </c>
      <c r="D21" s="31">
        <f>C21/'80% - Table 1'!$B$6</f>
        <v>0.0242513330052542</v>
      </c>
      <c r="E21" s="12">
        <f>(E20*'80% - Table 1'!$B$5+I20*'80% - Table 1'!$B$8*'80% - Table 1'!$B$13)*('80% - Table 1'!$B$6-C20)/'80% - Table 1'!$B$6</f>
        <v>17933.5045003853</v>
      </c>
      <c r="F21" s="32">
        <f>E21/'80% - Table 1'!$B$6</f>
        <v>6.79299412893383e-05</v>
      </c>
      <c r="G21" s="12">
        <f>G20+I20</f>
        <v>23805370.7713868</v>
      </c>
      <c r="H21" s="32">
        <f>G21/'80% - Table 1'!$B$9</f>
        <v>0.360687435930103</v>
      </c>
      <c r="I21" s="12">
        <f>(I20*'80% - Table 1'!$B$8*(1-'80% - Table 1'!$B$13)+E20*'80% - Table 1'!$B$5*'80% - Table 1'!$B$14)*('80% - Table 1'!$B$9-G20)/'80% - Table 1'!$B$9</f>
        <v>123763.753045575</v>
      </c>
      <c r="J21" s="32">
        <f>G21/'80% - Table 1'!$B$9</f>
        <v>0.360687435930103</v>
      </c>
      <c r="K21" s="12">
        <f>B21*'80% - Table 1'!$B$15</f>
        <v>170.036709055153</v>
      </c>
      <c r="L21" s="40">
        <f>$A21+30</f>
        <v>44257</v>
      </c>
      <c r="M21" s="34">
        <f>B22/B21</f>
        <v>0.8565815533908701</v>
      </c>
    </row>
    <row r="22" ht="18.1" customHeight="1">
      <c r="A22" s="39">
        <f>$A21+'80% - Table 1'!$B$10</f>
        <v>44232</v>
      </c>
      <c r="B22" s="11">
        <f>(E22+I22)/'80% - Table 1'!$B$10</f>
        <v>24275.051395989</v>
      </c>
      <c r="C22" s="12">
        <f>C21+E21</f>
        <v>6420285.41788749</v>
      </c>
      <c r="D22" s="31">
        <f>C22/'80% - Table 1'!$B$6</f>
        <v>0.0243192629465435</v>
      </c>
      <c r="E22" s="12">
        <f>(E21*'80% - Table 1'!$B$5+I21*'80% - Table 1'!$B$8*'80% - Table 1'!$B$13)*('80% - Table 1'!$B$6-C21)/'80% - Table 1'!$B$6</f>
        <v>15452.7994382722</v>
      </c>
      <c r="F22" s="32">
        <f>E22/'80% - Table 1'!$B$6</f>
        <v>5.85333312055765e-05</v>
      </c>
      <c r="G22" s="12">
        <f>G21+I21</f>
        <v>23929134.5244324</v>
      </c>
      <c r="H22" s="32">
        <f>G22/'80% - Table 1'!$B$9</f>
        <v>0.362562644309582</v>
      </c>
      <c r="I22" s="12">
        <f>(I21*'80% - Table 1'!$B$8*(1-'80% - Table 1'!$B$13)+E21*'80% - Table 1'!$B$5*'80% - Table 1'!$B$14)*('80% - Table 1'!$B$9-G21)/'80% - Table 1'!$B$9</f>
        <v>105922.457541673</v>
      </c>
      <c r="J22" s="32">
        <f>G22/'80% - Table 1'!$B$9</f>
        <v>0.362562644309582</v>
      </c>
      <c r="K22" s="12">
        <f>B22*'80% - Table 1'!$B$15</f>
        <v>145.650308375934</v>
      </c>
      <c r="L22" s="40">
        <f>$A22+30</f>
        <v>44262</v>
      </c>
      <c r="M22" s="34">
        <f>B23/B22</f>
        <v>0.8540146256262779</v>
      </c>
    </row>
    <row r="23" ht="18.1" customHeight="1">
      <c r="A23" s="39">
        <f>$A22+'80% - Table 1'!$B$10</f>
        <v>44237</v>
      </c>
      <c r="B23" s="11">
        <f>(E23+I23)/'80% - Table 1'!$B$10</f>
        <v>20731.2489300042</v>
      </c>
      <c r="C23" s="12">
        <f>C22+E22</f>
        <v>6435738.21732576</v>
      </c>
      <c r="D23" s="31">
        <f>C23/'80% - Table 1'!$B$6</f>
        <v>0.0243777962777491</v>
      </c>
      <c r="E23" s="12">
        <f>(E22*'80% - Table 1'!$B$5+I22*'80% - Table 1'!$B$8*'80% - Table 1'!$B$13)*('80% - Table 1'!$B$6-C22)/'80% - Table 1'!$B$6</f>
        <v>13265.0545993232</v>
      </c>
      <c r="F23" s="32">
        <f>E23/'80% - Table 1'!$B$6</f>
        <v>5.02464189368303e-05</v>
      </c>
      <c r="G23" s="12">
        <f>G22+I22</f>
        <v>24035056.9819741</v>
      </c>
      <c r="H23" s="32">
        <f>G23/'80% - Table 1'!$B$9</f>
        <v>0.364167530029911</v>
      </c>
      <c r="I23" s="12">
        <f>(I22*'80% - Table 1'!$B$8*(1-'80% - Table 1'!$B$13)+E22*'80% - Table 1'!$B$5*'80% - Table 1'!$B$14)*('80% - Table 1'!$B$9-G22)/'80% - Table 1'!$B$9</f>
        <v>90391.1900506977</v>
      </c>
      <c r="J23" s="32">
        <f>G23/'80% - Table 1'!$B$9</f>
        <v>0.364167530029911</v>
      </c>
      <c r="K23" s="12">
        <f>B23*'80% - Table 1'!$B$15</f>
        <v>124.387493580025</v>
      </c>
      <c r="L23" s="40">
        <f>$A23+30</f>
        <v>44267</v>
      </c>
      <c r="M23" s="34">
        <f>B24/B23</f>
        <v>0.85181388867716</v>
      </c>
    </row>
    <row r="24" ht="18.1" customHeight="1">
      <c r="A24" s="39">
        <f>$A23+'80% - Table 1'!$B$10</f>
        <v>44242</v>
      </c>
      <c r="B24" s="11">
        <f>(E24+I24)/'80% - Table 1'!$B$10</f>
        <v>17659.1657682011</v>
      </c>
      <c r="C24" s="12">
        <f>C23+E23</f>
        <v>6449003.27192508</v>
      </c>
      <c r="D24" s="31">
        <f>C24/'80% - Table 1'!$B$6</f>
        <v>0.0244280426966859</v>
      </c>
      <c r="E24" s="12">
        <f>(E23*'80% - Table 1'!$B$5+I23*'80% - Table 1'!$B$8*'80% - Table 1'!$B$13)*('80% - Table 1'!$B$6-C23)/'80% - Table 1'!$B$6</f>
        <v>11349.8083626788</v>
      </c>
      <c r="F24" s="32">
        <f>E24/'80% - Table 1'!$B$6</f>
        <v>4.29916983434803e-05</v>
      </c>
      <c r="G24" s="12">
        <f>G23+I23</f>
        <v>24125448.1720248</v>
      </c>
      <c r="H24" s="32">
        <f>G24/'80% - Table 1'!$B$9</f>
        <v>0.365537093515527</v>
      </c>
      <c r="I24" s="12">
        <f>(I23*'80% - Table 1'!$B$8*(1-'80% - Table 1'!$B$13)+E23*'80% - Table 1'!$B$5*'80% - Table 1'!$B$14)*('80% - Table 1'!$B$9-G23)/'80% - Table 1'!$B$9</f>
        <v>76946.0204783268</v>
      </c>
      <c r="J24" s="32">
        <f>G24/'80% - Table 1'!$B$9</f>
        <v>0.365537093515527</v>
      </c>
      <c r="K24" s="12">
        <f>B24*'80% - Table 1'!$B$15</f>
        <v>105.954994609207</v>
      </c>
      <c r="L24" s="40">
        <f>$A24+30</f>
        <v>44272</v>
      </c>
      <c r="M24" s="34">
        <f>B25/B24</f>
        <v>0.8499328657620751</v>
      </c>
    </row>
    <row r="25" ht="18.1" customHeight="1">
      <c r="A25" s="39">
        <f>$A24+'80% - Table 1'!$B$10</f>
        <v>44247</v>
      </c>
      <c r="B25" s="11">
        <f>(E25+I25)/'80% - Table 1'!$B$10</f>
        <v>15009.1053683347</v>
      </c>
      <c r="C25" s="12">
        <f>C24+E24</f>
        <v>6460353.08028776</v>
      </c>
      <c r="D25" s="31">
        <f>C25/'80% - Table 1'!$B$6</f>
        <v>0.0244710343950294</v>
      </c>
      <c r="E25" s="12">
        <f>(E24*'80% - Table 1'!$B$5+I24*'80% - Table 1'!$B$8*'80% - Table 1'!$B$13)*('80% - Table 1'!$B$6-C24)/'80% - Table 1'!$B$6</f>
        <v>9683.668490090380</v>
      </c>
      <c r="F25" s="32">
        <f>E25/'80% - Table 1'!$B$6</f>
        <v>3.66805624624636e-05</v>
      </c>
      <c r="G25" s="12">
        <f>G24+I24</f>
        <v>24202394.1925031</v>
      </c>
      <c r="H25" s="32">
        <f>G25/'80% - Table 1'!$B$9</f>
        <v>0.366702942310653</v>
      </c>
      <c r="I25" s="12">
        <f>(I24*'80% - Table 1'!$B$8*(1-'80% - Table 1'!$B$13)+E24*'80% - Table 1'!$B$5*'80% - Table 1'!$B$14)*('80% - Table 1'!$B$9-G24)/'80% - Table 1'!$B$9</f>
        <v>65361.8583515833</v>
      </c>
      <c r="J25" s="32">
        <f>G25/'80% - Table 1'!$B$9</f>
        <v>0.366702942310653</v>
      </c>
      <c r="K25" s="12">
        <f>B25*'80% - Table 1'!$B$15</f>
        <v>90.05463221000819</v>
      </c>
      <c r="L25" s="40">
        <f>$A25+30</f>
        <v>44277</v>
      </c>
      <c r="M25" s="34">
        <f>B26/B25</f>
        <v>0.848329356888246</v>
      </c>
    </row>
    <row r="26" ht="18.1" customHeight="1">
      <c r="A26" s="39">
        <f>$A25+'80% - Table 1'!$B$10</f>
        <v>44252</v>
      </c>
      <c r="B26" s="11">
        <f>(E26+I26)/'80% - Table 1'!$B$10</f>
        <v>12732.6647045873</v>
      </c>
      <c r="C26" s="12">
        <f>C25+E25</f>
        <v>6470036.74877785</v>
      </c>
      <c r="D26" s="31">
        <f>C26/'80% - Table 1'!$B$6</f>
        <v>0.0245077149574919</v>
      </c>
      <c r="E26" s="12">
        <f>(E25*'80% - Table 1'!$B$5+I25*'80% - Table 1'!$B$8*'80% - Table 1'!$B$13)*('80% - Table 1'!$B$6-C25)/'80% - Table 1'!$B$6</f>
        <v>8242.046666901429</v>
      </c>
      <c r="F26" s="32">
        <f>E26/'80% - Table 1'!$B$6</f>
        <v>3.1219873738263e-05</v>
      </c>
      <c r="G26" s="12">
        <f>G25+I25</f>
        <v>24267756.0508547</v>
      </c>
      <c r="H26" s="32">
        <f>G26/'80% - Table 1'!$B$9</f>
        <v>0.367693273497798</v>
      </c>
      <c r="I26" s="12">
        <f>(I25*'80% - Table 1'!$B$8*(1-'80% - Table 1'!$B$13)+E25*'80% - Table 1'!$B$5*'80% - Table 1'!$B$14)*('80% - Table 1'!$B$9-G25)/'80% - Table 1'!$B$9</f>
        <v>55421.276856035</v>
      </c>
      <c r="J26" s="32">
        <f>G26/'80% - Table 1'!$B$9</f>
        <v>0.367693273497798</v>
      </c>
      <c r="K26" s="12">
        <f>B26*'80% - Table 1'!$B$15</f>
        <v>76.3959882275238</v>
      </c>
      <c r="L26" s="40">
        <f>$A26+30</f>
        <v>44282</v>
      </c>
      <c r="M26" s="34">
        <f>B27/B26</f>
        <v>0.8469655308541441</v>
      </c>
    </row>
    <row r="27" ht="18.1" customHeight="1">
      <c r="A27" s="39">
        <f>$A26+'80% - Table 1'!$B$10</f>
        <v>44257</v>
      </c>
      <c r="B27" s="11">
        <f>(E27+I27)/'80% - Table 1'!$B$10</f>
        <v>10784.1281207086</v>
      </c>
      <c r="C27" s="12">
        <f>C26+E26</f>
        <v>6478278.79544475</v>
      </c>
      <c r="D27" s="31">
        <f>C27/'80% - Table 1'!$B$6</f>
        <v>0.0245389348312301</v>
      </c>
      <c r="E27" s="12">
        <f>(E26*'80% - Table 1'!$B$5+I26*'80% - Table 1'!$B$8*'80% - Table 1'!$B$13)*('80% - Table 1'!$B$6-C26)/'80% - Table 1'!$B$6</f>
        <v>7000.433134627760</v>
      </c>
      <c r="F27" s="32">
        <f>E27/'80% - Table 1'!$B$6</f>
        <v>2.65167921766203e-05</v>
      </c>
      <c r="G27" s="12">
        <f>G26+I26</f>
        <v>24323177.3277107</v>
      </c>
      <c r="H27" s="32">
        <f>G27/'80% - Table 1'!$B$9</f>
        <v>0.368532989813798</v>
      </c>
      <c r="I27" s="12">
        <f>(I26*'80% - Table 1'!$B$8*(1-'80% - Table 1'!$B$13)+E26*'80% - Table 1'!$B$5*'80% - Table 1'!$B$14)*('80% - Table 1'!$B$9-G26)/'80% - Table 1'!$B$9</f>
        <v>46920.2074689152</v>
      </c>
      <c r="J27" s="32">
        <f>G27/'80% - Table 1'!$B$9</f>
        <v>0.368532989813798</v>
      </c>
      <c r="K27" s="12">
        <f>B27*'80% - Table 1'!$B$15</f>
        <v>64.70476872425159</v>
      </c>
      <c r="L27" s="40">
        <f>$A27+30</f>
        <v>44287</v>
      </c>
      <c r="M27" s="34">
        <f>B28/B27</f>
        <v>0.8458078293955</v>
      </c>
    </row>
    <row r="28" ht="18.1" customHeight="1">
      <c r="A28" s="39">
        <f>$A27+'80% - Table 1'!$B$10</f>
        <v>44262</v>
      </c>
      <c r="B28" s="11">
        <f>(E28+I28)/'80% - Table 1'!$B$10</f>
        <v>9121.299997699511</v>
      </c>
      <c r="C28" s="12">
        <f>C27+E27</f>
        <v>6485279.22857938</v>
      </c>
      <c r="D28" s="31">
        <f>C28/'80% - Table 1'!$B$6</f>
        <v>0.0245654516234067</v>
      </c>
      <c r="E28" s="12">
        <f>(E27*'80% - Table 1'!$B$5+I27*'80% - Table 1'!$B$8*'80% - Table 1'!$B$13)*('80% - Table 1'!$B$6-C27)/'80% - Table 1'!$B$6</f>
        <v>5935.278473748440</v>
      </c>
      <c r="F28" s="32">
        <f>E28/'80% - Table 1'!$B$6</f>
        <v>2.24821154308653e-05</v>
      </c>
      <c r="G28" s="12">
        <f>G27+I27</f>
        <v>24370097.5351796</v>
      </c>
      <c r="H28" s="32">
        <f>G28/'80% - Table 1'!$B$9</f>
        <v>0.369243902048176</v>
      </c>
      <c r="I28" s="12">
        <f>(I27*'80% - Table 1'!$B$8*(1-'80% - Table 1'!$B$13)+E27*'80% - Table 1'!$B$5*'80% - Table 1'!$B$14)*('80% - Table 1'!$B$9-G27)/'80% - Table 1'!$B$9</f>
        <v>39671.2215147491</v>
      </c>
      <c r="J28" s="32">
        <f>G28/'80% - Table 1'!$B$9</f>
        <v>0.369243902048176</v>
      </c>
      <c r="K28" s="12">
        <f>B28*'80% - Table 1'!$B$15</f>
        <v>54.7277999861971</v>
      </c>
      <c r="L28" s="40">
        <f>$A28+30</f>
        <v>44292</v>
      </c>
      <c r="M28" s="34">
        <f>B29/B28</f>
        <v>0.844826745404675</v>
      </c>
    </row>
    <row r="29" ht="18.1" customHeight="1">
      <c r="A29" s="39">
        <f>$A28+'80% - Table 1'!$B$10</f>
        <v>44267</v>
      </c>
      <c r="B29" s="11">
        <f>(E29+I29)/'80% - Table 1'!$B$10</f>
        <v>7705.918190916150</v>
      </c>
      <c r="C29" s="12">
        <f>C28+E28</f>
        <v>6491214.50705313</v>
      </c>
      <c r="D29" s="31">
        <f>C29/'80% - Table 1'!$B$6</f>
        <v>0.0245879337388376</v>
      </c>
      <c r="E29" s="12">
        <f>(E28*'80% - Table 1'!$B$5+I28*'80% - Table 1'!$B$8*'80% - Table 1'!$B$13)*('80% - Table 1'!$B$6-C28)/'80% - Table 1'!$B$6</f>
        <v>5024.557873937150</v>
      </c>
      <c r="F29" s="32">
        <f>E29/'80% - Table 1'!$B$6</f>
        <v>1.90324161891559e-05</v>
      </c>
      <c r="G29" s="12">
        <f>G28+I28</f>
        <v>24409768.7566943</v>
      </c>
      <c r="H29" s="32">
        <f>G29/'80% - Table 1'!$B$9</f>
        <v>0.369844981162035</v>
      </c>
      <c r="I29" s="12">
        <f>(I28*'80% - Table 1'!$B$8*(1-'80% - Table 1'!$B$13)+E28*'80% - Table 1'!$B$5*'80% - Table 1'!$B$14)*('80% - Table 1'!$B$9-G28)/'80% - Table 1'!$B$9</f>
        <v>33505.0330806436</v>
      </c>
      <c r="J29" s="32">
        <f>G29/'80% - Table 1'!$B$9</f>
        <v>0.369844981162035</v>
      </c>
      <c r="K29" s="12">
        <f>B29*'80% - Table 1'!$B$15</f>
        <v>46.2355091454969</v>
      </c>
      <c r="L29" s="40">
        <f>$A29+30</f>
        <v>44297</v>
      </c>
      <c r="M29" s="34">
        <f>B30/B29</f>
        <v>0.843996524120602</v>
      </c>
    </row>
    <row r="30" ht="18.1" customHeight="1">
      <c r="A30" s="39">
        <f>$A29+'80% - Table 1'!$B$10</f>
        <v>44272</v>
      </c>
      <c r="B30" s="11">
        <f>(E30+I30)/'80% - Table 1'!$B$10</f>
        <v>6503.768168290950</v>
      </c>
      <c r="C30" s="12">
        <f>C29+E29</f>
        <v>6496239.06492707</v>
      </c>
      <c r="D30" s="31">
        <f>C30/'80% - Table 1'!$B$6</f>
        <v>0.0246069661550268</v>
      </c>
      <c r="E30" s="12">
        <f>(E29*'80% - Table 1'!$B$5+I29*'80% - Table 1'!$B$8*'80% - Table 1'!$B$13)*('80% - Table 1'!$B$6-C29)/'80% - Table 1'!$B$6</f>
        <v>4248.090699460070</v>
      </c>
      <c r="F30" s="32">
        <f>E30/'80% - Table 1'!$B$6</f>
        <v>1.609125264947e-05</v>
      </c>
      <c r="G30" s="12">
        <f>G29+I29</f>
        <v>24443273.7897749</v>
      </c>
      <c r="H30" s="32">
        <f>G30/'80% - Table 1'!$B$9</f>
        <v>0.370352633178408</v>
      </c>
      <c r="I30" s="12">
        <f>(I29*'80% - Table 1'!$B$8*(1-'80% - Table 1'!$B$13)+E29*'80% - Table 1'!$B$5*'80% - Table 1'!$B$14)*('80% - Table 1'!$B$9-G29)/'80% - Table 1'!$B$9</f>
        <v>28270.7501419947</v>
      </c>
      <c r="J30" s="32">
        <f>G30/'80% - Table 1'!$B$9</f>
        <v>0.370352633178408</v>
      </c>
      <c r="K30" s="12">
        <f>B30*'80% - Table 1'!$B$15</f>
        <v>39.0226090097457</v>
      </c>
      <c r="L30" s="40">
        <f>$A30+30</f>
        <v>44302</v>
      </c>
      <c r="M30" s="34">
        <f>B31/B30</f>
        <v>0.843294824245444</v>
      </c>
    </row>
    <row r="31" ht="18.1" customHeight="1">
      <c r="A31" s="39">
        <f>$A30+'80% - Table 1'!$B$10</f>
        <v>44277</v>
      </c>
      <c r="B31" s="11">
        <f>(E31+I31)/'80% - Table 1'!$B$10</f>
        <v>5484.594034412030</v>
      </c>
      <c r="C31" s="12">
        <f>C30+E30</f>
        <v>6500487.15562653</v>
      </c>
      <c r="D31" s="31">
        <f>C31/'80% - Table 1'!$B$6</f>
        <v>0.0246230574076763</v>
      </c>
      <c r="E31" s="12">
        <f>(E30*'80% - Table 1'!$B$5+I30*'80% - Table 1'!$B$8*'80% - Table 1'!$B$13)*('80% - Table 1'!$B$6-C30)/'80% - Table 1'!$B$6</f>
        <v>3587.679722663130</v>
      </c>
      <c r="F31" s="32">
        <f>E31/'80% - Table 1'!$B$6</f>
        <v>1.35896959191785e-05</v>
      </c>
      <c r="G31" s="12">
        <f>G30+I30</f>
        <v>24471544.5399169</v>
      </c>
      <c r="H31" s="32">
        <f>G31/'80% - Table 1'!$B$9</f>
        <v>0.370780977877529</v>
      </c>
      <c r="I31" s="12">
        <f>(I30*'80% - Table 1'!$B$8*(1-'80% - Table 1'!$B$13)+E30*'80% - Table 1'!$B$5*'80% - Table 1'!$B$14)*('80% - Table 1'!$B$9-G30)/'80% - Table 1'!$B$9</f>
        <v>23835.290449397</v>
      </c>
      <c r="J31" s="32">
        <f>G31/'80% - Table 1'!$B$9</f>
        <v>0.370780977877529</v>
      </c>
      <c r="K31" s="12">
        <f>B31*'80% - Table 1'!$B$15</f>
        <v>32.9075642064722</v>
      </c>
      <c r="L31" s="40">
        <f>$A31+30</f>
        <v>44307</v>
      </c>
      <c r="M31" s="34">
        <f>B32/B31</f>
        <v>0.842702365734848</v>
      </c>
    </row>
    <row r="32" ht="18.1" customHeight="1">
      <c r="A32" s="39">
        <f>$A31+'80% - Table 1'!$B$10</f>
        <v>44282</v>
      </c>
      <c r="B32" s="11">
        <f>(E32+I32)/'80% - Table 1'!$B$10</f>
        <v>4621.880367894250</v>
      </c>
      <c r="C32" s="12">
        <f>C31+E31</f>
        <v>6504074.83534919</v>
      </c>
      <c r="D32" s="31">
        <f>C32/'80% - Table 1'!$B$6</f>
        <v>0.0246366471035954</v>
      </c>
      <c r="E32" s="12">
        <f>(E31*'80% - Table 1'!$B$5+I31*'80% - Table 1'!$B$8*'80% - Table 1'!$B$13)*('80% - Table 1'!$B$6-C31)/'80% - Table 1'!$B$6</f>
        <v>3027.123522259960</v>
      </c>
      <c r="F32" s="32">
        <f>E32/'80% - Table 1'!$B$6</f>
        <v>1.14663769782574e-05</v>
      </c>
      <c r="G32" s="12">
        <f>G31+I31</f>
        <v>24495379.8303663</v>
      </c>
      <c r="H32" s="32">
        <f>G32/'80% - Table 1'!$B$9</f>
        <v>0.371142118641914</v>
      </c>
      <c r="I32" s="12">
        <f>(I31*'80% - Table 1'!$B$8*(1-'80% - Table 1'!$B$13)+E31*'80% - Table 1'!$B$5*'80% - Table 1'!$B$14)*('80% - Table 1'!$B$9-G31)/'80% - Table 1'!$B$9</f>
        <v>20082.2783172113</v>
      </c>
      <c r="J32" s="32">
        <f>G32/'80% - Table 1'!$B$9</f>
        <v>0.371142118641914</v>
      </c>
      <c r="K32" s="12">
        <f>B32*'80% - Table 1'!$B$15</f>
        <v>27.7312822073655</v>
      </c>
      <c r="L32" s="40">
        <f>$A32+30</f>
        <v>44312</v>
      </c>
      <c r="M32" s="34">
        <f>B33/B32</f>
        <v>0.842202582716149</v>
      </c>
    </row>
    <row r="33" ht="18.1" customHeight="1">
      <c r="A33" s="39">
        <f>$A32+'80% - Table 1'!$B$10</f>
        <v>44287</v>
      </c>
      <c r="B33" s="11">
        <f>(E33+I33)/'80% - Table 1'!$B$10</f>
        <v>3892.5595828456</v>
      </c>
      <c r="C33" s="12">
        <f>C32+E32</f>
        <v>6507101.95887145</v>
      </c>
      <c r="D33" s="31">
        <f>C33/'80% - Table 1'!$B$6</f>
        <v>0.0246481134805737</v>
      </c>
      <c r="E33" s="12">
        <f>(E32*'80% - Table 1'!$B$5+I32*'80% - Table 1'!$B$8*'80% - Table 1'!$B$13)*('80% - Table 1'!$B$6-C32)/'80% - Table 1'!$B$6</f>
        <v>2552.1444212504</v>
      </c>
      <c r="F33" s="32">
        <f>E33/'80% - Table 1'!$B$6</f>
        <v>9.66721371685758e-06</v>
      </c>
      <c r="G33" s="12">
        <f>G32+I32</f>
        <v>24515462.1086835</v>
      </c>
      <c r="H33" s="32">
        <f>G33/'80% - Table 1'!$B$9</f>
        <v>0.371446395586114</v>
      </c>
      <c r="I33" s="12">
        <f>(I32*'80% - Table 1'!$B$8*(1-'80% - Table 1'!$B$13)+E32*'80% - Table 1'!$B$5*'80% - Table 1'!$B$14)*('80% - Table 1'!$B$9-G32)/'80% - Table 1'!$B$9</f>
        <v>16910.6534929776</v>
      </c>
      <c r="J33" s="32">
        <f>G33/'80% - Table 1'!$B$9</f>
        <v>0.371446395586114</v>
      </c>
      <c r="K33" s="12">
        <f>B33*'80% - Table 1'!$B$15</f>
        <v>23.3553574970736</v>
      </c>
      <c r="L33" s="40">
        <f>$A33+30</f>
        <v>44317</v>
      </c>
      <c r="M33" s="34">
        <f>B34/B33</f>
        <v>0.841781293528627</v>
      </c>
    </row>
    <row r="34" ht="18.1" customHeight="1">
      <c r="A34" s="39">
        <f>$A33+'80% - Table 1'!$B$10</f>
        <v>44292</v>
      </c>
      <c r="B34" s="11">
        <f>(E34+I34)/'80% - Table 1'!$B$10</f>
        <v>3276.683840785020</v>
      </c>
      <c r="C34" s="12">
        <f>C33+E33</f>
        <v>6509654.1032927</v>
      </c>
      <c r="D34" s="31">
        <f>C34/'80% - Table 1'!$B$6</f>
        <v>0.0246577806942905</v>
      </c>
      <c r="E34" s="12">
        <f>(E33*'80% - Table 1'!$B$5+I33*'80% - Table 1'!$B$8*'80% - Table 1'!$B$13)*('80% - Table 1'!$B$6-C33)/'80% - Table 1'!$B$6</f>
        <v>2150.264195440280</v>
      </c>
      <c r="F34" s="32">
        <f>E34/'80% - Table 1'!$B$6</f>
        <v>8.14494013424348e-06</v>
      </c>
      <c r="G34" s="12">
        <f>G33+I33</f>
        <v>24532372.7621765</v>
      </c>
      <c r="H34" s="32">
        <f>G34/'80% - Table 1'!$B$9</f>
        <v>0.371702617608735</v>
      </c>
      <c r="I34" s="12">
        <f>(I33*'80% - Table 1'!$B$8*(1-'80% - Table 1'!$B$13)+E33*'80% - Table 1'!$B$5*'80% - Table 1'!$B$14)*('80% - Table 1'!$B$9-G33)/'80% - Table 1'!$B$9</f>
        <v>14233.1550084848</v>
      </c>
      <c r="J34" s="32">
        <f>G34/'80% - Table 1'!$B$9</f>
        <v>0.371702617608735</v>
      </c>
      <c r="K34" s="12">
        <f>B34*'80% - Table 1'!$B$15</f>
        <v>19.6601030447101</v>
      </c>
      <c r="L34" s="40">
        <f>$A34+30</f>
        <v>44322</v>
      </c>
      <c r="M34" s="34">
        <f>B35/B34</f>
        <v>0.84142639503009</v>
      </c>
    </row>
    <row r="35" ht="18.1" customHeight="1">
      <c r="A35" s="39">
        <f>$A34+'80% - Table 1'!$B$10</f>
        <v>44297</v>
      </c>
      <c r="B35" s="11">
        <f>(E35+I35)/'80% - Table 1'!$B$10</f>
        <v>2757.088271805090</v>
      </c>
      <c r="C35" s="12">
        <f>C34+E34</f>
        <v>6511804.36748814</v>
      </c>
      <c r="D35" s="31">
        <f>C35/'80% - Table 1'!$B$6</f>
        <v>0.0246659256344248</v>
      </c>
      <c r="E35" s="12">
        <f>(E34*'80% - Table 1'!$B$5+I34*'80% - Table 1'!$B$8*'80% - Table 1'!$B$13)*('80% - Table 1'!$B$6-C34)/'80% - Table 1'!$B$6</f>
        <v>1810.651170548570</v>
      </c>
      <c r="F35" s="32">
        <f>E35/'80% - Table 1'!$B$6</f>
        <v>6.85852716116883e-06</v>
      </c>
      <c r="G35" s="12">
        <f>G34+I34</f>
        <v>24546605.917185</v>
      </c>
      <c r="H35" s="32">
        <f>G35/'80% - Table 1'!$B$9</f>
        <v>0.3719182714725</v>
      </c>
      <c r="I35" s="12">
        <f>(I34*'80% - Table 1'!$B$8*(1-'80% - Table 1'!$B$13)+E34*'80% - Table 1'!$B$5*'80% - Table 1'!$B$14)*('80% - Table 1'!$B$9-G34)/'80% - Table 1'!$B$9</f>
        <v>11974.7901884769</v>
      </c>
      <c r="J35" s="32">
        <f>G35/'80% - Table 1'!$B$9</f>
        <v>0.3719182714725</v>
      </c>
      <c r="K35" s="12">
        <f>B35*'80% - Table 1'!$B$15</f>
        <v>16.5425296308305</v>
      </c>
      <c r="L35" s="40">
        <f>$A35+30</f>
        <v>44327</v>
      </c>
      <c r="M35" s="34">
        <f>B36/B35</f>
        <v>0.841127584800384</v>
      </c>
    </row>
    <row r="36" ht="18.1" customHeight="1">
      <c r="A36" s="39">
        <f>$A35+'80% - Table 1'!$B$10</f>
        <v>44302</v>
      </c>
      <c r="B36" s="11">
        <f>(E36+I36)/'80% - Table 1'!$B$10</f>
        <v>2319.062999144880</v>
      </c>
      <c r="C36" s="12">
        <f>C35+E35</f>
        <v>6513615.01865869</v>
      </c>
      <c r="D36" s="31">
        <f>C36/'80% - Table 1'!$B$6</f>
        <v>0.0246727841615859</v>
      </c>
      <c r="E36" s="12">
        <f>(E35*'80% - Table 1'!$B$5+I35*'80% - Table 1'!$B$8*'80% - Table 1'!$B$13)*('80% - Table 1'!$B$6-C35)/'80% - Table 1'!$B$6</f>
        <v>1523.955376664380</v>
      </c>
      <c r="F36" s="32">
        <f>E36/'80% - Table 1'!$B$6</f>
        <v>5.77255824494083e-06</v>
      </c>
      <c r="G36" s="12">
        <f>G35+I35</f>
        <v>24558580.7073735</v>
      </c>
      <c r="H36" s="32">
        <f>G36/'80% - Table 1'!$B$9</f>
        <v>0.372099707687477</v>
      </c>
      <c r="I36" s="12">
        <f>(I35*'80% - Table 1'!$B$8*(1-'80% - Table 1'!$B$13)+E35*'80% - Table 1'!$B$5*'80% - Table 1'!$B$14)*('80% - Table 1'!$B$9-G35)/'80% - Table 1'!$B$9</f>
        <v>10071.35961906</v>
      </c>
      <c r="J36" s="32">
        <f>G36/'80% - Table 1'!$B$9</f>
        <v>0.372099707687477</v>
      </c>
      <c r="K36" s="12">
        <f>B36*'80% - Table 1'!$B$15</f>
        <v>13.9143779948693</v>
      </c>
      <c r="L36" s="40">
        <f>$A36+30</f>
        <v>44332</v>
      </c>
      <c r="M36" s="34">
        <f>B37/B36</f>
        <v>0.840876112421176</v>
      </c>
    </row>
    <row r="37" ht="18.1" customHeight="1">
      <c r="A37" s="39">
        <f>$A36+'80% - Table 1'!$B$10</f>
        <v>44307</v>
      </c>
      <c r="B37" s="11">
        <f>(E37+I37)/'80% - Table 1'!$B$10</f>
        <v>1950.044679180740</v>
      </c>
      <c r="C37" s="12">
        <f>C36+E36</f>
        <v>6515138.97403535</v>
      </c>
      <c r="D37" s="31">
        <f>C37/'80% - Table 1'!$B$6</f>
        <v>0.0246785567198309</v>
      </c>
      <c r="E37" s="12">
        <f>(E36*'80% - Table 1'!$B$5+I36*'80% - Table 1'!$B$8*'80% - Table 1'!$B$13)*('80% - Table 1'!$B$6-C36)/'80% - Table 1'!$B$6</f>
        <v>1282.143041421190</v>
      </c>
      <c r="F37" s="32">
        <f>E37/'80% - Table 1'!$B$6</f>
        <v>4.85660242962572e-06</v>
      </c>
      <c r="G37" s="12">
        <f>G36+I36</f>
        <v>24568652.0669926</v>
      </c>
      <c r="H37" s="32">
        <f>G37/'80% - Table 1'!$B$9</f>
        <v>0.372252304045342</v>
      </c>
      <c r="I37" s="12">
        <f>(I36*'80% - Table 1'!$B$8*(1-'80% - Table 1'!$B$13)+E36*'80% - Table 1'!$B$5*'80% - Table 1'!$B$14)*('80% - Table 1'!$B$9-G36)/'80% - Table 1'!$B$9</f>
        <v>8468.080354482499</v>
      </c>
      <c r="J37" s="32">
        <f>G37/'80% - Table 1'!$B$9</f>
        <v>0.372252304045342</v>
      </c>
      <c r="K37" s="12">
        <f>B37*'80% - Table 1'!$B$15</f>
        <v>11.7002680750844</v>
      </c>
      <c r="L37" s="40">
        <f>$A37+30</f>
        <v>44337</v>
      </c>
      <c r="M37" s="34">
        <f>B38/B37</f>
        <v>0.840664559375503</v>
      </c>
    </row>
    <row r="38" ht="18.1" customHeight="1">
      <c r="A38" s="39">
        <f>$A37+'80% - Table 1'!$B$10</f>
        <v>44312</v>
      </c>
      <c r="B38" s="11">
        <f>(E38+I38)/'80% - Table 1'!$B$10</f>
        <v>1639.333450986020</v>
      </c>
      <c r="C38" s="12">
        <f>C37+E37</f>
        <v>6516421.11707677</v>
      </c>
      <c r="D38" s="31">
        <f>C38/'80% - Table 1'!$B$6</f>
        <v>0.0246834133222605</v>
      </c>
      <c r="E38" s="12">
        <f>(E37*'80% - Table 1'!$B$5+I37*'80% - Table 1'!$B$8*'80% - Table 1'!$B$13)*('80% - Table 1'!$B$6-C37)/'80% - Table 1'!$B$6</f>
        <v>1078.337665380460</v>
      </c>
      <c r="F38" s="32">
        <f>E38/'80% - Table 1'!$B$6</f>
        <v>4.08461236886538e-06</v>
      </c>
      <c r="G38" s="12">
        <f>G37+I37</f>
        <v>24577120.1473471</v>
      </c>
      <c r="H38" s="32">
        <f>G38/'80% - Table 1'!$B$9</f>
        <v>0.372380608293138</v>
      </c>
      <c r="I38" s="12">
        <f>(I37*'80% - Table 1'!$B$8*(1-'80% - Table 1'!$B$13)+E37*'80% - Table 1'!$B$5*'80% - Table 1'!$B$14)*('80% - Table 1'!$B$9-G37)/'80% - Table 1'!$B$9</f>
        <v>7118.329589549620</v>
      </c>
      <c r="J38" s="32">
        <f>G38/'80% - Table 1'!$B$9</f>
        <v>0.372380608293138</v>
      </c>
      <c r="K38" s="12">
        <f>B38*'80% - Table 1'!$B$15</f>
        <v>9.836000705916121</v>
      </c>
      <c r="L38" s="40">
        <f>$A38+30</f>
        <v>44342</v>
      </c>
      <c r="M38" s="34">
        <f>B39/B38</f>
        <v>0.840486646081036</v>
      </c>
    </row>
    <row r="39" ht="18.1" customHeight="1">
      <c r="A39" s="39">
        <f>$A38+'80% - Table 1'!$B$10</f>
        <v>44317</v>
      </c>
      <c r="B39" s="11">
        <f>(E39+I39)/'80% - Table 1'!$B$10</f>
        <v>1377.837874027690</v>
      </c>
      <c r="C39" s="12">
        <f>C38+E38</f>
        <v>6517499.45474215</v>
      </c>
      <c r="D39" s="31">
        <f>C39/'80% - Table 1'!$B$6</f>
        <v>0.0246874979346294</v>
      </c>
      <c r="E39" s="12">
        <f>(E38*'80% - Table 1'!$B$5+I38*'80% - Table 1'!$B$8*'80% - Table 1'!$B$13)*('80% - Table 1'!$B$6-C38)/'80% - Table 1'!$B$6</f>
        <v>906.671988702833</v>
      </c>
      <c r="F39" s="32">
        <f>E39/'80% - Table 1'!$B$6</f>
        <v>3.43436359357134e-06</v>
      </c>
      <c r="G39" s="12">
        <f>G38+I38</f>
        <v>24584238.4769366</v>
      </c>
      <c r="H39" s="32">
        <f>G39/'80% - Table 1'!$B$9</f>
        <v>0.372488461771767</v>
      </c>
      <c r="I39" s="12">
        <f>(I38*'80% - Table 1'!$B$8*(1-'80% - Table 1'!$B$13)+E38*'80% - Table 1'!$B$5*'80% - Table 1'!$B$14)*('80% - Table 1'!$B$9-G38)/'80% - Table 1'!$B$9</f>
        <v>5982.517381435620</v>
      </c>
      <c r="J39" s="32">
        <f>G39/'80% - Table 1'!$B$9</f>
        <v>0.372488461771767</v>
      </c>
      <c r="K39" s="12">
        <f>B39*'80% - Table 1'!$B$15</f>
        <v>8.26702724416614</v>
      </c>
      <c r="L39" s="40">
        <f>$A39+30</f>
        <v>44347</v>
      </c>
      <c r="M39" s="34">
        <f>B40/B39</f>
        <v>0.840337063979765</v>
      </c>
    </row>
    <row r="40" ht="18.1" customHeight="1">
      <c r="A40" s="39">
        <f>$A39+'80% - Table 1'!$B$10</f>
        <v>44322</v>
      </c>
      <c r="B40" s="11">
        <f>(E40+I40)/'80% - Table 1'!$B$10</f>
        <v>1157.848233700550</v>
      </c>
      <c r="C40" s="12">
        <f>C39+E39</f>
        <v>6518406.12673085</v>
      </c>
      <c r="D40" s="31">
        <f>C40/'80% - Table 1'!$B$6</f>
        <v>0.0246909322982229</v>
      </c>
      <c r="E40" s="12">
        <f>(E39*'80% - Table 1'!$B$5+I39*'80% - Table 1'!$B$8*'80% - Table 1'!$B$13)*('80% - Table 1'!$B$6-C39)/'80% - Table 1'!$B$6</f>
        <v>762.1530900573659</v>
      </c>
      <c r="F40" s="32">
        <f>E40/'80% - Table 1'!$B$6</f>
        <v>2.88694352294457e-06</v>
      </c>
      <c r="G40" s="12">
        <f>G39+I39</f>
        <v>24590220.994318</v>
      </c>
      <c r="H40" s="32">
        <f>G40/'80% - Table 1'!$B$9</f>
        <v>0.372579105974515</v>
      </c>
      <c r="I40" s="12">
        <f>(I39*'80% - Table 1'!$B$8*(1-'80% - Table 1'!$B$13)+E39*'80% - Table 1'!$B$5*'80% - Table 1'!$B$14)*('80% - Table 1'!$B$9-G39)/'80% - Table 1'!$B$9</f>
        <v>5027.088078445370</v>
      </c>
      <c r="J40" s="32">
        <f>G40/'80% - Table 1'!$B$9</f>
        <v>0.372579105974515</v>
      </c>
      <c r="K40" s="12">
        <f>B40*'80% - Table 1'!$B$15</f>
        <v>6.9470894022033</v>
      </c>
      <c r="L40" s="40">
        <f>$A40+30</f>
        <v>44352</v>
      </c>
      <c r="M40" s="34">
        <f>B41/B40</f>
        <v>0.8402113303218161</v>
      </c>
    </row>
    <row r="41" ht="18.1" customHeight="1">
      <c r="A41" s="39">
        <f>$A40+'80% - Table 1'!$B$10</f>
        <v>44327</v>
      </c>
      <c r="B41" s="11">
        <f>(E41+I41)/'80% - Table 1'!$B$10</f>
        <v>972.837204748304</v>
      </c>
      <c r="C41" s="12">
        <f>C40+E40</f>
        <v>6519168.27982091</v>
      </c>
      <c r="D41" s="31">
        <f>C41/'80% - Table 1'!$B$6</f>
        <v>0.0246938192417459</v>
      </c>
      <c r="E41" s="12">
        <f>(E40*'80% - Table 1'!$B$5+I40*'80% - Table 1'!$B$8*'80% - Table 1'!$B$13)*('80% - Table 1'!$B$6-C40)/'80% - Table 1'!$B$6</f>
        <v>640.541448976980</v>
      </c>
      <c r="F41" s="32">
        <f>E41/'80% - Table 1'!$B$6</f>
        <v>2.42629336733705e-06</v>
      </c>
      <c r="G41" s="12">
        <f>G40+I40</f>
        <v>24595248.0823964</v>
      </c>
      <c r="H41" s="32">
        <f>G41/'80% - Table 1'!$B$9</f>
        <v>0.372655273975703</v>
      </c>
      <c r="I41" s="12">
        <f>(I40*'80% - Table 1'!$B$8*(1-'80% - Table 1'!$B$13)+E40*'80% - Table 1'!$B$5*'80% - Table 1'!$B$14)*('80% - Table 1'!$B$9-G40)/'80% - Table 1'!$B$9</f>
        <v>4223.644574764540</v>
      </c>
      <c r="J41" s="32">
        <f>G41/'80% - Table 1'!$B$9</f>
        <v>0.372655273975703</v>
      </c>
      <c r="K41" s="12">
        <f>B41*'80% - Table 1'!$B$15</f>
        <v>5.83702322848982</v>
      </c>
      <c r="L41" s="40">
        <f>$A41+30</f>
        <v>44357</v>
      </c>
      <c r="M41" s="34">
        <f>B42/B41</f>
        <v>0.84010566320423</v>
      </c>
    </row>
    <row r="42" ht="18.1" customHeight="1">
      <c r="A42" s="39">
        <f>$A41+'80% - Table 1'!$B$10</f>
        <v>44332</v>
      </c>
      <c r="B42" s="11">
        <f>(E42+I42)/'80% - Table 1'!$B$10</f>
        <v>817.2860450848229</v>
      </c>
      <c r="C42" s="12">
        <f>C41+E41</f>
        <v>6519808.82126989</v>
      </c>
      <c r="D42" s="31">
        <f>C42/'80% - Table 1'!$B$6</f>
        <v>0.0246962455351132</v>
      </c>
      <c r="E42" s="12">
        <f>(E41*'80% - Table 1'!$B$5+I41*'80% - Table 1'!$B$8*'80% - Table 1'!$B$13)*('80% - Table 1'!$B$6-C41)/'80% - Table 1'!$B$6</f>
        <v>538.243879824213</v>
      </c>
      <c r="F42" s="32">
        <f>E42/'80% - Table 1'!$B$6</f>
        <v>2.03880257509172e-06</v>
      </c>
      <c r="G42" s="12">
        <f>G41+I41</f>
        <v>24599471.7269712</v>
      </c>
      <c r="H42" s="32">
        <f>G42/'80% - Table 1'!$B$9</f>
        <v>0.372719268590473</v>
      </c>
      <c r="I42" s="12">
        <f>(I41*'80% - Table 1'!$B$8*(1-'80% - Table 1'!$B$13)+E41*'80% - Table 1'!$B$5*'80% - Table 1'!$B$14)*('80% - Table 1'!$B$9-G41)/'80% - Table 1'!$B$9</f>
        <v>3548.1863455999</v>
      </c>
      <c r="J42" s="32">
        <f>G42/'80% - Table 1'!$B$9</f>
        <v>0.372719268590473</v>
      </c>
      <c r="K42" s="12">
        <f>B42*'80% - Table 1'!$B$15</f>
        <v>4.90371627050894</v>
      </c>
      <c r="L42" s="40">
        <f>$A42+30</f>
        <v>44362</v>
      </c>
      <c r="M42" s="34">
        <f>B43/B42</f>
        <v>0.8400168744819499</v>
      </c>
    </row>
    <row r="43" ht="18.1" customHeight="1">
      <c r="A43" s="39">
        <f>$A42+'80% - Table 1'!$B$10</f>
        <v>44337</v>
      </c>
      <c r="B43" s="11">
        <f>(E43+I43)/'80% - Table 1'!$B$10</f>
        <v>686.534069149867</v>
      </c>
      <c r="C43" s="12">
        <f>C42+E42</f>
        <v>6520347.06514971</v>
      </c>
      <c r="D43" s="31">
        <f>C43/'80% - Table 1'!$B$6</f>
        <v>0.0246982843376883</v>
      </c>
      <c r="E43" s="12">
        <f>(E42*'80% - Table 1'!$B$5+I42*'80% - Table 1'!$B$8*'80% - Table 1'!$B$13)*('80% - Table 1'!$B$6-C42)/'80% - Table 1'!$B$6</f>
        <v>452.219673232445</v>
      </c>
      <c r="F43" s="32">
        <f>E43/'80% - Table 1'!$B$6</f>
        <v>1.71295330769866e-06</v>
      </c>
      <c r="G43" s="12">
        <f>G42+I42</f>
        <v>24603019.9133168</v>
      </c>
      <c r="H43" s="32">
        <f>G43/'80% - Table 1'!$B$9</f>
        <v>0.372773028989648</v>
      </c>
      <c r="I43" s="12">
        <f>(I42*'80% - Table 1'!$B$8*(1-'80% - Table 1'!$B$13)+E42*'80% - Table 1'!$B$5*'80% - Table 1'!$B$14)*('80% - Table 1'!$B$9-G42)/'80% - Table 1'!$B$9</f>
        <v>2980.450672516890</v>
      </c>
      <c r="J43" s="32">
        <f>G43/'80% - Table 1'!$B$9</f>
        <v>0.372773028989648</v>
      </c>
      <c r="K43" s="12">
        <f>B43*'80% - Table 1'!$B$15</f>
        <v>4.1192044148992</v>
      </c>
      <c r="L43" s="40">
        <f>$A43+30</f>
        <v>44367</v>
      </c>
      <c r="M43" s="34">
        <f>B44/B43</f>
        <v>0.839942278307458</v>
      </c>
    </row>
    <row r="44" ht="18.1" customHeight="1">
      <c r="A44" s="39">
        <f>$A43+'80% - Table 1'!$B$10</f>
        <v>44342</v>
      </c>
      <c r="B44" s="11">
        <f>(E44+I44)/'80% - Table 1'!$B$10</f>
        <v>576.648990177429</v>
      </c>
      <c r="C44" s="12">
        <f>C43+E43</f>
        <v>6520799.28482294</v>
      </c>
      <c r="D44" s="31">
        <f>C44/'80% - Table 1'!$B$6</f>
        <v>0.024699997290996</v>
      </c>
      <c r="E44" s="12">
        <f>(E43*'80% - Table 1'!$B$5+I43*'80% - Table 1'!$B$8*'80% - Table 1'!$B$13)*('80% - Table 1'!$B$6-C43)/'80% - Table 1'!$B$6</f>
        <v>379.898955068624</v>
      </c>
      <c r="F44" s="32">
        <f>E44/'80% - Table 1'!$B$6</f>
        <v>1.43901119344176e-06</v>
      </c>
      <c r="G44" s="12">
        <f>G43+I43</f>
        <v>24606000.3639893</v>
      </c>
      <c r="H44" s="32">
        <f>G44/'80% - Table 1'!$B$9</f>
        <v>0.372818187333171</v>
      </c>
      <c r="I44" s="12">
        <f>(I43*'80% - Table 1'!$B$8*(1-'80% - Table 1'!$B$13)+E43*'80% - Table 1'!$B$5*'80% - Table 1'!$B$14)*('80% - Table 1'!$B$9-G43)/'80% - Table 1'!$B$9</f>
        <v>2503.345995818520</v>
      </c>
      <c r="J44" s="32">
        <f>G44/'80% - Table 1'!$B$9</f>
        <v>0.372818187333171</v>
      </c>
      <c r="K44" s="12">
        <f>B44*'80% - Table 1'!$B$15</f>
        <v>3.45989394106457</v>
      </c>
      <c r="L44" s="40">
        <f>$A44+30</f>
        <v>44372</v>
      </c>
      <c r="M44" s="34">
        <f>B45/B44</f>
        <v>0.839879613238442</v>
      </c>
    </row>
    <row r="45" ht="18.1" customHeight="1">
      <c r="A45" s="39">
        <f>$A44+'80% - Table 1'!$B$10</f>
        <v>44347</v>
      </c>
      <c r="B45" s="11">
        <f>(E45+I45)/'80% - Table 1'!$B$10</f>
        <v>484.315730844557</v>
      </c>
      <c r="C45" s="12">
        <f>C44+E44</f>
        <v>6521179.18377801</v>
      </c>
      <c r="D45" s="31">
        <f>C45/'80% - Table 1'!$B$6</f>
        <v>0.0247014363021894</v>
      </c>
      <c r="E45" s="12">
        <f>(E44*'80% - Table 1'!$B$5+I44*'80% - Table 1'!$B$8*'80% - Table 1'!$B$13)*('80% - Table 1'!$B$6-C44)/'80% - Table 1'!$B$6</f>
        <v>319.112115718267</v>
      </c>
      <c r="F45" s="32">
        <f>E45/'80% - Table 1'!$B$6</f>
        <v>1.20875801408434e-06</v>
      </c>
      <c r="G45" s="12">
        <f>G44+I44</f>
        <v>24608503.7099851</v>
      </c>
      <c r="H45" s="32">
        <f>G45/'80% - Table 1'!$B$9</f>
        <v>0.372856116817956</v>
      </c>
      <c r="I45" s="12">
        <f>(I44*'80% - Table 1'!$B$8*(1-'80% - Table 1'!$B$13)+E44*'80% - Table 1'!$B$5*'80% - Table 1'!$B$14)*('80% - Table 1'!$B$9-G44)/'80% - Table 1'!$B$9</f>
        <v>2102.466538504520</v>
      </c>
      <c r="J45" s="32">
        <f>G45/'80% - Table 1'!$B$9</f>
        <v>0.372856116817956</v>
      </c>
      <c r="K45" s="12">
        <f>B45*'80% - Table 1'!$B$15</f>
        <v>2.90589438506734</v>
      </c>
      <c r="L45" s="40">
        <f>$A45+30</f>
        <v>44377</v>
      </c>
      <c r="M45" s="34">
        <f>B46/B45</f>
        <v>0.839826976056372</v>
      </c>
    </row>
    <row r="46" ht="18.1" customHeight="1">
      <c r="A46" s="39">
        <f>$A45+'80% - Table 1'!$B$10</f>
        <v>44352</v>
      </c>
      <c r="B46" s="11">
        <f>(E46+I46)/'80% - Table 1'!$B$10</f>
        <v>406.741415691716</v>
      </c>
      <c r="C46" s="12">
        <f>C45+E45</f>
        <v>6521498.29589373</v>
      </c>
      <c r="D46" s="31">
        <f>C46/'80% - Table 1'!$B$6</f>
        <v>0.0247026450602035</v>
      </c>
      <c r="E46" s="12">
        <f>(E45*'80% - Table 1'!$B$5+I45*'80% - Table 1'!$B$8*'80% - Table 1'!$B$13)*('80% - Table 1'!$B$6-C45)/'80% - Table 1'!$B$6</f>
        <v>268.029116913270</v>
      </c>
      <c r="F46" s="32">
        <f>E46/'80% - Table 1'!$B$6</f>
        <v>1.01526180648966e-06</v>
      </c>
      <c r="G46" s="12">
        <f>G45+I45</f>
        <v>24610606.1765236</v>
      </c>
      <c r="H46" s="32">
        <f>G46/'80% - Table 1'!$B$9</f>
        <v>0.37288797237157</v>
      </c>
      <c r="I46" s="12">
        <f>(I45*'80% - Table 1'!$B$8*(1-'80% - Table 1'!$B$13)+E45*'80% - Table 1'!$B$5*'80% - Table 1'!$B$14)*('80% - Table 1'!$B$9-G45)/'80% - Table 1'!$B$9</f>
        <v>1765.677961545310</v>
      </c>
      <c r="J46" s="32">
        <f>G46/'80% - Table 1'!$B$9</f>
        <v>0.37288797237157</v>
      </c>
      <c r="K46" s="12">
        <f>B46*'80% - Table 1'!$B$15</f>
        <v>2.4404484941503</v>
      </c>
      <c r="L46" s="40">
        <f>$A46+30</f>
        <v>44382</v>
      </c>
      <c r="M46" s="34">
        <f>B47/B46</f>
        <v>0.83978276564503</v>
      </c>
    </row>
    <row r="47" ht="18.1" customHeight="1">
      <c r="A47" s="39">
        <f>$A46+'80% - Table 1'!$B$10</f>
        <v>44357</v>
      </c>
      <c r="B47" s="11">
        <f>(E47+I47)/'80% - Table 1'!$B$10</f>
        <v>341.574430971964</v>
      </c>
      <c r="C47" s="12">
        <f>C46+E46</f>
        <v>6521766.32501064</v>
      </c>
      <c r="D47" s="31">
        <f>C47/'80% - Table 1'!$B$6</f>
        <v>0.02470366032201</v>
      </c>
      <c r="E47" s="12">
        <f>(E46*'80% - Table 1'!$B$5+I46*'80% - Table 1'!$B$8*'80% - Table 1'!$B$13)*('80% - Table 1'!$B$6-C46)/'80% - Table 1'!$B$6</f>
        <v>225.107508698889</v>
      </c>
      <c r="F47" s="32">
        <f>E47/'80% - Table 1'!$B$6</f>
        <v>8.52679957192761e-07</v>
      </c>
      <c r="G47" s="12">
        <f>G46+I46</f>
        <v>24612371.8544851</v>
      </c>
      <c r="H47" s="32">
        <f>G47/'80% - Table 1'!$B$9</f>
        <v>0.372914725067956</v>
      </c>
      <c r="I47" s="12">
        <f>(I46*'80% - Table 1'!$B$8*(1-'80% - Table 1'!$B$13)+E46*'80% - Table 1'!$B$5*'80% - Table 1'!$B$14)*('80% - Table 1'!$B$9-G46)/'80% - Table 1'!$B$9</f>
        <v>1482.764646160930</v>
      </c>
      <c r="J47" s="32">
        <f>G47/'80% - Table 1'!$B$9</f>
        <v>0.372914725067956</v>
      </c>
      <c r="K47" s="12">
        <f>B47*'80% - Table 1'!$B$15</f>
        <v>2.04944658583178</v>
      </c>
      <c r="L47" s="40">
        <f>$A47+30</f>
        <v>44387</v>
      </c>
      <c r="M47" s="34">
        <f>B48/B47</f>
        <v>0.839745635477402</v>
      </c>
    </row>
    <row r="48" ht="18.1" customHeight="1">
      <c r="A48" s="39">
        <f>$A47+'80% - Table 1'!$B$10</f>
        <v>44362</v>
      </c>
      <c r="B48" s="11">
        <f>(E48+I48)/'80% - Table 1'!$B$10</f>
        <v>286.835637599384</v>
      </c>
      <c r="C48" s="12">
        <f>C47+E47</f>
        <v>6521991.43251934</v>
      </c>
      <c r="D48" s="31">
        <f>C48/'80% - Table 1'!$B$6</f>
        <v>0.0247045130019672</v>
      </c>
      <c r="E48" s="12">
        <f>(E47*'80% - Table 1'!$B$5+I47*'80% - Table 1'!$B$8*'80% - Table 1'!$B$13)*('80% - Table 1'!$B$6-C47)/'80% - Table 1'!$B$6</f>
        <v>189.048056947551</v>
      </c>
      <c r="F48" s="32">
        <f>E48/'80% - Table 1'!$B$6</f>
        <v>7.1609112480133e-07</v>
      </c>
      <c r="G48" s="12">
        <f>G47+I47</f>
        <v>24613854.6191313</v>
      </c>
      <c r="H48" s="32">
        <f>G48/'80% - Table 1'!$B$9</f>
        <v>0.372937191198959</v>
      </c>
      <c r="I48" s="12">
        <f>(I47*'80% - Table 1'!$B$8*(1-'80% - Table 1'!$B$13)+E47*'80% - Table 1'!$B$5*'80% - Table 1'!$B$14)*('80% - Table 1'!$B$9-G47)/'80% - Table 1'!$B$9</f>
        <v>1245.130131049370</v>
      </c>
      <c r="J48" s="32">
        <f>G48/'80% - Table 1'!$B$9</f>
        <v>0.372937191198959</v>
      </c>
      <c r="K48" s="12">
        <f>B48*'80% - Table 1'!$B$15</f>
        <v>1.7210138255963</v>
      </c>
      <c r="L48" s="40">
        <f>$A48+30</f>
        <v>44392</v>
      </c>
      <c r="M48" s="34">
        <f>B49/B48</f>
        <v>0.839714453445137</v>
      </c>
    </row>
    <row r="49" ht="18.1" customHeight="1">
      <c r="A49" s="39">
        <f>$A48+'80% - Table 1'!$B$10</f>
        <v>44367</v>
      </c>
      <c r="B49" s="11">
        <f>(E49+I49)/'80% - Table 1'!$B$10</f>
        <v>240.860030655354</v>
      </c>
      <c r="C49" s="12">
        <f>C48+E48</f>
        <v>6522180.48057629</v>
      </c>
      <c r="D49" s="31">
        <f>C49/'80% - Table 1'!$B$6</f>
        <v>0.024705229093092</v>
      </c>
      <c r="E49" s="12">
        <f>(E48*'80% - Table 1'!$B$5+I48*'80% - Table 1'!$B$8*'80% - Table 1'!$B$13)*('80% - Table 1'!$B$6-C48)/'80% - Table 1'!$B$6</f>
        <v>158.756972534318</v>
      </c>
      <c r="F49" s="32">
        <f>E49/'80% - Table 1'!$B$6</f>
        <v>6.01352168690598e-07</v>
      </c>
      <c r="G49" s="12">
        <f>G48+I48</f>
        <v>24615099.7492623</v>
      </c>
      <c r="H49" s="32">
        <f>G49/'80% - Table 1'!$B$9</f>
        <v>0.372956056807005</v>
      </c>
      <c r="I49" s="12">
        <f>(I48*'80% - Table 1'!$B$8*(1-'80% - Table 1'!$B$13)+E48*'80% - Table 1'!$B$5*'80% - Table 1'!$B$14)*('80% - Table 1'!$B$9-G48)/'80% - Table 1'!$B$9</f>
        <v>1045.543180742450</v>
      </c>
      <c r="J49" s="32">
        <f>G49/'80% - Table 1'!$B$9</f>
        <v>0.372956056807005</v>
      </c>
      <c r="K49" s="12">
        <f>B49*'80% - Table 1'!$B$15</f>
        <v>1.44516018393212</v>
      </c>
      <c r="L49" s="40">
        <f>$A49+30</f>
        <v>44397</v>
      </c>
      <c r="M49" s="34">
        <f>B50/B49</f>
        <v>0.839688267934509</v>
      </c>
    </row>
    <row r="50" ht="18.1" customHeight="1">
      <c r="A50" s="39">
        <f>$A49+'80% - Table 1'!$B$10</f>
        <v>44372</v>
      </c>
      <c r="B50" s="11">
        <f>(E50+I50)/'80% - Table 1'!$B$10</f>
        <v>202.247341955647</v>
      </c>
      <c r="C50" s="12">
        <f>C49+E49</f>
        <v>6522339.23754882</v>
      </c>
      <c r="D50" s="31">
        <f>C50/'80% - Table 1'!$B$6</f>
        <v>0.0247058304452607</v>
      </c>
      <c r="E50" s="12">
        <f>(E49*'80% - Table 1'!$B$5+I49*'80% - Table 1'!$B$8*'80% - Table 1'!$B$13)*('80% - Table 1'!$B$6-C49)/'80% - Table 1'!$B$6</f>
        <v>133.313833848577</v>
      </c>
      <c r="F50" s="32">
        <f>E50/'80% - Table 1'!$B$6</f>
        <v>5.04976643365822e-07</v>
      </c>
      <c r="G50" s="12">
        <f>G49+I49</f>
        <v>24616145.292443</v>
      </c>
      <c r="H50" s="32">
        <f>G50/'80% - Table 1'!$B$9</f>
        <v>0.372971898370348</v>
      </c>
      <c r="I50" s="12">
        <f>(I49*'80% - Table 1'!$B$8*(1-'80% - Table 1'!$B$13)+E49*'80% - Table 1'!$B$5*'80% - Table 1'!$B$14)*('80% - Table 1'!$B$9-G49)/'80% - Table 1'!$B$9</f>
        <v>877.922875929657</v>
      </c>
      <c r="J50" s="32">
        <f>G50/'80% - Table 1'!$B$9</f>
        <v>0.372971898370348</v>
      </c>
      <c r="K50" s="12">
        <f>B50*'80% - Table 1'!$B$15</f>
        <v>1.21348405173388</v>
      </c>
      <c r="L50" s="40">
        <f>$A50+30</f>
        <v>44402</v>
      </c>
      <c r="M50" s="34">
        <f>B51/B50</f>
        <v>0.83966627920484</v>
      </c>
    </row>
    <row r="51" ht="18.1" customHeight="1">
      <c r="A51" s="39">
        <f>$A50+'80% - Table 1'!$B$10</f>
        <v>44377</v>
      </c>
      <c r="B51" s="11">
        <f>(E51+I51)/'80% - Table 1'!$B$10</f>
        <v>169.820273098967</v>
      </c>
      <c r="C51" s="12">
        <f>C50+E50</f>
        <v>6522472.55138267</v>
      </c>
      <c r="D51" s="31">
        <f>C51/'80% - Table 1'!$B$6</f>
        <v>0.0247063354219041</v>
      </c>
      <c r="E51" s="12">
        <f>(E50*'80% - Table 1'!$B$5+I50*'80% - Table 1'!$B$8*'80% - Table 1'!$B$13)*('80% - Table 1'!$B$6-C50)/'80% - Table 1'!$B$6</f>
        <v>111.944396304307</v>
      </c>
      <c r="F51" s="32">
        <f>E51/'80% - Table 1'!$B$6</f>
        <v>4.24031804182981e-07</v>
      </c>
      <c r="G51" s="12">
        <f>G50+I50</f>
        <v>24617023.2153189</v>
      </c>
      <c r="H51" s="32">
        <f>G51/'80% - Table 1'!$B$9</f>
        <v>0.372985200232105</v>
      </c>
      <c r="I51" s="12">
        <f>(I50*'80% - Table 1'!$B$8*(1-'80% - Table 1'!$B$13)+E50*'80% - Table 1'!$B$5*'80% - Table 1'!$B$14)*('80% - Table 1'!$B$9-G50)/'80% - Table 1'!$B$9</f>
        <v>737.156969190527</v>
      </c>
      <c r="J51" s="32">
        <f>G51/'80% - Table 1'!$B$9</f>
        <v>0.372985200232105</v>
      </c>
      <c r="K51" s="12">
        <f>B51*'80% - Table 1'!$B$15</f>
        <v>1.0189216385938</v>
      </c>
      <c r="L51" s="40">
        <f>$A51+30</f>
        <v>44407</v>
      </c>
      <c r="M51" s="34">
        <f>B52/B51</f>
        <v>0.839647815259681</v>
      </c>
    </row>
    <row r="52" ht="18.1" customHeight="1">
      <c r="A52" s="39">
        <f>$A51+'80% - Table 1'!$B$10</f>
        <v>44382</v>
      </c>
      <c r="B52" s="11">
        <f>(E52+I52)/'80% - Table 1'!$B$10</f>
        <v>142.589221294350</v>
      </c>
      <c r="C52" s="12">
        <f>C51+E51</f>
        <v>6522584.49577897</v>
      </c>
      <c r="D52" s="31">
        <f>C52/'80% - Table 1'!$B$6</f>
        <v>0.0247067594537082</v>
      </c>
      <c r="E52" s="12">
        <f>(E51*'80% - Table 1'!$B$5+I51*'80% - Table 1'!$B$8*'80% - Table 1'!$B$13)*('80% - Table 1'!$B$6-C51)/'80% - Table 1'!$B$6</f>
        <v>93.99758072982191</v>
      </c>
      <c r="F52" s="32">
        <f>E52/'80% - Table 1'!$B$6</f>
        <v>3.56051442158416e-07</v>
      </c>
      <c r="G52" s="12">
        <f>G51+I51</f>
        <v>24617760.3722881</v>
      </c>
      <c r="H52" s="32">
        <f>G52/'80% - Table 1'!$B$9</f>
        <v>0.372996369277092</v>
      </c>
      <c r="I52" s="12">
        <f>(I51*'80% - Table 1'!$B$8*(1-'80% - Table 1'!$B$13)+E51*'80% - Table 1'!$B$5*'80% - Table 1'!$B$14)*('80% - Table 1'!$B$9-G51)/'80% - Table 1'!$B$9</f>
        <v>618.948525741927</v>
      </c>
      <c r="J52" s="32">
        <f>G52/'80% - Table 1'!$B$9</f>
        <v>0.372996369277092</v>
      </c>
      <c r="K52" s="12">
        <f>B52*'80% - Table 1'!$B$15</f>
        <v>0.8555353277661</v>
      </c>
      <c r="L52" s="40">
        <f>$A52+30</f>
        <v>44412</v>
      </c>
      <c r="M52" s="34">
        <f>B53/B52</f>
        <v>0.839632311519208</v>
      </c>
    </row>
    <row r="53" ht="18.1" customHeight="1">
      <c r="A53" s="39">
        <f>$A52+'80% - Table 1'!$B$10</f>
        <v>44387</v>
      </c>
      <c r="B53" s="11">
        <f>(E53+I53)/'80% - Table 1'!$B$10</f>
        <v>119.722517473099</v>
      </c>
      <c r="C53" s="12">
        <f>C52+E52</f>
        <v>6522678.4933597</v>
      </c>
      <c r="D53" s="31">
        <f>C53/'80% - Table 1'!$B$6</f>
        <v>0.0247071155051504</v>
      </c>
      <c r="E53" s="12">
        <f>(E52*'80% - Table 1'!$B$5+I52*'80% - Table 1'!$B$8*'80% - Table 1'!$B$13)*('80% - Table 1'!$B$6-C52)/'80% - Table 1'!$B$6</f>
        <v>78.92602398355341</v>
      </c>
      <c r="F53" s="32">
        <f>E53/'80% - Table 1'!$B$6</f>
        <v>2.98962212058914e-07</v>
      </c>
      <c r="G53" s="12">
        <f>G52+I52</f>
        <v>24618379.3208138</v>
      </c>
      <c r="H53" s="32">
        <f>G53/'80% - Table 1'!$B$9</f>
        <v>0.373005747285058</v>
      </c>
      <c r="I53" s="12">
        <f>(I52*'80% - Table 1'!$B$8*(1-'80% - Table 1'!$B$13)+E52*'80% - Table 1'!$B$5*'80% - Table 1'!$B$14)*('80% - Table 1'!$B$9-G52)/'80% - Table 1'!$B$9</f>
        <v>519.6865633819421</v>
      </c>
      <c r="J53" s="32">
        <f>G53/'80% - Table 1'!$B$9</f>
        <v>0.373005747285058</v>
      </c>
      <c r="K53" s="12">
        <f>B53*'80% - Table 1'!$B$15</f>
        <v>0.718335104838594</v>
      </c>
      <c r="L53" s="40">
        <f>$A53+30</f>
        <v>44417</v>
      </c>
      <c r="M53" s="34">
        <f>B54/B53</f>
        <v>0.839619293704491</v>
      </c>
    </row>
    <row r="54" ht="18.1" customHeight="1">
      <c r="A54" s="39">
        <f>$A53+'80% - Table 1'!$B$10</f>
        <v>44392</v>
      </c>
      <c r="B54" s="11">
        <f>(E54+I54)/'80% - Table 1'!$B$10</f>
        <v>100.521335561287</v>
      </c>
      <c r="C54" s="12">
        <f>C53+E53</f>
        <v>6522757.41938368</v>
      </c>
      <c r="D54" s="31">
        <f>C54/'80% - Table 1'!$B$6</f>
        <v>0.0247074144673624</v>
      </c>
      <c r="E54" s="12">
        <f>(E53*'80% - Table 1'!$B$5+I53*'80% - Table 1'!$B$8*'80% - Table 1'!$B$13)*('80% - Table 1'!$B$6-C53)/'80% - Table 1'!$B$6</f>
        <v>66.2696583574311</v>
      </c>
      <c r="F54" s="32">
        <f>E54/'80% - Table 1'!$B$6</f>
        <v>2.51021433172088e-07</v>
      </c>
      <c r="G54" s="12">
        <f>G53+I53</f>
        <v>24618899.0073772</v>
      </c>
      <c r="H54" s="32">
        <f>G54/'80% - Table 1'!$B$9</f>
        <v>0.373013621323897</v>
      </c>
      <c r="I54" s="12">
        <f>(I53*'80% - Table 1'!$B$8*(1-'80% - Table 1'!$B$13)+E53*'80% - Table 1'!$B$5*'80% - Table 1'!$B$14)*('80% - Table 1'!$B$9-G53)/'80% - Table 1'!$B$9</f>
        <v>436.337019449004</v>
      </c>
      <c r="J54" s="32">
        <f>G54/'80% - Table 1'!$B$9</f>
        <v>0.373013621323897</v>
      </c>
      <c r="K54" s="12">
        <f>B54*'80% - Table 1'!$B$15</f>
        <v>0.603128013367722</v>
      </c>
      <c r="L54" s="40">
        <f>$A54+30</f>
        <v>44422</v>
      </c>
      <c r="M54" s="34">
        <f>B55/B54</f>
        <v>0.8396083634328531</v>
      </c>
    </row>
    <row r="55" ht="18.1" customHeight="1">
      <c r="A55" s="39">
        <f>$A54+'80% - Table 1'!$B$10</f>
        <v>44397</v>
      </c>
      <c r="B55" s="11">
        <f>(E55+I55)/'80% - Table 1'!$B$10</f>
        <v>84.39855404069679</v>
      </c>
      <c r="C55" s="12">
        <f>C54+E54</f>
        <v>6522823.68904204</v>
      </c>
      <c r="D55" s="31">
        <f>C55/'80% - Table 1'!$B$6</f>
        <v>0.0247076654887956</v>
      </c>
      <c r="E55" s="12">
        <f>(E54*'80% - Table 1'!$B$5+I54*'80% - Table 1'!$B$8*'80% - Table 1'!$B$13)*('80% - Table 1'!$B$6-C54)/'80% - Table 1'!$B$6</f>
        <v>55.6418607670551</v>
      </c>
      <c r="F55" s="32">
        <f>E55/'80% - Table 1'!$B$6</f>
        <v>2.10764624117633e-07</v>
      </c>
      <c r="G55" s="12">
        <f>G54+I54</f>
        <v>24619335.3443966</v>
      </c>
      <c r="H55" s="32">
        <f>G55/'80% - Table 1'!$B$9</f>
        <v>0.373020232490858</v>
      </c>
      <c r="I55" s="12">
        <f>(I54*'80% - Table 1'!$B$8*(1-'80% - Table 1'!$B$13)+E54*'80% - Table 1'!$B$5*'80% - Table 1'!$B$14)*('80% - Table 1'!$B$9-G54)/'80% - Table 1'!$B$9</f>
        <v>366.350909436429</v>
      </c>
      <c r="J55" s="32">
        <f>G55/'80% - Table 1'!$B$9</f>
        <v>0.373020232490858</v>
      </c>
      <c r="K55" s="12">
        <f>B55*'80% - Table 1'!$B$15</f>
        <v>0.506391324244181</v>
      </c>
      <c r="L55" s="40">
        <f>$A55+30</f>
        <v>44427</v>
      </c>
      <c r="M55" s="34">
        <f>B56/B55</f>
        <v>0.839599186099751</v>
      </c>
    </row>
    <row r="56" ht="18.1" customHeight="1">
      <c r="A56" s="39">
        <f>$A55+'80% - Table 1'!$B$10</f>
        <v>44402</v>
      </c>
      <c r="B56" s="9">
        <f>(E56+I56)/'80% - Table 1'!$B$10</f>
        <v>70.8609572805649</v>
      </c>
      <c r="C56" s="12">
        <f>C55+E55</f>
        <v>6522879.33090281</v>
      </c>
      <c r="D56" s="31">
        <f>C56/'80% - Table 1'!$B$6</f>
        <v>0.0247078762534197</v>
      </c>
      <c r="E56" s="12">
        <f>(E55*'80% - Table 1'!$B$5+I55*'80% - Table 1'!$B$8*'80% - Table 1'!$B$13)*('80% - Table 1'!$B$6-C55)/'80% - Table 1'!$B$6</f>
        <v>46.7177784736385</v>
      </c>
      <c r="F56" s="32">
        <f>E56/'80% - Table 1'!$B$6</f>
        <v>1.76961282097116e-07</v>
      </c>
      <c r="G56" s="12">
        <f>G55+I55</f>
        <v>24619701.695306</v>
      </c>
      <c r="H56" s="32">
        <f>G56/'80% - Table 1'!$B$9</f>
        <v>0.373025783262212</v>
      </c>
      <c r="I56" s="12">
        <f>(I55*'80% - Table 1'!$B$8*(1-'80% - Table 1'!$B$13)+E55*'80% - Table 1'!$B$5*'80% - Table 1'!$B$14)*('80% - Table 1'!$B$9-G55)/'80% - Table 1'!$B$9</f>
        <v>307.587007929186</v>
      </c>
      <c r="J56" s="32">
        <f>G56/'80% - Table 1'!$B$9</f>
        <v>0.373025783262212</v>
      </c>
      <c r="K56" s="12">
        <f>B56*'80% - Table 1'!$B$15</f>
        <v>0.425165743683389</v>
      </c>
      <c r="L56" s="40">
        <f>$A56+30</f>
        <v>44432</v>
      </c>
      <c r="M56" s="34"/>
    </row>
  </sheetData>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