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jgh67\Downloads\"/>
    </mc:Choice>
  </mc:AlternateContent>
  <xr:revisionPtr revIDLastSave="0" documentId="13_ncr:1_{9EBCFA66-EFB3-43C7-9D7B-981E4F4916B5}" xr6:coauthVersionLast="47" xr6:coauthVersionMax="47" xr10:uidLastSave="{00000000-0000-0000-0000-000000000000}"/>
  <bookViews>
    <workbookView xWindow="-120" yWindow="-120" windowWidth="51840" windowHeight="21240" activeTab="2" xr2:uid="{00000000-000D-0000-FFFF-FFFF00000000}"/>
  </bookViews>
  <sheets>
    <sheet name="normalized by minutes" sheetId="4" r:id="rId1"/>
    <sheet name="raw data" sheetId="1" r:id="rId2"/>
    <sheet name="normalized by possession" sheetId="5" r:id="rId3"/>
  </sheets>
  <definedNames>
    <definedName name="_xlnm._FilterDatabase" localSheetId="1" hidden="1">'raw data'!$A$1:$AU$464</definedName>
    <definedName name="solver_adj" localSheetId="0" hidden="1">'normalized by minutes'!$AJ$12:$AJ$28</definedName>
    <definedName name="solver_adj" localSheetId="2" hidden="1">'normalized by possession'!$AH$12:$AH$28</definedName>
    <definedName name="solver_cvg" localSheetId="0" hidden="1">0.0001</definedName>
    <definedName name="solver_cvg" localSheetId="2" hidden="1">0.0001</definedName>
    <definedName name="solver_drv" localSheetId="0" hidden="1">2</definedName>
    <definedName name="solver_drv" localSheetId="2" hidden="1">2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lhs1" localSheetId="0" hidden="1">'normalized by minutes'!$AB$54</definedName>
    <definedName name="solver_lhs1" localSheetId="2" hidden="1">'normalized by possession'!$AC$54</definedName>
    <definedName name="solver_lhs2" localSheetId="0" hidden="1">'normalized by minutes'!$Z$54</definedName>
    <definedName name="solver_lhs2" localSheetId="2" hidden="1">'normalized by possession'!$AH$29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2</definedName>
    <definedName name="solver_neg" localSheetId="2" hidden="1">2</definedName>
    <definedName name="solver_nod" localSheetId="0" hidden="1">2147483647</definedName>
    <definedName name="solver_nod" localSheetId="2" hidden="1">2147483647</definedName>
    <definedName name="solver_num" localSheetId="0" hidden="1">1</definedName>
    <definedName name="solver_num" localSheetId="2" hidden="1">1</definedName>
    <definedName name="solver_nwt" localSheetId="0" hidden="1">1</definedName>
    <definedName name="solver_nwt" localSheetId="2" hidden="1">1</definedName>
    <definedName name="solver_opt" localSheetId="0" hidden="1">'normalized by minutes'!$AJ$32</definedName>
    <definedName name="solver_opt" localSheetId="2" hidden="1">'normalized by possession'!$AH$32</definedName>
    <definedName name="solver_pre" localSheetId="0" hidden="1">0.000001</definedName>
    <definedName name="solver_pre" localSheetId="2" hidden="1">0.000001</definedName>
    <definedName name="solver_rbv" localSheetId="0" hidden="1">2</definedName>
    <definedName name="solver_rbv" localSheetId="2" hidden="1">2</definedName>
    <definedName name="solver_rel1" localSheetId="0" hidden="1">2</definedName>
    <definedName name="solver_rel1" localSheetId="2" hidden="1">2</definedName>
    <definedName name="solver_rel2" localSheetId="0" hidden="1">2</definedName>
    <definedName name="solver_rel2" localSheetId="2" hidden="1">2</definedName>
    <definedName name="solver_rhs1" localSheetId="0" hidden="1">'normalized by minutes'!$K$54</definedName>
    <definedName name="solver_rhs1" localSheetId="2" hidden="1">7</definedName>
    <definedName name="solver_rhs2" localSheetId="0" hidden="1">'normalized by minutes'!$K$54</definedName>
    <definedName name="solver_rhs2" localSheetId="2" hidden="1">0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2</definedName>
    <definedName name="solver_scl" localSheetId="2" hidden="1">2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2</definedName>
    <definedName name="solver_typ" localSheetId="2" hidden="1">2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91029"/>
  <pivotCaches>
    <pivotCache cacheId="3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" i="4" l="1"/>
  <c r="O50" i="4"/>
  <c r="P50" i="4"/>
  <c r="Q50" i="4"/>
  <c r="R50" i="4"/>
  <c r="S50" i="4"/>
  <c r="T50" i="4"/>
  <c r="U50" i="4"/>
  <c r="V50" i="4"/>
  <c r="W50" i="4"/>
  <c r="X50" i="4"/>
  <c r="N51" i="4"/>
  <c r="O51" i="4"/>
  <c r="P51" i="4"/>
  <c r="Q51" i="4"/>
  <c r="R51" i="4"/>
  <c r="S51" i="4"/>
  <c r="T51" i="4"/>
  <c r="U51" i="4"/>
  <c r="V51" i="4"/>
  <c r="W51" i="4"/>
  <c r="X51" i="4"/>
  <c r="N52" i="4"/>
  <c r="O52" i="4"/>
  <c r="P52" i="4"/>
  <c r="Q52" i="4"/>
  <c r="R52" i="4"/>
  <c r="S52" i="4"/>
  <c r="T52" i="4"/>
  <c r="U52" i="4"/>
  <c r="V52" i="4"/>
  <c r="W52" i="4"/>
  <c r="X52" i="4"/>
  <c r="N53" i="4"/>
  <c r="O53" i="4"/>
  <c r="P53" i="4"/>
  <c r="Q53" i="4"/>
  <c r="R53" i="4"/>
  <c r="S53" i="4"/>
  <c r="T53" i="4"/>
  <c r="U53" i="4"/>
  <c r="V53" i="4"/>
  <c r="W53" i="4"/>
  <c r="X53" i="4"/>
  <c r="AH29" i="5"/>
  <c r="O51" i="5"/>
  <c r="P51" i="5"/>
  <c r="Q51" i="5"/>
  <c r="R51" i="5"/>
  <c r="S51" i="5"/>
  <c r="T51" i="5"/>
  <c r="U51" i="5"/>
  <c r="V51" i="5"/>
  <c r="W51" i="5"/>
  <c r="X51" i="5"/>
  <c r="Y51" i="5"/>
  <c r="O52" i="5"/>
  <c r="P52" i="5"/>
  <c r="Q52" i="5"/>
  <c r="R52" i="5"/>
  <c r="S52" i="5"/>
  <c r="T52" i="5"/>
  <c r="U52" i="5"/>
  <c r="V52" i="5"/>
  <c r="W52" i="5"/>
  <c r="X52" i="5"/>
  <c r="Y52" i="5"/>
  <c r="O53" i="5"/>
  <c r="P53" i="5"/>
  <c r="Q53" i="5"/>
  <c r="R53" i="5"/>
  <c r="S53" i="5"/>
  <c r="T53" i="5"/>
  <c r="U53" i="5"/>
  <c r="V53" i="5"/>
  <c r="W53" i="5"/>
  <c r="X53" i="5"/>
  <c r="Y53" i="5"/>
  <c r="P5" i="5"/>
  <c r="Q5" i="5"/>
  <c r="R5" i="5"/>
  <c r="S5" i="5"/>
  <c r="T5" i="5"/>
  <c r="U5" i="5"/>
  <c r="V5" i="5"/>
  <c r="W5" i="5"/>
  <c r="X5" i="5"/>
  <c r="Y5" i="5"/>
  <c r="P6" i="5"/>
  <c r="Q6" i="5"/>
  <c r="R6" i="5"/>
  <c r="S6" i="5"/>
  <c r="T6" i="5"/>
  <c r="U6" i="5"/>
  <c r="V6" i="5"/>
  <c r="W6" i="5"/>
  <c r="X6" i="5"/>
  <c r="Y6" i="5"/>
  <c r="P7" i="5"/>
  <c r="Q7" i="5"/>
  <c r="R7" i="5"/>
  <c r="S7" i="5"/>
  <c r="T7" i="5"/>
  <c r="U7" i="5"/>
  <c r="V7" i="5"/>
  <c r="W7" i="5"/>
  <c r="X7" i="5"/>
  <c r="Y7" i="5"/>
  <c r="P8" i="5"/>
  <c r="Q8" i="5"/>
  <c r="R8" i="5"/>
  <c r="S8" i="5"/>
  <c r="T8" i="5"/>
  <c r="U8" i="5"/>
  <c r="V8" i="5"/>
  <c r="W8" i="5"/>
  <c r="X8" i="5"/>
  <c r="Y8" i="5"/>
  <c r="P9" i="5"/>
  <c r="Q9" i="5"/>
  <c r="R9" i="5"/>
  <c r="S9" i="5"/>
  <c r="T9" i="5"/>
  <c r="U9" i="5"/>
  <c r="V9" i="5"/>
  <c r="W9" i="5"/>
  <c r="X9" i="5"/>
  <c r="Y9" i="5"/>
  <c r="P10" i="5"/>
  <c r="Q10" i="5"/>
  <c r="R10" i="5"/>
  <c r="S10" i="5"/>
  <c r="T10" i="5"/>
  <c r="U10" i="5"/>
  <c r="V10" i="5"/>
  <c r="W10" i="5"/>
  <c r="X10" i="5"/>
  <c r="Y10" i="5"/>
  <c r="P11" i="5"/>
  <c r="Q11" i="5"/>
  <c r="R11" i="5"/>
  <c r="S11" i="5"/>
  <c r="T11" i="5"/>
  <c r="U11" i="5"/>
  <c r="V11" i="5"/>
  <c r="W11" i="5"/>
  <c r="X11" i="5"/>
  <c r="Y11" i="5"/>
  <c r="P12" i="5"/>
  <c r="Q12" i="5"/>
  <c r="R12" i="5"/>
  <c r="S12" i="5"/>
  <c r="T12" i="5"/>
  <c r="U12" i="5"/>
  <c r="V12" i="5"/>
  <c r="W12" i="5"/>
  <c r="X12" i="5"/>
  <c r="Y12" i="5"/>
  <c r="P13" i="5"/>
  <c r="Q13" i="5"/>
  <c r="R13" i="5"/>
  <c r="S13" i="5"/>
  <c r="T13" i="5"/>
  <c r="U13" i="5"/>
  <c r="V13" i="5"/>
  <c r="W13" i="5"/>
  <c r="X13" i="5"/>
  <c r="Y13" i="5"/>
  <c r="P14" i="5"/>
  <c r="Q14" i="5"/>
  <c r="R14" i="5"/>
  <c r="S14" i="5"/>
  <c r="T14" i="5"/>
  <c r="U14" i="5"/>
  <c r="V14" i="5"/>
  <c r="W14" i="5"/>
  <c r="X14" i="5"/>
  <c r="Y14" i="5"/>
  <c r="P15" i="5"/>
  <c r="Q15" i="5"/>
  <c r="R15" i="5"/>
  <c r="S15" i="5"/>
  <c r="T15" i="5"/>
  <c r="U15" i="5"/>
  <c r="V15" i="5"/>
  <c r="W15" i="5"/>
  <c r="X15" i="5"/>
  <c r="Y15" i="5"/>
  <c r="P16" i="5"/>
  <c r="Q16" i="5"/>
  <c r="R16" i="5"/>
  <c r="S16" i="5"/>
  <c r="T16" i="5"/>
  <c r="U16" i="5"/>
  <c r="V16" i="5"/>
  <c r="W16" i="5"/>
  <c r="X16" i="5"/>
  <c r="Y16" i="5"/>
  <c r="P17" i="5"/>
  <c r="Q17" i="5"/>
  <c r="R17" i="5"/>
  <c r="S17" i="5"/>
  <c r="T17" i="5"/>
  <c r="U17" i="5"/>
  <c r="V17" i="5"/>
  <c r="W17" i="5"/>
  <c r="X17" i="5"/>
  <c r="Y17" i="5"/>
  <c r="P18" i="5"/>
  <c r="Q18" i="5"/>
  <c r="R18" i="5"/>
  <c r="S18" i="5"/>
  <c r="T18" i="5"/>
  <c r="U18" i="5"/>
  <c r="V18" i="5"/>
  <c r="W18" i="5"/>
  <c r="X18" i="5"/>
  <c r="Y18" i="5"/>
  <c r="P19" i="5"/>
  <c r="Q19" i="5"/>
  <c r="R19" i="5"/>
  <c r="S19" i="5"/>
  <c r="T19" i="5"/>
  <c r="U19" i="5"/>
  <c r="V19" i="5"/>
  <c r="W19" i="5"/>
  <c r="X19" i="5"/>
  <c r="Y19" i="5"/>
  <c r="P20" i="5"/>
  <c r="Q20" i="5"/>
  <c r="R20" i="5"/>
  <c r="S20" i="5"/>
  <c r="T20" i="5"/>
  <c r="U20" i="5"/>
  <c r="V20" i="5"/>
  <c r="W20" i="5"/>
  <c r="X20" i="5"/>
  <c r="Y20" i="5"/>
  <c r="P21" i="5"/>
  <c r="Q21" i="5"/>
  <c r="R21" i="5"/>
  <c r="S21" i="5"/>
  <c r="T21" i="5"/>
  <c r="U21" i="5"/>
  <c r="V21" i="5"/>
  <c r="W21" i="5"/>
  <c r="X21" i="5"/>
  <c r="Y21" i="5"/>
  <c r="P22" i="5"/>
  <c r="Q22" i="5"/>
  <c r="R22" i="5"/>
  <c r="S22" i="5"/>
  <c r="T22" i="5"/>
  <c r="U22" i="5"/>
  <c r="V22" i="5"/>
  <c r="W22" i="5"/>
  <c r="X22" i="5"/>
  <c r="Y22" i="5"/>
  <c r="P23" i="5"/>
  <c r="Q23" i="5"/>
  <c r="R23" i="5"/>
  <c r="S23" i="5"/>
  <c r="T23" i="5"/>
  <c r="U23" i="5"/>
  <c r="V23" i="5"/>
  <c r="W23" i="5"/>
  <c r="X23" i="5"/>
  <c r="Y23" i="5"/>
  <c r="P24" i="5"/>
  <c r="Q24" i="5"/>
  <c r="R24" i="5"/>
  <c r="S24" i="5"/>
  <c r="T24" i="5"/>
  <c r="U24" i="5"/>
  <c r="V24" i="5"/>
  <c r="W24" i="5"/>
  <c r="X24" i="5"/>
  <c r="Y24" i="5"/>
  <c r="P25" i="5"/>
  <c r="Q25" i="5"/>
  <c r="R25" i="5"/>
  <c r="S25" i="5"/>
  <c r="T25" i="5"/>
  <c r="U25" i="5"/>
  <c r="V25" i="5"/>
  <c r="W25" i="5"/>
  <c r="X25" i="5"/>
  <c r="Y25" i="5"/>
  <c r="P26" i="5"/>
  <c r="Q26" i="5"/>
  <c r="R26" i="5"/>
  <c r="S26" i="5"/>
  <c r="T26" i="5"/>
  <c r="U26" i="5"/>
  <c r="V26" i="5"/>
  <c r="W26" i="5"/>
  <c r="X26" i="5"/>
  <c r="Y26" i="5"/>
  <c r="P27" i="5"/>
  <c r="Q27" i="5"/>
  <c r="R27" i="5"/>
  <c r="S27" i="5"/>
  <c r="T27" i="5"/>
  <c r="U27" i="5"/>
  <c r="V27" i="5"/>
  <c r="W27" i="5"/>
  <c r="X27" i="5"/>
  <c r="Y27" i="5"/>
  <c r="P28" i="5"/>
  <c r="Q28" i="5"/>
  <c r="R28" i="5"/>
  <c r="S28" i="5"/>
  <c r="T28" i="5"/>
  <c r="U28" i="5"/>
  <c r="V28" i="5"/>
  <c r="W28" i="5"/>
  <c r="X28" i="5"/>
  <c r="Y28" i="5"/>
  <c r="P29" i="5"/>
  <c r="Q29" i="5"/>
  <c r="R29" i="5"/>
  <c r="S29" i="5"/>
  <c r="T29" i="5"/>
  <c r="U29" i="5"/>
  <c r="V29" i="5"/>
  <c r="W29" i="5"/>
  <c r="X29" i="5"/>
  <c r="Y29" i="5"/>
  <c r="P30" i="5"/>
  <c r="Q30" i="5"/>
  <c r="R30" i="5"/>
  <c r="S30" i="5"/>
  <c r="T30" i="5"/>
  <c r="U30" i="5"/>
  <c r="V30" i="5"/>
  <c r="W30" i="5"/>
  <c r="X30" i="5"/>
  <c r="Y30" i="5"/>
  <c r="P31" i="5"/>
  <c r="Q31" i="5"/>
  <c r="R31" i="5"/>
  <c r="S31" i="5"/>
  <c r="T31" i="5"/>
  <c r="U31" i="5"/>
  <c r="V31" i="5"/>
  <c r="W31" i="5"/>
  <c r="X31" i="5"/>
  <c r="Y31" i="5"/>
  <c r="P32" i="5"/>
  <c r="Q32" i="5"/>
  <c r="R32" i="5"/>
  <c r="S32" i="5"/>
  <c r="T32" i="5"/>
  <c r="U32" i="5"/>
  <c r="V32" i="5"/>
  <c r="W32" i="5"/>
  <c r="X32" i="5"/>
  <c r="Y32" i="5"/>
  <c r="P33" i="5"/>
  <c r="Q33" i="5"/>
  <c r="R33" i="5"/>
  <c r="S33" i="5"/>
  <c r="T33" i="5"/>
  <c r="U33" i="5"/>
  <c r="V33" i="5"/>
  <c r="W33" i="5"/>
  <c r="X33" i="5"/>
  <c r="Y33" i="5"/>
  <c r="P34" i="5"/>
  <c r="Q34" i="5"/>
  <c r="R34" i="5"/>
  <c r="S34" i="5"/>
  <c r="T34" i="5"/>
  <c r="U34" i="5"/>
  <c r="V34" i="5"/>
  <c r="W34" i="5"/>
  <c r="X34" i="5"/>
  <c r="Y34" i="5"/>
  <c r="P35" i="5"/>
  <c r="Q35" i="5"/>
  <c r="R35" i="5"/>
  <c r="S35" i="5"/>
  <c r="T35" i="5"/>
  <c r="U35" i="5"/>
  <c r="V35" i="5"/>
  <c r="W35" i="5"/>
  <c r="X35" i="5"/>
  <c r="Y35" i="5"/>
  <c r="P36" i="5"/>
  <c r="Q36" i="5"/>
  <c r="R36" i="5"/>
  <c r="S36" i="5"/>
  <c r="T36" i="5"/>
  <c r="U36" i="5"/>
  <c r="V36" i="5"/>
  <c r="W36" i="5"/>
  <c r="X36" i="5"/>
  <c r="Y36" i="5"/>
  <c r="P37" i="5"/>
  <c r="Q37" i="5"/>
  <c r="R37" i="5"/>
  <c r="S37" i="5"/>
  <c r="T37" i="5"/>
  <c r="U37" i="5"/>
  <c r="V37" i="5"/>
  <c r="W37" i="5"/>
  <c r="X37" i="5"/>
  <c r="Y37" i="5"/>
  <c r="P38" i="5"/>
  <c r="Q38" i="5"/>
  <c r="R38" i="5"/>
  <c r="S38" i="5"/>
  <c r="T38" i="5"/>
  <c r="U38" i="5"/>
  <c r="V38" i="5"/>
  <c r="W38" i="5"/>
  <c r="X38" i="5"/>
  <c r="Y38" i="5"/>
  <c r="P39" i="5"/>
  <c r="Q39" i="5"/>
  <c r="R39" i="5"/>
  <c r="S39" i="5"/>
  <c r="T39" i="5"/>
  <c r="U39" i="5"/>
  <c r="V39" i="5"/>
  <c r="W39" i="5"/>
  <c r="X39" i="5"/>
  <c r="Y39" i="5"/>
  <c r="P40" i="5"/>
  <c r="Q40" i="5"/>
  <c r="R40" i="5"/>
  <c r="S40" i="5"/>
  <c r="T40" i="5"/>
  <c r="U40" i="5"/>
  <c r="V40" i="5"/>
  <c r="W40" i="5"/>
  <c r="X40" i="5"/>
  <c r="Y40" i="5"/>
  <c r="P41" i="5"/>
  <c r="Q41" i="5"/>
  <c r="R41" i="5"/>
  <c r="S41" i="5"/>
  <c r="T41" i="5"/>
  <c r="U41" i="5"/>
  <c r="V41" i="5"/>
  <c r="W41" i="5"/>
  <c r="X41" i="5"/>
  <c r="Y41" i="5"/>
  <c r="P42" i="5"/>
  <c r="Q42" i="5"/>
  <c r="R42" i="5"/>
  <c r="S42" i="5"/>
  <c r="T42" i="5"/>
  <c r="U42" i="5"/>
  <c r="V42" i="5"/>
  <c r="W42" i="5"/>
  <c r="X42" i="5"/>
  <c r="Y42" i="5"/>
  <c r="P43" i="5"/>
  <c r="Q43" i="5"/>
  <c r="R43" i="5"/>
  <c r="S43" i="5"/>
  <c r="T43" i="5"/>
  <c r="U43" i="5"/>
  <c r="V43" i="5"/>
  <c r="W43" i="5"/>
  <c r="X43" i="5"/>
  <c r="Y43" i="5"/>
  <c r="P44" i="5"/>
  <c r="Q44" i="5"/>
  <c r="R44" i="5"/>
  <c r="S44" i="5"/>
  <c r="T44" i="5"/>
  <c r="U44" i="5"/>
  <c r="V44" i="5"/>
  <c r="W44" i="5"/>
  <c r="X44" i="5"/>
  <c r="Y44" i="5"/>
  <c r="P45" i="5"/>
  <c r="Q45" i="5"/>
  <c r="R45" i="5"/>
  <c r="S45" i="5"/>
  <c r="T45" i="5"/>
  <c r="U45" i="5"/>
  <c r="V45" i="5"/>
  <c r="W45" i="5"/>
  <c r="X45" i="5"/>
  <c r="Y45" i="5"/>
  <c r="P46" i="5"/>
  <c r="Q46" i="5"/>
  <c r="R46" i="5"/>
  <c r="S46" i="5"/>
  <c r="T46" i="5"/>
  <c r="U46" i="5"/>
  <c r="V46" i="5"/>
  <c r="W46" i="5"/>
  <c r="X46" i="5"/>
  <c r="Y46" i="5"/>
  <c r="P47" i="5"/>
  <c r="Q47" i="5"/>
  <c r="R47" i="5"/>
  <c r="S47" i="5"/>
  <c r="T47" i="5"/>
  <c r="U47" i="5"/>
  <c r="V47" i="5"/>
  <c r="W47" i="5"/>
  <c r="X47" i="5"/>
  <c r="Y47" i="5"/>
  <c r="P48" i="5"/>
  <c r="Q48" i="5"/>
  <c r="R48" i="5"/>
  <c r="S48" i="5"/>
  <c r="T48" i="5"/>
  <c r="U48" i="5"/>
  <c r="V48" i="5"/>
  <c r="W48" i="5"/>
  <c r="X48" i="5"/>
  <c r="Y48" i="5"/>
  <c r="P49" i="5"/>
  <c r="Q49" i="5"/>
  <c r="R49" i="5"/>
  <c r="S49" i="5"/>
  <c r="T49" i="5"/>
  <c r="U49" i="5"/>
  <c r="V49" i="5"/>
  <c r="W49" i="5"/>
  <c r="X49" i="5"/>
  <c r="Y49" i="5"/>
  <c r="P50" i="5"/>
  <c r="Q50" i="5"/>
  <c r="R50" i="5"/>
  <c r="S50" i="5"/>
  <c r="T50" i="5"/>
  <c r="U50" i="5"/>
  <c r="V50" i="5"/>
  <c r="W50" i="5"/>
  <c r="X50" i="5"/>
  <c r="Y50" i="5"/>
  <c r="Q4" i="5"/>
  <c r="R4" i="5"/>
  <c r="S4" i="5"/>
  <c r="T4" i="5"/>
  <c r="U4" i="5"/>
  <c r="V4" i="5"/>
  <c r="W4" i="5"/>
  <c r="X4" i="5"/>
  <c r="Y4" i="5"/>
  <c r="P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4" i="5"/>
  <c r="AV464" i="1"/>
  <c r="AV463" i="1"/>
  <c r="AV462" i="1"/>
  <c r="AV461" i="1"/>
  <c r="AV460" i="1"/>
  <c r="AV459" i="1"/>
  <c r="AV458" i="1"/>
  <c r="AV457" i="1"/>
  <c r="AV456" i="1"/>
  <c r="AV455" i="1"/>
  <c r="AV454" i="1"/>
  <c r="AV453" i="1"/>
  <c r="AV452" i="1"/>
  <c r="AV451" i="1"/>
  <c r="AV450" i="1"/>
  <c r="AV449" i="1"/>
  <c r="AV448" i="1"/>
  <c r="AV447" i="1"/>
  <c r="AV446" i="1"/>
  <c r="AV445" i="1"/>
  <c r="AV444" i="1"/>
  <c r="AV443" i="1"/>
  <c r="AV442" i="1"/>
  <c r="AV441" i="1"/>
  <c r="AV440" i="1"/>
  <c r="AV439" i="1"/>
  <c r="AV438" i="1"/>
  <c r="AV437" i="1"/>
  <c r="AV436" i="1"/>
  <c r="AV435" i="1"/>
  <c r="AV434" i="1"/>
  <c r="AV433" i="1"/>
  <c r="AV432" i="1"/>
  <c r="AV431" i="1"/>
  <c r="AV430" i="1"/>
  <c r="AV429" i="1"/>
  <c r="AV428" i="1"/>
  <c r="AV427" i="1"/>
  <c r="AV426" i="1"/>
  <c r="AV425" i="1"/>
  <c r="AV424" i="1"/>
  <c r="AV423" i="1"/>
  <c r="AV422" i="1"/>
  <c r="AV421" i="1"/>
  <c r="AV420" i="1"/>
  <c r="AV419" i="1"/>
  <c r="AV418" i="1"/>
  <c r="AV417" i="1"/>
  <c r="AV416" i="1"/>
  <c r="AV415" i="1"/>
  <c r="AV414" i="1"/>
  <c r="AV413" i="1"/>
  <c r="AV412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2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2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BB2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J29" i="4"/>
  <c r="Y52" i="4" l="1"/>
  <c r="Z52" i="4" s="1"/>
  <c r="AA52" i="4" s="1"/>
  <c r="Y51" i="4"/>
  <c r="Z51" i="4" s="1"/>
  <c r="AA51" i="4" s="1"/>
  <c r="Y50" i="4"/>
  <c r="AB50" i="4" s="1"/>
  <c r="Y53" i="4"/>
  <c r="AB53" i="4" s="1"/>
  <c r="AB52" i="4"/>
  <c r="Z51" i="5"/>
  <c r="Z53" i="5"/>
  <c r="Z52" i="5"/>
  <c r="Z50" i="5"/>
  <c r="Z49" i="5"/>
  <c r="Z48" i="5"/>
  <c r="Z47" i="5"/>
  <c r="Z46" i="5"/>
  <c r="Z44" i="5"/>
  <c r="Z42" i="5"/>
  <c r="Z40" i="5"/>
  <c r="Z38" i="5"/>
  <c r="Z36" i="5"/>
  <c r="Z34" i="5"/>
  <c r="Z33" i="5"/>
  <c r="Z32" i="5"/>
  <c r="Z31" i="5"/>
  <c r="Z30" i="5"/>
  <c r="Z28" i="5"/>
  <c r="Z26" i="5"/>
  <c r="Z24" i="5"/>
  <c r="Z22" i="5"/>
  <c r="Z20" i="5"/>
  <c r="Z18" i="5"/>
  <c r="Z17" i="5"/>
  <c r="Z16" i="5"/>
  <c r="Z15" i="5"/>
  <c r="Z14" i="5"/>
  <c r="Z12" i="5"/>
  <c r="Z10" i="5"/>
  <c r="Z8" i="5"/>
  <c r="Z7" i="5"/>
  <c r="Z6" i="5"/>
  <c r="Z4" i="5"/>
  <c r="Z37" i="5"/>
  <c r="Z35" i="5"/>
  <c r="Z21" i="5"/>
  <c r="Z19" i="5"/>
  <c r="Z45" i="5"/>
  <c r="Z43" i="5"/>
  <c r="Z41" i="5"/>
  <c r="Z39" i="5"/>
  <c r="Z29" i="5"/>
  <c r="Z27" i="5"/>
  <c r="Z25" i="5"/>
  <c r="Z23" i="5"/>
  <c r="Z13" i="5"/>
  <c r="Z11" i="5"/>
  <c r="Z9" i="5"/>
  <c r="Z5" i="5"/>
  <c r="AB51" i="4" l="1"/>
  <c r="Z50" i="4"/>
  <c r="AA50" i="4" s="1"/>
  <c r="Z53" i="4"/>
  <c r="AA53" i="4" s="1"/>
  <c r="AA11" i="5"/>
  <c r="AB11" i="5" s="1"/>
  <c r="AC11" i="5"/>
  <c r="AA27" i="5"/>
  <c r="AB27" i="5" s="1"/>
  <c r="AC27" i="5"/>
  <c r="AA43" i="5"/>
  <c r="AB43" i="5" s="1"/>
  <c r="AC43" i="5"/>
  <c r="AA35" i="5"/>
  <c r="AB35" i="5" s="1"/>
  <c r="AC35" i="5"/>
  <c r="AA7" i="5"/>
  <c r="AB7" i="5" s="1"/>
  <c r="AC7" i="5"/>
  <c r="AA14" i="5"/>
  <c r="AB14" i="5" s="1"/>
  <c r="AC14" i="5"/>
  <c r="AA18" i="5"/>
  <c r="AB18" i="5" s="1"/>
  <c r="AC18" i="5"/>
  <c r="AA26" i="5"/>
  <c r="AB26" i="5" s="1"/>
  <c r="AC26" i="5"/>
  <c r="AA32" i="5"/>
  <c r="AB32" i="5" s="1"/>
  <c r="AC32" i="5"/>
  <c r="AA38" i="5"/>
  <c r="AB38" i="5" s="1"/>
  <c r="AC38" i="5"/>
  <c r="AA46" i="5"/>
  <c r="AB46" i="5" s="1"/>
  <c r="AC46" i="5"/>
  <c r="AA50" i="5"/>
  <c r="AB50" i="5" s="1"/>
  <c r="AC50" i="5"/>
  <c r="AA13" i="5"/>
  <c r="AB13" i="5" s="1"/>
  <c r="AC13" i="5"/>
  <c r="AA29" i="5"/>
  <c r="AB29" i="5" s="1"/>
  <c r="AC29" i="5"/>
  <c r="AA45" i="5"/>
  <c r="AB45" i="5" s="1"/>
  <c r="AC45" i="5"/>
  <c r="AA37" i="5"/>
  <c r="AB37" i="5" s="1"/>
  <c r="AC37" i="5"/>
  <c r="AA8" i="5"/>
  <c r="AB8" i="5" s="1"/>
  <c r="AC8" i="5"/>
  <c r="AA15" i="5"/>
  <c r="AB15" i="5" s="1"/>
  <c r="AC15" i="5"/>
  <c r="AA20" i="5"/>
  <c r="AB20" i="5" s="1"/>
  <c r="AC20" i="5"/>
  <c r="AA28" i="5"/>
  <c r="AB28" i="5" s="1"/>
  <c r="AC28" i="5"/>
  <c r="AA33" i="5"/>
  <c r="AB33" i="5" s="1"/>
  <c r="AC33" i="5"/>
  <c r="AA40" i="5"/>
  <c r="AB40" i="5" s="1"/>
  <c r="AC40" i="5"/>
  <c r="AA47" i="5"/>
  <c r="AB47" i="5" s="1"/>
  <c r="AC47" i="5"/>
  <c r="AA52" i="5"/>
  <c r="AB52" i="5" s="1"/>
  <c r="AC52" i="5"/>
  <c r="AA5" i="5"/>
  <c r="AB5" i="5" s="1"/>
  <c r="AC5" i="5"/>
  <c r="AA23" i="5"/>
  <c r="AB23" i="5" s="1"/>
  <c r="AC23" i="5"/>
  <c r="AA39" i="5"/>
  <c r="AB39" i="5" s="1"/>
  <c r="AC39" i="5"/>
  <c r="AA19" i="5"/>
  <c r="AB19" i="5" s="1"/>
  <c r="AC19" i="5"/>
  <c r="AA4" i="5"/>
  <c r="AB4" i="5" s="1"/>
  <c r="AC4" i="5"/>
  <c r="AA10" i="5"/>
  <c r="AB10" i="5" s="1"/>
  <c r="AC10" i="5"/>
  <c r="AA16" i="5"/>
  <c r="AB16" i="5" s="1"/>
  <c r="AC16" i="5"/>
  <c r="AA22" i="5"/>
  <c r="AB22" i="5" s="1"/>
  <c r="AC22" i="5"/>
  <c r="AA30" i="5"/>
  <c r="AB30" i="5" s="1"/>
  <c r="AC30" i="5"/>
  <c r="AA34" i="5"/>
  <c r="AB34" i="5" s="1"/>
  <c r="AC34" i="5"/>
  <c r="AA42" i="5"/>
  <c r="AB42" i="5" s="1"/>
  <c r="AC42" i="5"/>
  <c r="AA48" i="5"/>
  <c r="AB48" i="5" s="1"/>
  <c r="AC48" i="5"/>
  <c r="AA53" i="5"/>
  <c r="AB53" i="5" s="1"/>
  <c r="AC53" i="5"/>
  <c r="AA9" i="5"/>
  <c r="AB9" i="5" s="1"/>
  <c r="AC9" i="5"/>
  <c r="AA25" i="5"/>
  <c r="AB25" i="5" s="1"/>
  <c r="AC25" i="5"/>
  <c r="AA41" i="5"/>
  <c r="AB41" i="5" s="1"/>
  <c r="AC41" i="5"/>
  <c r="AA21" i="5"/>
  <c r="AB21" i="5" s="1"/>
  <c r="AC21" i="5"/>
  <c r="AA6" i="5"/>
  <c r="AB6" i="5" s="1"/>
  <c r="AC6" i="5"/>
  <c r="AA12" i="5"/>
  <c r="AB12" i="5" s="1"/>
  <c r="AC12" i="5"/>
  <c r="AA17" i="5"/>
  <c r="AB17" i="5" s="1"/>
  <c r="AC17" i="5"/>
  <c r="AA24" i="5"/>
  <c r="AB24" i="5" s="1"/>
  <c r="AC24" i="5"/>
  <c r="AA31" i="5"/>
  <c r="AB31" i="5" s="1"/>
  <c r="AC31" i="5"/>
  <c r="AA36" i="5"/>
  <c r="AB36" i="5" s="1"/>
  <c r="AC36" i="5"/>
  <c r="AA44" i="5"/>
  <c r="AB44" i="5" s="1"/>
  <c r="AC44" i="5"/>
  <c r="AA49" i="5"/>
  <c r="AB49" i="5" s="1"/>
  <c r="AC49" i="5"/>
  <c r="AA51" i="5"/>
  <c r="AB51" i="5" s="1"/>
  <c r="AC51" i="5"/>
  <c r="AH32" i="5" l="1"/>
  <c r="AC54" i="5"/>
  <c r="O5" i="4"/>
  <c r="P5" i="4"/>
  <c r="Q5" i="4"/>
  <c r="R5" i="4"/>
  <c r="S5" i="4"/>
  <c r="T5" i="4"/>
  <c r="U5" i="4"/>
  <c r="V5" i="4"/>
  <c r="W5" i="4"/>
  <c r="X5" i="4"/>
  <c r="O6" i="4"/>
  <c r="P6" i="4"/>
  <c r="Q6" i="4"/>
  <c r="R6" i="4"/>
  <c r="S6" i="4"/>
  <c r="T6" i="4"/>
  <c r="U6" i="4"/>
  <c r="V6" i="4"/>
  <c r="W6" i="4"/>
  <c r="X6" i="4"/>
  <c r="O7" i="4"/>
  <c r="P7" i="4"/>
  <c r="Q7" i="4"/>
  <c r="R7" i="4"/>
  <c r="S7" i="4"/>
  <c r="T7" i="4"/>
  <c r="U7" i="4"/>
  <c r="V7" i="4"/>
  <c r="W7" i="4"/>
  <c r="X7" i="4"/>
  <c r="O8" i="4"/>
  <c r="P8" i="4"/>
  <c r="Q8" i="4"/>
  <c r="R8" i="4"/>
  <c r="S8" i="4"/>
  <c r="T8" i="4"/>
  <c r="U8" i="4"/>
  <c r="V8" i="4"/>
  <c r="W8" i="4"/>
  <c r="X8" i="4"/>
  <c r="O9" i="4"/>
  <c r="P9" i="4"/>
  <c r="Q9" i="4"/>
  <c r="R9" i="4"/>
  <c r="S9" i="4"/>
  <c r="T9" i="4"/>
  <c r="U9" i="4"/>
  <c r="V9" i="4"/>
  <c r="W9" i="4"/>
  <c r="X9" i="4"/>
  <c r="O10" i="4"/>
  <c r="P10" i="4"/>
  <c r="Q10" i="4"/>
  <c r="R10" i="4"/>
  <c r="S10" i="4"/>
  <c r="T10" i="4"/>
  <c r="U10" i="4"/>
  <c r="V10" i="4"/>
  <c r="W10" i="4"/>
  <c r="X10" i="4"/>
  <c r="O11" i="4"/>
  <c r="P11" i="4"/>
  <c r="Q11" i="4"/>
  <c r="R11" i="4"/>
  <c r="S11" i="4"/>
  <c r="T11" i="4"/>
  <c r="U11" i="4"/>
  <c r="V11" i="4"/>
  <c r="W11" i="4"/>
  <c r="X11" i="4"/>
  <c r="O12" i="4"/>
  <c r="P12" i="4"/>
  <c r="Q12" i="4"/>
  <c r="R12" i="4"/>
  <c r="S12" i="4"/>
  <c r="T12" i="4"/>
  <c r="U12" i="4"/>
  <c r="V12" i="4"/>
  <c r="W12" i="4"/>
  <c r="X12" i="4"/>
  <c r="O13" i="4"/>
  <c r="P13" i="4"/>
  <c r="Q13" i="4"/>
  <c r="R13" i="4"/>
  <c r="S13" i="4"/>
  <c r="T13" i="4"/>
  <c r="U13" i="4"/>
  <c r="V13" i="4"/>
  <c r="W13" i="4"/>
  <c r="X13" i="4"/>
  <c r="O14" i="4"/>
  <c r="P14" i="4"/>
  <c r="Q14" i="4"/>
  <c r="R14" i="4"/>
  <c r="S14" i="4"/>
  <c r="T14" i="4"/>
  <c r="U14" i="4"/>
  <c r="V14" i="4"/>
  <c r="W14" i="4"/>
  <c r="X14" i="4"/>
  <c r="O15" i="4"/>
  <c r="P15" i="4"/>
  <c r="Q15" i="4"/>
  <c r="R15" i="4"/>
  <c r="S15" i="4"/>
  <c r="T15" i="4"/>
  <c r="U15" i="4"/>
  <c r="V15" i="4"/>
  <c r="W15" i="4"/>
  <c r="X15" i="4"/>
  <c r="O16" i="4"/>
  <c r="P16" i="4"/>
  <c r="Q16" i="4"/>
  <c r="R16" i="4"/>
  <c r="S16" i="4"/>
  <c r="T16" i="4"/>
  <c r="U16" i="4"/>
  <c r="V16" i="4"/>
  <c r="W16" i="4"/>
  <c r="X16" i="4"/>
  <c r="O17" i="4"/>
  <c r="P17" i="4"/>
  <c r="Q17" i="4"/>
  <c r="R17" i="4"/>
  <c r="S17" i="4"/>
  <c r="T17" i="4"/>
  <c r="U17" i="4"/>
  <c r="V17" i="4"/>
  <c r="W17" i="4"/>
  <c r="X17" i="4"/>
  <c r="O18" i="4"/>
  <c r="P18" i="4"/>
  <c r="Q18" i="4"/>
  <c r="R18" i="4"/>
  <c r="S18" i="4"/>
  <c r="T18" i="4"/>
  <c r="U18" i="4"/>
  <c r="V18" i="4"/>
  <c r="W18" i="4"/>
  <c r="X18" i="4"/>
  <c r="O19" i="4"/>
  <c r="P19" i="4"/>
  <c r="Q19" i="4"/>
  <c r="R19" i="4"/>
  <c r="S19" i="4"/>
  <c r="T19" i="4"/>
  <c r="U19" i="4"/>
  <c r="V19" i="4"/>
  <c r="W19" i="4"/>
  <c r="X19" i="4"/>
  <c r="O20" i="4"/>
  <c r="P20" i="4"/>
  <c r="Q20" i="4"/>
  <c r="R20" i="4"/>
  <c r="S20" i="4"/>
  <c r="T20" i="4"/>
  <c r="U20" i="4"/>
  <c r="V20" i="4"/>
  <c r="W20" i="4"/>
  <c r="X20" i="4"/>
  <c r="O21" i="4"/>
  <c r="P21" i="4"/>
  <c r="Q21" i="4"/>
  <c r="R21" i="4"/>
  <c r="S21" i="4"/>
  <c r="T21" i="4"/>
  <c r="U21" i="4"/>
  <c r="V21" i="4"/>
  <c r="W21" i="4"/>
  <c r="X21" i="4"/>
  <c r="O22" i="4"/>
  <c r="P22" i="4"/>
  <c r="Q22" i="4"/>
  <c r="R22" i="4"/>
  <c r="S22" i="4"/>
  <c r="T22" i="4"/>
  <c r="U22" i="4"/>
  <c r="V22" i="4"/>
  <c r="W22" i="4"/>
  <c r="X22" i="4"/>
  <c r="O23" i="4"/>
  <c r="P23" i="4"/>
  <c r="Q23" i="4"/>
  <c r="R23" i="4"/>
  <c r="S23" i="4"/>
  <c r="T23" i="4"/>
  <c r="U23" i="4"/>
  <c r="V23" i="4"/>
  <c r="W23" i="4"/>
  <c r="X23" i="4"/>
  <c r="O24" i="4"/>
  <c r="P24" i="4"/>
  <c r="Q24" i="4"/>
  <c r="R24" i="4"/>
  <c r="S24" i="4"/>
  <c r="T24" i="4"/>
  <c r="U24" i="4"/>
  <c r="V24" i="4"/>
  <c r="W24" i="4"/>
  <c r="X24" i="4"/>
  <c r="O25" i="4"/>
  <c r="P25" i="4"/>
  <c r="Q25" i="4"/>
  <c r="R25" i="4"/>
  <c r="S25" i="4"/>
  <c r="T25" i="4"/>
  <c r="U25" i="4"/>
  <c r="V25" i="4"/>
  <c r="W25" i="4"/>
  <c r="X25" i="4"/>
  <c r="O26" i="4"/>
  <c r="P26" i="4"/>
  <c r="Q26" i="4"/>
  <c r="R26" i="4"/>
  <c r="S26" i="4"/>
  <c r="T26" i="4"/>
  <c r="U26" i="4"/>
  <c r="V26" i="4"/>
  <c r="W26" i="4"/>
  <c r="X26" i="4"/>
  <c r="O27" i="4"/>
  <c r="P27" i="4"/>
  <c r="Q27" i="4"/>
  <c r="R27" i="4"/>
  <c r="S27" i="4"/>
  <c r="T27" i="4"/>
  <c r="U27" i="4"/>
  <c r="V27" i="4"/>
  <c r="W27" i="4"/>
  <c r="X27" i="4"/>
  <c r="O28" i="4"/>
  <c r="P28" i="4"/>
  <c r="Q28" i="4"/>
  <c r="R28" i="4"/>
  <c r="S28" i="4"/>
  <c r="T28" i="4"/>
  <c r="U28" i="4"/>
  <c r="V28" i="4"/>
  <c r="W28" i="4"/>
  <c r="X28" i="4"/>
  <c r="O29" i="4"/>
  <c r="P29" i="4"/>
  <c r="Q29" i="4"/>
  <c r="R29" i="4"/>
  <c r="S29" i="4"/>
  <c r="T29" i="4"/>
  <c r="U29" i="4"/>
  <c r="V29" i="4"/>
  <c r="W29" i="4"/>
  <c r="X29" i="4"/>
  <c r="O30" i="4"/>
  <c r="P30" i="4"/>
  <c r="Q30" i="4"/>
  <c r="R30" i="4"/>
  <c r="S30" i="4"/>
  <c r="T30" i="4"/>
  <c r="U30" i="4"/>
  <c r="V30" i="4"/>
  <c r="W30" i="4"/>
  <c r="X30" i="4"/>
  <c r="O31" i="4"/>
  <c r="P31" i="4"/>
  <c r="Q31" i="4"/>
  <c r="R31" i="4"/>
  <c r="S31" i="4"/>
  <c r="T31" i="4"/>
  <c r="U31" i="4"/>
  <c r="V31" i="4"/>
  <c r="W31" i="4"/>
  <c r="X31" i="4"/>
  <c r="O32" i="4"/>
  <c r="P32" i="4"/>
  <c r="Q32" i="4"/>
  <c r="R32" i="4"/>
  <c r="S32" i="4"/>
  <c r="T32" i="4"/>
  <c r="U32" i="4"/>
  <c r="V32" i="4"/>
  <c r="W32" i="4"/>
  <c r="X32" i="4"/>
  <c r="O33" i="4"/>
  <c r="P33" i="4"/>
  <c r="Q33" i="4"/>
  <c r="R33" i="4"/>
  <c r="S33" i="4"/>
  <c r="T33" i="4"/>
  <c r="U33" i="4"/>
  <c r="V33" i="4"/>
  <c r="W33" i="4"/>
  <c r="X33" i="4"/>
  <c r="O34" i="4"/>
  <c r="P34" i="4"/>
  <c r="Q34" i="4"/>
  <c r="R34" i="4"/>
  <c r="S34" i="4"/>
  <c r="T34" i="4"/>
  <c r="U34" i="4"/>
  <c r="V34" i="4"/>
  <c r="W34" i="4"/>
  <c r="X34" i="4"/>
  <c r="O35" i="4"/>
  <c r="P35" i="4"/>
  <c r="Q35" i="4"/>
  <c r="R35" i="4"/>
  <c r="S35" i="4"/>
  <c r="T35" i="4"/>
  <c r="U35" i="4"/>
  <c r="V35" i="4"/>
  <c r="W35" i="4"/>
  <c r="X35" i="4"/>
  <c r="O36" i="4"/>
  <c r="P36" i="4"/>
  <c r="Q36" i="4"/>
  <c r="R36" i="4"/>
  <c r="S36" i="4"/>
  <c r="T36" i="4"/>
  <c r="U36" i="4"/>
  <c r="V36" i="4"/>
  <c r="W36" i="4"/>
  <c r="X36" i="4"/>
  <c r="O37" i="4"/>
  <c r="P37" i="4"/>
  <c r="Q37" i="4"/>
  <c r="R37" i="4"/>
  <c r="S37" i="4"/>
  <c r="T37" i="4"/>
  <c r="U37" i="4"/>
  <c r="V37" i="4"/>
  <c r="W37" i="4"/>
  <c r="X37" i="4"/>
  <c r="O38" i="4"/>
  <c r="P38" i="4"/>
  <c r="Q38" i="4"/>
  <c r="R38" i="4"/>
  <c r="S38" i="4"/>
  <c r="T38" i="4"/>
  <c r="U38" i="4"/>
  <c r="V38" i="4"/>
  <c r="W38" i="4"/>
  <c r="X38" i="4"/>
  <c r="O39" i="4"/>
  <c r="P39" i="4"/>
  <c r="Q39" i="4"/>
  <c r="R39" i="4"/>
  <c r="S39" i="4"/>
  <c r="T39" i="4"/>
  <c r="U39" i="4"/>
  <c r="V39" i="4"/>
  <c r="W39" i="4"/>
  <c r="X39" i="4"/>
  <c r="O40" i="4"/>
  <c r="P40" i="4"/>
  <c r="Q40" i="4"/>
  <c r="R40" i="4"/>
  <c r="S40" i="4"/>
  <c r="T40" i="4"/>
  <c r="U40" i="4"/>
  <c r="V40" i="4"/>
  <c r="W40" i="4"/>
  <c r="X40" i="4"/>
  <c r="O41" i="4"/>
  <c r="P41" i="4"/>
  <c r="Q41" i="4"/>
  <c r="R41" i="4"/>
  <c r="S41" i="4"/>
  <c r="T41" i="4"/>
  <c r="U41" i="4"/>
  <c r="V41" i="4"/>
  <c r="W41" i="4"/>
  <c r="X41" i="4"/>
  <c r="O42" i="4"/>
  <c r="P42" i="4"/>
  <c r="Q42" i="4"/>
  <c r="R42" i="4"/>
  <c r="S42" i="4"/>
  <c r="T42" i="4"/>
  <c r="U42" i="4"/>
  <c r="V42" i="4"/>
  <c r="W42" i="4"/>
  <c r="X42" i="4"/>
  <c r="O43" i="4"/>
  <c r="P43" i="4"/>
  <c r="Q43" i="4"/>
  <c r="R43" i="4"/>
  <c r="S43" i="4"/>
  <c r="T43" i="4"/>
  <c r="U43" i="4"/>
  <c r="V43" i="4"/>
  <c r="W43" i="4"/>
  <c r="X43" i="4"/>
  <c r="O44" i="4"/>
  <c r="P44" i="4"/>
  <c r="Q44" i="4"/>
  <c r="R44" i="4"/>
  <c r="S44" i="4"/>
  <c r="T44" i="4"/>
  <c r="U44" i="4"/>
  <c r="V44" i="4"/>
  <c r="W44" i="4"/>
  <c r="X44" i="4"/>
  <c r="O45" i="4"/>
  <c r="P45" i="4"/>
  <c r="Q45" i="4"/>
  <c r="R45" i="4"/>
  <c r="S45" i="4"/>
  <c r="T45" i="4"/>
  <c r="U45" i="4"/>
  <c r="V45" i="4"/>
  <c r="W45" i="4"/>
  <c r="X45" i="4"/>
  <c r="O46" i="4"/>
  <c r="P46" i="4"/>
  <c r="Q46" i="4"/>
  <c r="R46" i="4"/>
  <c r="S46" i="4"/>
  <c r="T46" i="4"/>
  <c r="U46" i="4"/>
  <c r="V46" i="4"/>
  <c r="W46" i="4"/>
  <c r="X46" i="4"/>
  <c r="O47" i="4"/>
  <c r="P47" i="4"/>
  <c r="Q47" i="4"/>
  <c r="R47" i="4"/>
  <c r="S47" i="4"/>
  <c r="T47" i="4"/>
  <c r="U47" i="4"/>
  <c r="V47" i="4"/>
  <c r="W47" i="4"/>
  <c r="X47" i="4"/>
  <c r="O48" i="4"/>
  <c r="P48" i="4"/>
  <c r="Q48" i="4"/>
  <c r="R48" i="4"/>
  <c r="S48" i="4"/>
  <c r="T48" i="4"/>
  <c r="U48" i="4"/>
  <c r="V48" i="4"/>
  <c r="W48" i="4"/>
  <c r="X48" i="4"/>
  <c r="O49" i="4"/>
  <c r="P49" i="4"/>
  <c r="Q49" i="4"/>
  <c r="R49" i="4"/>
  <c r="S49" i="4"/>
  <c r="T49" i="4"/>
  <c r="U49" i="4"/>
  <c r="V49" i="4"/>
  <c r="W49" i="4"/>
  <c r="X49" i="4"/>
  <c r="P4" i="4"/>
  <c r="Q4" i="4"/>
  <c r="R4" i="4"/>
  <c r="S4" i="4"/>
  <c r="T4" i="4"/>
  <c r="U4" i="4"/>
  <c r="V4" i="4"/>
  <c r="W4" i="4"/>
  <c r="X4" i="4"/>
  <c r="O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4" i="4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AI3" i="1"/>
  <c r="AJ3" i="1" s="1"/>
  <c r="AZ3" i="1" s="1"/>
  <c r="AI4" i="1"/>
  <c r="AJ4" i="1" s="1"/>
  <c r="AZ4" i="1" s="1"/>
  <c r="AI5" i="1"/>
  <c r="AJ5" i="1" s="1"/>
  <c r="AZ5" i="1" s="1"/>
  <c r="AI6" i="1"/>
  <c r="AJ6" i="1" s="1"/>
  <c r="AZ6" i="1" s="1"/>
  <c r="AI7" i="1"/>
  <c r="AJ7" i="1" s="1"/>
  <c r="AZ7" i="1" s="1"/>
  <c r="AI8" i="1"/>
  <c r="AJ8" i="1" s="1"/>
  <c r="AZ8" i="1" s="1"/>
  <c r="AI9" i="1"/>
  <c r="AJ9" i="1" s="1"/>
  <c r="AZ9" i="1" s="1"/>
  <c r="AI10" i="1"/>
  <c r="AJ10" i="1" s="1"/>
  <c r="AZ10" i="1" s="1"/>
  <c r="AI11" i="1"/>
  <c r="AJ11" i="1" s="1"/>
  <c r="AZ11" i="1" s="1"/>
  <c r="AI12" i="1"/>
  <c r="AJ12" i="1" s="1"/>
  <c r="AZ12" i="1" s="1"/>
  <c r="AI13" i="1"/>
  <c r="AJ13" i="1" s="1"/>
  <c r="AZ13" i="1" s="1"/>
  <c r="AI14" i="1"/>
  <c r="AJ14" i="1" s="1"/>
  <c r="AZ14" i="1" s="1"/>
  <c r="AI15" i="1"/>
  <c r="AJ15" i="1" s="1"/>
  <c r="AZ15" i="1" s="1"/>
  <c r="AI16" i="1"/>
  <c r="AJ16" i="1" s="1"/>
  <c r="AZ16" i="1" s="1"/>
  <c r="AI17" i="1"/>
  <c r="AJ17" i="1" s="1"/>
  <c r="AZ17" i="1" s="1"/>
  <c r="AI18" i="1"/>
  <c r="AJ18" i="1" s="1"/>
  <c r="AZ18" i="1" s="1"/>
  <c r="AI19" i="1"/>
  <c r="AJ19" i="1" s="1"/>
  <c r="AZ19" i="1" s="1"/>
  <c r="AI20" i="1"/>
  <c r="AJ20" i="1" s="1"/>
  <c r="AZ20" i="1" s="1"/>
  <c r="AI21" i="1"/>
  <c r="AJ21" i="1" s="1"/>
  <c r="AZ21" i="1" s="1"/>
  <c r="AI22" i="1"/>
  <c r="AJ22" i="1" s="1"/>
  <c r="AZ22" i="1" s="1"/>
  <c r="AI23" i="1"/>
  <c r="AJ23" i="1" s="1"/>
  <c r="AZ23" i="1" s="1"/>
  <c r="AI24" i="1"/>
  <c r="AJ24" i="1" s="1"/>
  <c r="AZ24" i="1" s="1"/>
  <c r="AI25" i="1"/>
  <c r="AJ25" i="1" s="1"/>
  <c r="AZ25" i="1" s="1"/>
  <c r="AI26" i="1"/>
  <c r="AJ26" i="1" s="1"/>
  <c r="AZ26" i="1" s="1"/>
  <c r="AI27" i="1"/>
  <c r="AJ27" i="1" s="1"/>
  <c r="AZ27" i="1" s="1"/>
  <c r="AI28" i="1"/>
  <c r="AJ28" i="1" s="1"/>
  <c r="AZ28" i="1" s="1"/>
  <c r="AI29" i="1"/>
  <c r="AJ29" i="1" s="1"/>
  <c r="AZ29" i="1" s="1"/>
  <c r="AI30" i="1"/>
  <c r="AJ30" i="1" s="1"/>
  <c r="AZ30" i="1" s="1"/>
  <c r="AI31" i="1"/>
  <c r="AJ31" i="1" s="1"/>
  <c r="AZ31" i="1" s="1"/>
  <c r="AI32" i="1"/>
  <c r="AJ32" i="1" s="1"/>
  <c r="AZ32" i="1" s="1"/>
  <c r="AI33" i="1"/>
  <c r="AJ33" i="1" s="1"/>
  <c r="AZ33" i="1" s="1"/>
  <c r="AI34" i="1"/>
  <c r="AJ34" i="1" s="1"/>
  <c r="AZ34" i="1" s="1"/>
  <c r="AI35" i="1"/>
  <c r="AJ35" i="1" s="1"/>
  <c r="AZ35" i="1" s="1"/>
  <c r="AI36" i="1"/>
  <c r="AJ36" i="1" s="1"/>
  <c r="AZ36" i="1" s="1"/>
  <c r="AI37" i="1"/>
  <c r="AJ37" i="1" s="1"/>
  <c r="AZ37" i="1" s="1"/>
  <c r="AI38" i="1"/>
  <c r="AJ38" i="1" s="1"/>
  <c r="AZ38" i="1" s="1"/>
  <c r="AI39" i="1"/>
  <c r="AJ39" i="1" s="1"/>
  <c r="AZ39" i="1" s="1"/>
  <c r="AI40" i="1"/>
  <c r="AJ40" i="1" s="1"/>
  <c r="AZ40" i="1" s="1"/>
  <c r="AI41" i="1"/>
  <c r="AJ41" i="1" s="1"/>
  <c r="AZ41" i="1" s="1"/>
  <c r="AI42" i="1"/>
  <c r="AJ42" i="1" s="1"/>
  <c r="AZ42" i="1" s="1"/>
  <c r="AI43" i="1"/>
  <c r="AJ43" i="1" s="1"/>
  <c r="AZ43" i="1" s="1"/>
  <c r="AI44" i="1"/>
  <c r="AJ44" i="1" s="1"/>
  <c r="AZ44" i="1" s="1"/>
  <c r="AI45" i="1"/>
  <c r="AJ45" i="1" s="1"/>
  <c r="AZ45" i="1" s="1"/>
  <c r="AI46" i="1"/>
  <c r="AJ46" i="1" s="1"/>
  <c r="AZ46" i="1" s="1"/>
  <c r="AI47" i="1"/>
  <c r="AJ47" i="1" s="1"/>
  <c r="AZ47" i="1" s="1"/>
  <c r="AI48" i="1"/>
  <c r="AJ48" i="1" s="1"/>
  <c r="AZ48" i="1" s="1"/>
  <c r="AI49" i="1"/>
  <c r="AJ49" i="1" s="1"/>
  <c r="AZ49" i="1" s="1"/>
  <c r="AI50" i="1"/>
  <c r="AJ50" i="1" s="1"/>
  <c r="AZ50" i="1" s="1"/>
  <c r="AI51" i="1"/>
  <c r="AJ51" i="1" s="1"/>
  <c r="AZ51" i="1" s="1"/>
  <c r="AI52" i="1"/>
  <c r="AJ52" i="1" s="1"/>
  <c r="AZ52" i="1" s="1"/>
  <c r="AI53" i="1"/>
  <c r="AJ53" i="1" s="1"/>
  <c r="AZ53" i="1" s="1"/>
  <c r="AI54" i="1"/>
  <c r="AJ54" i="1" s="1"/>
  <c r="AZ54" i="1" s="1"/>
  <c r="AI55" i="1"/>
  <c r="AJ55" i="1" s="1"/>
  <c r="AZ55" i="1" s="1"/>
  <c r="AI56" i="1"/>
  <c r="AJ56" i="1" s="1"/>
  <c r="AZ56" i="1" s="1"/>
  <c r="AI57" i="1"/>
  <c r="AJ57" i="1" s="1"/>
  <c r="AZ57" i="1" s="1"/>
  <c r="AI58" i="1"/>
  <c r="AJ58" i="1" s="1"/>
  <c r="AZ58" i="1" s="1"/>
  <c r="AI59" i="1"/>
  <c r="AJ59" i="1" s="1"/>
  <c r="AZ59" i="1" s="1"/>
  <c r="AI60" i="1"/>
  <c r="AJ60" i="1" s="1"/>
  <c r="AZ60" i="1" s="1"/>
  <c r="AI61" i="1"/>
  <c r="AJ61" i="1" s="1"/>
  <c r="AZ61" i="1" s="1"/>
  <c r="AI62" i="1"/>
  <c r="AJ62" i="1" s="1"/>
  <c r="AZ62" i="1" s="1"/>
  <c r="AI63" i="1"/>
  <c r="AJ63" i="1" s="1"/>
  <c r="AZ63" i="1" s="1"/>
  <c r="AI64" i="1"/>
  <c r="AJ64" i="1" s="1"/>
  <c r="AZ64" i="1" s="1"/>
  <c r="AI65" i="1"/>
  <c r="AJ65" i="1" s="1"/>
  <c r="AZ65" i="1" s="1"/>
  <c r="AI66" i="1"/>
  <c r="AJ66" i="1" s="1"/>
  <c r="AZ66" i="1" s="1"/>
  <c r="AI67" i="1"/>
  <c r="AJ67" i="1" s="1"/>
  <c r="AZ67" i="1" s="1"/>
  <c r="AI68" i="1"/>
  <c r="AJ68" i="1" s="1"/>
  <c r="AZ68" i="1" s="1"/>
  <c r="AI69" i="1"/>
  <c r="AJ69" i="1" s="1"/>
  <c r="AZ69" i="1" s="1"/>
  <c r="AI70" i="1"/>
  <c r="AJ70" i="1" s="1"/>
  <c r="AZ70" i="1" s="1"/>
  <c r="AI71" i="1"/>
  <c r="AJ71" i="1" s="1"/>
  <c r="AZ71" i="1" s="1"/>
  <c r="AI72" i="1"/>
  <c r="AJ72" i="1" s="1"/>
  <c r="AZ72" i="1" s="1"/>
  <c r="AI73" i="1"/>
  <c r="AJ73" i="1" s="1"/>
  <c r="AZ73" i="1" s="1"/>
  <c r="AI74" i="1"/>
  <c r="AJ74" i="1" s="1"/>
  <c r="AZ74" i="1" s="1"/>
  <c r="AI75" i="1"/>
  <c r="AJ75" i="1" s="1"/>
  <c r="AZ75" i="1" s="1"/>
  <c r="AI76" i="1"/>
  <c r="AJ76" i="1" s="1"/>
  <c r="AZ76" i="1" s="1"/>
  <c r="AI77" i="1"/>
  <c r="AJ77" i="1" s="1"/>
  <c r="AZ77" i="1" s="1"/>
  <c r="AI78" i="1"/>
  <c r="AJ78" i="1" s="1"/>
  <c r="AZ78" i="1" s="1"/>
  <c r="AI79" i="1"/>
  <c r="AJ79" i="1" s="1"/>
  <c r="AZ79" i="1" s="1"/>
  <c r="AI80" i="1"/>
  <c r="AJ80" i="1" s="1"/>
  <c r="AZ80" i="1" s="1"/>
  <c r="AI81" i="1"/>
  <c r="AJ81" i="1" s="1"/>
  <c r="AZ81" i="1" s="1"/>
  <c r="AI82" i="1"/>
  <c r="AJ82" i="1" s="1"/>
  <c r="AZ82" i="1" s="1"/>
  <c r="AI83" i="1"/>
  <c r="AJ83" i="1" s="1"/>
  <c r="AZ83" i="1" s="1"/>
  <c r="AI84" i="1"/>
  <c r="AJ84" i="1" s="1"/>
  <c r="AZ84" i="1" s="1"/>
  <c r="AI85" i="1"/>
  <c r="AJ85" i="1" s="1"/>
  <c r="AZ85" i="1" s="1"/>
  <c r="AI86" i="1"/>
  <c r="AJ86" i="1" s="1"/>
  <c r="AZ86" i="1" s="1"/>
  <c r="AI87" i="1"/>
  <c r="AJ87" i="1" s="1"/>
  <c r="AZ87" i="1" s="1"/>
  <c r="AI88" i="1"/>
  <c r="AJ88" i="1" s="1"/>
  <c r="AZ88" i="1" s="1"/>
  <c r="AI89" i="1"/>
  <c r="AJ89" i="1" s="1"/>
  <c r="AZ89" i="1" s="1"/>
  <c r="AI90" i="1"/>
  <c r="AJ90" i="1" s="1"/>
  <c r="AZ90" i="1" s="1"/>
  <c r="AI91" i="1"/>
  <c r="AJ91" i="1" s="1"/>
  <c r="AZ91" i="1" s="1"/>
  <c r="AI92" i="1"/>
  <c r="AJ92" i="1" s="1"/>
  <c r="AZ92" i="1" s="1"/>
  <c r="AI93" i="1"/>
  <c r="AJ93" i="1" s="1"/>
  <c r="AZ93" i="1" s="1"/>
  <c r="AI94" i="1"/>
  <c r="AJ94" i="1" s="1"/>
  <c r="AZ94" i="1" s="1"/>
  <c r="AI95" i="1"/>
  <c r="AJ95" i="1" s="1"/>
  <c r="AZ95" i="1" s="1"/>
  <c r="AI96" i="1"/>
  <c r="AJ96" i="1" s="1"/>
  <c r="AZ96" i="1" s="1"/>
  <c r="AI97" i="1"/>
  <c r="AJ97" i="1" s="1"/>
  <c r="AZ97" i="1" s="1"/>
  <c r="AI98" i="1"/>
  <c r="AJ98" i="1" s="1"/>
  <c r="AZ98" i="1" s="1"/>
  <c r="AI99" i="1"/>
  <c r="AJ99" i="1" s="1"/>
  <c r="AZ99" i="1" s="1"/>
  <c r="AI100" i="1"/>
  <c r="AJ100" i="1" s="1"/>
  <c r="AZ100" i="1" s="1"/>
  <c r="AI101" i="1"/>
  <c r="AJ101" i="1" s="1"/>
  <c r="AZ101" i="1" s="1"/>
  <c r="AI102" i="1"/>
  <c r="AJ102" i="1" s="1"/>
  <c r="AZ102" i="1" s="1"/>
  <c r="AI103" i="1"/>
  <c r="AJ103" i="1" s="1"/>
  <c r="AZ103" i="1" s="1"/>
  <c r="AI104" i="1"/>
  <c r="AJ104" i="1" s="1"/>
  <c r="AZ104" i="1" s="1"/>
  <c r="AI105" i="1"/>
  <c r="AJ105" i="1" s="1"/>
  <c r="AZ105" i="1" s="1"/>
  <c r="AI106" i="1"/>
  <c r="AJ106" i="1" s="1"/>
  <c r="AZ106" i="1" s="1"/>
  <c r="AI107" i="1"/>
  <c r="AJ107" i="1" s="1"/>
  <c r="AZ107" i="1" s="1"/>
  <c r="AI108" i="1"/>
  <c r="AJ108" i="1" s="1"/>
  <c r="AZ108" i="1" s="1"/>
  <c r="AI109" i="1"/>
  <c r="AJ109" i="1" s="1"/>
  <c r="AZ109" i="1" s="1"/>
  <c r="AI110" i="1"/>
  <c r="AJ110" i="1" s="1"/>
  <c r="AZ110" i="1" s="1"/>
  <c r="AI111" i="1"/>
  <c r="AJ111" i="1" s="1"/>
  <c r="AZ111" i="1" s="1"/>
  <c r="AI112" i="1"/>
  <c r="AJ112" i="1" s="1"/>
  <c r="AZ112" i="1" s="1"/>
  <c r="AI113" i="1"/>
  <c r="AJ113" i="1" s="1"/>
  <c r="AZ113" i="1" s="1"/>
  <c r="AI114" i="1"/>
  <c r="AJ114" i="1" s="1"/>
  <c r="AZ114" i="1" s="1"/>
  <c r="AI115" i="1"/>
  <c r="AJ115" i="1" s="1"/>
  <c r="AZ115" i="1" s="1"/>
  <c r="AI116" i="1"/>
  <c r="AJ116" i="1" s="1"/>
  <c r="AZ116" i="1" s="1"/>
  <c r="AI117" i="1"/>
  <c r="AJ117" i="1" s="1"/>
  <c r="AZ117" i="1" s="1"/>
  <c r="AI118" i="1"/>
  <c r="AJ118" i="1" s="1"/>
  <c r="AZ118" i="1" s="1"/>
  <c r="AI119" i="1"/>
  <c r="AJ119" i="1" s="1"/>
  <c r="AZ119" i="1" s="1"/>
  <c r="AI120" i="1"/>
  <c r="AJ120" i="1" s="1"/>
  <c r="AZ120" i="1" s="1"/>
  <c r="AI121" i="1"/>
  <c r="AJ121" i="1" s="1"/>
  <c r="AZ121" i="1" s="1"/>
  <c r="AI122" i="1"/>
  <c r="AJ122" i="1" s="1"/>
  <c r="AZ122" i="1" s="1"/>
  <c r="AI123" i="1"/>
  <c r="AJ123" i="1" s="1"/>
  <c r="AZ123" i="1" s="1"/>
  <c r="AI124" i="1"/>
  <c r="AJ124" i="1" s="1"/>
  <c r="AZ124" i="1" s="1"/>
  <c r="AI125" i="1"/>
  <c r="AJ125" i="1" s="1"/>
  <c r="AZ125" i="1" s="1"/>
  <c r="AI126" i="1"/>
  <c r="AJ126" i="1" s="1"/>
  <c r="AZ126" i="1" s="1"/>
  <c r="AI127" i="1"/>
  <c r="AJ127" i="1" s="1"/>
  <c r="AZ127" i="1" s="1"/>
  <c r="AI128" i="1"/>
  <c r="AJ128" i="1" s="1"/>
  <c r="AZ128" i="1" s="1"/>
  <c r="AI129" i="1"/>
  <c r="AJ129" i="1" s="1"/>
  <c r="AZ129" i="1" s="1"/>
  <c r="AI130" i="1"/>
  <c r="AJ130" i="1" s="1"/>
  <c r="AZ130" i="1" s="1"/>
  <c r="AI131" i="1"/>
  <c r="AJ131" i="1" s="1"/>
  <c r="AZ131" i="1" s="1"/>
  <c r="AI132" i="1"/>
  <c r="AJ132" i="1" s="1"/>
  <c r="AZ132" i="1" s="1"/>
  <c r="AI133" i="1"/>
  <c r="AJ133" i="1" s="1"/>
  <c r="AZ133" i="1" s="1"/>
  <c r="AI134" i="1"/>
  <c r="AJ134" i="1" s="1"/>
  <c r="AZ134" i="1" s="1"/>
  <c r="AI135" i="1"/>
  <c r="AJ135" i="1" s="1"/>
  <c r="AZ135" i="1" s="1"/>
  <c r="AI136" i="1"/>
  <c r="AJ136" i="1" s="1"/>
  <c r="AZ136" i="1" s="1"/>
  <c r="AI137" i="1"/>
  <c r="AJ137" i="1" s="1"/>
  <c r="AZ137" i="1" s="1"/>
  <c r="AI138" i="1"/>
  <c r="AJ138" i="1" s="1"/>
  <c r="AZ138" i="1" s="1"/>
  <c r="AI139" i="1"/>
  <c r="AJ139" i="1" s="1"/>
  <c r="AZ139" i="1" s="1"/>
  <c r="AI140" i="1"/>
  <c r="AJ140" i="1" s="1"/>
  <c r="AZ140" i="1" s="1"/>
  <c r="AI141" i="1"/>
  <c r="AJ141" i="1" s="1"/>
  <c r="AZ141" i="1" s="1"/>
  <c r="AI142" i="1"/>
  <c r="AJ142" i="1" s="1"/>
  <c r="AZ142" i="1" s="1"/>
  <c r="AI143" i="1"/>
  <c r="AJ143" i="1" s="1"/>
  <c r="AZ143" i="1" s="1"/>
  <c r="AI144" i="1"/>
  <c r="AJ144" i="1" s="1"/>
  <c r="AZ144" i="1" s="1"/>
  <c r="AI145" i="1"/>
  <c r="AJ145" i="1" s="1"/>
  <c r="AZ145" i="1" s="1"/>
  <c r="AI146" i="1"/>
  <c r="AJ146" i="1" s="1"/>
  <c r="AZ146" i="1" s="1"/>
  <c r="AI147" i="1"/>
  <c r="AJ147" i="1" s="1"/>
  <c r="AZ147" i="1" s="1"/>
  <c r="AI148" i="1"/>
  <c r="AJ148" i="1" s="1"/>
  <c r="AZ148" i="1" s="1"/>
  <c r="AI149" i="1"/>
  <c r="AJ149" i="1" s="1"/>
  <c r="AZ149" i="1" s="1"/>
  <c r="AI150" i="1"/>
  <c r="AJ150" i="1" s="1"/>
  <c r="AZ150" i="1" s="1"/>
  <c r="AI151" i="1"/>
  <c r="AJ151" i="1" s="1"/>
  <c r="AZ151" i="1" s="1"/>
  <c r="AI152" i="1"/>
  <c r="AJ152" i="1" s="1"/>
  <c r="AZ152" i="1" s="1"/>
  <c r="AI153" i="1"/>
  <c r="AJ153" i="1" s="1"/>
  <c r="AZ153" i="1" s="1"/>
  <c r="AI154" i="1"/>
  <c r="AJ154" i="1" s="1"/>
  <c r="AZ154" i="1" s="1"/>
  <c r="AI155" i="1"/>
  <c r="AJ155" i="1" s="1"/>
  <c r="AZ155" i="1" s="1"/>
  <c r="AI156" i="1"/>
  <c r="AJ156" i="1" s="1"/>
  <c r="AZ156" i="1" s="1"/>
  <c r="AI157" i="1"/>
  <c r="AJ157" i="1" s="1"/>
  <c r="AZ157" i="1" s="1"/>
  <c r="AI158" i="1"/>
  <c r="AJ158" i="1" s="1"/>
  <c r="AZ158" i="1" s="1"/>
  <c r="AI159" i="1"/>
  <c r="AJ159" i="1" s="1"/>
  <c r="AZ159" i="1" s="1"/>
  <c r="AI160" i="1"/>
  <c r="AJ160" i="1" s="1"/>
  <c r="AZ160" i="1" s="1"/>
  <c r="AI161" i="1"/>
  <c r="AJ161" i="1" s="1"/>
  <c r="AZ161" i="1" s="1"/>
  <c r="AI162" i="1"/>
  <c r="AJ162" i="1" s="1"/>
  <c r="AZ162" i="1" s="1"/>
  <c r="AI163" i="1"/>
  <c r="AJ163" i="1" s="1"/>
  <c r="AZ163" i="1" s="1"/>
  <c r="AI164" i="1"/>
  <c r="AJ164" i="1" s="1"/>
  <c r="AZ164" i="1" s="1"/>
  <c r="AI165" i="1"/>
  <c r="AJ165" i="1" s="1"/>
  <c r="AZ165" i="1" s="1"/>
  <c r="AI166" i="1"/>
  <c r="AJ166" i="1" s="1"/>
  <c r="AZ166" i="1" s="1"/>
  <c r="AI167" i="1"/>
  <c r="AJ167" i="1" s="1"/>
  <c r="AZ167" i="1" s="1"/>
  <c r="AI168" i="1"/>
  <c r="AJ168" i="1" s="1"/>
  <c r="AZ168" i="1" s="1"/>
  <c r="AI169" i="1"/>
  <c r="AJ169" i="1" s="1"/>
  <c r="AZ169" i="1" s="1"/>
  <c r="AI170" i="1"/>
  <c r="AJ170" i="1" s="1"/>
  <c r="AZ170" i="1" s="1"/>
  <c r="AI171" i="1"/>
  <c r="AJ171" i="1" s="1"/>
  <c r="AZ171" i="1" s="1"/>
  <c r="AI172" i="1"/>
  <c r="AJ172" i="1" s="1"/>
  <c r="AZ172" i="1" s="1"/>
  <c r="AI173" i="1"/>
  <c r="AJ173" i="1" s="1"/>
  <c r="AZ173" i="1" s="1"/>
  <c r="AI174" i="1"/>
  <c r="AJ174" i="1" s="1"/>
  <c r="AZ174" i="1" s="1"/>
  <c r="AI175" i="1"/>
  <c r="AJ175" i="1" s="1"/>
  <c r="AZ175" i="1" s="1"/>
  <c r="AI176" i="1"/>
  <c r="AJ176" i="1" s="1"/>
  <c r="AZ176" i="1" s="1"/>
  <c r="AI177" i="1"/>
  <c r="AJ177" i="1" s="1"/>
  <c r="AZ177" i="1" s="1"/>
  <c r="AI178" i="1"/>
  <c r="AJ178" i="1" s="1"/>
  <c r="AZ178" i="1" s="1"/>
  <c r="AI179" i="1"/>
  <c r="AJ179" i="1" s="1"/>
  <c r="AZ179" i="1" s="1"/>
  <c r="AI180" i="1"/>
  <c r="AJ180" i="1" s="1"/>
  <c r="AZ180" i="1" s="1"/>
  <c r="AI181" i="1"/>
  <c r="AJ181" i="1" s="1"/>
  <c r="AZ181" i="1" s="1"/>
  <c r="AI182" i="1"/>
  <c r="AJ182" i="1" s="1"/>
  <c r="AZ182" i="1" s="1"/>
  <c r="AI183" i="1"/>
  <c r="AJ183" i="1" s="1"/>
  <c r="AZ183" i="1" s="1"/>
  <c r="AI184" i="1"/>
  <c r="AJ184" i="1" s="1"/>
  <c r="AZ184" i="1" s="1"/>
  <c r="AI185" i="1"/>
  <c r="AJ185" i="1" s="1"/>
  <c r="AZ185" i="1" s="1"/>
  <c r="AI186" i="1"/>
  <c r="AJ186" i="1" s="1"/>
  <c r="AZ186" i="1" s="1"/>
  <c r="AI187" i="1"/>
  <c r="AJ187" i="1" s="1"/>
  <c r="AZ187" i="1" s="1"/>
  <c r="AI188" i="1"/>
  <c r="AJ188" i="1" s="1"/>
  <c r="AZ188" i="1" s="1"/>
  <c r="AI189" i="1"/>
  <c r="AJ189" i="1" s="1"/>
  <c r="AZ189" i="1" s="1"/>
  <c r="AI190" i="1"/>
  <c r="AJ190" i="1" s="1"/>
  <c r="AZ190" i="1" s="1"/>
  <c r="AI191" i="1"/>
  <c r="AJ191" i="1" s="1"/>
  <c r="AZ191" i="1" s="1"/>
  <c r="AI192" i="1"/>
  <c r="AJ192" i="1" s="1"/>
  <c r="AZ192" i="1" s="1"/>
  <c r="AI193" i="1"/>
  <c r="AJ193" i="1" s="1"/>
  <c r="AZ193" i="1" s="1"/>
  <c r="AI194" i="1"/>
  <c r="AJ194" i="1" s="1"/>
  <c r="AZ194" i="1" s="1"/>
  <c r="AI195" i="1"/>
  <c r="AJ195" i="1" s="1"/>
  <c r="AZ195" i="1" s="1"/>
  <c r="AI196" i="1"/>
  <c r="AJ196" i="1" s="1"/>
  <c r="AZ196" i="1" s="1"/>
  <c r="AI197" i="1"/>
  <c r="AJ197" i="1" s="1"/>
  <c r="AZ197" i="1" s="1"/>
  <c r="AI198" i="1"/>
  <c r="AJ198" i="1" s="1"/>
  <c r="AZ198" i="1" s="1"/>
  <c r="AI199" i="1"/>
  <c r="AJ199" i="1" s="1"/>
  <c r="AZ199" i="1" s="1"/>
  <c r="AI200" i="1"/>
  <c r="AJ200" i="1" s="1"/>
  <c r="AZ200" i="1" s="1"/>
  <c r="AI201" i="1"/>
  <c r="AJ201" i="1" s="1"/>
  <c r="AZ201" i="1" s="1"/>
  <c r="AI202" i="1"/>
  <c r="AJ202" i="1" s="1"/>
  <c r="AZ202" i="1" s="1"/>
  <c r="AI203" i="1"/>
  <c r="AJ203" i="1" s="1"/>
  <c r="AZ203" i="1" s="1"/>
  <c r="AI204" i="1"/>
  <c r="AJ204" i="1" s="1"/>
  <c r="AZ204" i="1" s="1"/>
  <c r="AI205" i="1"/>
  <c r="AJ205" i="1" s="1"/>
  <c r="AZ205" i="1" s="1"/>
  <c r="AI206" i="1"/>
  <c r="AJ206" i="1" s="1"/>
  <c r="AZ206" i="1" s="1"/>
  <c r="AI207" i="1"/>
  <c r="AJ207" i="1" s="1"/>
  <c r="AZ207" i="1" s="1"/>
  <c r="AI208" i="1"/>
  <c r="AJ208" i="1" s="1"/>
  <c r="AZ208" i="1" s="1"/>
  <c r="AI209" i="1"/>
  <c r="AJ209" i="1" s="1"/>
  <c r="AZ209" i="1" s="1"/>
  <c r="AI210" i="1"/>
  <c r="AJ210" i="1" s="1"/>
  <c r="AZ210" i="1" s="1"/>
  <c r="AI211" i="1"/>
  <c r="AJ211" i="1" s="1"/>
  <c r="AZ211" i="1" s="1"/>
  <c r="AI212" i="1"/>
  <c r="AJ212" i="1" s="1"/>
  <c r="AZ212" i="1" s="1"/>
  <c r="AI213" i="1"/>
  <c r="AJ213" i="1" s="1"/>
  <c r="AZ213" i="1" s="1"/>
  <c r="AI214" i="1"/>
  <c r="AJ214" i="1" s="1"/>
  <c r="AZ214" i="1" s="1"/>
  <c r="AI215" i="1"/>
  <c r="AJ215" i="1" s="1"/>
  <c r="AZ215" i="1" s="1"/>
  <c r="AI216" i="1"/>
  <c r="AJ216" i="1" s="1"/>
  <c r="AZ216" i="1" s="1"/>
  <c r="AI217" i="1"/>
  <c r="AJ217" i="1" s="1"/>
  <c r="AZ217" i="1" s="1"/>
  <c r="AI218" i="1"/>
  <c r="AJ218" i="1" s="1"/>
  <c r="AZ218" i="1" s="1"/>
  <c r="AI219" i="1"/>
  <c r="AJ219" i="1" s="1"/>
  <c r="AZ219" i="1" s="1"/>
  <c r="AI220" i="1"/>
  <c r="AJ220" i="1" s="1"/>
  <c r="AZ220" i="1" s="1"/>
  <c r="AI221" i="1"/>
  <c r="AJ221" i="1" s="1"/>
  <c r="AZ221" i="1" s="1"/>
  <c r="AI222" i="1"/>
  <c r="AJ222" i="1" s="1"/>
  <c r="AZ222" i="1" s="1"/>
  <c r="AI223" i="1"/>
  <c r="AJ223" i="1" s="1"/>
  <c r="AZ223" i="1" s="1"/>
  <c r="AI224" i="1"/>
  <c r="AJ224" i="1" s="1"/>
  <c r="AZ224" i="1" s="1"/>
  <c r="AI225" i="1"/>
  <c r="AJ225" i="1" s="1"/>
  <c r="AZ225" i="1" s="1"/>
  <c r="AI226" i="1"/>
  <c r="AJ226" i="1" s="1"/>
  <c r="AZ226" i="1" s="1"/>
  <c r="AI227" i="1"/>
  <c r="AJ227" i="1" s="1"/>
  <c r="AZ227" i="1" s="1"/>
  <c r="AI228" i="1"/>
  <c r="AJ228" i="1" s="1"/>
  <c r="AZ228" i="1" s="1"/>
  <c r="AI229" i="1"/>
  <c r="AJ229" i="1" s="1"/>
  <c r="AZ229" i="1" s="1"/>
  <c r="AI230" i="1"/>
  <c r="AJ230" i="1" s="1"/>
  <c r="AZ230" i="1" s="1"/>
  <c r="AI231" i="1"/>
  <c r="AJ231" i="1" s="1"/>
  <c r="AZ231" i="1" s="1"/>
  <c r="AI232" i="1"/>
  <c r="AJ232" i="1" s="1"/>
  <c r="AZ232" i="1" s="1"/>
  <c r="AI233" i="1"/>
  <c r="AJ233" i="1" s="1"/>
  <c r="AZ233" i="1" s="1"/>
  <c r="AI234" i="1"/>
  <c r="AJ234" i="1" s="1"/>
  <c r="AZ234" i="1" s="1"/>
  <c r="AI235" i="1"/>
  <c r="AJ235" i="1" s="1"/>
  <c r="AZ235" i="1" s="1"/>
  <c r="AI236" i="1"/>
  <c r="AJ236" i="1" s="1"/>
  <c r="AZ236" i="1" s="1"/>
  <c r="AI237" i="1"/>
  <c r="AJ237" i="1" s="1"/>
  <c r="AZ237" i="1" s="1"/>
  <c r="AI238" i="1"/>
  <c r="AJ238" i="1" s="1"/>
  <c r="AZ238" i="1" s="1"/>
  <c r="AI239" i="1"/>
  <c r="AJ239" i="1" s="1"/>
  <c r="AZ239" i="1" s="1"/>
  <c r="AI240" i="1"/>
  <c r="AJ240" i="1" s="1"/>
  <c r="AZ240" i="1" s="1"/>
  <c r="AI241" i="1"/>
  <c r="AJ241" i="1" s="1"/>
  <c r="AZ241" i="1" s="1"/>
  <c r="AI242" i="1"/>
  <c r="AJ242" i="1" s="1"/>
  <c r="AZ242" i="1" s="1"/>
  <c r="AI243" i="1"/>
  <c r="AJ243" i="1" s="1"/>
  <c r="AZ243" i="1" s="1"/>
  <c r="AI244" i="1"/>
  <c r="AJ244" i="1" s="1"/>
  <c r="AZ244" i="1" s="1"/>
  <c r="AI245" i="1"/>
  <c r="AJ245" i="1" s="1"/>
  <c r="AZ245" i="1" s="1"/>
  <c r="AI246" i="1"/>
  <c r="AJ246" i="1" s="1"/>
  <c r="AZ246" i="1" s="1"/>
  <c r="AI247" i="1"/>
  <c r="AJ247" i="1" s="1"/>
  <c r="AZ247" i="1" s="1"/>
  <c r="AI248" i="1"/>
  <c r="AJ248" i="1" s="1"/>
  <c r="AZ248" i="1" s="1"/>
  <c r="AI249" i="1"/>
  <c r="AJ249" i="1" s="1"/>
  <c r="AZ249" i="1" s="1"/>
  <c r="AI250" i="1"/>
  <c r="AJ250" i="1" s="1"/>
  <c r="AZ250" i="1" s="1"/>
  <c r="AI251" i="1"/>
  <c r="AJ251" i="1" s="1"/>
  <c r="AZ251" i="1" s="1"/>
  <c r="AI252" i="1"/>
  <c r="AJ252" i="1" s="1"/>
  <c r="AZ252" i="1" s="1"/>
  <c r="AI253" i="1"/>
  <c r="AJ253" i="1" s="1"/>
  <c r="AZ253" i="1" s="1"/>
  <c r="AI254" i="1"/>
  <c r="AJ254" i="1" s="1"/>
  <c r="AZ254" i="1" s="1"/>
  <c r="AI255" i="1"/>
  <c r="AJ255" i="1" s="1"/>
  <c r="AZ255" i="1" s="1"/>
  <c r="AI256" i="1"/>
  <c r="AJ256" i="1" s="1"/>
  <c r="AZ256" i="1" s="1"/>
  <c r="AI257" i="1"/>
  <c r="AJ257" i="1" s="1"/>
  <c r="AZ257" i="1" s="1"/>
  <c r="AI258" i="1"/>
  <c r="AJ258" i="1" s="1"/>
  <c r="AZ258" i="1" s="1"/>
  <c r="AI259" i="1"/>
  <c r="AJ259" i="1" s="1"/>
  <c r="AZ259" i="1" s="1"/>
  <c r="AI260" i="1"/>
  <c r="AJ260" i="1" s="1"/>
  <c r="AZ260" i="1" s="1"/>
  <c r="AI261" i="1"/>
  <c r="AJ261" i="1" s="1"/>
  <c r="AZ261" i="1" s="1"/>
  <c r="AI262" i="1"/>
  <c r="AJ262" i="1" s="1"/>
  <c r="AZ262" i="1" s="1"/>
  <c r="AI263" i="1"/>
  <c r="AJ263" i="1" s="1"/>
  <c r="AZ263" i="1" s="1"/>
  <c r="AI264" i="1"/>
  <c r="AJ264" i="1" s="1"/>
  <c r="AZ264" i="1" s="1"/>
  <c r="AI265" i="1"/>
  <c r="AJ265" i="1" s="1"/>
  <c r="AZ265" i="1" s="1"/>
  <c r="AI266" i="1"/>
  <c r="AJ266" i="1" s="1"/>
  <c r="AZ266" i="1" s="1"/>
  <c r="AI267" i="1"/>
  <c r="AJ267" i="1" s="1"/>
  <c r="AZ267" i="1" s="1"/>
  <c r="AI268" i="1"/>
  <c r="AJ268" i="1" s="1"/>
  <c r="AZ268" i="1" s="1"/>
  <c r="AI269" i="1"/>
  <c r="AJ269" i="1" s="1"/>
  <c r="AZ269" i="1" s="1"/>
  <c r="AI270" i="1"/>
  <c r="AJ270" i="1" s="1"/>
  <c r="AZ270" i="1" s="1"/>
  <c r="AI271" i="1"/>
  <c r="AJ271" i="1" s="1"/>
  <c r="AZ271" i="1" s="1"/>
  <c r="AI272" i="1"/>
  <c r="AJ272" i="1" s="1"/>
  <c r="AZ272" i="1" s="1"/>
  <c r="AI273" i="1"/>
  <c r="AJ273" i="1" s="1"/>
  <c r="AZ273" i="1" s="1"/>
  <c r="AI274" i="1"/>
  <c r="AJ274" i="1" s="1"/>
  <c r="AZ274" i="1" s="1"/>
  <c r="AI275" i="1"/>
  <c r="AJ275" i="1" s="1"/>
  <c r="AZ275" i="1" s="1"/>
  <c r="AI276" i="1"/>
  <c r="AJ276" i="1" s="1"/>
  <c r="AZ276" i="1" s="1"/>
  <c r="AI277" i="1"/>
  <c r="AJ277" i="1" s="1"/>
  <c r="AZ277" i="1" s="1"/>
  <c r="AI278" i="1"/>
  <c r="AJ278" i="1" s="1"/>
  <c r="AZ278" i="1" s="1"/>
  <c r="AI279" i="1"/>
  <c r="AJ279" i="1" s="1"/>
  <c r="AZ279" i="1" s="1"/>
  <c r="AI280" i="1"/>
  <c r="AJ280" i="1" s="1"/>
  <c r="AZ280" i="1" s="1"/>
  <c r="AI281" i="1"/>
  <c r="AJ281" i="1" s="1"/>
  <c r="AZ281" i="1" s="1"/>
  <c r="AI282" i="1"/>
  <c r="AJ282" i="1" s="1"/>
  <c r="AZ282" i="1" s="1"/>
  <c r="AI283" i="1"/>
  <c r="AJ283" i="1" s="1"/>
  <c r="AZ283" i="1" s="1"/>
  <c r="AI284" i="1"/>
  <c r="AJ284" i="1" s="1"/>
  <c r="AZ284" i="1" s="1"/>
  <c r="AI285" i="1"/>
  <c r="AJ285" i="1" s="1"/>
  <c r="AZ285" i="1" s="1"/>
  <c r="AI286" i="1"/>
  <c r="AJ286" i="1" s="1"/>
  <c r="AZ286" i="1" s="1"/>
  <c r="AI287" i="1"/>
  <c r="AJ287" i="1" s="1"/>
  <c r="AZ287" i="1" s="1"/>
  <c r="AI288" i="1"/>
  <c r="AJ288" i="1" s="1"/>
  <c r="AZ288" i="1" s="1"/>
  <c r="AI289" i="1"/>
  <c r="AJ289" i="1" s="1"/>
  <c r="AZ289" i="1" s="1"/>
  <c r="AI290" i="1"/>
  <c r="AJ290" i="1" s="1"/>
  <c r="AZ290" i="1" s="1"/>
  <c r="AI291" i="1"/>
  <c r="AJ291" i="1" s="1"/>
  <c r="AZ291" i="1" s="1"/>
  <c r="AI292" i="1"/>
  <c r="AJ292" i="1" s="1"/>
  <c r="AZ292" i="1" s="1"/>
  <c r="AI293" i="1"/>
  <c r="AJ293" i="1" s="1"/>
  <c r="AZ293" i="1" s="1"/>
  <c r="AI294" i="1"/>
  <c r="AJ294" i="1" s="1"/>
  <c r="AZ294" i="1" s="1"/>
  <c r="AI295" i="1"/>
  <c r="AJ295" i="1" s="1"/>
  <c r="AZ295" i="1" s="1"/>
  <c r="AI296" i="1"/>
  <c r="AJ296" i="1" s="1"/>
  <c r="AZ296" i="1" s="1"/>
  <c r="AI297" i="1"/>
  <c r="AJ297" i="1" s="1"/>
  <c r="AZ297" i="1" s="1"/>
  <c r="AI298" i="1"/>
  <c r="AJ298" i="1" s="1"/>
  <c r="AZ298" i="1" s="1"/>
  <c r="AI299" i="1"/>
  <c r="AJ299" i="1" s="1"/>
  <c r="AZ299" i="1" s="1"/>
  <c r="AI300" i="1"/>
  <c r="AJ300" i="1" s="1"/>
  <c r="AZ300" i="1" s="1"/>
  <c r="AI301" i="1"/>
  <c r="AJ301" i="1" s="1"/>
  <c r="AZ301" i="1" s="1"/>
  <c r="AI302" i="1"/>
  <c r="AJ302" i="1" s="1"/>
  <c r="AZ302" i="1" s="1"/>
  <c r="AI303" i="1"/>
  <c r="AJ303" i="1" s="1"/>
  <c r="AZ303" i="1" s="1"/>
  <c r="AI304" i="1"/>
  <c r="AJ304" i="1" s="1"/>
  <c r="AZ304" i="1" s="1"/>
  <c r="AI305" i="1"/>
  <c r="AJ305" i="1" s="1"/>
  <c r="AZ305" i="1" s="1"/>
  <c r="AI306" i="1"/>
  <c r="AJ306" i="1" s="1"/>
  <c r="AZ306" i="1" s="1"/>
  <c r="AI307" i="1"/>
  <c r="AJ307" i="1" s="1"/>
  <c r="AZ307" i="1" s="1"/>
  <c r="AI308" i="1"/>
  <c r="AJ308" i="1" s="1"/>
  <c r="AZ308" i="1" s="1"/>
  <c r="AI309" i="1"/>
  <c r="AJ309" i="1" s="1"/>
  <c r="AZ309" i="1" s="1"/>
  <c r="AI310" i="1"/>
  <c r="AJ310" i="1" s="1"/>
  <c r="AZ310" i="1" s="1"/>
  <c r="AI311" i="1"/>
  <c r="AJ311" i="1" s="1"/>
  <c r="AZ311" i="1" s="1"/>
  <c r="AI312" i="1"/>
  <c r="AJ312" i="1" s="1"/>
  <c r="AZ312" i="1" s="1"/>
  <c r="AI313" i="1"/>
  <c r="AJ313" i="1" s="1"/>
  <c r="AZ313" i="1" s="1"/>
  <c r="AI314" i="1"/>
  <c r="AJ314" i="1" s="1"/>
  <c r="AZ314" i="1" s="1"/>
  <c r="AI315" i="1"/>
  <c r="AJ315" i="1" s="1"/>
  <c r="AZ315" i="1" s="1"/>
  <c r="AI316" i="1"/>
  <c r="AJ316" i="1" s="1"/>
  <c r="AZ316" i="1" s="1"/>
  <c r="AI317" i="1"/>
  <c r="AJ317" i="1" s="1"/>
  <c r="AZ317" i="1" s="1"/>
  <c r="AI318" i="1"/>
  <c r="AJ318" i="1" s="1"/>
  <c r="AZ318" i="1" s="1"/>
  <c r="AI319" i="1"/>
  <c r="AJ319" i="1" s="1"/>
  <c r="AZ319" i="1" s="1"/>
  <c r="AI320" i="1"/>
  <c r="AJ320" i="1" s="1"/>
  <c r="AZ320" i="1" s="1"/>
  <c r="AI321" i="1"/>
  <c r="AJ321" i="1" s="1"/>
  <c r="AZ321" i="1" s="1"/>
  <c r="AI322" i="1"/>
  <c r="AJ322" i="1" s="1"/>
  <c r="AZ322" i="1" s="1"/>
  <c r="AI323" i="1"/>
  <c r="AJ323" i="1" s="1"/>
  <c r="AZ323" i="1" s="1"/>
  <c r="AI324" i="1"/>
  <c r="AJ324" i="1" s="1"/>
  <c r="AZ324" i="1" s="1"/>
  <c r="AI325" i="1"/>
  <c r="AJ325" i="1" s="1"/>
  <c r="AZ325" i="1" s="1"/>
  <c r="AI326" i="1"/>
  <c r="AJ326" i="1" s="1"/>
  <c r="AZ326" i="1" s="1"/>
  <c r="AI327" i="1"/>
  <c r="AJ327" i="1" s="1"/>
  <c r="AZ327" i="1" s="1"/>
  <c r="AI328" i="1"/>
  <c r="AJ328" i="1" s="1"/>
  <c r="AZ328" i="1" s="1"/>
  <c r="AI329" i="1"/>
  <c r="AJ329" i="1" s="1"/>
  <c r="AZ329" i="1" s="1"/>
  <c r="AI330" i="1"/>
  <c r="AJ330" i="1" s="1"/>
  <c r="AZ330" i="1" s="1"/>
  <c r="AI331" i="1"/>
  <c r="AJ331" i="1" s="1"/>
  <c r="AZ331" i="1" s="1"/>
  <c r="AI332" i="1"/>
  <c r="AJ332" i="1" s="1"/>
  <c r="AZ332" i="1" s="1"/>
  <c r="AI333" i="1"/>
  <c r="AJ333" i="1" s="1"/>
  <c r="AZ333" i="1" s="1"/>
  <c r="AI334" i="1"/>
  <c r="AJ334" i="1" s="1"/>
  <c r="AZ334" i="1" s="1"/>
  <c r="AI335" i="1"/>
  <c r="AJ335" i="1" s="1"/>
  <c r="AZ335" i="1" s="1"/>
  <c r="AI336" i="1"/>
  <c r="AJ336" i="1" s="1"/>
  <c r="AZ336" i="1" s="1"/>
  <c r="AI337" i="1"/>
  <c r="AJ337" i="1" s="1"/>
  <c r="AZ337" i="1" s="1"/>
  <c r="AI338" i="1"/>
  <c r="AJ338" i="1" s="1"/>
  <c r="AZ338" i="1" s="1"/>
  <c r="AI339" i="1"/>
  <c r="AJ339" i="1" s="1"/>
  <c r="AZ339" i="1" s="1"/>
  <c r="AI340" i="1"/>
  <c r="AJ340" i="1" s="1"/>
  <c r="AZ340" i="1" s="1"/>
  <c r="AI341" i="1"/>
  <c r="AJ341" i="1" s="1"/>
  <c r="AZ341" i="1" s="1"/>
  <c r="AI342" i="1"/>
  <c r="AJ342" i="1" s="1"/>
  <c r="AZ342" i="1" s="1"/>
  <c r="AI343" i="1"/>
  <c r="AJ343" i="1" s="1"/>
  <c r="AZ343" i="1" s="1"/>
  <c r="AI344" i="1"/>
  <c r="AJ344" i="1" s="1"/>
  <c r="AZ344" i="1" s="1"/>
  <c r="AI345" i="1"/>
  <c r="AJ345" i="1" s="1"/>
  <c r="AZ345" i="1" s="1"/>
  <c r="AI346" i="1"/>
  <c r="AJ346" i="1" s="1"/>
  <c r="AZ346" i="1" s="1"/>
  <c r="AI347" i="1"/>
  <c r="AJ347" i="1" s="1"/>
  <c r="AZ347" i="1" s="1"/>
  <c r="AI348" i="1"/>
  <c r="AJ348" i="1" s="1"/>
  <c r="AZ348" i="1" s="1"/>
  <c r="AI349" i="1"/>
  <c r="AJ349" i="1" s="1"/>
  <c r="AZ349" i="1" s="1"/>
  <c r="AI350" i="1"/>
  <c r="AJ350" i="1" s="1"/>
  <c r="AZ350" i="1" s="1"/>
  <c r="AI351" i="1"/>
  <c r="AJ351" i="1" s="1"/>
  <c r="AZ351" i="1" s="1"/>
  <c r="AI352" i="1"/>
  <c r="AJ352" i="1" s="1"/>
  <c r="AZ352" i="1" s="1"/>
  <c r="AI353" i="1"/>
  <c r="AJ353" i="1" s="1"/>
  <c r="AZ353" i="1" s="1"/>
  <c r="AI354" i="1"/>
  <c r="AJ354" i="1" s="1"/>
  <c r="AZ354" i="1" s="1"/>
  <c r="AI355" i="1"/>
  <c r="AJ355" i="1" s="1"/>
  <c r="AZ355" i="1" s="1"/>
  <c r="AI356" i="1"/>
  <c r="AJ356" i="1" s="1"/>
  <c r="AZ356" i="1" s="1"/>
  <c r="AI357" i="1"/>
  <c r="AJ357" i="1" s="1"/>
  <c r="AZ357" i="1" s="1"/>
  <c r="AI358" i="1"/>
  <c r="AJ358" i="1" s="1"/>
  <c r="AZ358" i="1" s="1"/>
  <c r="AI359" i="1"/>
  <c r="AJ359" i="1" s="1"/>
  <c r="AZ359" i="1" s="1"/>
  <c r="AI360" i="1"/>
  <c r="AJ360" i="1" s="1"/>
  <c r="AZ360" i="1" s="1"/>
  <c r="AI361" i="1"/>
  <c r="AJ361" i="1" s="1"/>
  <c r="AZ361" i="1" s="1"/>
  <c r="AI362" i="1"/>
  <c r="AJ362" i="1" s="1"/>
  <c r="AZ362" i="1" s="1"/>
  <c r="AI363" i="1"/>
  <c r="AJ363" i="1" s="1"/>
  <c r="AZ363" i="1" s="1"/>
  <c r="AI364" i="1"/>
  <c r="AJ364" i="1" s="1"/>
  <c r="AZ364" i="1" s="1"/>
  <c r="AI365" i="1"/>
  <c r="AJ365" i="1" s="1"/>
  <c r="AZ365" i="1" s="1"/>
  <c r="AI366" i="1"/>
  <c r="AJ366" i="1" s="1"/>
  <c r="AZ366" i="1" s="1"/>
  <c r="AI367" i="1"/>
  <c r="AJ367" i="1" s="1"/>
  <c r="AZ367" i="1" s="1"/>
  <c r="AI368" i="1"/>
  <c r="AJ368" i="1" s="1"/>
  <c r="AZ368" i="1" s="1"/>
  <c r="AI369" i="1"/>
  <c r="AJ369" i="1" s="1"/>
  <c r="AZ369" i="1" s="1"/>
  <c r="AI370" i="1"/>
  <c r="AJ370" i="1" s="1"/>
  <c r="AZ370" i="1" s="1"/>
  <c r="AI371" i="1"/>
  <c r="AJ371" i="1" s="1"/>
  <c r="AZ371" i="1" s="1"/>
  <c r="AI372" i="1"/>
  <c r="AJ372" i="1" s="1"/>
  <c r="AZ372" i="1" s="1"/>
  <c r="AI373" i="1"/>
  <c r="AJ373" i="1" s="1"/>
  <c r="AZ373" i="1" s="1"/>
  <c r="AI374" i="1"/>
  <c r="AJ374" i="1" s="1"/>
  <c r="AZ374" i="1" s="1"/>
  <c r="AI375" i="1"/>
  <c r="AJ375" i="1" s="1"/>
  <c r="AZ375" i="1" s="1"/>
  <c r="AI376" i="1"/>
  <c r="AJ376" i="1" s="1"/>
  <c r="AZ376" i="1" s="1"/>
  <c r="AI377" i="1"/>
  <c r="AJ377" i="1" s="1"/>
  <c r="AZ377" i="1" s="1"/>
  <c r="AI378" i="1"/>
  <c r="AJ378" i="1" s="1"/>
  <c r="AZ378" i="1" s="1"/>
  <c r="AI379" i="1"/>
  <c r="AJ379" i="1" s="1"/>
  <c r="AZ379" i="1" s="1"/>
  <c r="AI380" i="1"/>
  <c r="AJ380" i="1" s="1"/>
  <c r="AZ380" i="1" s="1"/>
  <c r="AI381" i="1"/>
  <c r="AJ381" i="1" s="1"/>
  <c r="AZ381" i="1" s="1"/>
  <c r="AI382" i="1"/>
  <c r="AJ382" i="1" s="1"/>
  <c r="AZ382" i="1" s="1"/>
  <c r="AI383" i="1"/>
  <c r="AJ383" i="1" s="1"/>
  <c r="AZ383" i="1" s="1"/>
  <c r="AI384" i="1"/>
  <c r="AJ384" i="1" s="1"/>
  <c r="AZ384" i="1" s="1"/>
  <c r="AI385" i="1"/>
  <c r="AJ385" i="1" s="1"/>
  <c r="AZ385" i="1" s="1"/>
  <c r="AI386" i="1"/>
  <c r="AJ386" i="1" s="1"/>
  <c r="AZ386" i="1" s="1"/>
  <c r="AI387" i="1"/>
  <c r="AJ387" i="1" s="1"/>
  <c r="AZ387" i="1" s="1"/>
  <c r="AI388" i="1"/>
  <c r="AJ388" i="1" s="1"/>
  <c r="AZ388" i="1" s="1"/>
  <c r="AI389" i="1"/>
  <c r="AJ389" i="1" s="1"/>
  <c r="AZ389" i="1" s="1"/>
  <c r="AI390" i="1"/>
  <c r="AJ390" i="1" s="1"/>
  <c r="AZ390" i="1" s="1"/>
  <c r="AI391" i="1"/>
  <c r="AJ391" i="1" s="1"/>
  <c r="AZ391" i="1" s="1"/>
  <c r="AI392" i="1"/>
  <c r="AJ392" i="1" s="1"/>
  <c r="AZ392" i="1" s="1"/>
  <c r="AI393" i="1"/>
  <c r="AJ393" i="1" s="1"/>
  <c r="AZ393" i="1" s="1"/>
  <c r="AI394" i="1"/>
  <c r="AJ394" i="1" s="1"/>
  <c r="AZ394" i="1" s="1"/>
  <c r="AI395" i="1"/>
  <c r="AJ395" i="1" s="1"/>
  <c r="AZ395" i="1" s="1"/>
  <c r="AI396" i="1"/>
  <c r="AJ396" i="1" s="1"/>
  <c r="AZ396" i="1" s="1"/>
  <c r="AI397" i="1"/>
  <c r="AJ397" i="1" s="1"/>
  <c r="AZ397" i="1" s="1"/>
  <c r="AI398" i="1"/>
  <c r="AJ398" i="1" s="1"/>
  <c r="AZ398" i="1" s="1"/>
  <c r="AI399" i="1"/>
  <c r="AJ399" i="1" s="1"/>
  <c r="AZ399" i="1" s="1"/>
  <c r="AI400" i="1"/>
  <c r="AJ400" i="1" s="1"/>
  <c r="AZ400" i="1" s="1"/>
  <c r="AI401" i="1"/>
  <c r="AJ401" i="1" s="1"/>
  <c r="AZ401" i="1" s="1"/>
  <c r="AI402" i="1"/>
  <c r="AJ402" i="1" s="1"/>
  <c r="AZ402" i="1" s="1"/>
  <c r="AI403" i="1"/>
  <c r="AJ403" i="1" s="1"/>
  <c r="AZ403" i="1" s="1"/>
  <c r="AI404" i="1"/>
  <c r="AJ404" i="1" s="1"/>
  <c r="AZ404" i="1" s="1"/>
  <c r="AI405" i="1"/>
  <c r="AJ405" i="1" s="1"/>
  <c r="AZ405" i="1" s="1"/>
  <c r="AI406" i="1"/>
  <c r="AJ406" i="1" s="1"/>
  <c r="AZ406" i="1" s="1"/>
  <c r="AI407" i="1"/>
  <c r="AJ407" i="1" s="1"/>
  <c r="AZ407" i="1" s="1"/>
  <c r="AI408" i="1"/>
  <c r="AJ408" i="1" s="1"/>
  <c r="AZ408" i="1" s="1"/>
  <c r="AI409" i="1"/>
  <c r="AJ409" i="1" s="1"/>
  <c r="AZ409" i="1" s="1"/>
  <c r="AI410" i="1"/>
  <c r="AJ410" i="1" s="1"/>
  <c r="AZ410" i="1" s="1"/>
  <c r="AI411" i="1"/>
  <c r="AJ411" i="1" s="1"/>
  <c r="AZ411" i="1" s="1"/>
  <c r="AI412" i="1"/>
  <c r="AJ412" i="1" s="1"/>
  <c r="AZ412" i="1" s="1"/>
  <c r="AI413" i="1"/>
  <c r="AJ413" i="1" s="1"/>
  <c r="AZ413" i="1" s="1"/>
  <c r="AI414" i="1"/>
  <c r="AJ414" i="1" s="1"/>
  <c r="AZ414" i="1" s="1"/>
  <c r="AI415" i="1"/>
  <c r="AJ415" i="1" s="1"/>
  <c r="AZ415" i="1" s="1"/>
  <c r="AI416" i="1"/>
  <c r="AJ416" i="1" s="1"/>
  <c r="AZ416" i="1" s="1"/>
  <c r="AI417" i="1"/>
  <c r="AJ417" i="1" s="1"/>
  <c r="AZ417" i="1" s="1"/>
  <c r="AI418" i="1"/>
  <c r="AJ418" i="1" s="1"/>
  <c r="AZ418" i="1" s="1"/>
  <c r="AI419" i="1"/>
  <c r="AJ419" i="1" s="1"/>
  <c r="AZ419" i="1" s="1"/>
  <c r="AI420" i="1"/>
  <c r="AJ420" i="1" s="1"/>
  <c r="AZ420" i="1" s="1"/>
  <c r="AI421" i="1"/>
  <c r="AJ421" i="1" s="1"/>
  <c r="AZ421" i="1" s="1"/>
  <c r="AI422" i="1"/>
  <c r="AJ422" i="1" s="1"/>
  <c r="AZ422" i="1" s="1"/>
  <c r="AI423" i="1"/>
  <c r="AJ423" i="1" s="1"/>
  <c r="AZ423" i="1" s="1"/>
  <c r="AI424" i="1"/>
  <c r="AJ424" i="1" s="1"/>
  <c r="AZ424" i="1" s="1"/>
  <c r="AI425" i="1"/>
  <c r="AJ425" i="1" s="1"/>
  <c r="AZ425" i="1" s="1"/>
  <c r="AI426" i="1"/>
  <c r="AJ426" i="1" s="1"/>
  <c r="AZ426" i="1" s="1"/>
  <c r="AI427" i="1"/>
  <c r="AJ427" i="1" s="1"/>
  <c r="AZ427" i="1" s="1"/>
  <c r="AI428" i="1"/>
  <c r="AJ428" i="1" s="1"/>
  <c r="AZ428" i="1" s="1"/>
  <c r="AI429" i="1"/>
  <c r="AJ429" i="1" s="1"/>
  <c r="AZ429" i="1" s="1"/>
  <c r="AI430" i="1"/>
  <c r="AJ430" i="1" s="1"/>
  <c r="AZ430" i="1" s="1"/>
  <c r="AI431" i="1"/>
  <c r="AJ431" i="1" s="1"/>
  <c r="AZ431" i="1" s="1"/>
  <c r="AI432" i="1"/>
  <c r="AJ432" i="1" s="1"/>
  <c r="AZ432" i="1" s="1"/>
  <c r="AI433" i="1"/>
  <c r="AJ433" i="1" s="1"/>
  <c r="AZ433" i="1" s="1"/>
  <c r="AI434" i="1"/>
  <c r="AJ434" i="1" s="1"/>
  <c r="AZ434" i="1" s="1"/>
  <c r="AI435" i="1"/>
  <c r="AJ435" i="1" s="1"/>
  <c r="AZ435" i="1" s="1"/>
  <c r="AI436" i="1"/>
  <c r="AJ436" i="1" s="1"/>
  <c r="AZ436" i="1" s="1"/>
  <c r="AI437" i="1"/>
  <c r="AJ437" i="1" s="1"/>
  <c r="AZ437" i="1" s="1"/>
  <c r="AI438" i="1"/>
  <c r="AJ438" i="1" s="1"/>
  <c r="AZ438" i="1" s="1"/>
  <c r="AI439" i="1"/>
  <c r="AJ439" i="1" s="1"/>
  <c r="AZ439" i="1" s="1"/>
  <c r="AI440" i="1"/>
  <c r="AJ440" i="1" s="1"/>
  <c r="AZ440" i="1" s="1"/>
  <c r="AI441" i="1"/>
  <c r="AJ441" i="1" s="1"/>
  <c r="AZ441" i="1" s="1"/>
  <c r="AI442" i="1"/>
  <c r="AJ442" i="1" s="1"/>
  <c r="AZ442" i="1" s="1"/>
  <c r="AI443" i="1"/>
  <c r="AJ443" i="1" s="1"/>
  <c r="AZ443" i="1" s="1"/>
  <c r="AI444" i="1"/>
  <c r="AJ444" i="1" s="1"/>
  <c r="AZ444" i="1" s="1"/>
  <c r="AI445" i="1"/>
  <c r="AJ445" i="1" s="1"/>
  <c r="AZ445" i="1" s="1"/>
  <c r="AI446" i="1"/>
  <c r="AJ446" i="1" s="1"/>
  <c r="AZ446" i="1" s="1"/>
  <c r="AI447" i="1"/>
  <c r="AJ447" i="1" s="1"/>
  <c r="AZ447" i="1" s="1"/>
  <c r="AI448" i="1"/>
  <c r="AJ448" i="1" s="1"/>
  <c r="AZ448" i="1" s="1"/>
  <c r="AI449" i="1"/>
  <c r="AJ449" i="1" s="1"/>
  <c r="AZ449" i="1" s="1"/>
  <c r="AI450" i="1"/>
  <c r="AJ450" i="1" s="1"/>
  <c r="AZ450" i="1" s="1"/>
  <c r="AI451" i="1"/>
  <c r="AJ451" i="1" s="1"/>
  <c r="AZ451" i="1" s="1"/>
  <c r="AI452" i="1"/>
  <c r="AJ452" i="1" s="1"/>
  <c r="AZ452" i="1" s="1"/>
  <c r="AI453" i="1"/>
  <c r="AJ453" i="1" s="1"/>
  <c r="AZ453" i="1" s="1"/>
  <c r="AI454" i="1"/>
  <c r="AJ454" i="1" s="1"/>
  <c r="AZ454" i="1" s="1"/>
  <c r="AI455" i="1"/>
  <c r="AJ455" i="1" s="1"/>
  <c r="AZ455" i="1" s="1"/>
  <c r="AI456" i="1"/>
  <c r="AJ456" i="1" s="1"/>
  <c r="AZ456" i="1" s="1"/>
  <c r="AI457" i="1"/>
  <c r="AJ457" i="1" s="1"/>
  <c r="AZ457" i="1" s="1"/>
  <c r="AI458" i="1"/>
  <c r="AJ458" i="1" s="1"/>
  <c r="AZ458" i="1" s="1"/>
  <c r="AI459" i="1"/>
  <c r="AJ459" i="1" s="1"/>
  <c r="AZ459" i="1" s="1"/>
  <c r="AI460" i="1"/>
  <c r="AJ460" i="1" s="1"/>
  <c r="AZ460" i="1" s="1"/>
  <c r="AI461" i="1"/>
  <c r="AJ461" i="1" s="1"/>
  <c r="AZ461" i="1" s="1"/>
  <c r="AI462" i="1"/>
  <c r="AJ462" i="1" s="1"/>
  <c r="AZ462" i="1" s="1"/>
  <c r="AI463" i="1"/>
  <c r="AJ463" i="1" s="1"/>
  <c r="AZ463" i="1" s="1"/>
  <c r="AI464" i="1"/>
  <c r="AJ464" i="1" s="1"/>
  <c r="AZ464" i="1" s="1"/>
  <c r="AI2" i="1"/>
  <c r="AJ2" i="1" s="1"/>
  <c r="AZ2" i="1" s="1"/>
  <c r="BA458" i="1" l="1"/>
  <c r="BA446" i="1"/>
  <c r="BA434" i="1"/>
  <c r="BA422" i="1"/>
  <c r="BA410" i="1"/>
  <c r="BA398" i="1"/>
  <c r="BA386" i="1"/>
  <c r="BA374" i="1"/>
  <c r="BA362" i="1"/>
  <c r="BA350" i="1"/>
  <c r="BA338" i="1"/>
  <c r="BA326" i="1"/>
  <c r="BA314" i="1"/>
  <c r="BA302" i="1"/>
  <c r="BA290" i="1"/>
  <c r="BA278" i="1"/>
  <c r="BA262" i="1"/>
  <c r="BA246" i="1"/>
  <c r="BA234" i="1"/>
  <c r="BA222" i="1"/>
  <c r="BA210" i="1"/>
  <c r="BA198" i="1"/>
  <c r="BA190" i="1"/>
  <c r="BA174" i="1"/>
  <c r="BA158" i="1"/>
  <c r="BA146" i="1"/>
  <c r="BA134" i="1"/>
  <c r="BA122" i="1"/>
  <c r="BA110" i="1"/>
  <c r="BA98" i="1"/>
  <c r="BA78" i="1"/>
  <c r="BA70" i="1"/>
  <c r="BA62" i="1"/>
  <c r="BA46" i="1"/>
  <c r="BA38" i="1"/>
  <c r="BA26" i="1"/>
  <c r="BA14" i="1"/>
  <c r="BA461" i="1"/>
  <c r="BA457" i="1"/>
  <c r="BA453" i="1"/>
  <c r="BA449" i="1"/>
  <c r="BA445" i="1"/>
  <c r="BA441" i="1"/>
  <c r="BA437" i="1"/>
  <c r="BA433" i="1"/>
  <c r="BA429" i="1"/>
  <c r="BA425" i="1"/>
  <c r="BA421" i="1"/>
  <c r="BA417" i="1"/>
  <c r="BA413" i="1"/>
  <c r="BA409" i="1"/>
  <c r="BA405" i="1"/>
  <c r="BA401" i="1"/>
  <c r="BA397" i="1"/>
  <c r="BA393" i="1"/>
  <c r="BA389" i="1"/>
  <c r="BA385" i="1"/>
  <c r="BA381" i="1"/>
  <c r="BA377" i="1"/>
  <c r="BA373" i="1"/>
  <c r="BA369" i="1"/>
  <c r="BA365" i="1"/>
  <c r="BA361" i="1"/>
  <c r="BA357" i="1"/>
  <c r="BA353" i="1"/>
  <c r="BA349" i="1"/>
  <c r="BA345" i="1"/>
  <c r="BA341" i="1"/>
  <c r="BA337" i="1"/>
  <c r="BA333" i="1"/>
  <c r="BA329" i="1"/>
  <c r="BA325" i="1"/>
  <c r="BA321" i="1"/>
  <c r="BA317" i="1"/>
  <c r="BA313" i="1"/>
  <c r="BA309" i="1"/>
  <c r="BA305" i="1"/>
  <c r="BA301" i="1"/>
  <c r="BA297" i="1"/>
  <c r="BA293" i="1"/>
  <c r="BA289" i="1"/>
  <c r="BA285" i="1"/>
  <c r="BA281" i="1"/>
  <c r="BA277" i="1"/>
  <c r="BA273" i="1"/>
  <c r="BA269" i="1"/>
  <c r="BA265" i="1"/>
  <c r="BA261" i="1"/>
  <c r="BA257" i="1"/>
  <c r="BA253" i="1"/>
  <c r="BA249" i="1"/>
  <c r="BA245" i="1"/>
  <c r="BA241" i="1"/>
  <c r="BA237" i="1"/>
  <c r="BA233" i="1"/>
  <c r="BA229" i="1"/>
  <c r="BA225" i="1"/>
  <c r="BA221" i="1"/>
  <c r="BA217" i="1"/>
  <c r="BA213" i="1"/>
  <c r="BA209" i="1"/>
  <c r="BA205" i="1"/>
  <c r="BA201" i="1"/>
  <c r="BA197" i="1"/>
  <c r="BA193" i="1"/>
  <c r="BA189" i="1"/>
  <c r="BA185" i="1"/>
  <c r="BA181" i="1"/>
  <c r="BA177" i="1"/>
  <c r="BA173" i="1"/>
  <c r="BA169" i="1"/>
  <c r="BA165" i="1"/>
  <c r="BA161" i="1"/>
  <c r="BA157" i="1"/>
  <c r="BA153" i="1"/>
  <c r="BA149" i="1"/>
  <c r="BA145" i="1"/>
  <c r="BA141" i="1"/>
  <c r="BA137" i="1"/>
  <c r="BA133" i="1"/>
  <c r="BA129" i="1"/>
  <c r="BA125" i="1"/>
  <c r="BA121" i="1"/>
  <c r="BA117" i="1"/>
  <c r="BA113" i="1"/>
  <c r="BA109" i="1"/>
  <c r="BA105" i="1"/>
  <c r="BA101" i="1"/>
  <c r="BA97" i="1"/>
  <c r="BA93" i="1"/>
  <c r="BA89" i="1"/>
  <c r="BA85" i="1"/>
  <c r="BA81" i="1"/>
  <c r="BA77" i="1"/>
  <c r="BA73" i="1"/>
  <c r="BA69" i="1"/>
  <c r="BA65" i="1"/>
  <c r="BA61" i="1"/>
  <c r="BA57" i="1"/>
  <c r="BA53" i="1"/>
  <c r="BA49" i="1"/>
  <c r="BA45" i="1"/>
  <c r="BA41" i="1"/>
  <c r="BA37" i="1"/>
  <c r="BA33" i="1"/>
  <c r="BA29" i="1"/>
  <c r="BA25" i="1"/>
  <c r="BA21" i="1"/>
  <c r="BA17" i="1"/>
  <c r="BA13" i="1"/>
  <c r="BA9" i="1"/>
  <c r="BA5" i="1"/>
  <c r="BA462" i="1"/>
  <c r="BA454" i="1"/>
  <c r="BA442" i="1"/>
  <c r="BA430" i="1"/>
  <c r="BA418" i="1"/>
  <c r="BA406" i="1"/>
  <c r="BA394" i="1"/>
  <c r="BA382" i="1"/>
  <c r="BA370" i="1"/>
  <c r="BA358" i="1"/>
  <c r="BA346" i="1"/>
  <c r="BA330" i="1"/>
  <c r="BA322" i="1"/>
  <c r="BA310" i="1"/>
  <c r="BA298" i="1"/>
  <c r="BA286" i="1"/>
  <c r="BA274" i="1"/>
  <c r="BA266" i="1"/>
  <c r="BA254" i="1"/>
  <c r="BA242" i="1"/>
  <c r="BA230" i="1"/>
  <c r="BA218" i="1"/>
  <c r="BA202" i="1"/>
  <c r="BA194" i="1"/>
  <c r="BA182" i="1"/>
  <c r="BA170" i="1"/>
  <c r="BA162" i="1"/>
  <c r="BA150" i="1"/>
  <c r="BA138" i="1"/>
  <c r="BA126" i="1"/>
  <c r="BA114" i="1"/>
  <c r="BA106" i="1"/>
  <c r="BA94" i="1"/>
  <c r="BA82" i="1"/>
  <c r="BA66" i="1"/>
  <c r="BA54" i="1"/>
  <c r="BA50" i="1"/>
  <c r="BA34" i="1"/>
  <c r="BA22" i="1"/>
  <c r="BA10" i="1"/>
  <c r="BA464" i="1"/>
  <c r="BA456" i="1"/>
  <c r="BA452" i="1"/>
  <c r="BA444" i="1"/>
  <c r="BA440" i="1"/>
  <c r="BA436" i="1"/>
  <c r="BA432" i="1"/>
  <c r="BA428" i="1"/>
  <c r="BA424" i="1"/>
  <c r="BA420" i="1"/>
  <c r="BA416" i="1"/>
  <c r="BA412" i="1"/>
  <c r="BA408" i="1"/>
  <c r="BA404" i="1"/>
  <c r="BA400" i="1"/>
  <c r="BA396" i="1"/>
  <c r="BA392" i="1"/>
  <c r="BA388" i="1"/>
  <c r="BA384" i="1"/>
  <c r="BA380" i="1"/>
  <c r="BA376" i="1"/>
  <c r="BA372" i="1"/>
  <c r="BA368" i="1"/>
  <c r="BA364" i="1"/>
  <c r="BA360" i="1"/>
  <c r="BA356" i="1"/>
  <c r="BA352" i="1"/>
  <c r="BA348" i="1"/>
  <c r="BA344" i="1"/>
  <c r="BA340" i="1"/>
  <c r="BA336" i="1"/>
  <c r="BA332" i="1"/>
  <c r="BA328" i="1"/>
  <c r="BA324" i="1"/>
  <c r="BA320" i="1"/>
  <c r="BA316" i="1"/>
  <c r="BA312" i="1"/>
  <c r="BA308" i="1"/>
  <c r="BA304" i="1"/>
  <c r="BA300" i="1"/>
  <c r="BA296" i="1"/>
  <c r="BA292" i="1"/>
  <c r="BA288" i="1"/>
  <c r="BA284" i="1"/>
  <c r="BA280" i="1"/>
  <c r="BA276" i="1"/>
  <c r="BA272" i="1"/>
  <c r="BA268" i="1"/>
  <c r="BA264" i="1"/>
  <c r="BA260" i="1"/>
  <c r="BA256" i="1"/>
  <c r="BA252" i="1"/>
  <c r="BA248" i="1"/>
  <c r="BA244" i="1"/>
  <c r="BA240" i="1"/>
  <c r="BA236" i="1"/>
  <c r="BA232" i="1"/>
  <c r="BA228" i="1"/>
  <c r="BA224" i="1"/>
  <c r="BA220" i="1"/>
  <c r="BA216" i="1"/>
  <c r="BA212" i="1"/>
  <c r="BA208" i="1"/>
  <c r="BA204" i="1"/>
  <c r="BA200" i="1"/>
  <c r="BA196" i="1"/>
  <c r="BA192" i="1"/>
  <c r="BA188" i="1"/>
  <c r="BA184" i="1"/>
  <c r="BA180" i="1"/>
  <c r="BA176" i="1"/>
  <c r="BA172" i="1"/>
  <c r="BA168" i="1"/>
  <c r="BA164" i="1"/>
  <c r="BA160" i="1"/>
  <c r="BA156" i="1"/>
  <c r="BA152" i="1"/>
  <c r="BA148" i="1"/>
  <c r="BA144" i="1"/>
  <c r="BA140" i="1"/>
  <c r="BA136" i="1"/>
  <c r="BA132" i="1"/>
  <c r="BA128" i="1"/>
  <c r="BA124" i="1"/>
  <c r="BA120" i="1"/>
  <c r="BA116" i="1"/>
  <c r="BA112" i="1"/>
  <c r="BA108" i="1"/>
  <c r="BA104" i="1"/>
  <c r="BA100" i="1"/>
  <c r="BA96" i="1"/>
  <c r="BA92" i="1"/>
  <c r="BA88" i="1"/>
  <c r="BA84" i="1"/>
  <c r="BA80" i="1"/>
  <c r="BA76" i="1"/>
  <c r="BA72" i="1"/>
  <c r="BA68" i="1"/>
  <c r="BA64" i="1"/>
  <c r="BA60" i="1"/>
  <c r="BA56" i="1"/>
  <c r="BA52" i="1"/>
  <c r="BA48" i="1"/>
  <c r="BA44" i="1"/>
  <c r="BA40" i="1"/>
  <c r="BA36" i="1"/>
  <c r="BA32" i="1"/>
  <c r="BA28" i="1"/>
  <c r="BA24" i="1"/>
  <c r="BA20" i="1"/>
  <c r="BA16" i="1"/>
  <c r="BA12" i="1"/>
  <c r="BA8" i="1"/>
  <c r="BA4" i="1"/>
  <c r="BA3" i="1"/>
  <c r="BA450" i="1"/>
  <c r="BA438" i="1"/>
  <c r="BA426" i="1"/>
  <c r="BA414" i="1"/>
  <c r="BA402" i="1"/>
  <c r="BA390" i="1"/>
  <c r="BA378" i="1"/>
  <c r="BA366" i="1"/>
  <c r="BA354" i="1"/>
  <c r="BA342" i="1"/>
  <c r="BA334" i="1"/>
  <c r="BA318" i="1"/>
  <c r="BA306" i="1"/>
  <c r="BA294" i="1"/>
  <c r="BA282" i="1"/>
  <c r="BA270" i="1"/>
  <c r="BA258" i="1"/>
  <c r="BA250" i="1"/>
  <c r="BA238" i="1"/>
  <c r="BA226" i="1"/>
  <c r="BA214" i="1"/>
  <c r="BA206" i="1"/>
  <c r="BA186" i="1"/>
  <c r="BA178" i="1"/>
  <c r="BA166" i="1"/>
  <c r="BA154" i="1"/>
  <c r="BA142" i="1"/>
  <c r="BA130" i="1"/>
  <c r="BA118" i="1"/>
  <c r="BA102" i="1"/>
  <c r="BA90" i="1"/>
  <c r="BA86" i="1"/>
  <c r="BA74" i="1"/>
  <c r="BA58" i="1"/>
  <c r="BA42" i="1"/>
  <c r="BA30" i="1"/>
  <c r="BA18" i="1"/>
  <c r="BA6" i="1"/>
  <c r="BA460" i="1"/>
  <c r="BA448" i="1"/>
  <c r="BA463" i="1"/>
  <c r="BA459" i="1"/>
  <c r="BA455" i="1"/>
  <c r="BA451" i="1"/>
  <c r="BA447" i="1"/>
  <c r="BA443" i="1"/>
  <c r="BA439" i="1"/>
  <c r="BA435" i="1"/>
  <c r="BA431" i="1"/>
  <c r="BA427" i="1"/>
  <c r="BA423" i="1"/>
  <c r="BA419" i="1"/>
  <c r="BA415" i="1"/>
  <c r="BA411" i="1"/>
  <c r="BA407" i="1"/>
  <c r="BA403" i="1"/>
  <c r="BA399" i="1"/>
  <c r="BA395" i="1"/>
  <c r="BA391" i="1"/>
  <c r="BA387" i="1"/>
  <c r="BA383" i="1"/>
  <c r="BA379" i="1"/>
  <c r="BA375" i="1"/>
  <c r="BA371" i="1"/>
  <c r="BA367" i="1"/>
  <c r="BA363" i="1"/>
  <c r="BA359" i="1"/>
  <c r="BA355" i="1"/>
  <c r="BA351" i="1"/>
  <c r="BA347" i="1"/>
  <c r="BA343" i="1"/>
  <c r="BA339" i="1"/>
  <c r="BA335" i="1"/>
  <c r="BA331" i="1"/>
  <c r="BA327" i="1"/>
  <c r="BA323" i="1"/>
  <c r="BA319" i="1"/>
  <c r="BA315" i="1"/>
  <c r="BA311" i="1"/>
  <c r="BA307" i="1"/>
  <c r="BA303" i="1"/>
  <c r="BA299" i="1"/>
  <c r="BA295" i="1"/>
  <c r="BA291" i="1"/>
  <c r="BA287" i="1"/>
  <c r="BA283" i="1"/>
  <c r="BA279" i="1"/>
  <c r="BA275" i="1"/>
  <c r="BA271" i="1"/>
  <c r="BA267" i="1"/>
  <c r="BA263" i="1"/>
  <c r="BA259" i="1"/>
  <c r="BA255" i="1"/>
  <c r="BA251" i="1"/>
  <c r="BA247" i="1"/>
  <c r="BA243" i="1"/>
  <c r="BA239" i="1"/>
  <c r="BA235" i="1"/>
  <c r="BA231" i="1"/>
  <c r="BA227" i="1"/>
  <c r="BA223" i="1"/>
  <c r="BA219" i="1"/>
  <c r="BA215" i="1"/>
  <c r="BA211" i="1"/>
  <c r="BA207" i="1"/>
  <c r="BA203" i="1"/>
  <c r="BA199" i="1"/>
  <c r="BA195" i="1"/>
  <c r="BA191" i="1"/>
  <c r="BA187" i="1"/>
  <c r="BA183" i="1"/>
  <c r="BA179" i="1"/>
  <c r="BA175" i="1"/>
  <c r="BA171" i="1"/>
  <c r="BA167" i="1"/>
  <c r="BA163" i="1"/>
  <c r="BA159" i="1"/>
  <c r="BA155" i="1"/>
  <c r="BA151" i="1"/>
  <c r="BA147" i="1"/>
  <c r="BA143" i="1"/>
  <c r="BA139" i="1"/>
  <c r="BA135" i="1"/>
  <c r="BA131" i="1"/>
  <c r="BA127" i="1"/>
  <c r="BA123" i="1"/>
  <c r="BA119" i="1"/>
  <c r="BA115" i="1"/>
  <c r="BA111" i="1"/>
  <c r="BA107" i="1"/>
  <c r="BA103" i="1"/>
  <c r="BA99" i="1"/>
  <c r="BA95" i="1"/>
  <c r="BA91" i="1"/>
  <c r="BA87" i="1"/>
  <c r="BA83" i="1"/>
  <c r="BA79" i="1"/>
  <c r="BA75" i="1"/>
  <c r="BA71" i="1"/>
  <c r="BA67" i="1"/>
  <c r="BA63" i="1"/>
  <c r="BA59" i="1"/>
  <c r="BA55" i="1"/>
  <c r="BA51" i="1"/>
  <c r="BA47" i="1"/>
  <c r="BA43" i="1"/>
  <c r="BA39" i="1"/>
  <c r="BA35" i="1"/>
  <c r="BA31" i="1"/>
  <c r="BA27" i="1"/>
  <c r="BA23" i="1"/>
  <c r="BA19" i="1"/>
  <c r="BA15" i="1"/>
  <c r="BA11" i="1"/>
  <c r="BA7" i="1"/>
  <c r="Y48" i="4"/>
  <c r="Y46" i="4"/>
  <c r="Y44" i="4"/>
  <c r="Y42" i="4"/>
  <c r="Y40" i="4"/>
  <c r="Y38" i="4"/>
  <c r="Y36" i="4"/>
  <c r="Y34" i="4"/>
  <c r="Y32" i="4"/>
  <c r="Y30" i="4"/>
  <c r="Y28" i="4"/>
  <c r="Y26" i="4"/>
  <c r="Y24" i="4"/>
  <c r="Y22" i="4"/>
  <c r="Y20" i="4"/>
  <c r="Y18" i="4"/>
  <c r="Y16" i="4"/>
  <c r="Y14" i="4"/>
  <c r="Y12" i="4"/>
  <c r="Y10" i="4"/>
  <c r="Y8" i="4"/>
  <c r="Y6" i="4"/>
  <c r="Y4" i="4"/>
  <c r="Y49" i="4"/>
  <c r="Y47" i="4"/>
  <c r="Y45" i="4"/>
  <c r="Y43" i="4"/>
  <c r="Y41" i="4"/>
  <c r="Y39" i="4"/>
  <c r="Y37" i="4"/>
  <c r="Y35" i="4"/>
  <c r="Y33" i="4"/>
  <c r="Y31" i="4"/>
  <c r="Y29" i="4"/>
  <c r="Y27" i="4"/>
  <c r="Y25" i="4"/>
  <c r="Y23" i="4"/>
  <c r="Y21" i="4"/>
  <c r="Y19" i="4"/>
  <c r="Y17" i="4"/>
  <c r="Y15" i="4"/>
  <c r="Y13" i="4"/>
  <c r="Y11" i="4"/>
  <c r="Y9" i="4"/>
  <c r="Y7" i="4"/>
  <c r="Y5" i="4"/>
  <c r="BB3" i="1" l="1"/>
  <c r="BB7" i="1"/>
  <c r="BB11" i="1"/>
  <c r="BB15" i="1"/>
  <c r="BB19" i="1"/>
  <c r="BB23" i="1"/>
  <c r="BB27" i="1"/>
  <c r="BB31" i="1"/>
  <c r="BB35" i="1"/>
  <c r="BB39" i="1"/>
  <c r="BB43" i="1"/>
  <c r="BB47" i="1"/>
  <c r="BB51" i="1"/>
  <c r="BB55" i="1"/>
  <c r="BB59" i="1"/>
  <c r="BB63" i="1"/>
  <c r="BB67" i="1"/>
  <c r="BB71" i="1"/>
  <c r="BB75" i="1"/>
  <c r="BB79" i="1"/>
  <c r="BB83" i="1"/>
  <c r="BB87" i="1"/>
  <c r="BB91" i="1"/>
  <c r="BB95" i="1"/>
  <c r="BB99" i="1"/>
  <c r="BB103" i="1"/>
  <c r="BB107" i="1"/>
  <c r="BB111" i="1"/>
  <c r="BB115" i="1"/>
  <c r="BB119" i="1"/>
  <c r="BB123" i="1"/>
  <c r="BB127" i="1"/>
  <c r="BB131" i="1"/>
  <c r="BB135" i="1"/>
  <c r="BB139" i="1"/>
  <c r="BB143" i="1"/>
  <c r="BB147" i="1"/>
  <c r="BB151" i="1"/>
  <c r="BB155" i="1"/>
  <c r="BB159" i="1"/>
  <c r="BB163" i="1"/>
  <c r="BB167" i="1"/>
  <c r="BB171" i="1"/>
  <c r="BB175" i="1"/>
  <c r="BB179" i="1"/>
  <c r="BB183" i="1"/>
  <c r="BB187" i="1"/>
  <c r="BB191" i="1"/>
  <c r="BB195" i="1"/>
  <c r="BB199" i="1"/>
  <c r="BB203" i="1"/>
  <c r="BB207" i="1"/>
  <c r="BB211" i="1"/>
  <c r="BB215" i="1"/>
  <c r="BB219" i="1"/>
  <c r="BB223" i="1"/>
  <c r="BB227" i="1"/>
  <c r="BB231" i="1"/>
  <c r="BB235" i="1"/>
  <c r="BB239" i="1"/>
  <c r="BB243" i="1"/>
  <c r="BB247" i="1"/>
  <c r="BB251" i="1"/>
  <c r="BB255" i="1"/>
  <c r="BB259" i="1"/>
  <c r="BB263" i="1"/>
  <c r="BB267" i="1"/>
  <c r="BB271" i="1"/>
  <c r="BB275" i="1"/>
  <c r="BB279" i="1"/>
  <c r="BB283" i="1"/>
  <c r="BB287" i="1"/>
  <c r="BB291" i="1"/>
  <c r="BB295" i="1"/>
  <c r="BB299" i="1"/>
  <c r="BB303" i="1"/>
  <c r="BB307" i="1"/>
  <c r="BB311" i="1"/>
  <c r="BB315" i="1"/>
  <c r="BB319" i="1"/>
  <c r="BB323" i="1"/>
  <c r="BB327" i="1"/>
  <c r="BB331" i="1"/>
  <c r="BB335" i="1"/>
  <c r="BB339" i="1"/>
  <c r="BB4" i="1"/>
  <c r="BB8" i="1"/>
  <c r="BB12" i="1"/>
  <c r="BB16" i="1"/>
  <c r="BB20" i="1"/>
  <c r="BB24" i="1"/>
  <c r="BB28" i="1"/>
  <c r="BB32" i="1"/>
  <c r="BB36" i="1"/>
  <c r="BB40" i="1"/>
  <c r="BB44" i="1"/>
  <c r="BB48" i="1"/>
  <c r="BB52" i="1"/>
  <c r="BB56" i="1"/>
  <c r="BB60" i="1"/>
  <c r="BB64" i="1"/>
  <c r="BB68" i="1"/>
  <c r="BB72" i="1"/>
  <c r="BB76" i="1"/>
  <c r="BB80" i="1"/>
  <c r="BB84" i="1"/>
  <c r="BB88" i="1"/>
  <c r="BB92" i="1"/>
  <c r="BB96" i="1"/>
  <c r="BB100" i="1"/>
  <c r="BB104" i="1"/>
  <c r="BB108" i="1"/>
  <c r="BB112" i="1"/>
  <c r="BB116" i="1"/>
  <c r="BB120" i="1"/>
  <c r="BB124" i="1"/>
  <c r="BB128" i="1"/>
  <c r="BB132" i="1"/>
  <c r="BB136" i="1"/>
  <c r="BB140" i="1"/>
  <c r="BB144" i="1"/>
  <c r="BB148" i="1"/>
  <c r="BB152" i="1"/>
  <c r="BB156" i="1"/>
  <c r="BB160" i="1"/>
  <c r="BB164" i="1"/>
  <c r="BB168" i="1"/>
  <c r="BB172" i="1"/>
  <c r="BB176" i="1"/>
  <c r="BB180" i="1"/>
  <c r="BB184" i="1"/>
  <c r="BB188" i="1"/>
  <c r="BB192" i="1"/>
  <c r="BB196" i="1"/>
  <c r="BB200" i="1"/>
  <c r="BB204" i="1"/>
  <c r="BB208" i="1"/>
  <c r="BB212" i="1"/>
  <c r="BB216" i="1"/>
  <c r="BB220" i="1"/>
  <c r="BB224" i="1"/>
  <c r="BB228" i="1"/>
  <c r="BB232" i="1"/>
  <c r="BB236" i="1"/>
  <c r="BB240" i="1"/>
  <c r="BB244" i="1"/>
  <c r="BB248" i="1"/>
  <c r="BB252" i="1"/>
  <c r="BB256" i="1"/>
  <c r="BB260" i="1"/>
  <c r="BB264" i="1"/>
  <c r="BB268" i="1"/>
  <c r="BB272" i="1"/>
  <c r="BB276" i="1"/>
  <c r="BB280" i="1"/>
  <c r="BB284" i="1"/>
  <c r="BB288" i="1"/>
  <c r="BB292" i="1"/>
  <c r="BB296" i="1"/>
  <c r="BB300" i="1"/>
  <c r="BB304" i="1"/>
  <c r="BB308" i="1"/>
  <c r="BB312" i="1"/>
  <c r="BB316" i="1"/>
  <c r="BB320" i="1"/>
  <c r="BB324" i="1"/>
  <c r="BB328" i="1"/>
  <c r="BB332" i="1"/>
  <c r="BB336" i="1"/>
  <c r="BB340" i="1"/>
  <c r="BB5" i="1"/>
  <c r="BB9" i="1"/>
  <c r="BB13" i="1"/>
  <c r="BB17" i="1"/>
  <c r="BB21" i="1"/>
  <c r="BB25" i="1"/>
  <c r="BB29" i="1"/>
  <c r="BB33" i="1"/>
  <c r="BB37" i="1"/>
  <c r="BB41" i="1"/>
  <c r="BB45" i="1"/>
  <c r="BB49" i="1"/>
  <c r="BB53" i="1"/>
  <c r="BB57" i="1"/>
  <c r="BB61" i="1"/>
  <c r="BB65" i="1"/>
  <c r="BB69" i="1"/>
  <c r="BB73" i="1"/>
  <c r="BB77" i="1"/>
  <c r="BB81" i="1"/>
  <c r="BB85" i="1"/>
  <c r="BB89" i="1"/>
  <c r="BB93" i="1"/>
  <c r="BB97" i="1"/>
  <c r="BB101" i="1"/>
  <c r="BB105" i="1"/>
  <c r="BB109" i="1"/>
  <c r="BB113" i="1"/>
  <c r="BB117" i="1"/>
  <c r="BB121" i="1"/>
  <c r="BB125" i="1"/>
  <c r="BB129" i="1"/>
  <c r="BB133" i="1"/>
  <c r="BB137" i="1"/>
  <c r="BB141" i="1"/>
  <c r="BB145" i="1"/>
  <c r="BB149" i="1"/>
  <c r="BB153" i="1"/>
  <c r="BB157" i="1"/>
  <c r="BB161" i="1"/>
  <c r="BB165" i="1"/>
  <c r="BB169" i="1"/>
  <c r="BB173" i="1"/>
  <c r="BB177" i="1"/>
  <c r="BB181" i="1"/>
  <c r="BB185" i="1"/>
  <c r="BB189" i="1"/>
  <c r="BB193" i="1"/>
  <c r="BB197" i="1"/>
  <c r="BB201" i="1"/>
  <c r="BB205" i="1"/>
  <c r="BB209" i="1"/>
  <c r="BB213" i="1"/>
  <c r="BB217" i="1"/>
  <c r="BB221" i="1"/>
  <c r="BB225" i="1"/>
  <c r="BB229" i="1"/>
  <c r="BB233" i="1"/>
  <c r="BB237" i="1"/>
  <c r="BB241" i="1"/>
  <c r="BB245" i="1"/>
  <c r="BB6" i="1"/>
  <c r="BB22" i="1"/>
  <c r="BB38" i="1"/>
  <c r="BB54" i="1"/>
  <c r="BB70" i="1"/>
  <c r="BB86" i="1"/>
  <c r="BB102" i="1"/>
  <c r="BB118" i="1"/>
  <c r="BB134" i="1"/>
  <c r="BB150" i="1"/>
  <c r="BB166" i="1"/>
  <c r="BB182" i="1"/>
  <c r="BB198" i="1"/>
  <c r="BB214" i="1"/>
  <c r="BB230" i="1"/>
  <c r="BB246" i="1"/>
  <c r="BB254" i="1"/>
  <c r="BB262" i="1"/>
  <c r="BB270" i="1"/>
  <c r="BB278" i="1"/>
  <c r="BB286" i="1"/>
  <c r="BB294" i="1"/>
  <c r="BB302" i="1"/>
  <c r="BB310" i="1"/>
  <c r="BB318" i="1"/>
  <c r="BB326" i="1"/>
  <c r="BB334" i="1"/>
  <c r="BB342" i="1"/>
  <c r="BB346" i="1"/>
  <c r="BB350" i="1"/>
  <c r="BB354" i="1"/>
  <c r="BB358" i="1"/>
  <c r="BB362" i="1"/>
  <c r="BB366" i="1"/>
  <c r="BB370" i="1"/>
  <c r="BB374" i="1"/>
  <c r="BB378" i="1"/>
  <c r="BB382" i="1"/>
  <c r="BB386" i="1"/>
  <c r="BB390" i="1"/>
  <c r="BB394" i="1"/>
  <c r="BB398" i="1"/>
  <c r="BB402" i="1"/>
  <c r="BB406" i="1"/>
  <c r="BB410" i="1"/>
  <c r="BB414" i="1"/>
  <c r="BB418" i="1"/>
  <c r="BB422" i="1"/>
  <c r="BB426" i="1"/>
  <c r="BB430" i="1"/>
  <c r="BB434" i="1"/>
  <c r="BB438" i="1"/>
  <c r="BB442" i="1"/>
  <c r="BB446" i="1"/>
  <c r="BB450" i="1"/>
  <c r="BB454" i="1"/>
  <c r="BB458" i="1"/>
  <c r="BB462" i="1"/>
  <c r="BB10" i="1"/>
  <c r="BB26" i="1"/>
  <c r="BB42" i="1"/>
  <c r="BB58" i="1"/>
  <c r="BB74" i="1"/>
  <c r="BB90" i="1"/>
  <c r="BB106" i="1"/>
  <c r="BB122" i="1"/>
  <c r="BB138" i="1"/>
  <c r="BB154" i="1"/>
  <c r="BB170" i="1"/>
  <c r="BB186" i="1"/>
  <c r="BB202" i="1"/>
  <c r="BB218" i="1"/>
  <c r="BB234" i="1"/>
  <c r="BB249" i="1"/>
  <c r="BB257" i="1"/>
  <c r="BB265" i="1"/>
  <c r="BB273" i="1"/>
  <c r="BB281" i="1"/>
  <c r="BB289" i="1"/>
  <c r="BB297" i="1"/>
  <c r="BB305" i="1"/>
  <c r="BB313" i="1"/>
  <c r="BB321" i="1"/>
  <c r="BB329" i="1"/>
  <c r="BB337" i="1"/>
  <c r="BB343" i="1"/>
  <c r="BB347" i="1"/>
  <c r="BB351" i="1"/>
  <c r="BB355" i="1"/>
  <c r="BB359" i="1"/>
  <c r="BB363" i="1"/>
  <c r="BB367" i="1"/>
  <c r="BB371" i="1"/>
  <c r="BB375" i="1"/>
  <c r="BB379" i="1"/>
  <c r="BB383" i="1"/>
  <c r="BB387" i="1"/>
  <c r="BB391" i="1"/>
  <c r="BB395" i="1"/>
  <c r="BB399" i="1"/>
  <c r="BB403" i="1"/>
  <c r="BB407" i="1"/>
  <c r="BB411" i="1"/>
  <c r="BB415" i="1"/>
  <c r="BB419" i="1"/>
  <c r="BB423" i="1"/>
  <c r="BB427" i="1"/>
  <c r="BB431" i="1"/>
  <c r="BB435" i="1"/>
  <c r="BB439" i="1"/>
  <c r="BB443" i="1"/>
  <c r="BB447" i="1"/>
  <c r="BB451" i="1"/>
  <c r="BB455" i="1"/>
  <c r="BB459" i="1"/>
  <c r="BB463" i="1"/>
  <c r="BB14" i="1"/>
  <c r="BB46" i="1"/>
  <c r="BB78" i="1"/>
  <c r="BB110" i="1"/>
  <c r="BB142" i="1"/>
  <c r="BB174" i="1"/>
  <c r="BB206" i="1"/>
  <c r="BB238" i="1"/>
  <c r="BB258" i="1"/>
  <c r="BB274" i="1"/>
  <c r="BB290" i="1"/>
  <c r="BB306" i="1"/>
  <c r="BB322" i="1"/>
  <c r="BB338" i="1"/>
  <c r="BB348" i="1"/>
  <c r="BB356" i="1"/>
  <c r="BB364" i="1"/>
  <c r="BB372" i="1"/>
  <c r="BB380" i="1"/>
  <c r="BB388" i="1"/>
  <c r="BB396" i="1"/>
  <c r="BB404" i="1"/>
  <c r="BB412" i="1"/>
  <c r="BB420" i="1"/>
  <c r="BB428" i="1"/>
  <c r="BB436" i="1"/>
  <c r="BB444" i="1"/>
  <c r="BB452" i="1"/>
  <c r="BB460" i="1"/>
  <c r="BB18" i="1"/>
  <c r="BB50" i="1"/>
  <c r="BB82" i="1"/>
  <c r="BB114" i="1"/>
  <c r="BB146" i="1"/>
  <c r="BB178" i="1"/>
  <c r="BB210" i="1"/>
  <c r="BB242" i="1"/>
  <c r="BB261" i="1"/>
  <c r="BB277" i="1"/>
  <c r="BB293" i="1"/>
  <c r="BB309" i="1"/>
  <c r="BB325" i="1"/>
  <c r="BB341" i="1"/>
  <c r="BB349" i="1"/>
  <c r="BB357" i="1"/>
  <c r="BB365" i="1"/>
  <c r="BB373" i="1"/>
  <c r="BB381" i="1"/>
  <c r="BB389" i="1"/>
  <c r="BB397" i="1"/>
  <c r="BB405" i="1"/>
  <c r="BB413" i="1"/>
  <c r="BB421" i="1"/>
  <c r="BB429" i="1"/>
  <c r="BB437" i="1"/>
  <c r="BB445" i="1"/>
  <c r="BB453" i="1"/>
  <c r="BB461" i="1"/>
  <c r="BB30" i="1"/>
  <c r="BB94" i="1"/>
  <c r="BB158" i="1"/>
  <c r="BB222" i="1"/>
  <c r="BB266" i="1"/>
  <c r="BB298" i="1"/>
  <c r="BB330" i="1"/>
  <c r="BB352" i="1"/>
  <c r="BB368" i="1"/>
  <c r="BB384" i="1"/>
  <c r="BB400" i="1"/>
  <c r="BB416" i="1"/>
  <c r="BB432" i="1"/>
  <c r="BB448" i="1"/>
  <c r="BB464" i="1"/>
  <c r="BB62" i="1"/>
  <c r="BB34" i="1"/>
  <c r="BB98" i="1"/>
  <c r="BB162" i="1"/>
  <c r="BB226" i="1"/>
  <c r="BB269" i="1"/>
  <c r="BB301" i="1"/>
  <c r="BB333" i="1"/>
  <c r="BB353" i="1"/>
  <c r="BB369" i="1"/>
  <c r="BB385" i="1"/>
  <c r="BB401" i="1"/>
  <c r="BB417" i="1"/>
  <c r="BB433" i="1"/>
  <c r="BB449" i="1"/>
  <c r="BB126" i="1"/>
  <c r="BB190" i="1"/>
  <c r="BB250" i="1"/>
  <c r="BB66" i="1"/>
  <c r="BB282" i="1"/>
  <c r="BB344" i="1"/>
  <c r="BB376" i="1"/>
  <c r="BB408" i="1"/>
  <c r="BB440" i="1"/>
  <c r="BB194" i="1"/>
  <c r="BB360" i="1"/>
  <c r="BB392" i="1"/>
  <c r="BB424" i="1"/>
  <c r="BB456" i="1"/>
  <c r="BB253" i="1"/>
  <c r="BB361" i="1"/>
  <c r="BB393" i="1"/>
  <c r="BB425" i="1"/>
  <c r="BB457" i="1"/>
  <c r="BB130" i="1"/>
  <c r="BB285" i="1"/>
  <c r="BB345" i="1"/>
  <c r="BB377" i="1"/>
  <c r="BB409" i="1"/>
  <c r="BB441" i="1"/>
  <c r="BB314" i="1"/>
  <c r="BB317" i="1"/>
  <c r="Z9" i="4"/>
  <c r="AA9" i="4" s="1"/>
  <c r="AB9" i="4"/>
  <c r="Z33" i="4"/>
  <c r="AA33" i="4" s="1"/>
  <c r="AB33" i="4"/>
  <c r="Z6" i="4"/>
  <c r="AA6" i="4" s="1"/>
  <c r="AB6" i="4"/>
  <c r="Z22" i="4"/>
  <c r="AA22" i="4" s="1"/>
  <c r="AB22" i="4"/>
  <c r="Z46" i="4"/>
  <c r="AA46" i="4" s="1"/>
  <c r="AB46" i="4"/>
  <c r="Z11" i="4"/>
  <c r="AA11" i="4" s="1"/>
  <c r="AB11" i="4"/>
  <c r="Z19" i="4"/>
  <c r="AA19" i="4" s="1"/>
  <c r="AB19" i="4"/>
  <c r="Z27" i="4"/>
  <c r="AA27" i="4" s="1"/>
  <c r="AB27" i="4"/>
  <c r="Z35" i="4"/>
  <c r="AA35" i="4" s="1"/>
  <c r="AB35" i="4"/>
  <c r="Z43" i="4"/>
  <c r="AA43" i="4" s="1"/>
  <c r="AB43" i="4"/>
  <c r="Z8" i="4"/>
  <c r="AA8" i="4" s="1"/>
  <c r="AB8" i="4"/>
  <c r="Z16" i="4"/>
  <c r="AA16" i="4" s="1"/>
  <c r="AB16" i="4"/>
  <c r="Z24" i="4"/>
  <c r="AA24" i="4" s="1"/>
  <c r="AB24" i="4"/>
  <c r="Z32" i="4"/>
  <c r="AA32" i="4" s="1"/>
  <c r="AB32" i="4"/>
  <c r="Z40" i="4"/>
  <c r="AA40" i="4" s="1"/>
  <c r="AB40" i="4"/>
  <c r="Z48" i="4"/>
  <c r="AA48" i="4" s="1"/>
  <c r="AB48" i="4"/>
  <c r="Z17" i="4"/>
  <c r="AA17" i="4" s="1"/>
  <c r="AB17" i="4"/>
  <c r="Z41" i="4"/>
  <c r="AA41" i="4" s="1"/>
  <c r="AB41" i="4"/>
  <c r="Z14" i="4"/>
  <c r="AA14" i="4" s="1"/>
  <c r="AB14" i="4"/>
  <c r="Z30" i="4"/>
  <c r="AA30" i="4" s="1"/>
  <c r="AB30" i="4"/>
  <c r="Z5" i="4"/>
  <c r="AA5" i="4" s="1"/>
  <c r="AB5" i="4"/>
  <c r="Z13" i="4"/>
  <c r="AA13" i="4" s="1"/>
  <c r="AB13" i="4"/>
  <c r="Z21" i="4"/>
  <c r="AA21" i="4" s="1"/>
  <c r="AB21" i="4"/>
  <c r="Z29" i="4"/>
  <c r="AA29" i="4" s="1"/>
  <c r="AB29" i="4"/>
  <c r="Z37" i="4"/>
  <c r="AA37" i="4" s="1"/>
  <c r="AB37" i="4"/>
  <c r="Z45" i="4"/>
  <c r="AA45" i="4" s="1"/>
  <c r="AB45" i="4"/>
  <c r="Z10" i="4"/>
  <c r="AA10" i="4" s="1"/>
  <c r="AB10" i="4"/>
  <c r="Z18" i="4"/>
  <c r="AA18" i="4" s="1"/>
  <c r="AB18" i="4"/>
  <c r="Z26" i="4"/>
  <c r="AA26" i="4" s="1"/>
  <c r="AB26" i="4"/>
  <c r="Z34" i="4"/>
  <c r="AA34" i="4" s="1"/>
  <c r="AB34" i="4"/>
  <c r="Z42" i="4"/>
  <c r="AA42" i="4" s="1"/>
  <c r="AB42" i="4"/>
  <c r="Z25" i="4"/>
  <c r="AA25" i="4" s="1"/>
  <c r="AB25" i="4"/>
  <c r="Z49" i="4"/>
  <c r="AA49" i="4" s="1"/>
  <c r="AB49" i="4"/>
  <c r="Z38" i="4"/>
  <c r="AA38" i="4" s="1"/>
  <c r="AB38" i="4"/>
  <c r="Z7" i="4"/>
  <c r="AA7" i="4" s="1"/>
  <c r="AB7" i="4"/>
  <c r="Z15" i="4"/>
  <c r="AA15" i="4" s="1"/>
  <c r="AB15" i="4"/>
  <c r="Z23" i="4"/>
  <c r="AA23" i="4" s="1"/>
  <c r="AB23" i="4"/>
  <c r="Z31" i="4"/>
  <c r="AA31" i="4" s="1"/>
  <c r="AB31" i="4"/>
  <c r="Z39" i="4"/>
  <c r="AA39" i="4" s="1"/>
  <c r="AB39" i="4"/>
  <c r="Z47" i="4"/>
  <c r="AA47" i="4" s="1"/>
  <c r="AB47" i="4"/>
  <c r="Z4" i="4"/>
  <c r="AB4" i="4"/>
  <c r="Z12" i="4"/>
  <c r="AA12" i="4" s="1"/>
  <c r="AB12" i="4"/>
  <c r="Z20" i="4"/>
  <c r="AA20" i="4" s="1"/>
  <c r="AB20" i="4"/>
  <c r="Z28" i="4"/>
  <c r="AA28" i="4" s="1"/>
  <c r="AB28" i="4"/>
  <c r="Z36" i="4"/>
  <c r="AA36" i="4" s="1"/>
  <c r="AB36" i="4"/>
  <c r="Z44" i="4"/>
  <c r="AA44" i="4" s="1"/>
  <c r="AB44" i="4"/>
  <c r="AB54" i="4" l="1"/>
  <c r="AA4" i="4"/>
  <c r="AJ32" i="4" s="1"/>
</calcChain>
</file>

<file path=xl/sharedStrings.xml><?xml version="1.0" encoding="utf-8"?>
<sst xmlns="http://schemas.openxmlformats.org/spreadsheetml/2006/main" count="9483" uniqueCount="621">
  <si>
    <t>team</t>
  </si>
  <si>
    <t>player</t>
  </si>
  <si>
    <t>start of period</t>
  </si>
  <si>
    <t>jump ball</t>
  </si>
  <si>
    <t>missed</t>
  </si>
  <si>
    <t>rebound</t>
  </si>
  <si>
    <t>rebound offensive</t>
  </si>
  <si>
    <t>shot</t>
  </si>
  <si>
    <t>made</t>
  </si>
  <si>
    <t>foul</t>
  </si>
  <si>
    <t>s.foul</t>
  </si>
  <si>
    <t>free throw</t>
  </si>
  <si>
    <t>unknown</t>
  </si>
  <si>
    <t>team rebound</t>
  </si>
  <si>
    <t>rebound defensive</t>
  </si>
  <si>
    <t>p.foul</t>
  </si>
  <si>
    <t>sub</t>
  </si>
  <si>
    <t>timeout</t>
  </si>
  <si>
    <t>turnover</t>
  </si>
  <si>
    <t>l.b.foul</t>
  </si>
  <si>
    <t>end of period</t>
  </si>
  <si>
    <t>violation</t>
  </si>
  <si>
    <t>Season that this data sets belongs to.</t>
  </si>
  <si>
    <t>Period of the game that the the event described in that row actually occurred.</t>
  </si>
  <si>
    <t>Accumulated score of home team at that moment in the game</t>
  </si>
  <si>
    <t>Accumulated score of away team at that moment in the game</t>
  </si>
  <si>
    <t>Remaining time in the period</t>
  </si>
  <si>
    <t>Time passed since the period has started.</t>
  </si>
  <si>
    <t>Duration of the event described in that row.</t>
  </si>
  <si>
    <t>All events in a game has an id number</t>
  </si>
  <si>
    <t>The team that has executed the described event</t>
  </si>
  <si>
    <t>Various types of events (fouls, freethrows, turnovers etc.)</t>
  </si>
  <si>
    <t>The player who made the assist if the event is an assisted field goal.</t>
  </si>
  <si>
    <t>Player of away team who is participating in a jumpball</t>
  </si>
  <si>
    <t>Player of home team who is participating in a jumpball</t>
  </si>
  <si>
    <t>Player who blocked a shot</t>
  </si>
  <si>
    <t>Player who checks in the game</t>
  </si>
  <si>
    <t>Player who checks out the game</t>
  </si>
  <si>
    <t>Player who made this event</t>
  </si>
  <si>
    <t>Player who has drawn a foul.</t>
  </si>
  <si>
    <t>Points scored within the event</t>
  </si>
  <si>
    <t>Player who grabbed the ball after an event.</t>
  </si>
  <si>
    <t>More details on how the event happened</t>
  </si>
  <si>
    <t>Shot made or missed</t>
  </si>
  <si>
    <t>Player who steals the ball</t>
  </si>
  <si>
    <t>Various types of events occurs in a game</t>
  </si>
  <si>
    <t>Shot distance (feet)</t>
  </si>
  <si>
    <t>Freethrows in an order (first, second, third...)</t>
  </si>
  <si>
    <t>How many free throws are going to be shoot</t>
  </si>
  <si>
    <t>GAME-ID</t>
  </si>
  <si>
    <t>Game 
Date</t>
  </si>
  <si>
    <t>Away Team's
Five-Men Lineup
(Players On The Court)
1</t>
  </si>
  <si>
    <t>Away Team's
Five-Men Lineup
(Players On The Court)
2</t>
  </si>
  <si>
    <t>Away Team's
Five-Men Lineup
(Players On The Court)
3</t>
  </si>
  <si>
    <t>Away Team's
Five-Men Lineup
(Players On The Court)
4</t>
  </si>
  <si>
    <t>Away Team's
Five-Men Lineup
(Players On The Court)
5</t>
  </si>
  <si>
    <t>Home Team's
Five-Men Lineup
(Players On The Court)
1</t>
  </si>
  <si>
    <t>Home Team's
Five-Men Lineup
(Players On The Court)
2</t>
  </si>
  <si>
    <t>Home Team's
Five-Men Lineup
(Players On The Court)
3</t>
  </si>
  <si>
    <t>Home Team's
Five-Men Lineup
(Players On The Court)
4</t>
  </si>
  <si>
    <t>Home Team's
Five-Men Lineup
(Players On The Court)
5</t>
  </si>
  <si>
    <t>Description of the play</t>
  </si>
  <si>
    <t>X axis value converted to X coordinate on an standard NBA court 
(94 feet long and 50 feet wide)</t>
  </si>
  <si>
    <t>Y axis value converted to Y coordinate on an standard NBA court 
(94 feet long and 50 feet wide)</t>
  </si>
  <si>
    <t>X axis value of the shot</t>
  </si>
  <si>
    <t>Y axis value of the shot</t>
  </si>
  <si>
    <t>Brook Lopez</t>
  </si>
  <si>
    <t>Giannis Antetokounmpo</t>
  </si>
  <si>
    <t>Khris Middleton</t>
  </si>
  <si>
    <t>MIL</t>
  </si>
  <si>
    <t>Antetokounmpo REBOUND (Off:0 Def:1)</t>
  </si>
  <si>
    <t>Antetokounmpo REBOUND (Off:0 Def:2)</t>
  </si>
  <si>
    <t>bad pass</t>
  </si>
  <si>
    <t>MISS Antetokounmpo 27' 3PT Pullup Jump Shot</t>
  </si>
  <si>
    <t>Antetokounmpo REBOUND (Off:0 Def:3)</t>
  </si>
  <si>
    <t>MISS Middleton 27' 3PT Jump Shot</t>
  </si>
  <si>
    <t>Antetokounmpo REBOUND (Off:0 Def:4)</t>
  </si>
  <si>
    <t>Lopez REBOUND (Off:0 Def:1)</t>
  </si>
  <si>
    <t>lost ball</t>
  </si>
  <si>
    <t>offensive foul turnover</t>
  </si>
  <si>
    <t>timeout: regular</t>
  </si>
  <si>
    <t>Pat Connaughton</t>
  </si>
  <si>
    <t>Middleton REBOUND (Off:0 Def:1)</t>
  </si>
  <si>
    <t>Connaughton REBOUND (Off:1 Def:1)</t>
  </si>
  <si>
    <t>Connaughton REBOUND (Off:1 Def:2)</t>
  </si>
  <si>
    <t>Lopez REBOUND (Off:0 Def:2)</t>
  </si>
  <si>
    <t>Middleton REBOUND (Off:0 Def:2)</t>
  </si>
  <si>
    <t>Lopez REBOUND (Off:1 Def:2)</t>
  </si>
  <si>
    <t>Middleton REBOUND (Off:0 Def:3)</t>
  </si>
  <si>
    <t>Lopez REBOUND (Off:1 Def:3)</t>
  </si>
  <si>
    <t>SUB: Connaughton FOR Middleton</t>
  </si>
  <si>
    <t>traveling</t>
  </si>
  <si>
    <t>MISS Lopez 27' 3PT Jump Shot</t>
  </si>
  <si>
    <t>SUB: Connaughton FOR Lopez</t>
  </si>
  <si>
    <t>Middleton REBOUND (Off:0 Def:4)</t>
  </si>
  <si>
    <t>MISS Connaughton Free Throw 1 of 2</t>
  </si>
  <si>
    <t>MISS Antetokounmpo 9' Turnaround Fadeaway Shot</t>
  </si>
  <si>
    <t>Middleton REBOUND (Off:0 Def:5)</t>
  </si>
  <si>
    <t>MISS Antetokounmpo Free Throw 1 of 2</t>
  </si>
  <si>
    <t>MISS Antetokounmpo Free Throw 2 of 2</t>
  </si>
  <si>
    <t>personal take foul</t>
  </si>
  <si>
    <t>2020-21 Playoffs</t>
  </si>
  <si>
    <t>Deandre Ayton</t>
  </si>
  <si>
    <t>Devin Booker</t>
  </si>
  <si>
    <t>Chris Paul</t>
  </si>
  <si>
    <t>Jae Crowder</t>
  </si>
  <si>
    <t>Mikal Bridges</t>
  </si>
  <si>
    <t>Jrue Holiday</t>
  </si>
  <si>
    <t>P.J. Tucker</t>
  </si>
  <si>
    <t>Jump Ball Lopez vs. Ayton: Tip to Booker</t>
  </si>
  <si>
    <t>PHX</t>
  </si>
  <si>
    <t>jump shot</t>
  </si>
  <si>
    <t>MISS Paul 20' Pullup Jump Shot</t>
  </si>
  <si>
    <t>MISS Holiday 19' Pullup Jump Shot</t>
  </si>
  <si>
    <t>Crowder REBOUND (Off:0 Def:1)</t>
  </si>
  <si>
    <t>layup</t>
  </si>
  <si>
    <t>Antetokounmpo BLOCK (1 BLK): MISS Bridges 4' Running Layup</t>
  </si>
  <si>
    <t>driving floating bank jump shot</t>
  </si>
  <si>
    <t>Antetokounmpo 4' Driving Floating Bank Jump Shot (2 PTS) (Middleton 1 AST)</t>
  </si>
  <si>
    <t>fadeaway jumper</t>
  </si>
  <si>
    <t>Booker 15' Fadeaway Jumper (2 PTS)</t>
  </si>
  <si>
    <t>MISS Middleton 14' Step Back Jump Shot</t>
  </si>
  <si>
    <t>BUCKS Rebound</t>
  </si>
  <si>
    <t>shot clock</t>
  </si>
  <si>
    <t>BUCKS Turnover: Shot Clock (T#1)</t>
  </si>
  <si>
    <t>3pt step back jump shot</t>
  </si>
  <si>
    <t>MISS Booker 27' 3PT Step Back Jump Shot</t>
  </si>
  <si>
    <t>Bridges REBOUND (Off:1 Def:0)</t>
  </si>
  <si>
    <t>3pt jump shot</t>
  </si>
  <si>
    <t>MISS Crowder 26' 3PT Jump Shot</t>
  </si>
  <si>
    <t>Antetokounmpo Bad Pass Turnover (P1.T2): Ayton STEAL (1 STL)</t>
  </si>
  <si>
    <t>MISS Paul 14' Step Back Jump Shot</t>
  </si>
  <si>
    <t>Holiday Bad Pass Turnover (P1.T3): Ayton STEAL (2 STL)</t>
  </si>
  <si>
    <t>Holiday STEAL (1 STL): Crowder Bad Pass Turnover (P1.T1)</t>
  </si>
  <si>
    <t>3pt running pull-up jump shot</t>
  </si>
  <si>
    <t>MISS Holiday 27' 3PT Running Pull-Up Jump Shot</t>
  </si>
  <si>
    <t>Booker REBOUND (Off:0 Def:1)</t>
  </si>
  <si>
    <t>Middleton STEAL (1 STL): Crowder Lost Ball Turnover (P2.T2)</t>
  </si>
  <si>
    <t>MISS Holiday 15' Pullup Jump Shot</t>
  </si>
  <si>
    <t>Lopez 2' Layup (2 PTS) (Holiday 1 AST)</t>
  </si>
  <si>
    <t>Lopez STEAL (1 STL): Ayton Lost Ball Turnover (P1.T3)</t>
  </si>
  <si>
    <t>shooting</t>
  </si>
  <si>
    <t>Crowder S.FOUL (P1.T1) (E.Lewis)</t>
  </si>
  <si>
    <t>free throw 1/2</t>
  </si>
  <si>
    <t>Antetokounmpo Free Throw 1 of 2 (3 PTS)</t>
  </si>
  <si>
    <t>free throw 2/2</t>
  </si>
  <si>
    <t>Antetokounmpo Free Throw 2 of 2 (4 PTS)</t>
  </si>
  <si>
    <t>MISS Booker 12' Fadeaway Jumper</t>
  </si>
  <si>
    <t>Holiday REBOUND (Off:0 Def:1)</t>
  </si>
  <si>
    <t>MISS Middleton 28' 3PT Jump Shot</t>
  </si>
  <si>
    <t>Crowder REBOUND (Off:0 Def:2)</t>
  </si>
  <si>
    <t>MISS Ayton 21' Turnaround Jump Shot</t>
  </si>
  <si>
    <t>Middleton Bad Pass Turnover (P1.T4): Crowder STEAL (1 STL)</t>
  </si>
  <si>
    <t>Paul 27' 3PT Jump Shot (3 PTS)</t>
  </si>
  <si>
    <t>BUCKS Timeout: Regular (Full 1 Short 0)</t>
  </si>
  <si>
    <t>hook shot</t>
  </si>
  <si>
    <t>Holiday 7' Driving Hook Shot (2 PTS) (Middleton 2 AST)</t>
  </si>
  <si>
    <t>Middleton STEAL (2 STL): Booker Bad Pass Turnover (P1.T4)</t>
  </si>
  <si>
    <t>dunk</t>
  </si>
  <si>
    <t>Middleton 1' Running Dunk (2 PTS)</t>
  </si>
  <si>
    <t>3pt pullup jump shot</t>
  </si>
  <si>
    <t>MISS Crowder 26' 3PT Pullup Jump Shot</t>
  </si>
  <si>
    <t>MISS Antetokounmpo 28' 3PT Running Pull-Up Jump Shot</t>
  </si>
  <si>
    <t>Crowder REBOUND (Off:0 Def:3)</t>
  </si>
  <si>
    <t>Bridges 16' Pullup Jump Shot (2 PTS)</t>
  </si>
  <si>
    <t>Middleton 19' Step Back Jump Shot (4 PTS)</t>
  </si>
  <si>
    <t>floating jump shot</t>
  </si>
  <si>
    <t>MISS Ayton 9' Floating Jump Shot</t>
  </si>
  <si>
    <t>Tucker REBOUND (Off:0 Def:1)</t>
  </si>
  <si>
    <t>Middleton 28' 3PT Pullup Jump Shot (7 PTS)</t>
  </si>
  <si>
    <t>turnaround fadeaway</t>
  </si>
  <si>
    <t>MISS Ayton 11' Turnaround Fadeaway Shot</t>
  </si>
  <si>
    <t>offensive</t>
  </si>
  <si>
    <t>Middleton OFF.Foul (P1) (T.Brothers)</t>
  </si>
  <si>
    <t>offensive foul</t>
  </si>
  <si>
    <t>Middleton Offensive Foul Turnover (P2.T5)</t>
  </si>
  <si>
    <t>substitution</t>
  </si>
  <si>
    <t>Bobby Portis</t>
  </si>
  <si>
    <t>SUB: Portis FOR Antetokounmpo</t>
  </si>
  <si>
    <t>Ayton 3' Layup (2 PTS) (Paul 1 AST)</t>
  </si>
  <si>
    <t>Connaughton S.FOUL (P1.T1) (T.Brothers)</t>
  </si>
  <si>
    <t>free throw 1/1</t>
  </si>
  <si>
    <t>MISS Ayton Free Throw 1 of 1</t>
  </si>
  <si>
    <t>Tucker REBOUND (Off:0 Def:2)</t>
  </si>
  <si>
    <t>Holiday Bad Pass Turnover (P2.T6): Crowder STEAL (2 STL)</t>
  </si>
  <si>
    <t>Crowder 13' Floating Jump Shot (2 PTS) (Paul 2 AST)</t>
  </si>
  <si>
    <t>MISS Portis 26' 3PT Jump Shot</t>
  </si>
  <si>
    <t>loose ball</t>
  </si>
  <si>
    <t>Crowder L.B.FOUL (P2.T2) (T.Brothers)</t>
  </si>
  <si>
    <t>Cameron Johnson</t>
  </si>
  <si>
    <t>SUB: Johnson FOR Ayton</t>
  </si>
  <si>
    <t>Frank Kaminsky</t>
  </si>
  <si>
    <t>SUB: Kaminsky FOR Crowder</t>
  </si>
  <si>
    <t>MISS Connaughton 27' 3PT Jump Shot</t>
  </si>
  <si>
    <t>Kaminsky REBOUND (Off:0 Def:1)</t>
  </si>
  <si>
    <t>Holiday STEAL (2 STL): Paul Bad Pass Turnover (P1.T5)</t>
  </si>
  <si>
    <t>Middleton Bad Pass Turnover (P3.T7): Bridges STEAL (1 STL)</t>
  </si>
  <si>
    <t>MISS Booker 4' Running Layup</t>
  </si>
  <si>
    <t>Portis REBOUND (Off:0 Def:1)</t>
  </si>
  <si>
    <t>Portis 28' 3PT Jump Shot (3 PTS) (Holiday 2 AST)</t>
  </si>
  <si>
    <t>Suns Timeout: Regular (Reg.1 Short 0)</t>
  </si>
  <si>
    <t>SUB: Antetokounmpo FOR Tucker</t>
  </si>
  <si>
    <t>SUB: Lopez FOR Middleton</t>
  </si>
  <si>
    <t>Cameron Payne</t>
  </si>
  <si>
    <t>SUB: Payne FOR Paul</t>
  </si>
  <si>
    <t>SUB: Ayton FOR Kaminsky</t>
  </si>
  <si>
    <t>cutting layup shot</t>
  </si>
  <si>
    <t>MISS Ayton 3' Cutting Layup Shot</t>
  </si>
  <si>
    <t>Ayton REBOUND (Off:1 Def:0)</t>
  </si>
  <si>
    <t>MISS Booker 27' 3PT Jump Shot</t>
  </si>
  <si>
    <t>Holiday REBOUND (Off:0 Def:2)</t>
  </si>
  <si>
    <t>MISS Holiday 3' Running Layup</t>
  </si>
  <si>
    <t>Holiday REBOUND (Off:1 Def:2)</t>
  </si>
  <si>
    <t>MISS Holiday Tip Layup Shot</t>
  </si>
  <si>
    <t>Antetokounmpo REBOUND (Off:1 Def:4)</t>
  </si>
  <si>
    <t>Johnson REBOUND (Off:0 Def:1)</t>
  </si>
  <si>
    <t>Payne 26' 3PT Jump Shot (3 PTS) (Bridges 1 AST)</t>
  </si>
  <si>
    <t>Portis 3PT Jump Shot (6 PTS) (Holiday 3 AST)</t>
  </si>
  <si>
    <t>MISS Bridges 28' 3PT Jump Shot</t>
  </si>
  <si>
    <t>Antetokounmpo 2' Driving Finger Roll Layup (6 PTS)</t>
  </si>
  <si>
    <t>MISS Johnson 24' 3PT Pullup Jump Shot</t>
  </si>
  <si>
    <t>Holiday REBOUND (Off:1 Def:3)</t>
  </si>
  <si>
    <t>Antetokounmpo 1' Driving Finger Roll Layup (8 PTS) (Holiday 4 AST)</t>
  </si>
  <si>
    <t>Payne 15' Fadeaway Jumper (5 PTS)</t>
  </si>
  <si>
    <t>Ayton S.FOUL (P1.T3) (S.Foster)</t>
  </si>
  <si>
    <t>Antetokounmpo Free Throw 1 of 2 (9 PTS)</t>
  </si>
  <si>
    <t>Antetokounmpo Free Throw 2 of 2 (10 PTS)</t>
  </si>
  <si>
    <t>MISS Ayton 7' Hook Shot</t>
  </si>
  <si>
    <t>driving layup</t>
  </si>
  <si>
    <t>MISS Antetokounmpo 3' Driving Layup</t>
  </si>
  <si>
    <t>Lopez Tip Layup Shot (4 PTS)</t>
  </si>
  <si>
    <t>MISS Johnson 3PT Jump Shot</t>
  </si>
  <si>
    <t>Antetokounmpo REBOUND (Off:1 Def:5)</t>
  </si>
  <si>
    <t>Jeff Teague</t>
  </si>
  <si>
    <t>MISS Connaughton 24' 3PT Jump Shot</t>
  </si>
  <si>
    <t>Payne REBOUND (Off:0 Def:1)</t>
  </si>
  <si>
    <t>MISS Payne 8' Driving Floating Bank Jump Shot</t>
  </si>
  <si>
    <t>Connaughton REBOUND (Off:0 Def:1)</t>
  </si>
  <si>
    <t>MISS Middleton 11' Fadeaway Jumper</t>
  </si>
  <si>
    <t>Johnson REBOUND (Off:0 Def:2)</t>
  </si>
  <si>
    <t>Payne 2' Driving Finger Roll Layup (7 PTS)</t>
  </si>
  <si>
    <t>MISS Antetokounmpo 17' Step Back Jump Shot</t>
  </si>
  <si>
    <t>Johnson REBOUND (Off:0 Def:3)</t>
  </si>
  <si>
    <t>personal</t>
  </si>
  <si>
    <t>Middleton P.FOUL (P2.T1) (S.Foster)</t>
  </si>
  <si>
    <t>SUB: Paul FOR Booker</t>
  </si>
  <si>
    <t>Payne 27' 3PT Pullup Jump Shot (10 PTS)</t>
  </si>
  <si>
    <t>Antetokounmpo Traveling Turnover (P2.T8)</t>
  </si>
  <si>
    <t>SUB: Holiday FOR Teague</t>
  </si>
  <si>
    <t>Middleton STEAL (3 STL): Payne Bad Pass Turnover (P1.T6)</t>
  </si>
  <si>
    <t>MISS Holiday 27' 3PT Jump Shot</t>
  </si>
  <si>
    <t>Crowder REBOUND (Off:0 Def:4)</t>
  </si>
  <si>
    <t>Antetokounmpo BLOCK (2 BLK): MISS Ayton 7' Hook Shot</t>
  </si>
  <si>
    <t>MISS Connaughton 30' 3PT Jump Shot</t>
  </si>
  <si>
    <t>Crowder REBOUND (Off:0 Def:5)</t>
  </si>
  <si>
    <t>Johnson 29' 3PT Jump Shot (3 PTS) (Paul 3 AST)</t>
  </si>
  <si>
    <t>driving reverse layup</t>
  </si>
  <si>
    <t>MISS Holiday 4' Driving Reverse Layup: Ayton BLOCK (1 BLK)</t>
  </si>
  <si>
    <t>Ayton REBOUND (Off:1 Def:1)</t>
  </si>
  <si>
    <t>Lopez S.FOUL (P1.T2) (T.Brothers)</t>
  </si>
  <si>
    <t>BUCKS Timeout: Regular (Full 2 Short 0)</t>
  </si>
  <si>
    <t>SUB: Portis FOR Lopez</t>
  </si>
  <si>
    <t>SUB: Tucker FOR Connaughton</t>
  </si>
  <si>
    <t>SUB: Booker FOR Payne</t>
  </si>
  <si>
    <t>Crowder Free Throw 1 of 2 (3 PTS)</t>
  </si>
  <si>
    <t>Crowder Free Throw 2 of 2 (4 PTS)</t>
  </si>
  <si>
    <t>Portis 15' Jump Shot (8 PTS) (Holiday 5 AST)</t>
  </si>
  <si>
    <t>MISS Ayton 8' Hook Shot</t>
  </si>
  <si>
    <t>Portis REBOUND (Off:0 Def:2)</t>
  </si>
  <si>
    <t>Crowder REBOUND (Off:0 Def:6)</t>
  </si>
  <si>
    <t>MISS Paul 16' Pullup Jump Shot</t>
  </si>
  <si>
    <t>Holiday REBOUND (Off:1 Def:4)</t>
  </si>
  <si>
    <t>Paul S.FOUL (P1.T1) (T.Brothers)</t>
  </si>
  <si>
    <t>Portis Free Throw 1 of 2 (9 PTS)</t>
  </si>
  <si>
    <t>SUB: Bridges FOR Johnson</t>
  </si>
  <si>
    <t>Portis Free Throw 2 of 2 (10 PTS)</t>
  </si>
  <si>
    <t>Booker 6' Driving Finger Roll Layup (4 PTS)</t>
  </si>
  <si>
    <t>MISS Antetokounmpo 20' Pullup Jump Shot</t>
  </si>
  <si>
    <t>Bridges REBOUND (Off:1 Def:1)</t>
  </si>
  <si>
    <t>driving floating jump shot</t>
  </si>
  <si>
    <t>Bridges 6' Driving Floating Jump Shot (4 PTS)</t>
  </si>
  <si>
    <t>Antetokounmpo Bad Pass Turnover (P3.T9): Paul STEAL (1 STL)</t>
  </si>
  <si>
    <t>Portis S.FOUL (P1.T3) (E.Lewis)</t>
  </si>
  <si>
    <t>MISS Bridges Free Throw 1 of 2</t>
  </si>
  <si>
    <t>Suns Rebound</t>
  </si>
  <si>
    <t>Bridges Free Throw 2 of 2 (5 PTS)</t>
  </si>
  <si>
    <t>SUB: Middleton FOR Antetokounmpo</t>
  </si>
  <si>
    <t>SUB: Kaminsky FOR Ayton</t>
  </si>
  <si>
    <t>Crowder REBOUND (Off:0 Def:7)</t>
  </si>
  <si>
    <t>Paul 2' Driving Layup (5 PTS)</t>
  </si>
  <si>
    <t>MISS Tucker 3PT Jump Shot</t>
  </si>
  <si>
    <t>Connaughton Bad Pass Turnover (P1.T10): Bridges STEAL (2 STL)</t>
  </si>
  <si>
    <t>Tucker P.FOUL (P1.T4) (S.Foster)</t>
  </si>
  <si>
    <t>SUB: Antetokounmpo FOR Portis</t>
  </si>
  <si>
    <t>Middleton P.FOUL (P3.PN) (T.Brothers)</t>
  </si>
  <si>
    <t>Ayton Free Throw 1 of 2 (3 PTS)</t>
  </si>
  <si>
    <t>Ayton Free Throw 2 of 2 (4 PTS)</t>
  </si>
  <si>
    <t>MISS Holiday 18' Turnaround Jump Shot</t>
  </si>
  <si>
    <t>Crowder REBOUND (Off:0 Def:8)</t>
  </si>
  <si>
    <t>MISS Booker 29' 3PT Running Pull-Up Jump Shot</t>
  </si>
  <si>
    <t>MISS Middleton 26' 3PT Pullup Jump Shot</t>
  </si>
  <si>
    <t>Antetokounmpo REBOUND (Off:2 Def:5)</t>
  </si>
  <si>
    <t>Bridges S.FOUL (P1.T2) (T.Brothers)</t>
  </si>
  <si>
    <t>SUB: Lopez FOR Connaughton</t>
  </si>
  <si>
    <t>Antetokounmpo Free Throw 2 of 2 (11 PTS)</t>
  </si>
  <si>
    <t>Paul 13' Step Back Jump Shot (7 PTS)</t>
  </si>
  <si>
    <t>MISS Lopez 3' Cutting Layup Shot</t>
  </si>
  <si>
    <t>Ayton REBOUND (Off:1 Def:2)</t>
  </si>
  <si>
    <t>Lopez P.FOUL (P2.PN) (E.Lewis)</t>
  </si>
  <si>
    <t>Ayton Free Throw 1 of 2 (5 PTS)</t>
  </si>
  <si>
    <t>Ayton Free Throw 2 of 2 (6 PTS)</t>
  </si>
  <si>
    <t>Antetokounmpo 7' Turnaround Hook Shot (13 PTS)</t>
  </si>
  <si>
    <t>MISS Paul 13' Jump Shot</t>
  </si>
  <si>
    <t>3pt running jump shot</t>
  </si>
  <si>
    <t>MISS Lopez 26' 3PT Running Jump Shot</t>
  </si>
  <si>
    <t>Bridges REBOUND (Off:1 Def:2)</t>
  </si>
  <si>
    <t>Suns Timeout: Regular (Reg.2 Short 0)</t>
  </si>
  <si>
    <t>Ayton OFF.Foul (P2) (S.Foster)</t>
  </si>
  <si>
    <t>Ayton Offensive Foul Turnover (P2.T7)</t>
  </si>
  <si>
    <t>MISS Holiday 15' Pullup Jump Shot: Ayton BLOCK (2 BLK)</t>
  </si>
  <si>
    <t>Ayton REBOUND (Off:1 Def:3)</t>
  </si>
  <si>
    <t>Paul 16' Pullup Jump Shot (9 PTS) (Booker 1 AST)</t>
  </si>
  <si>
    <t>Antetokounmpo 1' Cutting Layup Shot (15 PTS) (Holiday 6 AST)</t>
  </si>
  <si>
    <t>Paul 14' Pullup Jump Shot (11 PTS)</t>
  </si>
  <si>
    <t>Antetokounmpo 14' Fadeaway Jumper (17 PTS)</t>
  </si>
  <si>
    <t>Ayton 3' Alley Oop Layup (8 PTS) (Paul 4 AST)</t>
  </si>
  <si>
    <t>offensive goaltending</t>
  </si>
  <si>
    <t>Lopez Offensive Goaltending Turnover (P1.T11)</t>
  </si>
  <si>
    <t>SUB: Johnson FOR Crowder</t>
  </si>
  <si>
    <t>SUB: Middleton FOR Holiday</t>
  </si>
  <si>
    <t>SUB: Holiday FOR Lopez</t>
  </si>
  <si>
    <t>Antetokounmpo BLOCK (3 BLK): MISS Booker 19' Turnaround Fadeaway Shot</t>
  </si>
  <si>
    <t>Suns Turnover: Shot Clock (T#8)</t>
  </si>
  <si>
    <t>Torrey Craig</t>
  </si>
  <si>
    <t>SUB: Craig FOR Ayton</t>
  </si>
  <si>
    <t>Booker REBOUND (Off:0 Def:2)</t>
  </si>
  <si>
    <t>Paul 15' Pullup Jump Shot (13 PTS)</t>
  </si>
  <si>
    <t>Paul S.FOUL (P2.T3) (S.Foster)</t>
  </si>
  <si>
    <t>Middleton Free Throw 1 of 2 (8 PTS)</t>
  </si>
  <si>
    <t>SUB: Crowder FOR Johnson</t>
  </si>
  <si>
    <t>SUB: Kaminsky FOR Craig</t>
  </si>
  <si>
    <t>Middleton Free Throw 2 of 2 (9 PTS)</t>
  </si>
  <si>
    <t>MISS Holiday 24' 3PT Jump Shot</t>
  </si>
  <si>
    <t>Bridges REBOUND (Off:1 Def:3)</t>
  </si>
  <si>
    <t>Bridges 3' Running Layup (7 PTS)</t>
  </si>
  <si>
    <t>defensive goaltending</t>
  </si>
  <si>
    <t>Antetokounmpo Violation:Defensive Goaltending (S.Foster)</t>
  </si>
  <si>
    <t>Antetokounmpo 12' Turnaround Jump Shot (19 PTS)</t>
  </si>
  <si>
    <t>Bridges S.FOUL (P2.T1) (S.Foster)</t>
  </si>
  <si>
    <t>Antetokounmpo Free Throw 1 of 1 (20 PTS)</t>
  </si>
  <si>
    <t>MISS Booker 17' Pullup Jump Shot</t>
  </si>
  <si>
    <t>Lopez REBOUND (Off:1 Def:4)</t>
  </si>
  <si>
    <t>MISS Lopez 5' Driving Layup</t>
  </si>
  <si>
    <t>Ayton REBOUND (Off:1 Def:4)</t>
  </si>
  <si>
    <t>MISS Bridges 1' Running Dunk</t>
  </si>
  <si>
    <t>Lopez REBOUND (Off:1 Def:5)</t>
  </si>
  <si>
    <t>Paul P.FOUL (P3.T2) (E.Lewis)</t>
  </si>
  <si>
    <t>Antetokounmpo 27' 3PT Pullup Jump Shot (23 PTS)</t>
  </si>
  <si>
    <t>Ayton 1' Alley Oop Dunk (10 PTS) (Paul 5 AST)</t>
  </si>
  <si>
    <t>MISS Lopez 26' 3PT Jump Shot</t>
  </si>
  <si>
    <t>Bridges REBOUND (Off:1 Def:4)</t>
  </si>
  <si>
    <t>Booker 18' Turnaround Fadeaway (6 PTS)</t>
  </si>
  <si>
    <t>MISS Antetokounmpo 6' Driving Layup</t>
  </si>
  <si>
    <t>Tucker REBOUND (Off:1 Def:2)</t>
  </si>
  <si>
    <t>out of bounds lost ball</t>
  </si>
  <si>
    <t>Tucker Out of Bounds Lost Ball Turnover (P1.T12)</t>
  </si>
  <si>
    <t>MISS Paul 15' Pullup Jump Shot</t>
  </si>
  <si>
    <t>Holiday REBOUND (Off:1 Def:5)</t>
  </si>
  <si>
    <t>Holiday 2' Running Finger Roll Layup (4 PTS)</t>
  </si>
  <si>
    <t>Booker 17' Pullup Jump Shot (8 PTS)</t>
  </si>
  <si>
    <t>Antetokounmpo Out of Bounds - Bad Pass Turnover Turnover (P4.T13)</t>
  </si>
  <si>
    <t>Holiday STEAL (3 STL): Booker Lost Ball Turnover (P2.T9)</t>
  </si>
  <si>
    <t>Booker S.FOUL (P1.T3) (S.Foster)</t>
  </si>
  <si>
    <t>Holiday Free Throw 1 of 2 (5 PTS)</t>
  </si>
  <si>
    <t>Holiday Free Throw 2 of 2 (6 PTS)</t>
  </si>
  <si>
    <t>MISS Paul 17' Pullup Jump Shot</t>
  </si>
  <si>
    <t>Antetokounmpo REBOUND (Off:2 Def:6)</t>
  </si>
  <si>
    <t>Antetokounmpo 3' Jump Shot (25 PTS)</t>
  </si>
  <si>
    <t>Antetokounmpo REBOUND (Off:2 Def:7)</t>
  </si>
  <si>
    <t>Ayton S.FOUL (P3.T4) (T.Brothers)</t>
  </si>
  <si>
    <t>Antetokounmpo Free Throw 1 of 2 (26 PTS)</t>
  </si>
  <si>
    <t>Antetokounmpo Free Throw 2 of 2 (27 PTS)</t>
  </si>
  <si>
    <t>Middleton STEAL (4 STL): Booker Bad Pass Turnover (P3.T10)</t>
  </si>
  <si>
    <t>Antetokounmpo REBOUND (Off:3 Def:7)</t>
  </si>
  <si>
    <t>Antetokounmpo 1' Putback Layup (29 PTS)</t>
  </si>
  <si>
    <t>Suns Timeout: Regular (Reg.3 Short 0)</t>
  </si>
  <si>
    <t>Crowder 26' 3PT Step Back Jump Shot (7 PTS) (Bridges 2 AST)</t>
  </si>
  <si>
    <t>Antetokounmpo S.FOUL (P1.T1) (S.Foster)</t>
  </si>
  <si>
    <t>Crowder Free Throw 1 of 1 (8 PTS)</t>
  </si>
  <si>
    <t>Antetokounmpo 13' Fadeaway Jumper (31 PTS)</t>
  </si>
  <si>
    <t>Paul 16' Pullup Jump Shot (15 PTS)</t>
  </si>
  <si>
    <t>Lopez 13' Floating Jump Shot (6 PTS) (Middleton 3 AST)</t>
  </si>
  <si>
    <t>Tucker REBOUND (Off:1 Def:3)</t>
  </si>
  <si>
    <t>cutting dunk shot</t>
  </si>
  <si>
    <t>Lopez 2' Cutting Dunk Shot (8 PTS) (Holiday 7 AST)</t>
  </si>
  <si>
    <t>Paul REBOUND (Off:1 Def:0)</t>
  </si>
  <si>
    <t>Paul Traveling Turnover (P2.T11)</t>
  </si>
  <si>
    <t>MISS Holiday 11' Fadeaway Jumper</t>
  </si>
  <si>
    <t>Crowder REBOUND (Off:0 Def:9)</t>
  </si>
  <si>
    <t>MISS Booker 3' Alley Oop Layup</t>
  </si>
  <si>
    <t>Lopez REBOUND (Off:1 Def:6)</t>
  </si>
  <si>
    <t>Lopez 12' Pullup Jump Shot (10 PTS) (Holiday 8 AST)</t>
  </si>
  <si>
    <t>Paul 14' Pullup Jump Shot (17 PTS)</t>
  </si>
  <si>
    <t>Ayton S.FOUL (P4.PN) (S.Foster)</t>
  </si>
  <si>
    <t>delay of game</t>
  </si>
  <si>
    <t>BUCKS Violation: Delay of game Violation</t>
  </si>
  <si>
    <t>Antetokounmpo Free Throw 1 of 2 (32 PTS)</t>
  </si>
  <si>
    <t>SUB: Kaminsky FOR Paul</t>
  </si>
  <si>
    <t>SUB: Johnson FOR Bridges</t>
  </si>
  <si>
    <t>SUB: Payne FOR Ayton</t>
  </si>
  <si>
    <t>Antetokounmpo Free Throw 2 of 2 (33 PTS)</t>
  </si>
  <si>
    <t>MISS Crowder 28' 3PT Jump Shot</t>
  </si>
  <si>
    <t>Kaminsky REBOUND (Off:1 Def:1)</t>
  </si>
  <si>
    <t>Crowder 28' 3PT Pullup Jump Shot (11 PTS) (Kaminsky 1 AST)</t>
  </si>
  <si>
    <t>MISS Antetokounmpo 5' Layup: Crowder BLOCK (1 BLK)</t>
  </si>
  <si>
    <t>Lopez REBOUND (Off:2 Def:6)</t>
  </si>
  <si>
    <t>Holiday 3PT Jump Shot (9 PTS) (Antetokounmpo 1 AST)</t>
  </si>
  <si>
    <t>Booker 2' Running Layup (10 PTS)</t>
  </si>
  <si>
    <t>Connaughton S.FOUL (P2.T2) (S.Foster)</t>
  </si>
  <si>
    <t>Booker Free Throw 1 of 1 (11 PTS)</t>
  </si>
  <si>
    <t>BUCKS Timeout: Regular (Full 3 Short 0)</t>
  </si>
  <si>
    <t>SUB: Middleton FOR Connaughton</t>
  </si>
  <si>
    <t>Antetokounmpo 1' Layup (35 PTS) (Holiday 9 AST)</t>
  </si>
  <si>
    <t>Kaminsky 2' Cutting Layup Shot (2 PTS) (Booker 2 AST)</t>
  </si>
  <si>
    <t>Middleton 15' Driving Floating Jump Shot (11 PTS)</t>
  </si>
  <si>
    <t>Holiday P.FOUL (P1.T3) (E.Lewis)</t>
  </si>
  <si>
    <t>SUB: Connaughton FOR Tucker</t>
  </si>
  <si>
    <t>MISS Johnson 1' Driving Layup</t>
  </si>
  <si>
    <t>Connaughton REBOUND (Off:1 Def:3)</t>
  </si>
  <si>
    <t>Crowder S.FOUL (P3.PN) (E.Lewis)</t>
  </si>
  <si>
    <t>Antetokounmpo Free Throw 1 of 2 (36 PTS)</t>
  </si>
  <si>
    <t>Antetokounmpo Free Throw 2 of 2 (37 PTS)</t>
  </si>
  <si>
    <t>Portis BLOCK (1 BLK): MISS Payne 2' Driving Layup</t>
  </si>
  <si>
    <t>Connaughton REBOUND (Off:1 Def:4)</t>
  </si>
  <si>
    <t>Connaughton Bad Pass Turnover (P2.T14): Crowder STEAL (3 STL)</t>
  </si>
  <si>
    <t>Booker Running Layup (13 PTS)</t>
  </si>
  <si>
    <t>Holiday Lost Ball Turnover (P3.T15): Johnson STEAL (1 STL)</t>
  </si>
  <si>
    <t>Booker Out of Bounds - Bad Pass Turnover Turnover (P4.T12)</t>
  </si>
  <si>
    <t>Payne REBOUND (Off:0 Def:2)</t>
  </si>
  <si>
    <t>Kaminsky 2' Cutting Dunk Shot (4 PTS) (Booker 3 AST)</t>
  </si>
  <si>
    <t>Antetokounmpo Lost Ball Turnover (P5.T16): Kaminsky STEAL (1 STL)</t>
  </si>
  <si>
    <t>Portis P.FOUL (P2.T4) (S.Foster)</t>
  </si>
  <si>
    <t>SUB: Tucker FOR Antetokounmpo</t>
  </si>
  <si>
    <t>Portis S.FOUL (P3.PN) (T.Brothers)</t>
  </si>
  <si>
    <t>SUB: Antetokounmpo FOR Connaughton</t>
  </si>
  <si>
    <t>SUB: Lopez FOR Tucker</t>
  </si>
  <si>
    <t>SUB: Craig FOR Kaminsky</t>
  </si>
  <si>
    <t>SUB: Bridges FOR Payne</t>
  </si>
  <si>
    <t>Booker Free Throw 1 of 2 (14 PTS)</t>
  </si>
  <si>
    <t>Booker Free Throw 2 of 2 (15 PTS)</t>
  </si>
  <si>
    <t>MISS Holiday 27' 3PT Pullup Jump Shot</t>
  </si>
  <si>
    <t>MISS Kaminsky 11' Turnaround Jump Shot</t>
  </si>
  <si>
    <t>Connaughton REBOUND (Off:1 Def:5)</t>
  </si>
  <si>
    <t>Portis 15' Pullup Jump Shot (12 PTS) (Connaughton 1 AST)</t>
  </si>
  <si>
    <t>Kaminsky 1' Layup (6 PTS) (Booker 4 AST)</t>
  </si>
  <si>
    <t>Middleton Out of Bounds - Bad Pass Turnover Turnover (P4.T17)</t>
  </si>
  <si>
    <t>MISS Johnson 26' 3PT Jump Shot</t>
  </si>
  <si>
    <t>Holiday REBOUND (Off:1 Def:6)</t>
  </si>
  <si>
    <t>Holiday 27' 3PT Running Pull-Up Jump Shot (12 PTS)</t>
  </si>
  <si>
    <t>Paul 12' Driving Floating Jump Shot (19 PTS)</t>
  </si>
  <si>
    <t>Tucker S.FOUL (P2.T1) (S.Foster)</t>
  </si>
  <si>
    <t>Paul Free Throw 1 of 1 (20 PTS)</t>
  </si>
  <si>
    <t>Tucker REBOUND (Off:2 Def:3)</t>
  </si>
  <si>
    <t>Portis 11' Floating Jump Shot (14 PTS) (Tucker 1 AST)</t>
  </si>
  <si>
    <t>MISS Bridges 14' Fadeaway Jumper</t>
  </si>
  <si>
    <t>Holiday REBOUND (Off:1 Def:7)</t>
  </si>
  <si>
    <t>MISS Portis 2' Running Layup: Johnson BLOCK (1 BLK)</t>
  </si>
  <si>
    <t>Suns Timeout: Regular (Reg.4 Short 0)</t>
  </si>
  <si>
    <t>SUB: Antetokounmpo FOR Lopez</t>
  </si>
  <si>
    <t>SUB: Crowder FOR Kaminsky</t>
  </si>
  <si>
    <t>SUB: Ayton FOR Johnson</t>
  </si>
  <si>
    <t>MISS Crowder 29' 3PT Jump Shot</t>
  </si>
  <si>
    <t>Antetokounmpo REBOUND (Off:3 Def:8)</t>
  </si>
  <si>
    <t>Antetokounmpo Bad Pass Turnover (P6.T18): Crowder STEAL (4 STL)</t>
  </si>
  <si>
    <t>Antetokounmpo BLOCK (4 BLK): MISS Booker 8' Driving Layup</t>
  </si>
  <si>
    <t>Crowder REBOUND (Off:1 Def:9)</t>
  </si>
  <si>
    <t>MISS Crowder 36' 3PT Jump Shot</t>
  </si>
  <si>
    <t>Portis REBOUND (Off:0 Def:3)</t>
  </si>
  <si>
    <t>MISS Middleton 12' Driving Floating Bank Jump Shot</t>
  </si>
  <si>
    <t>Antetokounmpo REBOUND (Off:4 Def:8)</t>
  </si>
  <si>
    <t>Antetokounmpo Tip Layup Shot (39 PTS)</t>
  </si>
  <si>
    <t>Paul 16' Step Back Jump Shot (22 PTS)</t>
  </si>
  <si>
    <t>Ayton S.FOUL (P5.T1) (S.Foster)</t>
  </si>
  <si>
    <t>Antetokounmpo Free Throw 1 of 2 (40 PTS)</t>
  </si>
  <si>
    <t>Antetokounmpo Free Throw 2 of 2 (41 PTS)</t>
  </si>
  <si>
    <t>Portis P.FOUL (P4.T2) (T.Brothers)</t>
  </si>
  <si>
    <t>technical</t>
  </si>
  <si>
    <t>Portis T.FOUL (P4.T2) (T.Brothers)</t>
  </si>
  <si>
    <t>free throw technical</t>
  </si>
  <si>
    <t>MISS Paul Free Throw Technical</t>
  </si>
  <si>
    <t>Antetokounmpo BLOCK (5 BLK): MISS Booker 9' Driving Floating Jump Shot</t>
  </si>
  <si>
    <t>Connaughton REBOUND (Off:1 Def:6)</t>
  </si>
  <si>
    <t>Bridges S.FOUL (P3.T2) (S.Foster)</t>
  </si>
  <si>
    <t>Antetokounmpo Free Throw 1 of 2 (42 PTS)</t>
  </si>
  <si>
    <t>Antetokounmpo Free Throw 2 of 2 (43 PTS)</t>
  </si>
  <si>
    <t>Antetokounmpo S.FOUL (P2.T3) (S.Foster)</t>
  </si>
  <si>
    <t>Paul Free Throw 1 of 2 (23 PTS)</t>
  </si>
  <si>
    <t>Paul Free Throw 2 of 2 (24 PTS)</t>
  </si>
  <si>
    <t>Paul P.FOUL (P4.T3) (S.Foster)</t>
  </si>
  <si>
    <t>Portis 4' Driving Layup (16 PTS) (Holiday 10 AST)</t>
  </si>
  <si>
    <t>Booker 9' Fadeaway Jumper (17 PTS)</t>
  </si>
  <si>
    <t>Antetokounmpo 2' Dunk (45 PTS) (Middleton 4 AST)</t>
  </si>
  <si>
    <t>Holiday STEAL (4 STL): Paul Lost Ball Turnover (P3.T13)</t>
  </si>
  <si>
    <t>MISS Middleton 16' Turnaround Fadeaway Shot</t>
  </si>
  <si>
    <t>Paul REBOUND (Off:1 Def:1)</t>
  </si>
  <si>
    <t>Booker OFF.Foul (P2) (E.Lewis)</t>
  </si>
  <si>
    <t>Booker Offensive Foul Turnover (P5.T14)</t>
  </si>
  <si>
    <t>Connaughton REBOUND (Off:2 Def:6)</t>
  </si>
  <si>
    <t>MISS Connaughton 25' 3PT Jump Shot</t>
  </si>
  <si>
    <t>Booker REBOUND (Off:0 Def:3)</t>
  </si>
  <si>
    <t>Crowder 12' Floating Jump Shot (13 PTS) (Ayton 1 AST)</t>
  </si>
  <si>
    <t>BUCKS Timeout: Regular (Full 4 Short 0)</t>
  </si>
  <si>
    <t>Middleton 15' Fadeaway Jumper (13 PTS)</t>
  </si>
  <si>
    <t>Tucker STEAL (1 STL): Booker Lost Ball Turnover (P6.T15)</t>
  </si>
  <si>
    <t>Booker P.FOUL (P3.T4) (E.Lewis)</t>
  </si>
  <si>
    <t>MISS Holiday 16' Pullup Jump Shot</t>
  </si>
  <si>
    <t>Bridges REBOUND (Off:1 Def:5)</t>
  </si>
  <si>
    <t>MISS Ayton 5' Turnaround Hook Shot</t>
  </si>
  <si>
    <t>Antetokounmpo 2' Driving Finger Roll Layup (47 PTS) (Middleton 5 AST)</t>
  </si>
  <si>
    <t>MISS Booker 28' 3PT Pullup Jump Shot</t>
  </si>
  <si>
    <t>Crowder REBOUND (Off:2 Def:9)</t>
  </si>
  <si>
    <t>Ayton 3' Cutting Layup Shot (12 PTS) (Booker 5 AST)</t>
  </si>
  <si>
    <t>BUCKS Timeout: Regular (Full 5 Short 0)</t>
  </si>
  <si>
    <t>Suns Timeout: Regular (Reg.5 Short 0)</t>
  </si>
  <si>
    <t>Antetokounmpo 14' Turnaround Jump Shot (49 PTS) (Holiday 11 AST)</t>
  </si>
  <si>
    <t>MISS Crowder 27' 3PT Jump Shot</t>
  </si>
  <si>
    <t>Holiday REBOUND (Off:1 Def:8)</t>
  </si>
  <si>
    <t>MISS Portis 24' 3PT Jump Shot</t>
  </si>
  <si>
    <t>Crowder REBOUND (Off:2 Def:10)</t>
  </si>
  <si>
    <t>Booker 3' Running Layup (19 PTS)</t>
  </si>
  <si>
    <t>Middleton Out of Bounds - Bad Pass Turnover Turnover (P5.T19)</t>
  </si>
  <si>
    <t>Portis S.FOUL (P5.T4) (E.Lewis)</t>
  </si>
  <si>
    <t>Crowder Free Throw 1 of 2 (14 PTS)</t>
  </si>
  <si>
    <t>Crowder Free Throw 2 of 2 (15 PTS)</t>
  </si>
  <si>
    <t>Middleton 17' Pullup Jump Shot (15 PTS) (Antetokounmpo 2 AST)</t>
  </si>
  <si>
    <t>Suns Timeout: Regular (Reg.6 Short 0)</t>
  </si>
  <si>
    <t>SUB: Connaughton FOR Portis</t>
  </si>
  <si>
    <t>MISS Booker 26' 3PT Jump Shot</t>
  </si>
  <si>
    <t>Antetokounmpo REBOUND (Off:4 Def:9)</t>
  </si>
  <si>
    <t>Bridges P.FOUL (P4.PN) (T.Brothers)</t>
  </si>
  <si>
    <t>Middleton Free Throw 1 of 2 (16 PTS)</t>
  </si>
  <si>
    <t>Middleton Free Throw 2 of 2 (17 PTS)</t>
  </si>
  <si>
    <t>MISS Paul 28' 3PT Pullup Jump Shot</t>
  </si>
  <si>
    <t>Antetokounmpo REBOUND (Off:4 Def:10)</t>
  </si>
  <si>
    <t>BUCKS Timeout: Regular (Full 6 Short 0)</t>
  </si>
  <si>
    <t>Booker P.FOUL (P4.PN) (T.Brothers)</t>
  </si>
  <si>
    <t>MISS Connaughton Free Throw 2 of 2</t>
  </si>
  <si>
    <t>Crowder REBOUND (Off:2 Def:11)</t>
  </si>
  <si>
    <t>Paul 2' Driving Layup (26 PTS)</t>
  </si>
  <si>
    <t>personal take</t>
  </si>
  <si>
    <t>Paul Personal Take Foul (P5.PN) (T.Brothers)</t>
  </si>
  <si>
    <t>Antetokounmpo Free Throw 1 of 2 (50 PTS)</t>
  </si>
  <si>
    <t>Ayton REBOUND (Off:1 Def:5)</t>
  </si>
  <si>
    <t>Suns Timeout: Regular (Reg.7 Short 0)</t>
  </si>
  <si>
    <t>MISS Booker 29' 3PT Jump Shot</t>
  </si>
  <si>
    <t>Tucker REBOUND (Off:2 Def:4)</t>
  </si>
  <si>
    <t>suns</t>
  </si>
  <si>
    <t>bucks</t>
  </si>
  <si>
    <t>value of points</t>
  </si>
  <si>
    <t>team who did the thing</t>
  </si>
  <si>
    <t>Grand Total</t>
  </si>
  <si>
    <t>Sum of value of points</t>
  </si>
  <si>
    <t>time</t>
  </si>
  <si>
    <t>0:00:00</t>
  </si>
  <si>
    <t>0:00:20</t>
  </si>
  <si>
    <t>0:00:21</t>
  </si>
  <si>
    <t>0:00:17</t>
  </si>
  <si>
    <t>0:00:19</t>
  </si>
  <si>
    <t>0:00:12</t>
  </si>
  <si>
    <t>0:00:14</t>
  </si>
  <si>
    <t>0:00:18</t>
  </si>
  <si>
    <t>0:00:24</t>
  </si>
  <si>
    <t>0:00:25</t>
  </si>
  <si>
    <t>0:00:01</t>
  </si>
  <si>
    <t>0:00:06</t>
  </si>
  <si>
    <t>0:00:07</t>
  </si>
  <si>
    <t>0:00:11</t>
  </si>
  <si>
    <t>0:00:09</t>
  </si>
  <si>
    <t>0:00:03</t>
  </si>
  <si>
    <t>0:00:10</t>
  </si>
  <si>
    <t>0:00:05</t>
  </si>
  <si>
    <t>0:00:15</t>
  </si>
  <si>
    <t>0:00:22</t>
  </si>
  <si>
    <t>0:00:23</t>
  </si>
  <si>
    <t>0:00:16</t>
  </si>
  <si>
    <t>0:00:04</t>
  </si>
  <si>
    <t>0:00:08</t>
  </si>
  <si>
    <t>0:00:02</t>
  </si>
  <si>
    <t>0:00:13</t>
  </si>
  <si>
    <t>0:00:26</t>
  </si>
  <si>
    <t>0:00:27</t>
  </si>
  <si>
    <t>Sum of time</t>
  </si>
  <si>
    <t>per 60</t>
  </si>
  <si>
    <t>value</t>
  </si>
  <si>
    <t>a1</t>
  </si>
  <si>
    <t>a2</t>
  </si>
  <si>
    <t>a3</t>
  </si>
  <si>
    <t>a4</t>
  </si>
  <si>
    <t>a5</t>
  </si>
  <si>
    <t>h1</t>
  </si>
  <si>
    <t>h2</t>
  </si>
  <si>
    <t>h3</t>
  </si>
  <si>
    <t>h4</t>
  </si>
  <si>
    <t>h5</t>
  </si>
  <si>
    <t>predicted</t>
  </si>
  <si>
    <t>difference</t>
  </si>
  <si>
    <t>difference squared</t>
  </si>
  <si>
    <t>predicted per 60</t>
  </si>
  <si>
    <t>x</t>
  </si>
  <si>
    <t>made field goal</t>
  </si>
  <si>
    <t>defensive rebound</t>
  </si>
  <si>
    <t>2nd free throw</t>
  </si>
  <si>
    <t>new posession?</t>
  </si>
  <si>
    <t>posession #</t>
  </si>
  <si>
    <t>Sum of new posession?</t>
  </si>
  <si>
    <t>points per 100 poss</t>
  </si>
  <si>
    <t>dif</t>
  </si>
  <si>
    <t>dif squared</t>
  </si>
  <si>
    <t>sum of residuals</t>
  </si>
  <si>
    <t>solved number per 100 poss</t>
  </si>
  <si>
    <t>solved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</si>
</sst>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6" formatCode="0.0"/>
    <numFmt numFmtId="178" formatCode="_(* #,##0_);_(* \(#,##0\);_(* &quot;-&quot;??_);_(@_)"/>
  </numFmts>
  <fonts count="2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b/>
      <sz val="10"/>
      <color theme="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19" fillId="33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21" fontId="18" fillId="0" borderId="0" xfId="0" applyNumberFormat="1" applyFont="1" applyAlignment="1">
      <alignment horizontal="center" vertical="center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  <xf numFmtId="1" fontId="18" fillId="0" borderId="0" xfId="0" applyNumberFormat="1" applyFont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178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numFmt numFmtId="26" formatCode="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numFmt numFmtId="26" formatCode="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numFmt numFmtId="26" formatCode="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numFmt numFmtId="19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charset val="16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Hamilton" refreshedDate="44585.910642592593" createdVersion="6" refreshedVersion="7" minRefreshableVersion="3" recordCount="463" xr:uid="{86688CA5-FCCE-4B1A-879B-3B5338E440BE}">
  <cacheSource type="worksheet">
    <worksheetSource name="Table1"/>
  </cacheSource>
  <cacheFields count="54">
    <cacheField name="GAME-ID" numFmtId="0">
      <sharedItems containsMixedTypes="1" containsNumber="1" containsInteger="1" minValue="42000406" maxValue="42000406"/>
    </cacheField>
    <cacheField name="Season that this data sets belongs to." numFmtId="0">
      <sharedItems/>
    </cacheField>
    <cacheField name="Game _x000a_Date" numFmtId="14">
      <sharedItems containsSemiMixedTypes="0" containsNonDate="0" containsDate="1" containsString="0" minDate="2021-07-20T00:00:00" maxDate="2021-07-21T00:00:00"/>
    </cacheField>
    <cacheField name="Away Team's_x000a_Five-Men Lineup_x000a_(Players On The Court)_x000a_1" numFmtId="0">
      <sharedItems count="7">
        <s v="Deandre Ayton"/>
        <s v="Cameron Johnson"/>
        <s v="Cameron Payne"/>
        <s v="Devin Booker"/>
        <s v="Mikal Bridges"/>
        <s v="Frank Kaminsky"/>
        <s v="Jae Crowder"/>
      </sharedItems>
    </cacheField>
    <cacheField name="Away Team's_x000a_Five-Men Lineup_x000a_(Players On The Court)_x000a_2" numFmtId="0">
      <sharedItems count="3">
        <s v="Devin Booker"/>
        <s v="Cameron Johnson"/>
        <s v="Mikal Bridges"/>
      </sharedItems>
    </cacheField>
    <cacheField name="Away Team's_x000a_Five-Men Lineup_x000a_(Players On The Court)_x000a_3" numFmtId="0">
      <sharedItems count="7">
        <s v="Chris Paul"/>
        <s v="Cameron Payne"/>
        <s v="Devin Booker"/>
        <s v="Deandre Ayton"/>
        <s v="Mikal Bridges"/>
        <s v="Cameron Johnson"/>
        <s v="Frank Kaminsky"/>
      </sharedItems>
    </cacheField>
    <cacheField name="Away Team's_x000a_Five-Men Lineup_x000a_(Players On The Court)_x000a_4" numFmtId="0">
      <sharedItems count="6">
        <s v="Jae Crowder"/>
        <s v="Frank Kaminsky"/>
        <s v="Deandre Ayton"/>
        <s v="Cameron Johnson"/>
        <s v="Chris Paul"/>
        <s v="Torrey Craig"/>
      </sharedItems>
    </cacheField>
    <cacheField name="Away Team's_x000a_Five-Men Lineup_x000a_(Players On The Court)_x000a_5" numFmtId="0">
      <sharedItems count="5">
        <s v="Mikal Bridges"/>
        <s v="Deandre Ayton"/>
        <s v="Frank Kaminsky"/>
        <s v="Torrey Craig"/>
        <s v="Jae Crowder"/>
      </sharedItems>
    </cacheField>
    <cacheField name="Home Team's_x000a_Five-Men Lineup_x000a_(Players On The Court)_x000a_1" numFmtId="0">
      <sharedItems count="5">
        <s v="Brook Lopez"/>
        <s v="Pat Connaughton"/>
        <s v="P.J. Tucker"/>
        <s v="Jrue Holiday"/>
        <s v="Giannis Antetokounmpo"/>
      </sharedItems>
    </cacheField>
    <cacheField name="Home Team's_x000a_Five-Men Lineup_x000a_(Players On The Court)_x000a_2" numFmtId="0">
      <sharedItems count="7">
        <s v="Giannis Antetokounmpo"/>
        <s v="Bobby Portis"/>
        <s v="Khris Middleton"/>
        <s v="Pat Connaughton"/>
        <s v="Brook Lopez"/>
        <s v="Jrue Holiday"/>
        <s v="P.J. Tucker"/>
      </sharedItems>
    </cacheField>
    <cacheField name="Home Team's_x000a_Five-Men Lineup_x000a_(Players On The Court)_x000a_3" numFmtId="0">
      <sharedItems count="6">
        <s v="Jrue Holiday"/>
        <s v="Giannis Antetokounmpo"/>
        <s v="Khris Middleton"/>
        <s v="Pat Connaughton"/>
        <s v="Brook Lopez"/>
        <s v="Bobby Portis"/>
      </sharedItems>
    </cacheField>
    <cacheField name="Home Team's_x000a_Five-Men Lineup_x000a_(Players On The Court)_x000a_4" numFmtId="0">
      <sharedItems count="7">
        <s v="Khris Middleton"/>
        <s v="Brook Lopez"/>
        <s v="Jeff Teague"/>
        <s v="Jrue Holiday"/>
        <s v="P.J. Tucker"/>
        <s v="Pat Connaughton"/>
        <s v="Giannis Antetokounmpo"/>
      </sharedItems>
    </cacheField>
    <cacheField name="Home Team's_x000a_Five-Men Lineup_x000a_(Players On The Court)_x000a_5" numFmtId="0">
      <sharedItems count="6">
        <s v="P.J. Tucker"/>
        <s v="Giannis Antetokounmpo"/>
        <s v="Brook Lopez"/>
        <s v="Bobby Portis"/>
        <s v="Khris Middleton"/>
        <s v="Pat Connaughton"/>
      </sharedItems>
    </cacheField>
    <cacheField name="Period of the game that the the event described in that row actually occurred." numFmtId="0">
      <sharedItems containsSemiMixedTypes="0" containsString="0" containsNumber="1" containsInteger="1" minValue="1" maxValue="4"/>
    </cacheField>
    <cacheField name="Accumulated score of away team at that moment in the game" numFmtId="0">
      <sharedItems containsSemiMixedTypes="0" containsString="0" containsNumber="1" containsInteger="1" minValue="0" maxValue="98"/>
    </cacheField>
    <cacheField name="Accumulated score of home team at that moment in the game" numFmtId="0">
      <sharedItems containsSemiMixedTypes="0" containsString="0" containsNumber="1" containsInteger="1" minValue="0" maxValue="105"/>
    </cacheField>
    <cacheField name="Remaining time in the period" numFmtId="21">
      <sharedItems containsSemiMixedTypes="0" containsNonDate="0" containsDate="1" containsString="0" minDate="1899-12-30T00:00:00" maxDate="1899-12-30T00:12:00"/>
    </cacheField>
    <cacheField name="Time passed since the period has started." numFmtId="21">
      <sharedItems containsSemiMixedTypes="0" containsNonDate="0" containsDate="1" containsString="0" minDate="1899-12-30T00:00:00" maxDate="1899-12-31T00:00:00"/>
    </cacheField>
    <cacheField name="Duration of the event described in that row." numFmtId="21">
      <sharedItems/>
    </cacheField>
    <cacheField name="time" numFmtId="1">
      <sharedItems containsSemiMixedTypes="0" containsString="0" containsNumber="1" containsInteger="1" minValue="0" maxValue="27"/>
    </cacheField>
    <cacheField name="All events in a game has an id number" numFmtId="0">
      <sharedItems containsSemiMixedTypes="0" containsString="0" containsNumber="1" containsInteger="1" minValue="1" maxValue="463"/>
    </cacheField>
    <cacheField name="The team that has executed the described event" numFmtId="0">
      <sharedItems containsBlank="1"/>
    </cacheField>
    <cacheField name="Various types of events (fouls, freethrows, turnovers etc.)" numFmtId="0">
      <sharedItems containsBlank="1"/>
    </cacheField>
    <cacheField name="The player who made the assist if the event is an assisted field goal." numFmtId="0">
      <sharedItems containsBlank="1"/>
    </cacheField>
    <cacheField name="Player of away team who is participating in a jumpball" numFmtId="0">
      <sharedItems containsBlank="1"/>
    </cacheField>
    <cacheField name="Player of home team who is participating in a jumpball" numFmtId="0">
      <sharedItems containsBlank="1"/>
    </cacheField>
    <cacheField name="Player who blocked a shot" numFmtId="0">
      <sharedItems containsBlank="1"/>
    </cacheField>
    <cacheField name="Player who checks in the game" numFmtId="0">
      <sharedItems containsBlank="1"/>
    </cacheField>
    <cacheField name="Player who checks out the game" numFmtId="0">
      <sharedItems containsBlank="1"/>
    </cacheField>
    <cacheField name="Freethrows in an order (first, second, third...)" numFmtId="0">
      <sharedItems containsString="0" containsBlank="1" containsNumber="1" containsInteger="1" minValue="1" maxValue="2"/>
    </cacheField>
    <cacheField name="Player who has drawn a foul." numFmtId="0">
      <sharedItems containsBlank="1"/>
    </cacheField>
    <cacheField name="How many free throws are going to be shoot" numFmtId="0">
      <sharedItems containsString="0" containsBlank="1" containsNumber="1" containsInteger="1" minValue="1" maxValue="2"/>
    </cacheField>
    <cacheField name="Player who made this event" numFmtId="0">
      <sharedItems containsBlank="1"/>
    </cacheField>
    <cacheField name="Points scored within the event" numFmtId="0">
      <sharedItems containsString="0" containsBlank="1" containsNumber="1" containsInteger="1" minValue="0" maxValue="3"/>
    </cacheField>
    <cacheField name="team who did the thing" numFmtId="0">
      <sharedItems/>
    </cacheField>
    <cacheField name="value of points" numFmtId="0">
      <sharedItems containsSemiMixedTypes="0" containsString="0" containsNumber="1" containsInteger="1" minValue="-3" maxValue="3"/>
    </cacheField>
    <cacheField name="Player who grabbed the ball after an event." numFmtId="0">
      <sharedItems containsBlank="1"/>
    </cacheField>
    <cacheField name="More details on how the event happened" numFmtId="0">
      <sharedItems containsBlank="1"/>
    </cacheField>
    <cacheField name="Shot made or missed" numFmtId="0">
      <sharedItems containsBlank="1"/>
    </cacheField>
    <cacheField name="Player who steals the ball" numFmtId="0">
      <sharedItems containsBlank="1"/>
    </cacheField>
    <cacheField name="Various types of events occurs in a game" numFmtId="0">
      <sharedItems/>
    </cacheField>
    <cacheField name="Shot distance (feet)" numFmtId="0">
      <sharedItems containsString="0" containsBlank="1" containsNumber="1" containsInteger="1" minValue="0" maxValue="36"/>
    </cacheField>
    <cacheField name="X axis value of the shot" numFmtId="0">
      <sharedItems containsString="0" containsBlank="1" containsNumber="1" containsInteger="1" minValue="-239" maxValue="236"/>
    </cacheField>
    <cacheField name="Y axis value of the shot" numFmtId="0">
      <sharedItems containsString="0" containsBlank="1" containsNumber="1" containsInteger="1" minValue="-11" maxValue="299"/>
    </cacheField>
    <cacheField name="X axis value converted to X coordinate on an standard NBA court _x000a_(94 feet long and 50 feet wide)" numFmtId="0">
      <sharedItems containsString="0" containsBlank="1" containsNumber="1" minValue="1.0999999999999901" maxValue="48.6"/>
    </cacheField>
    <cacheField name="Y axis value converted to Y coordinate on an standard NBA court _x000a_(94 feet long and 50 feet wide)" numFmtId="0">
      <sharedItems containsString="0" containsBlank="1" containsNumber="1" minValue="5.4" maxValue="90.1"/>
    </cacheField>
    <cacheField name="Description of the play" numFmtId="0">
      <sharedItems containsBlank="1"/>
    </cacheField>
    <cacheField name="made field goal" numFmtId="0">
      <sharedItems/>
    </cacheField>
    <cacheField name="defensive rebound" numFmtId="0">
      <sharedItems/>
    </cacheField>
    <cacheField name="turnover" numFmtId="0">
      <sharedItems/>
    </cacheField>
    <cacheField name="end of period" numFmtId="0">
      <sharedItems/>
    </cacheField>
    <cacheField name="2nd free throw" numFmtId="0">
      <sharedItems/>
    </cacheField>
    <cacheField name="new posession?" numFmtId="0">
      <sharedItems containsSemiMixedTypes="0" containsString="0" containsNumber="1" containsInteger="1" minValue="0" maxValue="1"/>
    </cacheField>
    <cacheField name="posession #" numFmtId="0">
      <sharedItems containsSemiMixedTypes="0" containsString="0" containsNumber="1" containsInteger="1" minValue="1" maxValue="2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3">
  <r>
    <n v="42000406"/>
    <s v="2020-21 Playoffs"/>
    <d v="2021-07-20T00:00:00"/>
    <x v="0"/>
    <x v="0"/>
    <x v="0"/>
    <x v="0"/>
    <x v="0"/>
    <x v="0"/>
    <x v="0"/>
    <x v="0"/>
    <x v="0"/>
    <x v="0"/>
    <n v="1"/>
    <n v="0"/>
    <n v="0"/>
    <d v="1899-12-30T00:12:00"/>
    <d v="1899-12-30T00:00:00"/>
    <s v="0:00:00"/>
    <n v="0"/>
    <n v="1"/>
    <m/>
    <s v="start of period"/>
    <m/>
    <m/>
    <m/>
    <m/>
    <m/>
    <m/>
    <m/>
    <m/>
    <m/>
    <m/>
    <m/>
    <s v=""/>
    <n v="0"/>
    <m/>
    <m/>
    <m/>
    <m/>
    <s v="start of period"/>
    <m/>
    <m/>
    <m/>
    <m/>
    <m/>
    <m/>
    <b v="0"/>
    <b v="0"/>
    <b v="0"/>
    <b v="0"/>
    <b v="0"/>
    <n v="1"/>
    <n v="1"/>
  </r>
  <r>
    <n v="42000406"/>
    <s v="2020-21 Playoffs"/>
    <d v="2021-07-20T00:00:00"/>
    <x v="0"/>
    <x v="0"/>
    <x v="0"/>
    <x v="0"/>
    <x v="0"/>
    <x v="0"/>
    <x v="0"/>
    <x v="0"/>
    <x v="0"/>
    <x v="0"/>
    <n v="1"/>
    <n v="0"/>
    <n v="0"/>
    <d v="1899-12-30T00:12:00"/>
    <d v="1899-12-30T00:00:00"/>
    <s v="0:00:00"/>
    <n v="0"/>
    <n v="2"/>
    <s v="MIL"/>
    <s v="jump ball"/>
    <m/>
    <s v="Deandre Ayton"/>
    <s v="Brook Lopez"/>
    <m/>
    <m/>
    <m/>
    <m/>
    <m/>
    <m/>
    <s v="Deandre Ayton"/>
    <m/>
    <s v="suns"/>
    <n v="0"/>
    <s v="Devin Booker"/>
    <m/>
    <m/>
    <m/>
    <s v="jump ball"/>
    <m/>
    <m/>
    <m/>
    <m/>
    <m/>
    <s v="Jump Ball Lopez vs. Ayton: Tip to Booker"/>
    <b v="0"/>
    <b v="0"/>
    <b v="0"/>
    <b v="0"/>
    <b v="0"/>
    <n v="0"/>
    <n v="1"/>
  </r>
  <r>
    <n v="42000406"/>
    <s v="2020-21 Playoffs"/>
    <d v="2021-07-20T00:00:00"/>
    <x v="0"/>
    <x v="0"/>
    <x v="0"/>
    <x v="0"/>
    <x v="0"/>
    <x v="0"/>
    <x v="0"/>
    <x v="0"/>
    <x v="0"/>
    <x v="0"/>
    <n v="1"/>
    <n v="0"/>
    <n v="0"/>
    <d v="1899-12-30T00:11:40"/>
    <d v="1899-12-30T00:00:20"/>
    <s v="0:00:20"/>
    <n v="20"/>
    <n v="3"/>
    <s v="PHX"/>
    <s v="shot"/>
    <m/>
    <m/>
    <m/>
    <m/>
    <m/>
    <m/>
    <m/>
    <m/>
    <m/>
    <s v="Chris Paul"/>
    <n v="0"/>
    <s v="suns"/>
    <n v="0"/>
    <m/>
    <m/>
    <s v="missed"/>
    <m/>
    <s v="jump shot"/>
    <n v="20"/>
    <n v="49"/>
    <n v="189"/>
    <n v="20.100000000000001"/>
    <n v="23.9"/>
    <s v="MISS Paul 20' Pullup Jump Shot"/>
    <b v="0"/>
    <b v="0"/>
    <b v="0"/>
    <b v="0"/>
    <b v="0"/>
    <n v="0"/>
    <n v="1"/>
  </r>
  <r>
    <n v="42000406"/>
    <s v="2020-21 Playoffs"/>
    <d v="2021-07-20T00:00:00"/>
    <x v="0"/>
    <x v="0"/>
    <x v="0"/>
    <x v="0"/>
    <x v="0"/>
    <x v="0"/>
    <x v="0"/>
    <x v="0"/>
    <x v="0"/>
    <x v="0"/>
    <n v="1"/>
    <n v="0"/>
    <n v="0"/>
    <d v="1899-12-30T00:11:39"/>
    <d v="1899-12-30T00:00:21"/>
    <s v="0:00:01"/>
    <n v="1"/>
    <n v="4"/>
    <s v="MIL"/>
    <s v="rebound"/>
    <m/>
    <m/>
    <m/>
    <m/>
    <m/>
    <m/>
    <m/>
    <m/>
    <m/>
    <s v="Giannis Antetokounmpo"/>
    <m/>
    <s v="bucks"/>
    <n v="0"/>
    <m/>
    <m/>
    <m/>
    <m/>
    <s v="rebound defensive"/>
    <m/>
    <m/>
    <m/>
    <m/>
    <m/>
    <s v="Antetokounmpo REBOUND (Off:0 Def:1)"/>
    <b v="0"/>
    <b v="1"/>
    <b v="0"/>
    <b v="0"/>
    <b v="0"/>
    <n v="0"/>
    <n v="1"/>
  </r>
  <r>
    <n v="42000406"/>
    <s v="2020-21 Playoffs"/>
    <d v="2021-07-20T00:00:00"/>
    <x v="0"/>
    <x v="0"/>
    <x v="0"/>
    <x v="0"/>
    <x v="0"/>
    <x v="0"/>
    <x v="0"/>
    <x v="0"/>
    <x v="0"/>
    <x v="0"/>
    <n v="1"/>
    <n v="0"/>
    <n v="0"/>
    <d v="1899-12-30T00:11:21"/>
    <d v="1899-12-30T00:00:39"/>
    <s v="0:00:18"/>
    <n v="18"/>
    <n v="5"/>
    <s v="MIL"/>
    <s v="shot"/>
    <m/>
    <m/>
    <m/>
    <m/>
    <m/>
    <m/>
    <m/>
    <m/>
    <m/>
    <s v="Jrue Holiday"/>
    <n v="0"/>
    <s v="bucks"/>
    <n v="0"/>
    <m/>
    <m/>
    <s v="missed"/>
    <m/>
    <s v="jump shot"/>
    <n v="19"/>
    <n v="-189"/>
    <n v="44"/>
    <n v="6.0999999999999899"/>
    <n v="84.6"/>
    <s v="MISS Holiday 19' Pullup Jump Shot"/>
    <b v="0"/>
    <b v="0"/>
    <b v="0"/>
    <b v="0"/>
    <b v="0"/>
    <n v="1"/>
    <n v="2"/>
  </r>
  <r>
    <n v="42000406"/>
    <s v="2020-21 Playoffs"/>
    <d v="2021-07-20T00:00:00"/>
    <x v="0"/>
    <x v="0"/>
    <x v="0"/>
    <x v="0"/>
    <x v="0"/>
    <x v="0"/>
    <x v="0"/>
    <x v="0"/>
    <x v="0"/>
    <x v="0"/>
    <n v="1"/>
    <n v="0"/>
    <n v="0"/>
    <d v="1899-12-30T00:11:20"/>
    <d v="1899-12-30T00:00:40"/>
    <s v="0:00:01"/>
    <n v="1"/>
    <n v="6"/>
    <s v="PHX"/>
    <s v="rebound"/>
    <m/>
    <m/>
    <m/>
    <m/>
    <m/>
    <m/>
    <m/>
    <m/>
    <m/>
    <s v="Jae Crowder"/>
    <m/>
    <s v="suns"/>
    <n v="0"/>
    <m/>
    <m/>
    <m/>
    <m/>
    <s v="rebound defensive"/>
    <m/>
    <m/>
    <m/>
    <m/>
    <m/>
    <s v="Crowder REBOUND (Off:0 Def:1)"/>
    <b v="0"/>
    <b v="1"/>
    <b v="0"/>
    <b v="0"/>
    <b v="0"/>
    <n v="0"/>
    <n v="2"/>
  </r>
  <r>
    <n v="42000406"/>
    <s v="2020-21 Playoffs"/>
    <d v="2021-07-20T00:00:00"/>
    <x v="0"/>
    <x v="0"/>
    <x v="0"/>
    <x v="0"/>
    <x v="0"/>
    <x v="0"/>
    <x v="0"/>
    <x v="0"/>
    <x v="0"/>
    <x v="0"/>
    <n v="1"/>
    <n v="0"/>
    <n v="0"/>
    <d v="1899-12-30T00:11:14"/>
    <d v="1899-12-30T00:00:46"/>
    <s v="0:00:06"/>
    <n v="6"/>
    <n v="7"/>
    <s v="PHX"/>
    <s v="shot"/>
    <m/>
    <m/>
    <m/>
    <s v="Giannis Antetokounmpo"/>
    <m/>
    <m/>
    <m/>
    <m/>
    <m/>
    <s v="Mikal Bridges"/>
    <n v="0"/>
    <s v="suns"/>
    <n v="0"/>
    <m/>
    <m/>
    <s v="missed"/>
    <m/>
    <s v="layup"/>
    <n v="4"/>
    <n v="0"/>
    <n v="41"/>
    <n v="25"/>
    <n v="9.1"/>
    <s v="Antetokounmpo BLOCK (1 BLK): MISS Bridges 4' Running Layup"/>
    <b v="0"/>
    <b v="0"/>
    <b v="0"/>
    <b v="0"/>
    <b v="0"/>
    <n v="1"/>
    <n v="3"/>
  </r>
  <r>
    <n v="42000406"/>
    <s v="2020-21 Playoffs"/>
    <d v="2021-07-20T00:00:00"/>
    <x v="0"/>
    <x v="0"/>
    <x v="0"/>
    <x v="0"/>
    <x v="0"/>
    <x v="0"/>
    <x v="0"/>
    <x v="0"/>
    <x v="0"/>
    <x v="0"/>
    <n v="1"/>
    <n v="0"/>
    <n v="0"/>
    <d v="1899-12-30T00:11:13"/>
    <d v="1899-12-30T00:00:47"/>
    <s v="0:00:01"/>
    <n v="1"/>
    <n v="8"/>
    <s v="MIL"/>
    <s v="rebound"/>
    <m/>
    <m/>
    <m/>
    <m/>
    <m/>
    <m/>
    <m/>
    <m/>
    <m/>
    <s v="Khris Middleton"/>
    <m/>
    <s v="bucks"/>
    <n v="0"/>
    <m/>
    <m/>
    <m/>
    <m/>
    <s v="rebound defensive"/>
    <m/>
    <m/>
    <m/>
    <m/>
    <m/>
    <s v="Middleton REBOUND (Off:0 Def:1)"/>
    <b v="0"/>
    <b v="1"/>
    <b v="0"/>
    <b v="0"/>
    <b v="0"/>
    <n v="0"/>
    <n v="3"/>
  </r>
  <r>
    <n v="42000406"/>
    <s v="2020-21 Playoffs"/>
    <d v="2021-07-20T00:00:00"/>
    <x v="0"/>
    <x v="0"/>
    <x v="0"/>
    <x v="0"/>
    <x v="0"/>
    <x v="0"/>
    <x v="0"/>
    <x v="0"/>
    <x v="0"/>
    <x v="0"/>
    <n v="1"/>
    <n v="0"/>
    <n v="2"/>
    <d v="1899-12-30T00:11:06"/>
    <d v="1899-12-30T00:00:54"/>
    <s v="0:00:07"/>
    <n v="7"/>
    <n v="9"/>
    <s v="MIL"/>
    <s v="shot"/>
    <s v="Khris Middleton"/>
    <m/>
    <m/>
    <m/>
    <m/>
    <m/>
    <m/>
    <m/>
    <m/>
    <s v="Giannis Antetokounmpo"/>
    <n v="2"/>
    <s v="bucks"/>
    <n v="2"/>
    <m/>
    <m/>
    <s v="made"/>
    <m/>
    <s v="driving floating bank jump shot"/>
    <n v="4"/>
    <n v="27"/>
    <n v="24"/>
    <n v="27.7"/>
    <n v="86.6"/>
    <s v="Antetokounmpo 4' Driving Floating Bank Jump Shot (2 PTS) (Middleton 1 AST)"/>
    <b v="1"/>
    <b v="0"/>
    <b v="0"/>
    <b v="0"/>
    <b v="0"/>
    <n v="1"/>
    <n v="4"/>
  </r>
  <r>
    <s v="x"/>
    <s v="2020-21 Playoffs"/>
    <d v="2021-07-20T00:00:00"/>
    <x v="0"/>
    <x v="0"/>
    <x v="0"/>
    <x v="0"/>
    <x v="0"/>
    <x v="0"/>
    <x v="0"/>
    <x v="0"/>
    <x v="0"/>
    <x v="0"/>
    <n v="1"/>
    <n v="2"/>
    <n v="2"/>
    <d v="1899-12-30T00:10:48"/>
    <d v="1899-12-30T00:01:12"/>
    <s v="0:00:18"/>
    <n v="18"/>
    <n v="10"/>
    <s v="PHX"/>
    <s v="shot"/>
    <m/>
    <m/>
    <m/>
    <m/>
    <m/>
    <m/>
    <m/>
    <m/>
    <m/>
    <s v="Devin Booker"/>
    <n v="2"/>
    <s v="suns"/>
    <n v="-2"/>
    <m/>
    <m/>
    <s v="made"/>
    <m/>
    <s v="fadeaway jumper"/>
    <n v="15"/>
    <n v="84"/>
    <n v="121"/>
    <n v="16.600000000000001"/>
    <n v="17.100000000000001"/>
    <s v="Booker 15' Fadeaway Jumper (2 PTS)"/>
    <b v="1"/>
    <b v="0"/>
    <b v="0"/>
    <b v="0"/>
    <b v="0"/>
    <n v="1"/>
    <n v="5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2"/>
    <d v="1899-12-30T00:10:24"/>
    <d v="1899-12-30T00:01:36"/>
    <s v="0:00:24"/>
    <n v="24"/>
    <n v="11"/>
    <s v="MIL"/>
    <s v="shot"/>
    <m/>
    <m/>
    <m/>
    <m/>
    <m/>
    <m/>
    <m/>
    <m/>
    <m/>
    <s v="Khris Middleton"/>
    <n v="0"/>
    <s v="bucks"/>
    <n v="0"/>
    <m/>
    <m/>
    <s v="missed"/>
    <m/>
    <s v="jump shot"/>
    <n v="14"/>
    <n v="-137"/>
    <n v="18"/>
    <n v="11.299999999999899"/>
    <n v="87.2"/>
    <s v="MISS Middleton 14' Step Back Jump Shot"/>
    <b v="0"/>
    <b v="0"/>
    <b v="0"/>
    <b v="0"/>
    <b v="0"/>
    <n v="1"/>
    <n v="6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2"/>
    <d v="1899-12-30T00:10:24"/>
    <d v="1899-12-30T00:01:36"/>
    <s v="0:00:00"/>
    <n v="0"/>
    <n v="12"/>
    <s v="MIL"/>
    <s v="rebound"/>
    <m/>
    <m/>
    <m/>
    <m/>
    <m/>
    <m/>
    <m/>
    <m/>
    <m/>
    <m/>
    <m/>
    <s v=""/>
    <n v="0"/>
    <m/>
    <m/>
    <m/>
    <m/>
    <s v="team rebound"/>
    <m/>
    <m/>
    <m/>
    <m/>
    <m/>
    <s v="BUCKS Rebound"/>
    <b v="0"/>
    <b v="0"/>
    <b v="0"/>
    <b v="0"/>
    <b v="0"/>
    <n v="0"/>
    <n v="6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2"/>
    <d v="1899-12-30T00:10:24"/>
    <d v="1899-12-30T00:01:36"/>
    <s v="0:00:00"/>
    <n v="0"/>
    <n v="13"/>
    <s v="MIL"/>
    <s v="turnover"/>
    <m/>
    <m/>
    <m/>
    <m/>
    <m/>
    <m/>
    <m/>
    <m/>
    <m/>
    <m/>
    <m/>
    <s v=""/>
    <n v="0"/>
    <m/>
    <m/>
    <m/>
    <m/>
    <s v="shot clock"/>
    <m/>
    <m/>
    <m/>
    <m/>
    <m/>
    <s v="BUCKS Turnover: Shot Clock (T#1)"/>
    <b v="0"/>
    <b v="0"/>
    <b v="1"/>
    <b v="0"/>
    <b v="0"/>
    <n v="0"/>
    <n v="6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2"/>
    <d v="1899-12-30T00:10:13"/>
    <d v="1899-12-30T00:01:47"/>
    <s v="0:00:11"/>
    <n v="11"/>
    <n v="14"/>
    <s v="PHX"/>
    <s v="shot"/>
    <m/>
    <m/>
    <m/>
    <m/>
    <m/>
    <m/>
    <m/>
    <m/>
    <m/>
    <s v="Devin Booker"/>
    <n v="0"/>
    <s v="suns"/>
    <n v="0"/>
    <m/>
    <m/>
    <s v="missed"/>
    <m/>
    <s v="3pt step back jump shot"/>
    <n v="27"/>
    <n v="117"/>
    <n v="239"/>
    <n v="13.299999999999899"/>
    <n v="28.9"/>
    <s v="MISS Booker 27' 3PT Step Back Jump Shot"/>
    <b v="0"/>
    <b v="0"/>
    <b v="0"/>
    <b v="0"/>
    <b v="0"/>
    <n v="1"/>
    <n v="7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2"/>
    <d v="1899-12-30T00:10:12"/>
    <d v="1899-12-30T00:01:48"/>
    <s v="0:00:01"/>
    <n v="1"/>
    <n v="15"/>
    <s v="PHX"/>
    <s v="rebound"/>
    <m/>
    <m/>
    <m/>
    <m/>
    <m/>
    <m/>
    <m/>
    <m/>
    <m/>
    <s v="Mikal Bridges"/>
    <m/>
    <s v="suns"/>
    <n v="0"/>
    <m/>
    <m/>
    <m/>
    <m/>
    <s v="rebound offensive"/>
    <m/>
    <m/>
    <m/>
    <m/>
    <m/>
    <s v="Bridges REBOUND (Off:1 Def:0)"/>
    <b v="0"/>
    <b v="0"/>
    <b v="0"/>
    <b v="0"/>
    <b v="0"/>
    <n v="0"/>
    <n v="7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2"/>
    <d v="1899-12-30T00:10:03"/>
    <d v="1899-12-30T00:01:57"/>
    <s v="0:00:09"/>
    <n v="9"/>
    <n v="16"/>
    <s v="PHX"/>
    <s v="shot"/>
    <m/>
    <m/>
    <m/>
    <m/>
    <m/>
    <m/>
    <m/>
    <m/>
    <m/>
    <s v="Jae Crowder"/>
    <n v="0"/>
    <s v="suns"/>
    <n v="0"/>
    <m/>
    <m/>
    <s v="missed"/>
    <m/>
    <s v="3pt jump shot"/>
    <n v="26"/>
    <n v="-113"/>
    <n v="236"/>
    <n v="36.299999999999997"/>
    <n v="28.6"/>
    <s v="MISS Crowder 26' 3PT Jump Shot"/>
    <b v="0"/>
    <b v="0"/>
    <b v="0"/>
    <b v="0"/>
    <b v="0"/>
    <n v="0"/>
    <n v="7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2"/>
    <d v="1899-12-30T00:10:00"/>
    <d v="1899-12-30T00:02:00"/>
    <s v="0:00:03"/>
    <n v="3"/>
    <n v="17"/>
    <s v="MIL"/>
    <s v="rebound"/>
    <m/>
    <m/>
    <m/>
    <m/>
    <m/>
    <m/>
    <m/>
    <m/>
    <m/>
    <s v="Khris Middleton"/>
    <m/>
    <s v="bucks"/>
    <n v="0"/>
    <m/>
    <m/>
    <m/>
    <m/>
    <s v="rebound defensive"/>
    <m/>
    <m/>
    <m/>
    <m/>
    <m/>
    <s v="Middleton REBOUND (Off:0 Def:2)"/>
    <b v="0"/>
    <b v="1"/>
    <b v="0"/>
    <b v="0"/>
    <b v="0"/>
    <n v="0"/>
    <n v="7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2"/>
    <d v="1899-12-30T00:09:53"/>
    <d v="1899-12-30T00:02:07"/>
    <s v="0:00:07"/>
    <n v="7"/>
    <n v="18"/>
    <s v="MIL"/>
    <s v="turnover"/>
    <m/>
    <m/>
    <m/>
    <m/>
    <m/>
    <m/>
    <m/>
    <m/>
    <m/>
    <s v="Giannis Antetokounmpo"/>
    <m/>
    <s v="bucks"/>
    <n v="0"/>
    <m/>
    <s v="bad pass"/>
    <m/>
    <s v="Deandre Ayton"/>
    <s v="bad pass"/>
    <m/>
    <m/>
    <m/>
    <m/>
    <m/>
    <s v="Antetokounmpo Bad Pass Turnover (P1.T2): Ayton STEAL (1 STL)"/>
    <b v="0"/>
    <b v="0"/>
    <b v="1"/>
    <b v="0"/>
    <b v="0"/>
    <n v="1"/>
    <n v="8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2"/>
    <d v="1899-12-30T00:09:43"/>
    <d v="1899-12-30T00:02:17"/>
    <s v="0:00:10"/>
    <n v="10"/>
    <n v="19"/>
    <s v="PHX"/>
    <s v="shot"/>
    <m/>
    <m/>
    <m/>
    <m/>
    <m/>
    <m/>
    <m/>
    <m/>
    <m/>
    <s v="Chris Paul"/>
    <n v="0"/>
    <s v="suns"/>
    <n v="0"/>
    <m/>
    <m/>
    <s v="missed"/>
    <m/>
    <s v="jump shot"/>
    <n v="14"/>
    <n v="8"/>
    <n v="144"/>
    <n v="24.2"/>
    <n v="19.399999999999999"/>
    <s v="MISS Paul 14' Step Back Jump Shot"/>
    <b v="0"/>
    <b v="0"/>
    <b v="0"/>
    <b v="0"/>
    <b v="0"/>
    <n v="1"/>
    <n v="9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2"/>
    <d v="1899-12-30T00:09:42"/>
    <d v="1899-12-30T00:02:18"/>
    <s v="0:00:01"/>
    <n v="1"/>
    <n v="20"/>
    <s v="MIL"/>
    <s v="rebound"/>
    <m/>
    <m/>
    <m/>
    <m/>
    <m/>
    <m/>
    <m/>
    <m/>
    <m/>
    <s v="Giannis Antetokounmpo"/>
    <m/>
    <s v="bucks"/>
    <n v="0"/>
    <m/>
    <m/>
    <m/>
    <m/>
    <s v="rebound defensive"/>
    <m/>
    <m/>
    <m/>
    <m/>
    <m/>
    <s v="Antetokounmpo REBOUND (Off:0 Def:2)"/>
    <b v="0"/>
    <b v="1"/>
    <b v="0"/>
    <b v="0"/>
    <b v="0"/>
    <n v="0"/>
    <n v="9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2"/>
    <d v="1899-12-30T00:09:35"/>
    <d v="1899-12-30T00:02:25"/>
    <s v="0:00:07"/>
    <n v="7"/>
    <n v="21"/>
    <s v="MIL"/>
    <s v="turnover"/>
    <m/>
    <m/>
    <m/>
    <m/>
    <m/>
    <m/>
    <m/>
    <m/>
    <m/>
    <s v="Jrue Holiday"/>
    <m/>
    <s v="bucks"/>
    <n v="0"/>
    <m/>
    <s v="bad pass"/>
    <m/>
    <s v="Deandre Ayton"/>
    <s v="bad pass"/>
    <m/>
    <m/>
    <m/>
    <m/>
    <m/>
    <s v="Holiday Bad Pass Turnover (P1.T3): Ayton STEAL (2 STL)"/>
    <b v="0"/>
    <b v="0"/>
    <b v="1"/>
    <b v="0"/>
    <b v="0"/>
    <n v="1"/>
    <n v="10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2"/>
    <d v="1899-12-30T00:09:25"/>
    <d v="1899-12-30T00:02:35"/>
    <s v="0:00:10"/>
    <n v="10"/>
    <n v="22"/>
    <s v="PHX"/>
    <s v="turnover"/>
    <m/>
    <m/>
    <m/>
    <m/>
    <m/>
    <m/>
    <m/>
    <m/>
    <m/>
    <s v="Jae Crowder"/>
    <m/>
    <s v="suns"/>
    <n v="0"/>
    <m/>
    <s v="bad pass"/>
    <m/>
    <s v="Jrue Holiday"/>
    <s v="bad pass"/>
    <m/>
    <m/>
    <m/>
    <m/>
    <m/>
    <s v="Holiday STEAL (1 STL): Crowder Bad Pass Turnover (P1.T1)"/>
    <b v="0"/>
    <b v="0"/>
    <b v="1"/>
    <b v="0"/>
    <b v="0"/>
    <n v="1"/>
    <n v="11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2"/>
    <d v="1899-12-30T00:09:20"/>
    <d v="1899-12-30T00:02:40"/>
    <s v="0:00:05"/>
    <n v="5"/>
    <n v="23"/>
    <s v="MIL"/>
    <s v="shot"/>
    <m/>
    <m/>
    <m/>
    <m/>
    <m/>
    <m/>
    <m/>
    <m/>
    <m/>
    <s v="Jrue Holiday"/>
    <n v="0"/>
    <s v="bucks"/>
    <n v="0"/>
    <m/>
    <m/>
    <s v="missed"/>
    <m/>
    <s v="3pt running pull-up jump shot"/>
    <n v="27"/>
    <n v="-82"/>
    <n v="260"/>
    <n v="16.799999999999901"/>
    <n v="63"/>
    <s v="MISS Holiday 27' 3PT Running Pull-Up Jump Shot"/>
    <b v="0"/>
    <b v="0"/>
    <b v="0"/>
    <b v="0"/>
    <b v="0"/>
    <n v="1"/>
    <n v="12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2"/>
    <d v="1899-12-30T00:09:19"/>
    <d v="1899-12-30T00:02:41"/>
    <s v="0:00:01"/>
    <n v="1"/>
    <n v="24"/>
    <s v="PHX"/>
    <s v="rebound"/>
    <m/>
    <m/>
    <m/>
    <m/>
    <m/>
    <m/>
    <m/>
    <m/>
    <m/>
    <s v="Devin Booker"/>
    <m/>
    <s v="suns"/>
    <n v="0"/>
    <m/>
    <m/>
    <m/>
    <m/>
    <s v="rebound defensive"/>
    <m/>
    <m/>
    <m/>
    <m/>
    <m/>
    <s v="Booker REBOUND (Off:0 Def:1)"/>
    <b v="0"/>
    <b v="1"/>
    <b v="0"/>
    <b v="0"/>
    <b v="0"/>
    <n v="0"/>
    <n v="12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2"/>
    <d v="1899-12-30T00:09:04"/>
    <d v="1899-12-30T00:02:56"/>
    <s v="0:00:15"/>
    <n v="15"/>
    <n v="25"/>
    <s v="PHX"/>
    <s v="turnover"/>
    <m/>
    <m/>
    <m/>
    <m/>
    <m/>
    <m/>
    <m/>
    <m/>
    <m/>
    <s v="Jae Crowder"/>
    <m/>
    <s v="suns"/>
    <n v="0"/>
    <m/>
    <m/>
    <m/>
    <s v="Khris Middleton"/>
    <s v="lost ball"/>
    <m/>
    <m/>
    <m/>
    <m/>
    <m/>
    <s v="Middleton STEAL (1 STL): Crowder Lost Ball Turnover (P2.T2)"/>
    <b v="0"/>
    <b v="0"/>
    <b v="1"/>
    <b v="0"/>
    <b v="0"/>
    <n v="1"/>
    <n v="13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2"/>
    <d v="1899-12-30T00:08:52"/>
    <d v="1899-12-30T00:03:08"/>
    <s v="0:00:12"/>
    <n v="12"/>
    <n v="26"/>
    <s v="MIL"/>
    <s v="shot"/>
    <m/>
    <m/>
    <m/>
    <m/>
    <m/>
    <m/>
    <m/>
    <m/>
    <m/>
    <s v="Jrue Holiday"/>
    <n v="0"/>
    <s v="bucks"/>
    <n v="0"/>
    <m/>
    <m/>
    <s v="missed"/>
    <m/>
    <s v="jump shot"/>
    <n v="15"/>
    <n v="-49"/>
    <n v="141"/>
    <n v="20.100000000000001"/>
    <n v="74.900000000000006"/>
    <s v="MISS Holiday 15' Pullup Jump Shot"/>
    <b v="0"/>
    <b v="0"/>
    <b v="0"/>
    <b v="0"/>
    <b v="0"/>
    <n v="1"/>
    <n v="14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2"/>
    <d v="1899-12-30T00:08:52"/>
    <d v="1899-12-30T00:03:08"/>
    <s v="0:00:00"/>
    <n v="0"/>
    <n v="27"/>
    <s v="MIL"/>
    <s v="rebound"/>
    <m/>
    <m/>
    <m/>
    <m/>
    <m/>
    <m/>
    <m/>
    <m/>
    <m/>
    <m/>
    <m/>
    <s v=""/>
    <n v="0"/>
    <m/>
    <m/>
    <m/>
    <m/>
    <s v="rebound offensive"/>
    <m/>
    <m/>
    <m/>
    <m/>
    <m/>
    <s v="BUCKS Rebound"/>
    <b v="0"/>
    <b v="0"/>
    <b v="0"/>
    <b v="0"/>
    <b v="0"/>
    <n v="0"/>
    <n v="14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4"/>
    <d v="1899-12-30T00:08:43"/>
    <d v="1899-12-30T00:03:17"/>
    <s v="0:00:09"/>
    <n v="9"/>
    <n v="28"/>
    <s v="MIL"/>
    <s v="shot"/>
    <s v="Jrue Holiday"/>
    <m/>
    <m/>
    <m/>
    <m/>
    <m/>
    <m/>
    <m/>
    <m/>
    <s v="Brook Lopez"/>
    <n v="2"/>
    <s v="bucks"/>
    <n v="2"/>
    <m/>
    <m/>
    <s v="made"/>
    <m/>
    <s v="layup"/>
    <n v="2"/>
    <n v="18"/>
    <n v="12"/>
    <n v="26.8"/>
    <n v="87.8"/>
    <s v="Lopez 2' Layup (2 PTS) (Holiday 1 AST)"/>
    <b v="1"/>
    <b v="0"/>
    <b v="0"/>
    <b v="0"/>
    <b v="0"/>
    <n v="0"/>
    <n v="14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4"/>
    <d v="1899-12-30T00:08:21"/>
    <d v="1899-12-30T00:03:39"/>
    <s v="0:00:22"/>
    <n v="22"/>
    <n v="29"/>
    <s v="PHX"/>
    <s v="turnover"/>
    <m/>
    <m/>
    <m/>
    <m/>
    <m/>
    <m/>
    <m/>
    <m/>
    <m/>
    <s v="Deandre Ayton"/>
    <m/>
    <s v="suns"/>
    <n v="0"/>
    <m/>
    <m/>
    <m/>
    <s v="Brook Lopez"/>
    <s v="lost ball"/>
    <m/>
    <m/>
    <m/>
    <m/>
    <m/>
    <s v="Lopez STEAL (1 STL): Ayton Lost Ball Turnover (P1.T3)"/>
    <b v="0"/>
    <b v="0"/>
    <b v="1"/>
    <b v="0"/>
    <b v="0"/>
    <n v="1"/>
    <n v="15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4"/>
    <d v="1899-12-30T00:08:16"/>
    <d v="1899-12-30T00:03:44"/>
    <s v="0:00:05"/>
    <n v="5"/>
    <n v="30"/>
    <s v="PHX"/>
    <s v="foul"/>
    <m/>
    <m/>
    <m/>
    <m/>
    <m/>
    <m/>
    <m/>
    <s v="Giannis Antetokounmpo"/>
    <m/>
    <s v="Jae Crowder"/>
    <m/>
    <s v="suns"/>
    <n v="0"/>
    <m/>
    <s v="s.foul"/>
    <m/>
    <m/>
    <s v="shooting"/>
    <m/>
    <m/>
    <m/>
    <m/>
    <m/>
    <s v="Crowder S.FOUL (P1.T1) (E.Lewis)"/>
    <b v="0"/>
    <b v="0"/>
    <b v="0"/>
    <b v="0"/>
    <b v="0"/>
    <n v="1"/>
    <n v="16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5"/>
    <d v="1899-12-30T00:08:16"/>
    <d v="1899-12-30T00:03:44"/>
    <s v="0:00:00"/>
    <n v="0"/>
    <n v="31"/>
    <s v="MIL"/>
    <s v="free throw"/>
    <m/>
    <m/>
    <m/>
    <m/>
    <m/>
    <m/>
    <n v="1"/>
    <m/>
    <n v="2"/>
    <s v="Giannis Antetokounmpo"/>
    <n v="1"/>
    <s v="bucks"/>
    <n v="1"/>
    <m/>
    <m/>
    <s v="made"/>
    <m/>
    <s v="free throw 1/2"/>
    <m/>
    <m/>
    <m/>
    <m/>
    <m/>
    <s v="Antetokounmpo Free Throw 1 of 2 (3 PTS)"/>
    <b v="0"/>
    <b v="0"/>
    <b v="0"/>
    <b v="0"/>
    <b v="0"/>
    <n v="0"/>
    <n v="16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6"/>
    <d v="1899-12-30T00:08:16"/>
    <d v="1899-12-30T00:03:44"/>
    <s v="0:00:00"/>
    <n v="0"/>
    <n v="32"/>
    <s v="MIL"/>
    <s v="free throw"/>
    <m/>
    <m/>
    <m/>
    <m/>
    <m/>
    <m/>
    <n v="2"/>
    <m/>
    <n v="2"/>
    <s v="Giannis Antetokounmpo"/>
    <n v="1"/>
    <s v="bucks"/>
    <n v="1"/>
    <m/>
    <m/>
    <s v="made"/>
    <m/>
    <s v="free throw 2/2"/>
    <m/>
    <m/>
    <m/>
    <m/>
    <m/>
    <s v="Antetokounmpo Free Throw 2 of 2 (4 PTS)"/>
    <b v="0"/>
    <b v="0"/>
    <b v="0"/>
    <b v="0"/>
    <b v="1"/>
    <n v="0"/>
    <n v="16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6"/>
    <d v="1899-12-30T00:08:01"/>
    <d v="1899-12-30T00:03:59"/>
    <s v="0:00:15"/>
    <n v="15"/>
    <n v="33"/>
    <s v="PHX"/>
    <s v="shot"/>
    <m/>
    <m/>
    <m/>
    <m/>
    <m/>
    <m/>
    <m/>
    <m/>
    <m/>
    <s v="Devin Booker"/>
    <n v="0"/>
    <s v="suns"/>
    <n v="0"/>
    <m/>
    <m/>
    <s v="missed"/>
    <m/>
    <s v="fadeaway jumper"/>
    <n v="12"/>
    <n v="-123"/>
    <n v="17"/>
    <n v="37.299999999999997"/>
    <n v="6.7"/>
    <s v="MISS Booker 12' Fadeaway Jumper"/>
    <b v="0"/>
    <b v="0"/>
    <b v="0"/>
    <b v="0"/>
    <b v="0"/>
    <n v="1"/>
    <n v="17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6"/>
    <d v="1899-12-30T00:07:58"/>
    <d v="1899-12-30T00:04:02"/>
    <s v="0:00:03"/>
    <n v="3"/>
    <n v="34"/>
    <s v="MIL"/>
    <s v="rebound"/>
    <m/>
    <m/>
    <m/>
    <m/>
    <m/>
    <m/>
    <m/>
    <m/>
    <m/>
    <s v="Jrue Holiday"/>
    <m/>
    <s v="bucks"/>
    <n v="0"/>
    <m/>
    <m/>
    <m/>
    <m/>
    <s v="rebound defensive"/>
    <m/>
    <m/>
    <m/>
    <m/>
    <m/>
    <s v="Holiday REBOUND (Off:0 Def:1)"/>
    <b v="0"/>
    <b v="1"/>
    <b v="0"/>
    <b v="0"/>
    <b v="0"/>
    <n v="0"/>
    <n v="17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6"/>
    <d v="1899-12-30T00:07:52"/>
    <d v="1899-12-30T00:04:08"/>
    <s v="0:00:06"/>
    <n v="6"/>
    <n v="35"/>
    <s v="MIL"/>
    <s v="shot"/>
    <m/>
    <m/>
    <m/>
    <m/>
    <m/>
    <m/>
    <m/>
    <m/>
    <m/>
    <s v="Khris Middleton"/>
    <n v="0"/>
    <s v="bucks"/>
    <n v="0"/>
    <m/>
    <m/>
    <s v="missed"/>
    <m/>
    <s v="3pt jump shot"/>
    <n v="28"/>
    <n v="-138"/>
    <n v="239"/>
    <n v="11.2"/>
    <n v="65.099999999999994"/>
    <s v="MISS Middleton 28' 3PT Jump Shot"/>
    <b v="0"/>
    <b v="0"/>
    <b v="0"/>
    <b v="0"/>
    <b v="0"/>
    <n v="1"/>
    <n v="18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6"/>
    <d v="1899-12-30T00:07:51"/>
    <d v="1899-12-30T00:04:09"/>
    <s v="0:00:01"/>
    <n v="1"/>
    <n v="36"/>
    <s v="PHX"/>
    <s v="rebound"/>
    <m/>
    <m/>
    <m/>
    <m/>
    <m/>
    <m/>
    <m/>
    <m/>
    <m/>
    <s v="Jae Crowder"/>
    <m/>
    <s v="suns"/>
    <n v="0"/>
    <m/>
    <m/>
    <m/>
    <m/>
    <s v="rebound defensive"/>
    <m/>
    <m/>
    <m/>
    <m/>
    <m/>
    <s v="Crowder REBOUND (Off:0 Def:2)"/>
    <b v="0"/>
    <b v="1"/>
    <b v="0"/>
    <b v="0"/>
    <b v="0"/>
    <n v="0"/>
    <n v="18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6"/>
    <d v="1899-12-30T00:07:28"/>
    <d v="1899-12-30T00:04:32"/>
    <s v="0:00:23"/>
    <n v="23"/>
    <n v="37"/>
    <s v="PHX"/>
    <s v="shot"/>
    <m/>
    <m/>
    <m/>
    <m/>
    <m/>
    <m/>
    <m/>
    <m/>
    <m/>
    <s v="Deandre Ayton"/>
    <n v="0"/>
    <s v="suns"/>
    <n v="0"/>
    <m/>
    <m/>
    <s v="missed"/>
    <m/>
    <s v="jump shot"/>
    <n v="21"/>
    <n v="-102"/>
    <n v="186"/>
    <n v="35.200000000000003"/>
    <n v="23.6"/>
    <s v="MISS Ayton 21' Turnaround Jump Shot"/>
    <b v="0"/>
    <b v="0"/>
    <b v="0"/>
    <b v="0"/>
    <b v="0"/>
    <n v="1"/>
    <n v="19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6"/>
    <d v="1899-12-30T00:07:27"/>
    <d v="1899-12-30T00:04:33"/>
    <s v="0:00:01"/>
    <n v="1"/>
    <n v="38"/>
    <s v="MIL"/>
    <s v="rebound"/>
    <m/>
    <m/>
    <m/>
    <m/>
    <m/>
    <m/>
    <m/>
    <m/>
    <m/>
    <s v="Khris Middleton"/>
    <m/>
    <s v="bucks"/>
    <n v="0"/>
    <m/>
    <m/>
    <m/>
    <m/>
    <s v="rebound defensive"/>
    <m/>
    <m/>
    <m/>
    <m/>
    <m/>
    <s v="Middleton REBOUND (Off:0 Def:3)"/>
    <b v="0"/>
    <b v="1"/>
    <b v="0"/>
    <b v="0"/>
    <b v="0"/>
    <n v="0"/>
    <n v="19"/>
  </r>
  <r>
    <n v="42000406"/>
    <s v="2020-21 Playoffs"/>
    <d v="2021-07-20T00:00:00"/>
    <x v="0"/>
    <x v="0"/>
    <x v="0"/>
    <x v="0"/>
    <x v="0"/>
    <x v="0"/>
    <x v="0"/>
    <x v="0"/>
    <x v="0"/>
    <x v="0"/>
    <n v="1"/>
    <n v="2"/>
    <n v="6"/>
    <d v="1899-12-30T00:07:11"/>
    <d v="1899-12-30T00:04:49"/>
    <s v="0:00:16"/>
    <n v="16"/>
    <n v="39"/>
    <s v="MIL"/>
    <s v="turnover"/>
    <m/>
    <m/>
    <m/>
    <m/>
    <m/>
    <m/>
    <m/>
    <m/>
    <m/>
    <s v="Khris Middleton"/>
    <m/>
    <s v="bucks"/>
    <n v="0"/>
    <m/>
    <s v="bad pass"/>
    <m/>
    <s v="Jae Crowder"/>
    <s v="bad pass"/>
    <m/>
    <m/>
    <m/>
    <m/>
    <m/>
    <s v="Middleton Bad Pass Turnover (P1.T4): Crowder STEAL (1 STL)"/>
    <b v="0"/>
    <b v="0"/>
    <b v="1"/>
    <b v="0"/>
    <b v="0"/>
    <n v="1"/>
    <n v="20"/>
  </r>
  <r>
    <n v="42000406"/>
    <s v="2020-21 Playoffs"/>
    <d v="2021-07-20T00:00:00"/>
    <x v="0"/>
    <x v="0"/>
    <x v="0"/>
    <x v="0"/>
    <x v="0"/>
    <x v="0"/>
    <x v="0"/>
    <x v="0"/>
    <x v="0"/>
    <x v="0"/>
    <n v="1"/>
    <n v="5"/>
    <n v="6"/>
    <d v="1899-12-30T00:06:51"/>
    <d v="1899-12-30T00:05:09"/>
    <s v="0:00:20"/>
    <n v="20"/>
    <n v="40"/>
    <s v="PHX"/>
    <s v="shot"/>
    <m/>
    <m/>
    <m/>
    <m/>
    <m/>
    <m/>
    <m/>
    <m/>
    <m/>
    <s v="Chris Paul"/>
    <n v="3"/>
    <s v="suns"/>
    <n v="-3"/>
    <m/>
    <m/>
    <s v="made"/>
    <m/>
    <s v="3pt jump shot"/>
    <n v="27"/>
    <n v="-140"/>
    <n v="231"/>
    <n v="39"/>
    <n v="28.1"/>
    <s v="Paul 27' 3PT Jump Shot (3 PTS)"/>
    <b v="1"/>
    <b v="0"/>
    <b v="0"/>
    <b v="0"/>
    <b v="0"/>
    <n v="1"/>
    <n v="21"/>
  </r>
  <r>
    <n v="42000406"/>
    <s v="2020-21 Playoffs"/>
    <d v="2021-07-20T00:00:00"/>
    <x v="0"/>
    <x v="0"/>
    <x v="0"/>
    <x v="0"/>
    <x v="0"/>
    <x v="0"/>
    <x v="0"/>
    <x v="0"/>
    <x v="0"/>
    <x v="0"/>
    <n v="1"/>
    <n v="5"/>
    <n v="6"/>
    <d v="1899-12-30T00:06:51"/>
    <d v="1899-12-30T00:05:09"/>
    <s v="0:00:00"/>
    <n v="0"/>
    <n v="41"/>
    <s v="MIL"/>
    <s v="timeout"/>
    <m/>
    <m/>
    <m/>
    <m/>
    <m/>
    <m/>
    <m/>
    <m/>
    <m/>
    <m/>
    <m/>
    <s v=""/>
    <n v="0"/>
    <m/>
    <m/>
    <m/>
    <m/>
    <s v="timeout: regular"/>
    <m/>
    <m/>
    <m/>
    <m/>
    <m/>
    <s v="BUCKS Timeout: Regular (Full 1 Short 0)"/>
    <b v="0"/>
    <b v="0"/>
    <b v="0"/>
    <b v="0"/>
    <b v="0"/>
    <n v="1"/>
    <n v="22"/>
  </r>
  <r>
    <n v="42000406"/>
    <s v="2020-21 Playoffs"/>
    <d v="2021-07-20T00:00:00"/>
    <x v="0"/>
    <x v="0"/>
    <x v="0"/>
    <x v="0"/>
    <x v="0"/>
    <x v="0"/>
    <x v="0"/>
    <x v="0"/>
    <x v="0"/>
    <x v="0"/>
    <n v="1"/>
    <n v="5"/>
    <n v="8"/>
    <d v="1899-12-30T00:06:33"/>
    <d v="1899-12-30T00:05:27"/>
    <s v="0:00:18"/>
    <n v="18"/>
    <n v="42"/>
    <s v="MIL"/>
    <s v="shot"/>
    <s v="Khris Middleton"/>
    <m/>
    <m/>
    <m/>
    <m/>
    <m/>
    <m/>
    <m/>
    <m/>
    <s v="Jrue Holiday"/>
    <n v="2"/>
    <s v="bucks"/>
    <n v="2"/>
    <m/>
    <m/>
    <s v="made"/>
    <m/>
    <s v="hook shot"/>
    <n v="7"/>
    <n v="24"/>
    <n v="61"/>
    <n v="27.4"/>
    <n v="82.9"/>
    <s v="Holiday 7' Driving Hook Shot (2 PTS) (Middleton 2 AST)"/>
    <b v="1"/>
    <b v="0"/>
    <b v="0"/>
    <b v="0"/>
    <b v="0"/>
    <n v="0"/>
    <n v="22"/>
  </r>
  <r>
    <n v="42000406"/>
    <s v="2020-21 Playoffs"/>
    <d v="2021-07-20T00:00:00"/>
    <x v="0"/>
    <x v="0"/>
    <x v="0"/>
    <x v="0"/>
    <x v="0"/>
    <x v="0"/>
    <x v="0"/>
    <x v="0"/>
    <x v="0"/>
    <x v="0"/>
    <n v="1"/>
    <n v="5"/>
    <n v="8"/>
    <d v="1899-12-30T00:06:19"/>
    <d v="1899-12-30T00:05:41"/>
    <s v="0:00:14"/>
    <n v="14"/>
    <n v="43"/>
    <s v="PHX"/>
    <s v="turnover"/>
    <m/>
    <m/>
    <m/>
    <m/>
    <m/>
    <m/>
    <m/>
    <m/>
    <m/>
    <s v="Devin Booker"/>
    <m/>
    <s v="suns"/>
    <n v="0"/>
    <m/>
    <s v="bad pass"/>
    <m/>
    <s v="Khris Middleton"/>
    <s v="bad pass"/>
    <m/>
    <m/>
    <m/>
    <m/>
    <m/>
    <s v="Middleton STEAL (2 STL): Booker Bad Pass Turnover (P1.T4)"/>
    <b v="0"/>
    <b v="0"/>
    <b v="1"/>
    <b v="0"/>
    <b v="0"/>
    <n v="1"/>
    <n v="23"/>
  </r>
  <r>
    <n v="42000406"/>
    <s v="2020-21 Playoffs"/>
    <d v="2021-07-20T00:00:00"/>
    <x v="0"/>
    <x v="0"/>
    <x v="0"/>
    <x v="0"/>
    <x v="0"/>
    <x v="0"/>
    <x v="0"/>
    <x v="0"/>
    <x v="0"/>
    <x v="0"/>
    <n v="1"/>
    <n v="5"/>
    <n v="10"/>
    <d v="1899-12-30T00:06:15"/>
    <d v="1899-12-30T00:05:45"/>
    <s v="0:00:04"/>
    <n v="4"/>
    <n v="44"/>
    <s v="MIL"/>
    <s v="shot"/>
    <m/>
    <m/>
    <m/>
    <m/>
    <m/>
    <m/>
    <m/>
    <m/>
    <m/>
    <s v="Khris Middleton"/>
    <n v="2"/>
    <s v="bucks"/>
    <n v="2"/>
    <m/>
    <m/>
    <s v="made"/>
    <m/>
    <s v="dunk"/>
    <n v="1"/>
    <n v="3"/>
    <n v="13"/>
    <n v="25.3"/>
    <n v="87.7"/>
    <s v="Middleton 1' Running Dunk (2 PTS)"/>
    <b v="1"/>
    <b v="0"/>
    <b v="0"/>
    <b v="0"/>
    <b v="0"/>
    <n v="1"/>
    <n v="24"/>
  </r>
  <r>
    <n v="42000406"/>
    <s v="2020-21 Playoffs"/>
    <d v="2021-07-20T00:00:00"/>
    <x v="0"/>
    <x v="0"/>
    <x v="0"/>
    <x v="0"/>
    <x v="0"/>
    <x v="0"/>
    <x v="0"/>
    <x v="0"/>
    <x v="0"/>
    <x v="0"/>
    <n v="1"/>
    <n v="5"/>
    <n v="10"/>
    <d v="1899-12-30T00:06:06"/>
    <d v="1899-12-30T00:05:54"/>
    <s v="0:00:09"/>
    <n v="9"/>
    <n v="45"/>
    <s v="PHX"/>
    <s v="shot"/>
    <m/>
    <m/>
    <m/>
    <m/>
    <m/>
    <m/>
    <m/>
    <m/>
    <m/>
    <s v="Jae Crowder"/>
    <n v="0"/>
    <s v="suns"/>
    <n v="0"/>
    <m/>
    <m/>
    <s v="missed"/>
    <m/>
    <s v="3pt pullup jump shot"/>
    <n v="26"/>
    <n v="-78"/>
    <n v="250"/>
    <n v="32.799999999999997"/>
    <n v="30"/>
    <s v="MISS Crowder 26' 3PT Pullup Jump Shot"/>
    <b v="0"/>
    <b v="0"/>
    <b v="0"/>
    <b v="0"/>
    <b v="0"/>
    <n v="1"/>
    <n v="25"/>
  </r>
  <r>
    <n v="42000406"/>
    <s v="2020-21 Playoffs"/>
    <d v="2021-07-20T00:00:00"/>
    <x v="0"/>
    <x v="0"/>
    <x v="0"/>
    <x v="0"/>
    <x v="0"/>
    <x v="0"/>
    <x v="0"/>
    <x v="0"/>
    <x v="0"/>
    <x v="0"/>
    <n v="1"/>
    <n v="5"/>
    <n v="10"/>
    <d v="1899-12-30T00:06:05"/>
    <d v="1899-12-30T00:05:55"/>
    <s v="0:00:01"/>
    <n v="1"/>
    <n v="46"/>
    <s v="MIL"/>
    <s v="rebound"/>
    <m/>
    <m/>
    <m/>
    <m/>
    <m/>
    <m/>
    <m/>
    <m/>
    <m/>
    <s v="Giannis Antetokounmpo"/>
    <m/>
    <s v="bucks"/>
    <n v="0"/>
    <m/>
    <m/>
    <m/>
    <m/>
    <s v="rebound defensive"/>
    <m/>
    <m/>
    <m/>
    <m/>
    <m/>
    <s v="Antetokounmpo REBOUND (Off:0 Def:3)"/>
    <b v="0"/>
    <b v="1"/>
    <b v="0"/>
    <b v="0"/>
    <b v="0"/>
    <n v="0"/>
    <n v="25"/>
  </r>
  <r>
    <n v="42000406"/>
    <s v="2020-21 Playoffs"/>
    <d v="2021-07-20T00:00:00"/>
    <x v="0"/>
    <x v="0"/>
    <x v="0"/>
    <x v="0"/>
    <x v="0"/>
    <x v="0"/>
    <x v="0"/>
    <x v="0"/>
    <x v="0"/>
    <x v="0"/>
    <n v="1"/>
    <n v="5"/>
    <n v="10"/>
    <d v="1899-12-30T00:05:57"/>
    <d v="1899-12-30T00:06:03"/>
    <s v="0:00:08"/>
    <n v="8"/>
    <n v="47"/>
    <s v="MIL"/>
    <s v="shot"/>
    <m/>
    <m/>
    <m/>
    <m/>
    <m/>
    <m/>
    <m/>
    <m/>
    <m/>
    <s v="Giannis Antetokounmpo"/>
    <n v="0"/>
    <s v="bucks"/>
    <n v="0"/>
    <m/>
    <m/>
    <s v="missed"/>
    <m/>
    <s v="3pt running pull-up jump shot"/>
    <n v="28"/>
    <n v="-181"/>
    <n v="211"/>
    <n v="6.8999999999999897"/>
    <n v="67.900000000000006"/>
    <s v="MISS Antetokounmpo 28' 3PT Running Pull-Up Jump Shot"/>
    <b v="0"/>
    <b v="0"/>
    <b v="0"/>
    <b v="0"/>
    <b v="0"/>
    <n v="1"/>
    <n v="26"/>
  </r>
  <r>
    <n v="42000406"/>
    <s v="2020-21 Playoffs"/>
    <d v="2021-07-20T00:00:00"/>
    <x v="0"/>
    <x v="0"/>
    <x v="0"/>
    <x v="0"/>
    <x v="0"/>
    <x v="0"/>
    <x v="0"/>
    <x v="0"/>
    <x v="0"/>
    <x v="0"/>
    <n v="1"/>
    <n v="5"/>
    <n v="10"/>
    <d v="1899-12-30T00:05:56"/>
    <d v="1899-12-30T00:06:04"/>
    <s v="0:00:01"/>
    <n v="1"/>
    <n v="48"/>
    <s v="PHX"/>
    <s v="rebound"/>
    <m/>
    <m/>
    <m/>
    <m/>
    <m/>
    <m/>
    <m/>
    <m/>
    <m/>
    <s v="Jae Crowder"/>
    <m/>
    <s v="suns"/>
    <n v="0"/>
    <m/>
    <m/>
    <m/>
    <m/>
    <s v="rebound defensive"/>
    <m/>
    <m/>
    <m/>
    <m/>
    <m/>
    <s v="Crowder REBOUND (Off:0 Def:3)"/>
    <b v="0"/>
    <b v="1"/>
    <b v="0"/>
    <b v="0"/>
    <b v="0"/>
    <n v="0"/>
    <n v="26"/>
  </r>
  <r>
    <n v="42000406"/>
    <s v="2020-21 Playoffs"/>
    <d v="2021-07-20T00:00:00"/>
    <x v="0"/>
    <x v="0"/>
    <x v="0"/>
    <x v="0"/>
    <x v="0"/>
    <x v="0"/>
    <x v="0"/>
    <x v="0"/>
    <x v="0"/>
    <x v="0"/>
    <n v="1"/>
    <n v="7"/>
    <n v="10"/>
    <d v="1899-12-30T00:05:48"/>
    <d v="1899-12-30T00:06:12"/>
    <s v="0:00:08"/>
    <n v="8"/>
    <n v="49"/>
    <s v="PHX"/>
    <s v="shot"/>
    <m/>
    <m/>
    <m/>
    <m/>
    <m/>
    <m/>
    <m/>
    <m/>
    <m/>
    <s v="Mikal Bridges"/>
    <n v="2"/>
    <s v="suns"/>
    <n v="-2"/>
    <m/>
    <m/>
    <s v="made"/>
    <m/>
    <s v="jump shot"/>
    <n v="16"/>
    <n v="155"/>
    <n v="45"/>
    <n v="9.5"/>
    <n v="9.5"/>
    <s v="Bridges 16' Pullup Jump Shot (2 PTS)"/>
    <b v="1"/>
    <b v="0"/>
    <b v="0"/>
    <b v="0"/>
    <b v="0"/>
    <n v="1"/>
    <n v="27"/>
  </r>
  <r>
    <n v="42000406"/>
    <s v="2020-21 Playoffs"/>
    <d v="2021-07-20T00:00:00"/>
    <x v="0"/>
    <x v="0"/>
    <x v="0"/>
    <x v="0"/>
    <x v="0"/>
    <x v="0"/>
    <x v="0"/>
    <x v="0"/>
    <x v="0"/>
    <x v="0"/>
    <n v="1"/>
    <n v="7"/>
    <n v="12"/>
    <d v="1899-12-30T00:05:30"/>
    <d v="1899-12-30T00:06:30"/>
    <s v="0:00:18"/>
    <n v="18"/>
    <n v="50"/>
    <s v="MIL"/>
    <s v="shot"/>
    <m/>
    <m/>
    <m/>
    <m/>
    <m/>
    <m/>
    <m/>
    <m/>
    <m/>
    <s v="Khris Middleton"/>
    <n v="2"/>
    <s v="bucks"/>
    <n v="2"/>
    <m/>
    <m/>
    <s v="made"/>
    <m/>
    <s v="jump shot"/>
    <n v="19"/>
    <n v="-120"/>
    <n v="143"/>
    <n v="13"/>
    <n v="74.7"/>
    <s v="Middleton 19' Step Back Jump Shot (4 PTS)"/>
    <b v="1"/>
    <b v="0"/>
    <b v="0"/>
    <b v="0"/>
    <b v="0"/>
    <n v="1"/>
    <n v="28"/>
  </r>
  <r>
    <n v="42000406"/>
    <s v="2020-21 Playoffs"/>
    <d v="2021-07-20T00:00:00"/>
    <x v="0"/>
    <x v="0"/>
    <x v="0"/>
    <x v="0"/>
    <x v="0"/>
    <x v="0"/>
    <x v="0"/>
    <x v="0"/>
    <x v="0"/>
    <x v="0"/>
    <n v="1"/>
    <n v="7"/>
    <n v="12"/>
    <d v="1899-12-30T00:05:24"/>
    <d v="1899-12-30T00:06:36"/>
    <s v="0:00:06"/>
    <n v="6"/>
    <n v="51"/>
    <s v="PHX"/>
    <s v="shot"/>
    <m/>
    <m/>
    <m/>
    <m/>
    <m/>
    <m/>
    <m/>
    <m/>
    <m/>
    <s v="Deandre Ayton"/>
    <n v="0"/>
    <s v="suns"/>
    <n v="0"/>
    <m/>
    <m/>
    <s v="missed"/>
    <m/>
    <s v="floating jump shot"/>
    <n v="9"/>
    <n v="15"/>
    <n v="85"/>
    <n v="23.5"/>
    <n v="13.5"/>
    <s v="MISS Ayton 9' Floating Jump Shot"/>
    <b v="0"/>
    <b v="0"/>
    <b v="0"/>
    <b v="0"/>
    <b v="0"/>
    <n v="1"/>
    <n v="29"/>
  </r>
  <r>
    <n v="42000406"/>
    <s v="2020-21 Playoffs"/>
    <d v="2021-07-20T00:00:00"/>
    <x v="0"/>
    <x v="0"/>
    <x v="0"/>
    <x v="0"/>
    <x v="0"/>
    <x v="0"/>
    <x v="0"/>
    <x v="0"/>
    <x v="0"/>
    <x v="0"/>
    <n v="1"/>
    <n v="7"/>
    <n v="12"/>
    <d v="1899-12-30T00:05:23"/>
    <d v="1899-12-30T00:06:37"/>
    <s v="0:00:01"/>
    <n v="1"/>
    <n v="52"/>
    <s v="MIL"/>
    <s v="rebound"/>
    <m/>
    <m/>
    <m/>
    <m/>
    <m/>
    <m/>
    <m/>
    <m/>
    <m/>
    <s v="P.J. Tucker"/>
    <m/>
    <s v="bucks"/>
    <n v="0"/>
    <m/>
    <m/>
    <m/>
    <m/>
    <s v="rebound defensive"/>
    <m/>
    <m/>
    <m/>
    <m/>
    <m/>
    <s v="Tucker REBOUND (Off:0 Def:1)"/>
    <b v="0"/>
    <b v="1"/>
    <b v="0"/>
    <b v="0"/>
    <b v="0"/>
    <n v="0"/>
    <n v="29"/>
  </r>
  <r>
    <n v="42000406"/>
    <s v="2020-21 Playoffs"/>
    <d v="2021-07-20T00:00:00"/>
    <x v="0"/>
    <x v="0"/>
    <x v="0"/>
    <x v="0"/>
    <x v="0"/>
    <x v="0"/>
    <x v="0"/>
    <x v="0"/>
    <x v="0"/>
    <x v="0"/>
    <n v="1"/>
    <n v="7"/>
    <n v="15"/>
    <d v="1899-12-30T00:05:14"/>
    <d v="1899-12-30T00:06:46"/>
    <s v="0:00:09"/>
    <n v="9"/>
    <n v="53"/>
    <s v="MIL"/>
    <s v="shot"/>
    <m/>
    <m/>
    <m/>
    <m/>
    <m/>
    <m/>
    <m/>
    <m/>
    <m/>
    <s v="Khris Middleton"/>
    <n v="3"/>
    <s v="bucks"/>
    <n v="3"/>
    <m/>
    <m/>
    <s v="made"/>
    <m/>
    <s v="3pt pullup jump shot"/>
    <n v="28"/>
    <n v="-180"/>
    <n v="212"/>
    <n v="7"/>
    <n v="67.8"/>
    <s v="Middleton 28' 3PT Pullup Jump Shot (7 PTS)"/>
    <b v="1"/>
    <b v="0"/>
    <b v="0"/>
    <b v="0"/>
    <b v="0"/>
    <n v="1"/>
    <n v="30"/>
  </r>
  <r>
    <n v="42000406"/>
    <s v="2020-21 Playoffs"/>
    <d v="2021-07-20T00:00:00"/>
    <x v="0"/>
    <x v="0"/>
    <x v="0"/>
    <x v="0"/>
    <x v="0"/>
    <x v="0"/>
    <x v="0"/>
    <x v="0"/>
    <x v="0"/>
    <x v="0"/>
    <n v="1"/>
    <n v="7"/>
    <n v="15"/>
    <d v="1899-12-30T00:04:57"/>
    <d v="1899-12-30T00:07:03"/>
    <s v="0:00:17"/>
    <n v="17"/>
    <n v="54"/>
    <s v="PHX"/>
    <s v="shot"/>
    <m/>
    <m/>
    <m/>
    <m/>
    <m/>
    <m/>
    <m/>
    <m/>
    <m/>
    <s v="Deandre Ayton"/>
    <n v="0"/>
    <s v="suns"/>
    <n v="0"/>
    <m/>
    <m/>
    <s v="missed"/>
    <m/>
    <s v="turnaround fadeaway"/>
    <n v="11"/>
    <n v="-64"/>
    <n v="93"/>
    <n v="31.4"/>
    <n v="14.3"/>
    <s v="MISS Ayton 11' Turnaround Fadeaway Shot"/>
    <b v="0"/>
    <b v="0"/>
    <b v="0"/>
    <b v="0"/>
    <b v="0"/>
    <n v="1"/>
    <n v="31"/>
  </r>
  <r>
    <n v="42000406"/>
    <s v="2020-21 Playoffs"/>
    <d v="2021-07-20T00:00:00"/>
    <x v="0"/>
    <x v="0"/>
    <x v="0"/>
    <x v="0"/>
    <x v="0"/>
    <x v="0"/>
    <x v="0"/>
    <x v="0"/>
    <x v="0"/>
    <x v="0"/>
    <n v="1"/>
    <n v="7"/>
    <n v="15"/>
    <d v="1899-12-30T00:04:56"/>
    <d v="1899-12-30T00:07:04"/>
    <s v="0:00:01"/>
    <n v="1"/>
    <n v="55"/>
    <s v="MIL"/>
    <s v="rebound"/>
    <m/>
    <m/>
    <m/>
    <m/>
    <m/>
    <m/>
    <m/>
    <m/>
    <m/>
    <s v="Giannis Antetokounmpo"/>
    <m/>
    <s v="bucks"/>
    <n v="0"/>
    <m/>
    <m/>
    <m/>
    <m/>
    <s v="rebound defensive"/>
    <m/>
    <m/>
    <m/>
    <m/>
    <m/>
    <s v="Antetokounmpo REBOUND (Off:0 Def:4)"/>
    <b v="0"/>
    <b v="1"/>
    <b v="0"/>
    <b v="0"/>
    <b v="0"/>
    <n v="0"/>
    <n v="31"/>
  </r>
  <r>
    <n v="42000406"/>
    <s v="2020-21 Playoffs"/>
    <d v="2021-07-20T00:00:00"/>
    <x v="0"/>
    <x v="0"/>
    <x v="0"/>
    <x v="0"/>
    <x v="0"/>
    <x v="0"/>
    <x v="0"/>
    <x v="0"/>
    <x v="0"/>
    <x v="0"/>
    <n v="1"/>
    <n v="7"/>
    <n v="15"/>
    <d v="1899-12-30T00:04:51"/>
    <d v="1899-12-30T00:07:09"/>
    <s v="0:00:05"/>
    <n v="5"/>
    <n v="56"/>
    <s v="MIL"/>
    <s v="foul"/>
    <m/>
    <m/>
    <m/>
    <m/>
    <m/>
    <m/>
    <m/>
    <s v="Devin Booker"/>
    <m/>
    <s v="Khris Middleton"/>
    <m/>
    <s v="bucks"/>
    <n v="0"/>
    <m/>
    <m/>
    <m/>
    <m/>
    <s v="offensive"/>
    <m/>
    <m/>
    <m/>
    <m/>
    <m/>
    <s v="Middleton OFF.Foul (P1) (T.Brothers)"/>
    <b v="0"/>
    <b v="0"/>
    <b v="0"/>
    <b v="0"/>
    <b v="0"/>
    <n v="1"/>
    <n v="32"/>
  </r>
  <r>
    <n v="42000406"/>
    <s v="2020-21 Playoffs"/>
    <d v="2021-07-20T00:00:00"/>
    <x v="0"/>
    <x v="0"/>
    <x v="0"/>
    <x v="0"/>
    <x v="0"/>
    <x v="0"/>
    <x v="0"/>
    <x v="0"/>
    <x v="0"/>
    <x v="0"/>
    <n v="1"/>
    <n v="7"/>
    <n v="15"/>
    <d v="1899-12-30T00:04:51"/>
    <d v="1899-12-30T00:07:09"/>
    <s v="0:00:00"/>
    <n v="0"/>
    <n v="57"/>
    <s v="MIL"/>
    <s v="turnover"/>
    <m/>
    <m/>
    <m/>
    <m/>
    <m/>
    <m/>
    <m/>
    <m/>
    <m/>
    <s v="Khris Middleton"/>
    <m/>
    <s v="bucks"/>
    <n v="0"/>
    <m/>
    <s v="offensive foul turnover"/>
    <m/>
    <m/>
    <s v="offensive foul"/>
    <m/>
    <m/>
    <m/>
    <m/>
    <m/>
    <s v="Middleton Offensive Foul Turnover (P2.T5)"/>
    <b v="0"/>
    <b v="0"/>
    <b v="1"/>
    <b v="0"/>
    <b v="0"/>
    <n v="0"/>
    <n v="32"/>
  </r>
  <r>
    <n v="42000406"/>
    <s v="2020-21 Playoffs"/>
    <d v="2021-07-20T00:00:00"/>
    <x v="0"/>
    <x v="0"/>
    <x v="0"/>
    <x v="0"/>
    <x v="0"/>
    <x v="1"/>
    <x v="0"/>
    <x v="0"/>
    <x v="0"/>
    <x v="0"/>
    <n v="1"/>
    <n v="7"/>
    <n v="15"/>
    <d v="1899-12-30T00:04:51"/>
    <d v="1899-12-30T00:07:09"/>
    <s v="0:00:00"/>
    <n v="0"/>
    <n v="58"/>
    <s v="MIL"/>
    <s v="substitution"/>
    <m/>
    <m/>
    <m/>
    <m/>
    <s v="Pat Connaughton"/>
    <s v="Brook Lopez"/>
    <m/>
    <m/>
    <m/>
    <s v="Brook Lopez"/>
    <m/>
    <s v="bucks"/>
    <n v="0"/>
    <m/>
    <m/>
    <m/>
    <m/>
    <s v="sub"/>
    <m/>
    <m/>
    <m/>
    <m/>
    <m/>
    <s v="SUB: Connaughton FOR Lopez"/>
    <b v="0"/>
    <b v="0"/>
    <b v="0"/>
    <b v="0"/>
    <b v="0"/>
    <n v="1"/>
    <n v="33"/>
  </r>
  <r>
    <n v="42000406"/>
    <s v="2020-21 Playoffs"/>
    <d v="2021-07-20T00:00:00"/>
    <x v="0"/>
    <x v="0"/>
    <x v="0"/>
    <x v="0"/>
    <x v="0"/>
    <x v="1"/>
    <x v="1"/>
    <x v="0"/>
    <x v="0"/>
    <x v="0"/>
    <n v="1"/>
    <n v="7"/>
    <n v="15"/>
    <d v="1899-12-30T00:04:51"/>
    <d v="1899-12-30T00:07:09"/>
    <s v="0:00:00"/>
    <n v="0"/>
    <n v="59"/>
    <s v="MIL"/>
    <s v="substitution"/>
    <m/>
    <m/>
    <m/>
    <m/>
    <s v="Bobby Portis"/>
    <s v="Giannis Antetokounmpo"/>
    <m/>
    <m/>
    <m/>
    <s v="Giannis Antetokounmpo"/>
    <m/>
    <s v="bucks"/>
    <n v="0"/>
    <m/>
    <m/>
    <m/>
    <m/>
    <s v="sub"/>
    <m/>
    <m/>
    <m/>
    <m/>
    <m/>
    <s v="SUB: Portis FOR Antetokounmpo"/>
    <b v="0"/>
    <b v="0"/>
    <b v="0"/>
    <b v="0"/>
    <b v="0"/>
    <n v="0"/>
    <n v="33"/>
  </r>
  <r>
    <n v="42000406"/>
    <s v="2020-21 Playoffs"/>
    <d v="2021-07-20T00:00:00"/>
    <x v="0"/>
    <x v="0"/>
    <x v="0"/>
    <x v="0"/>
    <x v="0"/>
    <x v="1"/>
    <x v="1"/>
    <x v="0"/>
    <x v="0"/>
    <x v="0"/>
    <n v="1"/>
    <n v="9"/>
    <n v="15"/>
    <d v="1899-12-30T00:04:40"/>
    <d v="1899-12-30T00:07:20"/>
    <s v="0:00:11"/>
    <n v="11"/>
    <n v="60"/>
    <s v="PHX"/>
    <s v="shot"/>
    <s v="Chris Paul"/>
    <m/>
    <m/>
    <m/>
    <m/>
    <m/>
    <m/>
    <m/>
    <m/>
    <s v="Deandre Ayton"/>
    <n v="2"/>
    <s v="suns"/>
    <n v="-2"/>
    <m/>
    <m/>
    <s v="made"/>
    <m/>
    <s v="layup"/>
    <n v="3"/>
    <n v="2"/>
    <n v="31"/>
    <n v="24.8"/>
    <n v="8.1"/>
    <s v="Ayton 3' Layup (2 PTS) (Paul 1 AST)"/>
    <b v="1"/>
    <b v="0"/>
    <b v="0"/>
    <b v="0"/>
    <b v="0"/>
    <n v="0"/>
    <n v="33"/>
  </r>
  <r>
    <n v="42000406"/>
    <s v="2020-21 Playoffs"/>
    <d v="2021-07-20T00:00:00"/>
    <x v="0"/>
    <x v="0"/>
    <x v="0"/>
    <x v="0"/>
    <x v="0"/>
    <x v="1"/>
    <x v="1"/>
    <x v="0"/>
    <x v="0"/>
    <x v="0"/>
    <n v="1"/>
    <n v="9"/>
    <n v="15"/>
    <d v="1899-12-30T00:04:40"/>
    <d v="1899-12-30T00:07:20"/>
    <s v="0:00:00"/>
    <n v="0"/>
    <n v="61"/>
    <s v="MIL"/>
    <s v="foul"/>
    <m/>
    <m/>
    <m/>
    <m/>
    <m/>
    <m/>
    <m/>
    <s v="Deandre Ayton"/>
    <m/>
    <s v="Pat Connaughton"/>
    <m/>
    <s v="bucks"/>
    <n v="0"/>
    <m/>
    <s v="s.foul"/>
    <m/>
    <m/>
    <s v="shooting"/>
    <m/>
    <m/>
    <m/>
    <m/>
    <m/>
    <s v="Connaughton S.FOUL (P1.T1) (T.Brothers)"/>
    <b v="0"/>
    <b v="0"/>
    <b v="0"/>
    <b v="0"/>
    <b v="0"/>
    <n v="1"/>
    <n v="34"/>
  </r>
  <r>
    <n v="42000406"/>
    <s v="2020-21 Playoffs"/>
    <d v="2021-07-20T00:00:00"/>
    <x v="0"/>
    <x v="0"/>
    <x v="0"/>
    <x v="0"/>
    <x v="0"/>
    <x v="1"/>
    <x v="1"/>
    <x v="0"/>
    <x v="0"/>
    <x v="0"/>
    <n v="1"/>
    <n v="9"/>
    <n v="15"/>
    <d v="1899-12-30T00:04:40"/>
    <d v="1899-12-30T00:07:20"/>
    <s v="0:00:00"/>
    <n v="0"/>
    <n v="62"/>
    <s v="PHX"/>
    <s v="free throw"/>
    <m/>
    <m/>
    <m/>
    <m/>
    <m/>
    <m/>
    <n v="1"/>
    <m/>
    <n v="1"/>
    <s v="Deandre Ayton"/>
    <n v="0"/>
    <s v="suns"/>
    <n v="0"/>
    <m/>
    <m/>
    <s v="missed"/>
    <m/>
    <s v="free throw 1/1"/>
    <m/>
    <m/>
    <m/>
    <m/>
    <m/>
    <s v="MISS Ayton Free Throw 1 of 1"/>
    <b v="0"/>
    <b v="0"/>
    <b v="0"/>
    <b v="0"/>
    <b v="0"/>
    <n v="0"/>
    <n v="34"/>
  </r>
  <r>
    <n v="42000406"/>
    <s v="2020-21 Playoffs"/>
    <d v="2021-07-20T00:00:00"/>
    <x v="0"/>
    <x v="0"/>
    <x v="0"/>
    <x v="0"/>
    <x v="0"/>
    <x v="1"/>
    <x v="1"/>
    <x v="0"/>
    <x v="0"/>
    <x v="0"/>
    <n v="1"/>
    <n v="9"/>
    <n v="15"/>
    <d v="1899-12-30T00:04:40"/>
    <d v="1899-12-30T00:07:20"/>
    <s v="0:00:00"/>
    <n v="0"/>
    <n v="63"/>
    <s v="MIL"/>
    <s v="rebound"/>
    <m/>
    <m/>
    <m/>
    <m/>
    <m/>
    <m/>
    <m/>
    <m/>
    <m/>
    <s v="P.J. Tucker"/>
    <m/>
    <s v="bucks"/>
    <n v="0"/>
    <m/>
    <m/>
    <m/>
    <m/>
    <s v="rebound defensive"/>
    <m/>
    <m/>
    <m/>
    <m/>
    <m/>
    <s v="Tucker REBOUND (Off:0 Def:2)"/>
    <b v="0"/>
    <b v="1"/>
    <b v="0"/>
    <b v="0"/>
    <b v="0"/>
    <n v="0"/>
    <n v="34"/>
  </r>
  <r>
    <n v="42000406"/>
    <s v="2020-21 Playoffs"/>
    <d v="2021-07-20T00:00:00"/>
    <x v="0"/>
    <x v="0"/>
    <x v="0"/>
    <x v="0"/>
    <x v="0"/>
    <x v="1"/>
    <x v="1"/>
    <x v="0"/>
    <x v="0"/>
    <x v="0"/>
    <n v="1"/>
    <n v="9"/>
    <n v="15"/>
    <d v="1899-12-30T00:04:31"/>
    <d v="1899-12-30T00:07:29"/>
    <s v="0:00:09"/>
    <n v="9"/>
    <n v="64"/>
    <s v="MIL"/>
    <s v="turnover"/>
    <m/>
    <m/>
    <m/>
    <m/>
    <m/>
    <m/>
    <m/>
    <m/>
    <m/>
    <s v="Jrue Holiday"/>
    <m/>
    <s v="bucks"/>
    <n v="0"/>
    <m/>
    <s v="bad pass"/>
    <m/>
    <s v="Jae Crowder"/>
    <s v="bad pass"/>
    <m/>
    <m/>
    <m/>
    <m/>
    <m/>
    <s v="Holiday Bad Pass Turnover (P2.T6): Crowder STEAL (2 STL)"/>
    <b v="0"/>
    <b v="0"/>
    <b v="1"/>
    <b v="0"/>
    <b v="0"/>
    <n v="1"/>
    <n v="35"/>
  </r>
  <r>
    <n v="42000406"/>
    <s v="2020-21 Playoffs"/>
    <d v="2021-07-20T00:00:00"/>
    <x v="0"/>
    <x v="0"/>
    <x v="0"/>
    <x v="0"/>
    <x v="0"/>
    <x v="1"/>
    <x v="1"/>
    <x v="0"/>
    <x v="0"/>
    <x v="0"/>
    <n v="1"/>
    <n v="11"/>
    <n v="15"/>
    <d v="1899-12-30T00:04:19"/>
    <d v="1899-12-30T00:07:41"/>
    <s v="0:00:12"/>
    <n v="12"/>
    <n v="65"/>
    <s v="PHX"/>
    <s v="shot"/>
    <s v="Chris Paul"/>
    <m/>
    <m/>
    <m/>
    <m/>
    <m/>
    <m/>
    <m/>
    <m/>
    <s v="Jae Crowder"/>
    <n v="2"/>
    <s v="suns"/>
    <n v="-2"/>
    <m/>
    <m/>
    <s v="made"/>
    <m/>
    <s v="floating jump shot"/>
    <n v="13"/>
    <n v="36"/>
    <n v="125"/>
    <n v="21.4"/>
    <n v="17.5"/>
    <s v="Crowder 13' Floating Jump Shot (2 PTS) (Paul 2 AST)"/>
    <b v="1"/>
    <b v="0"/>
    <b v="0"/>
    <b v="0"/>
    <b v="0"/>
    <n v="1"/>
    <n v="36"/>
  </r>
  <r>
    <n v="42000406"/>
    <s v="2020-21 Playoffs"/>
    <d v="2021-07-20T00:00:00"/>
    <x v="0"/>
    <x v="0"/>
    <x v="0"/>
    <x v="0"/>
    <x v="0"/>
    <x v="1"/>
    <x v="1"/>
    <x v="0"/>
    <x v="0"/>
    <x v="0"/>
    <n v="1"/>
    <n v="11"/>
    <n v="15"/>
    <d v="1899-12-30T00:04:05"/>
    <d v="1899-12-30T00:07:55"/>
    <s v="0:00:14"/>
    <n v="14"/>
    <n v="66"/>
    <s v="MIL"/>
    <s v="shot"/>
    <m/>
    <m/>
    <m/>
    <m/>
    <m/>
    <m/>
    <m/>
    <m/>
    <m/>
    <s v="Bobby Portis"/>
    <n v="0"/>
    <s v="bucks"/>
    <n v="0"/>
    <m/>
    <m/>
    <s v="missed"/>
    <m/>
    <s v="3pt jump shot"/>
    <n v="26"/>
    <n v="85"/>
    <n v="247"/>
    <n v="33.5"/>
    <n v="64.3"/>
    <s v="MISS Portis 26' 3PT Jump Shot"/>
    <b v="0"/>
    <b v="0"/>
    <b v="0"/>
    <b v="0"/>
    <b v="0"/>
    <n v="1"/>
    <n v="37"/>
  </r>
  <r>
    <n v="42000406"/>
    <s v="2020-21 Playoffs"/>
    <d v="2021-07-20T00:00:00"/>
    <x v="0"/>
    <x v="0"/>
    <x v="0"/>
    <x v="0"/>
    <x v="0"/>
    <x v="1"/>
    <x v="1"/>
    <x v="0"/>
    <x v="0"/>
    <x v="0"/>
    <n v="1"/>
    <n v="11"/>
    <n v="15"/>
    <d v="1899-12-30T00:04:05"/>
    <d v="1899-12-30T00:07:55"/>
    <s v="0:00:00"/>
    <n v="0"/>
    <n v="67"/>
    <s v="MIL"/>
    <s v="rebound"/>
    <m/>
    <m/>
    <m/>
    <m/>
    <m/>
    <m/>
    <m/>
    <m/>
    <m/>
    <m/>
    <m/>
    <s v=""/>
    <n v="0"/>
    <m/>
    <m/>
    <m/>
    <m/>
    <s v="rebound offensive"/>
    <m/>
    <m/>
    <m/>
    <m/>
    <m/>
    <s v="BUCKS Rebound"/>
    <b v="0"/>
    <b v="0"/>
    <b v="0"/>
    <b v="0"/>
    <b v="0"/>
    <n v="0"/>
    <n v="37"/>
  </r>
  <r>
    <n v="42000406"/>
    <s v="2020-21 Playoffs"/>
    <d v="2021-07-20T00:00:00"/>
    <x v="0"/>
    <x v="0"/>
    <x v="0"/>
    <x v="0"/>
    <x v="0"/>
    <x v="1"/>
    <x v="1"/>
    <x v="0"/>
    <x v="0"/>
    <x v="0"/>
    <n v="1"/>
    <n v="11"/>
    <n v="15"/>
    <d v="1899-12-30T00:04:05"/>
    <d v="1899-12-30T00:07:55"/>
    <s v="0:00:00"/>
    <n v="0"/>
    <n v="68"/>
    <s v="PHX"/>
    <s v="foul"/>
    <m/>
    <m/>
    <m/>
    <m/>
    <m/>
    <m/>
    <m/>
    <s v="Pat Connaughton"/>
    <m/>
    <s v="Jae Crowder"/>
    <m/>
    <s v="suns"/>
    <n v="0"/>
    <m/>
    <s v="l.b.foul"/>
    <m/>
    <m/>
    <s v="loose ball"/>
    <m/>
    <m/>
    <m/>
    <m/>
    <m/>
    <s v="Crowder L.B.FOUL (P2.T2) (T.Brothers)"/>
    <b v="0"/>
    <b v="0"/>
    <b v="0"/>
    <b v="0"/>
    <b v="0"/>
    <n v="0"/>
    <n v="37"/>
  </r>
  <r>
    <n v="42000406"/>
    <s v="2020-21 Playoffs"/>
    <d v="2021-07-20T00:00:00"/>
    <x v="1"/>
    <x v="0"/>
    <x v="0"/>
    <x v="0"/>
    <x v="0"/>
    <x v="1"/>
    <x v="1"/>
    <x v="0"/>
    <x v="0"/>
    <x v="0"/>
    <n v="1"/>
    <n v="11"/>
    <n v="15"/>
    <d v="1899-12-30T00:04:05"/>
    <d v="1899-12-30T00:07:55"/>
    <s v="0:00:00"/>
    <n v="0"/>
    <n v="69"/>
    <s v="PHX"/>
    <s v="substitution"/>
    <m/>
    <m/>
    <m/>
    <m/>
    <s v="Cameron Johnson"/>
    <s v="Deandre Ayton"/>
    <m/>
    <m/>
    <m/>
    <s v="Deandre Ayton"/>
    <m/>
    <s v="suns"/>
    <n v="0"/>
    <m/>
    <m/>
    <m/>
    <m/>
    <s v="sub"/>
    <m/>
    <m/>
    <m/>
    <m/>
    <m/>
    <s v="SUB: Johnson FOR Ayton"/>
    <b v="0"/>
    <b v="0"/>
    <b v="0"/>
    <b v="0"/>
    <b v="0"/>
    <n v="0"/>
    <n v="37"/>
  </r>
  <r>
    <n v="42000406"/>
    <s v="2020-21 Playoffs"/>
    <d v="2021-07-20T00:00:00"/>
    <x v="1"/>
    <x v="0"/>
    <x v="0"/>
    <x v="1"/>
    <x v="0"/>
    <x v="1"/>
    <x v="1"/>
    <x v="0"/>
    <x v="0"/>
    <x v="0"/>
    <n v="1"/>
    <n v="11"/>
    <n v="15"/>
    <d v="1899-12-30T00:04:05"/>
    <d v="1899-12-30T00:07:55"/>
    <s v="0:00:00"/>
    <n v="0"/>
    <n v="70"/>
    <s v="PHX"/>
    <s v="substitution"/>
    <m/>
    <m/>
    <m/>
    <m/>
    <s v="Frank Kaminsky"/>
    <s v="Jae Crowder"/>
    <m/>
    <m/>
    <m/>
    <s v="Jae Crowder"/>
    <m/>
    <s v="suns"/>
    <n v="0"/>
    <m/>
    <m/>
    <m/>
    <m/>
    <s v="sub"/>
    <m/>
    <m/>
    <m/>
    <m/>
    <m/>
    <s v="SUB: Kaminsky FOR Crowder"/>
    <b v="0"/>
    <b v="0"/>
    <b v="0"/>
    <b v="0"/>
    <b v="0"/>
    <n v="0"/>
    <n v="37"/>
  </r>
  <r>
    <n v="42000406"/>
    <s v="2020-21 Playoffs"/>
    <d v="2021-07-20T00:00:00"/>
    <x v="1"/>
    <x v="0"/>
    <x v="0"/>
    <x v="1"/>
    <x v="0"/>
    <x v="1"/>
    <x v="1"/>
    <x v="0"/>
    <x v="0"/>
    <x v="0"/>
    <n v="1"/>
    <n v="11"/>
    <n v="15"/>
    <d v="1899-12-30T00:03:58"/>
    <d v="1899-12-30T00:08:02"/>
    <s v="0:00:07"/>
    <n v="7"/>
    <n v="71"/>
    <s v="MIL"/>
    <s v="shot"/>
    <m/>
    <m/>
    <m/>
    <m/>
    <m/>
    <m/>
    <m/>
    <m/>
    <m/>
    <s v="Pat Connaughton"/>
    <n v="0"/>
    <s v="bucks"/>
    <n v="0"/>
    <m/>
    <m/>
    <s v="missed"/>
    <m/>
    <s v="3pt jump shot"/>
    <n v="27"/>
    <n v="141"/>
    <n v="225"/>
    <n v="39.1"/>
    <n v="66.5"/>
    <s v="MISS Connaughton 27' 3PT Jump Shot"/>
    <b v="0"/>
    <b v="0"/>
    <b v="0"/>
    <b v="0"/>
    <b v="0"/>
    <n v="0"/>
    <n v="37"/>
  </r>
  <r>
    <n v="42000406"/>
    <s v="2020-21 Playoffs"/>
    <d v="2021-07-20T00:00:00"/>
    <x v="1"/>
    <x v="0"/>
    <x v="0"/>
    <x v="1"/>
    <x v="0"/>
    <x v="1"/>
    <x v="1"/>
    <x v="0"/>
    <x v="0"/>
    <x v="0"/>
    <n v="1"/>
    <n v="11"/>
    <n v="15"/>
    <d v="1899-12-30T00:03:57"/>
    <d v="1899-12-30T00:08:03"/>
    <s v="0:00:01"/>
    <n v="1"/>
    <n v="72"/>
    <s v="PHX"/>
    <s v="rebound"/>
    <m/>
    <m/>
    <m/>
    <m/>
    <m/>
    <m/>
    <m/>
    <m/>
    <m/>
    <s v="Frank Kaminsky"/>
    <m/>
    <s v="suns"/>
    <n v="0"/>
    <m/>
    <m/>
    <m/>
    <m/>
    <s v="rebound defensive"/>
    <m/>
    <m/>
    <m/>
    <m/>
    <m/>
    <s v="Kaminsky REBOUND (Off:0 Def:1)"/>
    <b v="0"/>
    <b v="1"/>
    <b v="0"/>
    <b v="0"/>
    <b v="0"/>
    <n v="0"/>
    <n v="37"/>
  </r>
  <r>
    <n v="42000406"/>
    <s v="2020-21 Playoffs"/>
    <d v="2021-07-20T00:00:00"/>
    <x v="1"/>
    <x v="0"/>
    <x v="0"/>
    <x v="1"/>
    <x v="0"/>
    <x v="1"/>
    <x v="1"/>
    <x v="0"/>
    <x v="0"/>
    <x v="0"/>
    <n v="1"/>
    <n v="11"/>
    <n v="15"/>
    <d v="1899-12-30T00:03:38"/>
    <d v="1899-12-30T00:08:22"/>
    <s v="0:00:19"/>
    <n v="19"/>
    <n v="73"/>
    <s v="PHX"/>
    <s v="turnover"/>
    <m/>
    <m/>
    <m/>
    <m/>
    <m/>
    <m/>
    <m/>
    <m/>
    <m/>
    <s v="Chris Paul"/>
    <m/>
    <s v="suns"/>
    <n v="0"/>
    <m/>
    <s v="bad pass"/>
    <m/>
    <s v="Jrue Holiday"/>
    <s v="bad pass"/>
    <m/>
    <m/>
    <m/>
    <m/>
    <m/>
    <s v="Holiday STEAL (2 STL): Paul Bad Pass Turnover (P1.T5)"/>
    <b v="0"/>
    <b v="0"/>
    <b v="1"/>
    <b v="0"/>
    <b v="0"/>
    <n v="1"/>
    <n v="38"/>
  </r>
  <r>
    <n v="42000406"/>
    <s v="2020-21 Playoffs"/>
    <d v="2021-07-20T00:00:00"/>
    <x v="1"/>
    <x v="0"/>
    <x v="0"/>
    <x v="1"/>
    <x v="0"/>
    <x v="1"/>
    <x v="1"/>
    <x v="0"/>
    <x v="0"/>
    <x v="0"/>
    <n v="1"/>
    <n v="11"/>
    <n v="15"/>
    <d v="1899-12-30T00:03:30"/>
    <d v="1899-12-30T00:08:30"/>
    <s v="0:00:08"/>
    <n v="8"/>
    <n v="74"/>
    <s v="MIL"/>
    <s v="turnover"/>
    <m/>
    <m/>
    <m/>
    <m/>
    <m/>
    <m/>
    <m/>
    <m/>
    <m/>
    <s v="Khris Middleton"/>
    <m/>
    <s v="bucks"/>
    <n v="0"/>
    <m/>
    <s v="bad pass"/>
    <m/>
    <s v="Mikal Bridges"/>
    <s v="bad pass"/>
    <m/>
    <m/>
    <m/>
    <m/>
    <m/>
    <s v="Middleton Bad Pass Turnover (P3.T7): Bridges STEAL (1 STL)"/>
    <b v="0"/>
    <b v="0"/>
    <b v="1"/>
    <b v="0"/>
    <b v="0"/>
    <n v="1"/>
    <n v="39"/>
  </r>
  <r>
    <n v="42000406"/>
    <s v="2020-21 Playoffs"/>
    <d v="2021-07-20T00:00:00"/>
    <x v="1"/>
    <x v="0"/>
    <x v="0"/>
    <x v="1"/>
    <x v="0"/>
    <x v="1"/>
    <x v="1"/>
    <x v="0"/>
    <x v="0"/>
    <x v="0"/>
    <n v="1"/>
    <n v="11"/>
    <n v="15"/>
    <d v="1899-12-30T00:03:22"/>
    <d v="1899-12-30T00:08:38"/>
    <s v="0:00:08"/>
    <n v="8"/>
    <n v="75"/>
    <s v="PHX"/>
    <s v="shot"/>
    <m/>
    <m/>
    <m/>
    <m/>
    <m/>
    <m/>
    <m/>
    <m/>
    <m/>
    <s v="Devin Booker"/>
    <n v="0"/>
    <s v="suns"/>
    <n v="0"/>
    <m/>
    <m/>
    <s v="missed"/>
    <m/>
    <s v="layup"/>
    <n v="4"/>
    <n v="22"/>
    <n v="29"/>
    <n v="22.8"/>
    <n v="7.9"/>
    <s v="MISS Booker 4' Running Layup"/>
    <b v="0"/>
    <b v="0"/>
    <b v="0"/>
    <b v="0"/>
    <b v="0"/>
    <n v="1"/>
    <n v="40"/>
  </r>
  <r>
    <n v="42000406"/>
    <s v="2020-21 Playoffs"/>
    <d v="2021-07-20T00:00:00"/>
    <x v="1"/>
    <x v="0"/>
    <x v="0"/>
    <x v="1"/>
    <x v="0"/>
    <x v="1"/>
    <x v="1"/>
    <x v="0"/>
    <x v="0"/>
    <x v="0"/>
    <n v="1"/>
    <n v="11"/>
    <n v="15"/>
    <d v="1899-12-30T00:03:21"/>
    <d v="1899-12-30T00:08:39"/>
    <s v="0:00:01"/>
    <n v="1"/>
    <n v="76"/>
    <s v="MIL"/>
    <s v="rebound"/>
    <m/>
    <m/>
    <m/>
    <m/>
    <m/>
    <m/>
    <m/>
    <m/>
    <m/>
    <s v="Bobby Portis"/>
    <m/>
    <s v="bucks"/>
    <n v="0"/>
    <m/>
    <m/>
    <m/>
    <m/>
    <s v="rebound defensive"/>
    <m/>
    <m/>
    <m/>
    <m/>
    <m/>
    <s v="Portis REBOUND (Off:0 Def:1)"/>
    <b v="0"/>
    <b v="1"/>
    <b v="0"/>
    <b v="0"/>
    <b v="0"/>
    <n v="0"/>
    <n v="40"/>
  </r>
  <r>
    <n v="42000406"/>
    <s v="2020-21 Playoffs"/>
    <d v="2021-07-20T00:00:00"/>
    <x v="1"/>
    <x v="0"/>
    <x v="0"/>
    <x v="1"/>
    <x v="0"/>
    <x v="1"/>
    <x v="1"/>
    <x v="0"/>
    <x v="0"/>
    <x v="0"/>
    <n v="1"/>
    <n v="11"/>
    <n v="18"/>
    <d v="1899-12-30T00:03:10"/>
    <d v="1899-12-30T00:08:50"/>
    <s v="0:00:11"/>
    <n v="11"/>
    <n v="77"/>
    <s v="MIL"/>
    <s v="shot"/>
    <s v="Jrue Holiday"/>
    <m/>
    <m/>
    <m/>
    <m/>
    <m/>
    <m/>
    <m/>
    <m/>
    <s v="Bobby Portis"/>
    <n v="3"/>
    <s v="bucks"/>
    <n v="3"/>
    <m/>
    <m/>
    <s v="made"/>
    <m/>
    <s v="3pt jump shot"/>
    <n v="28"/>
    <n v="-105"/>
    <n v="260"/>
    <n v="14.5"/>
    <n v="63"/>
    <s v="Portis 28' 3PT Jump Shot (3 PTS) (Holiday 2 AST)"/>
    <b v="1"/>
    <b v="0"/>
    <b v="0"/>
    <b v="0"/>
    <b v="0"/>
    <n v="1"/>
    <n v="41"/>
  </r>
  <r>
    <n v="42000406"/>
    <s v="2020-21 Playoffs"/>
    <d v="2021-07-20T00:00:00"/>
    <x v="1"/>
    <x v="0"/>
    <x v="0"/>
    <x v="1"/>
    <x v="0"/>
    <x v="1"/>
    <x v="1"/>
    <x v="0"/>
    <x v="0"/>
    <x v="0"/>
    <n v="1"/>
    <n v="11"/>
    <n v="18"/>
    <d v="1899-12-30T00:03:10"/>
    <d v="1899-12-30T00:08:50"/>
    <s v="0:00:00"/>
    <n v="0"/>
    <n v="78"/>
    <s v="PHX"/>
    <s v="timeout"/>
    <m/>
    <m/>
    <m/>
    <m/>
    <m/>
    <m/>
    <m/>
    <m/>
    <m/>
    <m/>
    <m/>
    <s v=""/>
    <n v="0"/>
    <m/>
    <m/>
    <m/>
    <m/>
    <s v="timeout: regular"/>
    <m/>
    <m/>
    <m/>
    <m/>
    <m/>
    <s v="Suns Timeout: Regular (Reg.1 Short 0)"/>
    <b v="0"/>
    <b v="0"/>
    <b v="0"/>
    <b v="0"/>
    <b v="0"/>
    <n v="1"/>
    <n v="42"/>
  </r>
  <r>
    <n v="42000406"/>
    <s v="2020-21 Playoffs"/>
    <d v="2021-07-20T00:00:00"/>
    <x v="1"/>
    <x v="0"/>
    <x v="0"/>
    <x v="1"/>
    <x v="0"/>
    <x v="1"/>
    <x v="1"/>
    <x v="0"/>
    <x v="0"/>
    <x v="1"/>
    <n v="1"/>
    <n v="11"/>
    <n v="18"/>
    <d v="1899-12-30T00:03:10"/>
    <d v="1899-12-30T00:08:50"/>
    <s v="0:00:00"/>
    <n v="0"/>
    <n v="79"/>
    <s v="MIL"/>
    <s v="substitution"/>
    <m/>
    <m/>
    <m/>
    <m/>
    <s v="Giannis Antetokounmpo"/>
    <s v="P.J. Tucker"/>
    <m/>
    <m/>
    <m/>
    <s v="P.J. Tucker"/>
    <m/>
    <s v="bucks"/>
    <n v="0"/>
    <m/>
    <m/>
    <m/>
    <m/>
    <s v="sub"/>
    <m/>
    <m/>
    <m/>
    <m/>
    <m/>
    <s v="SUB: Antetokounmpo FOR Tucker"/>
    <b v="0"/>
    <b v="0"/>
    <b v="0"/>
    <b v="0"/>
    <b v="0"/>
    <n v="0"/>
    <n v="42"/>
  </r>
  <r>
    <n v="42000406"/>
    <s v="2020-21 Playoffs"/>
    <d v="2021-07-20T00:00:00"/>
    <x v="1"/>
    <x v="0"/>
    <x v="0"/>
    <x v="1"/>
    <x v="0"/>
    <x v="1"/>
    <x v="1"/>
    <x v="0"/>
    <x v="1"/>
    <x v="1"/>
    <n v="1"/>
    <n v="11"/>
    <n v="18"/>
    <d v="1899-12-30T00:03:10"/>
    <d v="1899-12-30T00:08:50"/>
    <s v="0:00:00"/>
    <n v="0"/>
    <n v="80"/>
    <s v="MIL"/>
    <s v="substitution"/>
    <m/>
    <m/>
    <m/>
    <m/>
    <s v="Brook Lopez"/>
    <s v="Khris Middleton"/>
    <m/>
    <m/>
    <m/>
    <s v="Khris Middleton"/>
    <m/>
    <s v="bucks"/>
    <n v="0"/>
    <m/>
    <m/>
    <m/>
    <m/>
    <s v="sub"/>
    <m/>
    <m/>
    <m/>
    <m/>
    <m/>
    <s v="SUB: Lopez FOR Middleton"/>
    <b v="0"/>
    <b v="0"/>
    <b v="0"/>
    <b v="0"/>
    <b v="0"/>
    <n v="0"/>
    <n v="42"/>
  </r>
  <r>
    <n v="42000406"/>
    <s v="2020-21 Playoffs"/>
    <d v="2021-07-20T00:00:00"/>
    <x v="1"/>
    <x v="0"/>
    <x v="1"/>
    <x v="1"/>
    <x v="0"/>
    <x v="1"/>
    <x v="1"/>
    <x v="0"/>
    <x v="1"/>
    <x v="1"/>
    <n v="1"/>
    <n v="11"/>
    <n v="18"/>
    <d v="1899-12-30T00:03:10"/>
    <d v="1899-12-30T00:08:50"/>
    <s v="0:00:00"/>
    <n v="0"/>
    <n v="81"/>
    <s v="PHX"/>
    <s v="substitution"/>
    <m/>
    <m/>
    <m/>
    <m/>
    <s v="Cameron Payne"/>
    <s v="Chris Paul"/>
    <m/>
    <m/>
    <m/>
    <s v="Chris Paul"/>
    <m/>
    <s v="suns"/>
    <n v="0"/>
    <m/>
    <m/>
    <m/>
    <m/>
    <s v="sub"/>
    <m/>
    <m/>
    <m/>
    <m/>
    <m/>
    <s v="SUB: Payne FOR Paul"/>
    <b v="0"/>
    <b v="0"/>
    <b v="0"/>
    <b v="0"/>
    <b v="0"/>
    <n v="0"/>
    <n v="42"/>
  </r>
  <r>
    <n v="42000406"/>
    <s v="2020-21 Playoffs"/>
    <d v="2021-07-20T00:00:00"/>
    <x v="1"/>
    <x v="0"/>
    <x v="1"/>
    <x v="2"/>
    <x v="0"/>
    <x v="1"/>
    <x v="1"/>
    <x v="0"/>
    <x v="1"/>
    <x v="1"/>
    <n v="1"/>
    <n v="11"/>
    <n v="18"/>
    <d v="1899-12-30T00:03:10"/>
    <d v="1899-12-30T00:08:50"/>
    <s v="0:00:00"/>
    <n v="0"/>
    <n v="82"/>
    <s v="PHX"/>
    <s v="substitution"/>
    <m/>
    <m/>
    <m/>
    <m/>
    <s v="Deandre Ayton"/>
    <s v="Frank Kaminsky"/>
    <m/>
    <m/>
    <m/>
    <s v="Frank Kaminsky"/>
    <m/>
    <s v="suns"/>
    <n v="0"/>
    <m/>
    <m/>
    <m/>
    <m/>
    <s v="sub"/>
    <m/>
    <m/>
    <m/>
    <m/>
    <m/>
    <s v="SUB: Ayton FOR Kaminsky"/>
    <b v="0"/>
    <b v="0"/>
    <b v="0"/>
    <b v="0"/>
    <b v="0"/>
    <n v="0"/>
    <n v="42"/>
  </r>
  <r>
    <n v="42000406"/>
    <s v="2020-21 Playoffs"/>
    <d v="2021-07-20T00:00:00"/>
    <x v="1"/>
    <x v="0"/>
    <x v="1"/>
    <x v="2"/>
    <x v="0"/>
    <x v="1"/>
    <x v="1"/>
    <x v="0"/>
    <x v="1"/>
    <x v="1"/>
    <n v="1"/>
    <n v="11"/>
    <n v="18"/>
    <d v="1899-12-30T00:02:56"/>
    <d v="1899-12-30T00:09:04"/>
    <s v="0:00:14"/>
    <n v="14"/>
    <n v="83"/>
    <s v="PHX"/>
    <s v="shot"/>
    <m/>
    <m/>
    <m/>
    <m/>
    <m/>
    <m/>
    <m/>
    <m/>
    <m/>
    <s v="Deandre Ayton"/>
    <n v="0"/>
    <s v="suns"/>
    <n v="0"/>
    <m/>
    <m/>
    <s v="missed"/>
    <m/>
    <s v="cutting layup shot"/>
    <n v="3"/>
    <n v="5"/>
    <n v="26"/>
    <n v="24.5"/>
    <n v="7.6"/>
    <s v="MISS Ayton 3' Cutting Layup Shot"/>
    <b v="0"/>
    <b v="0"/>
    <b v="0"/>
    <b v="0"/>
    <b v="0"/>
    <n v="0"/>
    <n v="42"/>
  </r>
  <r>
    <n v="42000406"/>
    <s v="2020-21 Playoffs"/>
    <d v="2021-07-20T00:00:00"/>
    <x v="1"/>
    <x v="0"/>
    <x v="1"/>
    <x v="2"/>
    <x v="0"/>
    <x v="1"/>
    <x v="1"/>
    <x v="0"/>
    <x v="1"/>
    <x v="1"/>
    <n v="1"/>
    <n v="11"/>
    <n v="18"/>
    <d v="1899-12-30T00:02:53"/>
    <d v="1899-12-30T00:09:07"/>
    <s v="0:00:03"/>
    <n v="3"/>
    <n v="84"/>
    <s v="PHX"/>
    <s v="rebound"/>
    <m/>
    <m/>
    <m/>
    <m/>
    <m/>
    <m/>
    <m/>
    <m/>
    <m/>
    <s v="Deandre Ayton"/>
    <m/>
    <s v="suns"/>
    <n v="0"/>
    <m/>
    <m/>
    <m/>
    <m/>
    <s v="rebound offensive"/>
    <m/>
    <m/>
    <m/>
    <m/>
    <m/>
    <s v="Ayton REBOUND (Off:1 Def:0)"/>
    <b v="0"/>
    <b v="0"/>
    <b v="0"/>
    <b v="0"/>
    <b v="0"/>
    <n v="0"/>
    <n v="42"/>
  </r>
  <r>
    <n v="42000406"/>
    <s v="2020-21 Playoffs"/>
    <d v="2021-07-20T00:00:00"/>
    <x v="1"/>
    <x v="0"/>
    <x v="1"/>
    <x v="2"/>
    <x v="0"/>
    <x v="1"/>
    <x v="1"/>
    <x v="0"/>
    <x v="1"/>
    <x v="1"/>
    <n v="1"/>
    <n v="11"/>
    <n v="18"/>
    <d v="1899-12-30T00:02:50"/>
    <d v="1899-12-30T00:09:10"/>
    <s v="0:00:03"/>
    <n v="3"/>
    <n v="85"/>
    <s v="PHX"/>
    <s v="shot"/>
    <m/>
    <m/>
    <m/>
    <m/>
    <m/>
    <m/>
    <m/>
    <m/>
    <m/>
    <s v="Devin Booker"/>
    <n v="0"/>
    <s v="suns"/>
    <n v="0"/>
    <m/>
    <m/>
    <s v="missed"/>
    <m/>
    <s v="3pt jump shot"/>
    <n v="27"/>
    <n v="57"/>
    <n v="260"/>
    <n v="19.3"/>
    <n v="31"/>
    <s v="MISS Booker 27' 3PT Jump Shot"/>
    <b v="0"/>
    <b v="0"/>
    <b v="0"/>
    <b v="0"/>
    <b v="0"/>
    <n v="0"/>
    <n v="42"/>
  </r>
  <r>
    <n v="42000406"/>
    <s v="2020-21 Playoffs"/>
    <d v="2021-07-20T00:00:00"/>
    <x v="1"/>
    <x v="0"/>
    <x v="1"/>
    <x v="2"/>
    <x v="0"/>
    <x v="1"/>
    <x v="1"/>
    <x v="0"/>
    <x v="1"/>
    <x v="1"/>
    <n v="1"/>
    <n v="11"/>
    <n v="18"/>
    <d v="1899-12-30T00:02:48"/>
    <d v="1899-12-30T00:09:12"/>
    <s v="0:00:02"/>
    <n v="2"/>
    <n v="86"/>
    <s v="MIL"/>
    <s v="rebound"/>
    <m/>
    <m/>
    <m/>
    <m/>
    <m/>
    <m/>
    <m/>
    <m/>
    <m/>
    <s v="Jrue Holiday"/>
    <m/>
    <s v="bucks"/>
    <n v="0"/>
    <m/>
    <m/>
    <m/>
    <m/>
    <s v="rebound defensive"/>
    <m/>
    <m/>
    <m/>
    <m/>
    <m/>
    <s v="Holiday REBOUND (Off:0 Def:2)"/>
    <b v="0"/>
    <b v="1"/>
    <b v="0"/>
    <b v="0"/>
    <b v="0"/>
    <n v="0"/>
    <n v="42"/>
  </r>
  <r>
    <n v="42000406"/>
    <s v="2020-21 Playoffs"/>
    <d v="2021-07-20T00:00:00"/>
    <x v="1"/>
    <x v="0"/>
    <x v="1"/>
    <x v="2"/>
    <x v="0"/>
    <x v="1"/>
    <x v="1"/>
    <x v="0"/>
    <x v="1"/>
    <x v="1"/>
    <n v="1"/>
    <n v="11"/>
    <n v="18"/>
    <d v="1899-12-30T00:02:45"/>
    <d v="1899-12-30T00:09:15"/>
    <s v="0:00:03"/>
    <n v="3"/>
    <n v="87"/>
    <s v="MIL"/>
    <s v="shot"/>
    <m/>
    <m/>
    <m/>
    <m/>
    <m/>
    <m/>
    <m/>
    <m/>
    <m/>
    <s v="Jrue Holiday"/>
    <n v="0"/>
    <s v="bucks"/>
    <n v="0"/>
    <m/>
    <m/>
    <s v="missed"/>
    <m/>
    <s v="layup"/>
    <n v="3"/>
    <n v="13"/>
    <n v="27"/>
    <n v="26.3"/>
    <n v="86.3"/>
    <s v="MISS Holiday 3' Running Layup"/>
    <b v="0"/>
    <b v="0"/>
    <b v="0"/>
    <b v="0"/>
    <b v="0"/>
    <n v="1"/>
    <n v="43"/>
  </r>
  <r>
    <n v="42000406"/>
    <s v="2020-21 Playoffs"/>
    <d v="2021-07-20T00:00:00"/>
    <x v="1"/>
    <x v="0"/>
    <x v="1"/>
    <x v="2"/>
    <x v="0"/>
    <x v="1"/>
    <x v="1"/>
    <x v="0"/>
    <x v="1"/>
    <x v="1"/>
    <n v="1"/>
    <n v="11"/>
    <n v="18"/>
    <d v="1899-12-30T00:02:44"/>
    <d v="1899-12-30T00:09:16"/>
    <s v="0:00:01"/>
    <n v="1"/>
    <n v="88"/>
    <s v="MIL"/>
    <s v="rebound"/>
    <m/>
    <m/>
    <m/>
    <m/>
    <m/>
    <m/>
    <m/>
    <m/>
    <m/>
    <s v="Jrue Holiday"/>
    <m/>
    <s v="bucks"/>
    <n v="0"/>
    <m/>
    <m/>
    <m/>
    <m/>
    <s v="rebound offensive"/>
    <m/>
    <m/>
    <m/>
    <m/>
    <m/>
    <s v="Holiday REBOUND (Off:1 Def:2)"/>
    <b v="0"/>
    <b v="0"/>
    <b v="0"/>
    <b v="0"/>
    <b v="0"/>
    <n v="0"/>
    <n v="43"/>
  </r>
  <r>
    <n v="42000406"/>
    <s v="2020-21 Playoffs"/>
    <d v="2021-07-20T00:00:00"/>
    <x v="1"/>
    <x v="0"/>
    <x v="1"/>
    <x v="2"/>
    <x v="0"/>
    <x v="1"/>
    <x v="1"/>
    <x v="0"/>
    <x v="1"/>
    <x v="1"/>
    <n v="1"/>
    <n v="11"/>
    <n v="18"/>
    <d v="1899-12-30T00:02:44"/>
    <d v="1899-12-30T00:09:16"/>
    <s v="0:00:00"/>
    <n v="0"/>
    <n v="89"/>
    <s v="MIL"/>
    <s v="shot"/>
    <m/>
    <m/>
    <m/>
    <m/>
    <m/>
    <m/>
    <m/>
    <m/>
    <m/>
    <s v="Jrue Holiday"/>
    <n v="0"/>
    <s v="bucks"/>
    <n v="0"/>
    <m/>
    <m/>
    <s v="missed"/>
    <m/>
    <s v="layup"/>
    <n v="0"/>
    <n v="0"/>
    <n v="0"/>
    <n v="25"/>
    <n v="89"/>
    <s v="MISS Holiday Tip Layup Shot"/>
    <b v="0"/>
    <b v="0"/>
    <b v="0"/>
    <b v="0"/>
    <b v="0"/>
    <n v="0"/>
    <n v="43"/>
  </r>
  <r>
    <n v="42000406"/>
    <s v="2020-21 Playoffs"/>
    <d v="2021-07-20T00:00:00"/>
    <x v="1"/>
    <x v="0"/>
    <x v="1"/>
    <x v="2"/>
    <x v="0"/>
    <x v="1"/>
    <x v="1"/>
    <x v="0"/>
    <x v="1"/>
    <x v="1"/>
    <n v="1"/>
    <n v="11"/>
    <n v="18"/>
    <d v="1899-12-30T00:02:43"/>
    <d v="1899-12-30T00:09:17"/>
    <s v="0:00:01"/>
    <n v="1"/>
    <n v="90"/>
    <s v="MIL"/>
    <s v="rebound"/>
    <m/>
    <m/>
    <m/>
    <m/>
    <m/>
    <m/>
    <m/>
    <m/>
    <m/>
    <s v="Giannis Antetokounmpo"/>
    <m/>
    <s v="bucks"/>
    <n v="0"/>
    <m/>
    <m/>
    <m/>
    <m/>
    <s v="rebound offensive"/>
    <m/>
    <m/>
    <m/>
    <m/>
    <m/>
    <s v="Antetokounmpo REBOUND (Off:1 Def:4)"/>
    <b v="0"/>
    <b v="0"/>
    <b v="0"/>
    <b v="0"/>
    <b v="0"/>
    <n v="0"/>
    <n v="43"/>
  </r>
  <r>
    <n v="42000406"/>
    <s v="2020-21 Playoffs"/>
    <d v="2021-07-20T00:00:00"/>
    <x v="1"/>
    <x v="0"/>
    <x v="1"/>
    <x v="2"/>
    <x v="0"/>
    <x v="1"/>
    <x v="1"/>
    <x v="0"/>
    <x v="1"/>
    <x v="1"/>
    <n v="1"/>
    <n v="11"/>
    <n v="18"/>
    <d v="1899-12-30T00:02:38"/>
    <d v="1899-12-30T00:09:22"/>
    <s v="0:00:05"/>
    <n v="5"/>
    <n v="91"/>
    <s v="MIL"/>
    <s v="shot"/>
    <m/>
    <m/>
    <m/>
    <m/>
    <m/>
    <m/>
    <m/>
    <m/>
    <m/>
    <s v="Brook Lopez"/>
    <n v="0"/>
    <s v="bucks"/>
    <n v="0"/>
    <m/>
    <m/>
    <s v="missed"/>
    <m/>
    <s v="3pt jump shot"/>
    <n v="27"/>
    <n v="109"/>
    <n v="247"/>
    <n v="35.9"/>
    <n v="64.3"/>
    <s v="MISS Lopez 27' 3PT Jump Shot"/>
    <b v="0"/>
    <b v="0"/>
    <b v="0"/>
    <b v="0"/>
    <b v="0"/>
    <n v="0"/>
    <n v="43"/>
  </r>
  <r>
    <n v="42000406"/>
    <s v="2020-21 Playoffs"/>
    <d v="2021-07-20T00:00:00"/>
    <x v="1"/>
    <x v="0"/>
    <x v="1"/>
    <x v="2"/>
    <x v="0"/>
    <x v="1"/>
    <x v="1"/>
    <x v="0"/>
    <x v="1"/>
    <x v="1"/>
    <n v="1"/>
    <n v="11"/>
    <n v="18"/>
    <d v="1899-12-30T00:02:37"/>
    <d v="1899-12-30T00:09:23"/>
    <s v="0:00:01"/>
    <n v="1"/>
    <n v="92"/>
    <s v="PHX"/>
    <s v="rebound"/>
    <m/>
    <m/>
    <m/>
    <m/>
    <m/>
    <m/>
    <m/>
    <m/>
    <m/>
    <s v="Cameron Johnson"/>
    <m/>
    <s v="suns"/>
    <n v="0"/>
    <m/>
    <m/>
    <m/>
    <m/>
    <s v="rebound defensive"/>
    <m/>
    <m/>
    <m/>
    <m/>
    <m/>
    <s v="Johnson REBOUND (Off:0 Def:1)"/>
    <b v="0"/>
    <b v="1"/>
    <b v="0"/>
    <b v="0"/>
    <b v="0"/>
    <n v="0"/>
    <n v="43"/>
  </r>
  <r>
    <n v="42000406"/>
    <s v="2020-21 Playoffs"/>
    <d v="2021-07-20T00:00:00"/>
    <x v="1"/>
    <x v="0"/>
    <x v="1"/>
    <x v="2"/>
    <x v="0"/>
    <x v="1"/>
    <x v="1"/>
    <x v="0"/>
    <x v="1"/>
    <x v="1"/>
    <n v="1"/>
    <n v="14"/>
    <n v="18"/>
    <d v="1899-12-30T00:02:26"/>
    <d v="1899-12-30T00:09:34"/>
    <s v="0:00:11"/>
    <n v="11"/>
    <n v="93"/>
    <s v="PHX"/>
    <s v="shot"/>
    <s v="Mikal Bridges"/>
    <m/>
    <m/>
    <m/>
    <m/>
    <m/>
    <m/>
    <m/>
    <m/>
    <s v="Cameron Payne"/>
    <n v="3"/>
    <s v="suns"/>
    <n v="-3"/>
    <m/>
    <m/>
    <s v="made"/>
    <m/>
    <s v="3pt jump shot"/>
    <n v="26"/>
    <n v="116"/>
    <n v="231"/>
    <n v="13.399999999999901"/>
    <n v="28.1"/>
    <s v="Payne 26' 3PT Jump Shot (3 PTS) (Bridges 1 AST)"/>
    <b v="1"/>
    <b v="0"/>
    <b v="0"/>
    <b v="0"/>
    <b v="0"/>
    <n v="1"/>
    <n v="44"/>
  </r>
  <r>
    <n v="42000406"/>
    <s v="2020-21 Playoffs"/>
    <d v="2021-07-20T00:00:00"/>
    <x v="1"/>
    <x v="0"/>
    <x v="1"/>
    <x v="2"/>
    <x v="0"/>
    <x v="1"/>
    <x v="1"/>
    <x v="0"/>
    <x v="1"/>
    <x v="1"/>
    <n v="1"/>
    <n v="14"/>
    <n v="21"/>
    <d v="1899-12-30T00:02:07"/>
    <d v="1899-12-30T00:09:53"/>
    <s v="0:00:19"/>
    <n v="19"/>
    <n v="94"/>
    <s v="MIL"/>
    <s v="shot"/>
    <s v="Jrue Holiday"/>
    <m/>
    <m/>
    <m/>
    <m/>
    <m/>
    <m/>
    <m/>
    <m/>
    <s v="Bobby Portis"/>
    <n v="3"/>
    <s v="bucks"/>
    <n v="3"/>
    <m/>
    <m/>
    <s v="made"/>
    <m/>
    <s v="3pt jump shot"/>
    <n v="23"/>
    <n v="230"/>
    <n v="20"/>
    <n v="48"/>
    <n v="87"/>
    <s v="Portis 3PT Jump Shot (6 PTS) (Holiday 3 AST)"/>
    <b v="1"/>
    <b v="0"/>
    <b v="0"/>
    <b v="0"/>
    <b v="0"/>
    <n v="1"/>
    <n v="45"/>
  </r>
  <r>
    <n v="42000406"/>
    <s v="2020-21 Playoffs"/>
    <d v="2021-07-20T00:00:00"/>
    <x v="1"/>
    <x v="0"/>
    <x v="1"/>
    <x v="2"/>
    <x v="0"/>
    <x v="1"/>
    <x v="1"/>
    <x v="0"/>
    <x v="1"/>
    <x v="1"/>
    <n v="1"/>
    <n v="14"/>
    <n v="21"/>
    <d v="1899-12-30T00:01:56"/>
    <d v="1899-12-30T00:10:04"/>
    <s v="0:00:11"/>
    <n v="11"/>
    <n v="95"/>
    <s v="PHX"/>
    <s v="shot"/>
    <m/>
    <m/>
    <m/>
    <m/>
    <m/>
    <m/>
    <m/>
    <m/>
    <m/>
    <s v="Mikal Bridges"/>
    <n v="0"/>
    <s v="suns"/>
    <n v="0"/>
    <m/>
    <m/>
    <s v="missed"/>
    <m/>
    <s v="3pt jump shot"/>
    <n v="28"/>
    <n v="181"/>
    <n v="214"/>
    <n v="6.8999999999999897"/>
    <n v="26.4"/>
    <s v="MISS Bridges 28' 3PT Jump Shot"/>
    <b v="0"/>
    <b v="0"/>
    <b v="0"/>
    <b v="0"/>
    <b v="0"/>
    <n v="1"/>
    <n v="46"/>
  </r>
  <r>
    <n v="42000406"/>
    <s v="2020-21 Playoffs"/>
    <d v="2021-07-20T00:00:00"/>
    <x v="1"/>
    <x v="0"/>
    <x v="1"/>
    <x v="2"/>
    <x v="0"/>
    <x v="1"/>
    <x v="1"/>
    <x v="0"/>
    <x v="1"/>
    <x v="1"/>
    <n v="1"/>
    <n v="14"/>
    <n v="21"/>
    <d v="1899-12-30T00:01:54"/>
    <d v="1899-12-30T00:10:06"/>
    <s v="0:00:02"/>
    <n v="2"/>
    <n v="96"/>
    <s v="MIL"/>
    <s v="rebound"/>
    <m/>
    <m/>
    <m/>
    <m/>
    <m/>
    <m/>
    <m/>
    <m/>
    <m/>
    <s v="Brook Lopez"/>
    <m/>
    <s v="bucks"/>
    <n v="0"/>
    <m/>
    <m/>
    <m/>
    <m/>
    <s v="rebound defensive"/>
    <m/>
    <m/>
    <m/>
    <m/>
    <m/>
    <s v="Lopez REBOUND (Off:0 Def:1)"/>
    <b v="0"/>
    <b v="1"/>
    <b v="0"/>
    <b v="0"/>
    <b v="0"/>
    <n v="0"/>
    <n v="46"/>
  </r>
  <r>
    <n v="42000406"/>
    <s v="2020-21 Playoffs"/>
    <d v="2021-07-20T00:00:00"/>
    <x v="1"/>
    <x v="0"/>
    <x v="1"/>
    <x v="2"/>
    <x v="0"/>
    <x v="1"/>
    <x v="1"/>
    <x v="0"/>
    <x v="1"/>
    <x v="1"/>
    <n v="1"/>
    <n v="14"/>
    <n v="23"/>
    <d v="1899-12-30T00:01:42"/>
    <d v="1899-12-30T00:10:18"/>
    <s v="0:00:12"/>
    <n v="12"/>
    <n v="97"/>
    <s v="MIL"/>
    <s v="shot"/>
    <m/>
    <m/>
    <m/>
    <m/>
    <m/>
    <m/>
    <m/>
    <m/>
    <m/>
    <s v="Giannis Antetokounmpo"/>
    <n v="2"/>
    <s v="bucks"/>
    <n v="2"/>
    <m/>
    <m/>
    <s v="made"/>
    <m/>
    <s v="layup"/>
    <n v="2"/>
    <n v="-14"/>
    <n v="17"/>
    <n v="23.6"/>
    <n v="87.3"/>
    <s v="Antetokounmpo 2' Driving Finger Roll Layup (6 PTS)"/>
    <b v="1"/>
    <b v="0"/>
    <b v="0"/>
    <b v="0"/>
    <b v="0"/>
    <n v="1"/>
    <n v="47"/>
  </r>
  <r>
    <n v="42000406"/>
    <s v="2020-21 Playoffs"/>
    <d v="2021-07-20T00:00:00"/>
    <x v="1"/>
    <x v="0"/>
    <x v="1"/>
    <x v="2"/>
    <x v="0"/>
    <x v="1"/>
    <x v="1"/>
    <x v="0"/>
    <x v="1"/>
    <x v="1"/>
    <n v="1"/>
    <n v="14"/>
    <n v="23"/>
    <d v="1899-12-30T00:01:26"/>
    <d v="1899-12-30T00:10:34"/>
    <s v="0:00:16"/>
    <n v="16"/>
    <n v="98"/>
    <s v="PHX"/>
    <s v="shot"/>
    <m/>
    <m/>
    <m/>
    <m/>
    <m/>
    <m/>
    <m/>
    <m/>
    <m/>
    <s v="Cameron Johnson"/>
    <n v="0"/>
    <s v="suns"/>
    <n v="0"/>
    <m/>
    <m/>
    <s v="missed"/>
    <m/>
    <s v="3pt pullup jump shot"/>
    <n v="24"/>
    <n v="-233"/>
    <n v="47"/>
    <n v="48.3"/>
    <n v="9.6999999999999993"/>
    <s v="MISS Johnson 24' 3PT Pullup Jump Shot"/>
    <b v="0"/>
    <b v="0"/>
    <b v="0"/>
    <b v="0"/>
    <b v="0"/>
    <n v="1"/>
    <n v="48"/>
  </r>
  <r>
    <n v="42000406"/>
    <s v="2020-21 Playoffs"/>
    <d v="2021-07-20T00:00:00"/>
    <x v="1"/>
    <x v="0"/>
    <x v="1"/>
    <x v="2"/>
    <x v="0"/>
    <x v="1"/>
    <x v="1"/>
    <x v="0"/>
    <x v="1"/>
    <x v="1"/>
    <n v="1"/>
    <n v="14"/>
    <n v="23"/>
    <d v="1899-12-30T00:01:25"/>
    <d v="1899-12-30T00:10:35"/>
    <s v="0:00:01"/>
    <n v="1"/>
    <n v="99"/>
    <s v="MIL"/>
    <s v="rebound"/>
    <m/>
    <m/>
    <m/>
    <m/>
    <m/>
    <m/>
    <m/>
    <m/>
    <m/>
    <s v="Jrue Holiday"/>
    <m/>
    <s v="bucks"/>
    <n v="0"/>
    <m/>
    <m/>
    <m/>
    <m/>
    <s v="rebound defensive"/>
    <m/>
    <m/>
    <m/>
    <m/>
    <m/>
    <s v="Holiday REBOUND (Off:1 Def:3)"/>
    <b v="0"/>
    <b v="1"/>
    <b v="0"/>
    <b v="0"/>
    <b v="0"/>
    <n v="0"/>
    <n v="48"/>
  </r>
  <r>
    <n v="42000406"/>
    <s v="2020-21 Playoffs"/>
    <d v="2021-07-20T00:00:00"/>
    <x v="1"/>
    <x v="0"/>
    <x v="1"/>
    <x v="2"/>
    <x v="0"/>
    <x v="1"/>
    <x v="1"/>
    <x v="0"/>
    <x v="1"/>
    <x v="1"/>
    <n v="1"/>
    <n v="14"/>
    <n v="25"/>
    <d v="1899-12-30T00:01:13"/>
    <d v="1899-12-30T00:10:47"/>
    <s v="0:00:12"/>
    <n v="12"/>
    <n v="100"/>
    <s v="MIL"/>
    <s v="shot"/>
    <s v="Jrue Holiday"/>
    <m/>
    <m/>
    <m/>
    <m/>
    <m/>
    <m/>
    <m/>
    <m/>
    <s v="Giannis Antetokounmpo"/>
    <n v="2"/>
    <s v="bucks"/>
    <n v="2"/>
    <m/>
    <m/>
    <s v="made"/>
    <m/>
    <s v="layup"/>
    <n v="1"/>
    <n v="6"/>
    <n v="12"/>
    <n v="25.6"/>
    <n v="87.8"/>
    <s v="Antetokounmpo 1' Driving Finger Roll Layup (8 PTS) (Holiday 4 AST)"/>
    <b v="1"/>
    <b v="0"/>
    <b v="0"/>
    <b v="0"/>
    <b v="0"/>
    <n v="1"/>
    <n v="49"/>
  </r>
  <r>
    <n v="42000406"/>
    <s v="2020-21 Playoffs"/>
    <d v="2021-07-20T00:00:00"/>
    <x v="1"/>
    <x v="0"/>
    <x v="1"/>
    <x v="2"/>
    <x v="0"/>
    <x v="1"/>
    <x v="1"/>
    <x v="0"/>
    <x v="1"/>
    <x v="1"/>
    <n v="1"/>
    <n v="16"/>
    <n v="25"/>
    <d v="1899-12-30T00:01:01"/>
    <d v="1899-12-30T00:10:59"/>
    <s v="0:00:12"/>
    <n v="12"/>
    <n v="101"/>
    <s v="PHX"/>
    <s v="shot"/>
    <m/>
    <m/>
    <m/>
    <m/>
    <m/>
    <m/>
    <m/>
    <m/>
    <m/>
    <s v="Cameron Payne"/>
    <n v="2"/>
    <s v="suns"/>
    <n v="-2"/>
    <m/>
    <m/>
    <s v="made"/>
    <m/>
    <s v="fadeaway jumper"/>
    <n v="15"/>
    <n v="-79"/>
    <n v="131"/>
    <n v="32.9"/>
    <n v="18.100000000000001"/>
    <s v="Payne 15' Fadeaway Jumper (5 PTS)"/>
    <b v="1"/>
    <b v="0"/>
    <b v="0"/>
    <b v="0"/>
    <b v="0"/>
    <n v="1"/>
    <n v="50"/>
  </r>
  <r>
    <n v="42000406"/>
    <s v="2020-21 Playoffs"/>
    <d v="2021-07-20T00:00:00"/>
    <x v="1"/>
    <x v="0"/>
    <x v="1"/>
    <x v="2"/>
    <x v="0"/>
    <x v="1"/>
    <x v="1"/>
    <x v="0"/>
    <x v="1"/>
    <x v="1"/>
    <n v="1"/>
    <n v="16"/>
    <n v="25"/>
    <d v="1899-12-30T00:00:45"/>
    <d v="1899-12-30T00:11:15"/>
    <s v="0:00:16"/>
    <n v="16"/>
    <n v="102"/>
    <s v="PHX"/>
    <s v="foul"/>
    <m/>
    <m/>
    <m/>
    <m/>
    <m/>
    <m/>
    <m/>
    <s v="Giannis Antetokounmpo"/>
    <m/>
    <s v="Deandre Ayton"/>
    <m/>
    <s v="suns"/>
    <n v="0"/>
    <m/>
    <s v="s.foul"/>
    <m/>
    <m/>
    <s v="shooting"/>
    <m/>
    <m/>
    <m/>
    <m/>
    <m/>
    <s v="Ayton S.FOUL (P1.T3) (S.Foster)"/>
    <b v="0"/>
    <b v="0"/>
    <b v="0"/>
    <b v="0"/>
    <b v="0"/>
    <n v="1"/>
    <n v="51"/>
  </r>
  <r>
    <n v="42000406"/>
    <s v="2020-21 Playoffs"/>
    <d v="2021-07-20T00:00:00"/>
    <x v="1"/>
    <x v="0"/>
    <x v="1"/>
    <x v="2"/>
    <x v="0"/>
    <x v="1"/>
    <x v="1"/>
    <x v="0"/>
    <x v="1"/>
    <x v="1"/>
    <n v="1"/>
    <n v="16"/>
    <n v="26"/>
    <d v="1899-12-30T00:00:45"/>
    <d v="1899-12-30T00:11:15"/>
    <s v="0:00:00"/>
    <n v="0"/>
    <n v="103"/>
    <s v="MIL"/>
    <s v="free throw"/>
    <m/>
    <m/>
    <m/>
    <m/>
    <m/>
    <m/>
    <n v="1"/>
    <m/>
    <n v="2"/>
    <s v="Giannis Antetokounmpo"/>
    <n v="1"/>
    <s v="bucks"/>
    <n v="1"/>
    <m/>
    <m/>
    <s v="made"/>
    <m/>
    <s v="free throw 1/2"/>
    <m/>
    <m/>
    <m/>
    <m/>
    <m/>
    <s v="Antetokounmpo Free Throw 1 of 2 (9 PTS)"/>
    <b v="0"/>
    <b v="0"/>
    <b v="0"/>
    <b v="0"/>
    <b v="0"/>
    <n v="0"/>
    <n v="51"/>
  </r>
  <r>
    <n v="42000406"/>
    <s v="2020-21 Playoffs"/>
    <d v="2021-07-20T00:00:00"/>
    <x v="1"/>
    <x v="0"/>
    <x v="1"/>
    <x v="2"/>
    <x v="0"/>
    <x v="1"/>
    <x v="1"/>
    <x v="0"/>
    <x v="1"/>
    <x v="1"/>
    <n v="1"/>
    <n v="16"/>
    <n v="27"/>
    <d v="1899-12-30T00:00:45"/>
    <d v="1899-12-30T00:11:15"/>
    <s v="0:00:00"/>
    <n v="0"/>
    <n v="104"/>
    <s v="MIL"/>
    <s v="free throw"/>
    <m/>
    <m/>
    <m/>
    <m/>
    <m/>
    <m/>
    <n v="2"/>
    <m/>
    <n v="2"/>
    <s v="Giannis Antetokounmpo"/>
    <n v="1"/>
    <s v="bucks"/>
    <n v="1"/>
    <m/>
    <m/>
    <s v="made"/>
    <m/>
    <s v="free throw 2/2"/>
    <m/>
    <m/>
    <m/>
    <m/>
    <m/>
    <s v="Antetokounmpo Free Throw 2 of 2 (10 PTS)"/>
    <b v="0"/>
    <b v="0"/>
    <b v="0"/>
    <b v="0"/>
    <b v="1"/>
    <n v="0"/>
    <n v="51"/>
  </r>
  <r>
    <n v="42000406"/>
    <s v="2020-21 Playoffs"/>
    <d v="2021-07-20T00:00:00"/>
    <x v="1"/>
    <x v="0"/>
    <x v="1"/>
    <x v="2"/>
    <x v="0"/>
    <x v="1"/>
    <x v="1"/>
    <x v="0"/>
    <x v="1"/>
    <x v="1"/>
    <n v="1"/>
    <n v="16"/>
    <n v="27"/>
    <d v="1899-12-30T00:00:31"/>
    <d v="1899-12-30T00:11:29"/>
    <s v="0:00:14"/>
    <n v="14"/>
    <n v="105"/>
    <s v="PHX"/>
    <s v="shot"/>
    <m/>
    <m/>
    <m/>
    <m/>
    <m/>
    <m/>
    <m/>
    <m/>
    <m/>
    <s v="Deandre Ayton"/>
    <n v="0"/>
    <s v="suns"/>
    <n v="0"/>
    <m/>
    <m/>
    <s v="missed"/>
    <m/>
    <s v="hook shot"/>
    <n v="7"/>
    <n v="-2"/>
    <n v="72"/>
    <n v="25.2"/>
    <n v="12.2"/>
    <s v="MISS Ayton 7' Hook Shot"/>
    <b v="0"/>
    <b v="0"/>
    <b v="0"/>
    <b v="0"/>
    <b v="0"/>
    <n v="1"/>
    <n v="52"/>
  </r>
  <r>
    <n v="42000406"/>
    <s v="2020-21 Playoffs"/>
    <d v="2021-07-20T00:00:00"/>
    <x v="1"/>
    <x v="0"/>
    <x v="1"/>
    <x v="2"/>
    <x v="0"/>
    <x v="1"/>
    <x v="1"/>
    <x v="0"/>
    <x v="1"/>
    <x v="1"/>
    <n v="1"/>
    <n v="16"/>
    <n v="27"/>
    <d v="1899-12-30T00:00:28"/>
    <d v="1899-12-30T00:11:32"/>
    <s v="0:00:03"/>
    <n v="3"/>
    <n v="106"/>
    <s v="MIL"/>
    <s v="rebound"/>
    <m/>
    <m/>
    <m/>
    <m/>
    <m/>
    <m/>
    <m/>
    <m/>
    <m/>
    <s v="Brook Lopez"/>
    <m/>
    <s v="bucks"/>
    <n v="0"/>
    <m/>
    <m/>
    <m/>
    <m/>
    <s v="rebound defensive"/>
    <m/>
    <m/>
    <m/>
    <m/>
    <m/>
    <s v="Lopez REBOUND (Off:0 Def:2)"/>
    <b v="0"/>
    <b v="1"/>
    <b v="0"/>
    <b v="0"/>
    <b v="0"/>
    <n v="0"/>
    <n v="52"/>
  </r>
  <r>
    <n v="42000406"/>
    <s v="2020-21 Playoffs"/>
    <d v="2021-07-20T00:00:00"/>
    <x v="1"/>
    <x v="0"/>
    <x v="1"/>
    <x v="2"/>
    <x v="0"/>
    <x v="1"/>
    <x v="1"/>
    <x v="0"/>
    <x v="1"/>
    <x v="1"/>
    <n v="1"/>
    <n v="16"/>
    <n v="27"/>
    <d v="1899-12-30T00:00:13"/>
    <d v="1899-12-30T00:11:47"/>
    <s v="0:00:15"/>
    <n v="15"/>
    <n v="107"/>
    <s v="MIL"/>
    <s v="shot"/>
    <m/>
    <m/>
    <m/>
    <m/>
    <m/>
    <m/>
    <m/>
    <m/>
    <m/>
    <s v="Giannis Antetokounmpo"/>
    <n v="0"/>
    <s v="bucks"/>
    <n v="0"/>
    <m/>
    <m/>
    <s v="missed"/>
    <m/>
    <s v="driving layup"/>
    <n v="3"/>
    <n v="-29"/>
    <n v="14"/>
    <n v="22.1"/>
    <n v="87.6"/>
    <s v="MISS Antetokounmpo 3' Driving Layup"/>
    <b v="0"/>
    <b v="0"/>
    <b v="0"/>
    <b v="0"/>
    <b v="0"/>
    <n v="1"/>
    <n v="53"/>
  </r>
  <r>
    <n v="42000406"/>
    <s v="2020-21 Playoffs"/>
    <d v="2021-07-20T00:00:00"/>
    <x v="1"/>
    <x v="0"/>
    <x v="1"/>
    <x v="2"/>
    <x v="0"/>
    <x v="1"/>
    <x v="1"/>
    <x v="0"/>
    <x v="1"/>
    <x v="1"/>
    <n v="1"/>
    <n v="16"/>
    <n v="27"/>
    <d v="1899-12-30T00:00:13"/>
    <d v="1899-12-30T00:11:47"/>
    <s v="0:00:00"/>
    <n v="0"/>
    <n v="108"/>
    <s v="MIL"/>
    <s v="rebound"/>
    <m/>
    <m/>
    <m/>
    <m/>
    <m/>
    <m/>
    <m/>
    <m/>
    <m/>
    <s v="Brook Lopez"/>
    <m/>
    <s v="bucks"/>
    <n v="0"/>
    <m/>
    <m/>
    <m/>
    <m/>
    <s v="rebound offensive"/>
    <m/>
    <m/>
    <m/>
    <m/>
    <m/>
    <s v="Lopez REBOUND (Off:1 Def:2)"/>
    <b v="0"/>
    <b v="0"/>
    <b v="0"/>
    <b v="0"/>
    <b v="0"/>
    <n v="0"/>
    <n v="53"/>
  </r>
  <r>
    <n v="42000406"/>
    <s v="2020-21 Playoffs"/>
    <d v="2021-07-20T00:00:00"/>
    <x v="1"/>
    <x v="0"/>
    <x v="1"/>
    <x v="2"/>
    <x v="0"/>
    <x v="1"/>
    <x v="1"/>
    <x v="0"/>
    <x v="1"/>
    <x v="1"/>
    <n v="1"/>
    <n v="16"/>
    <n v="29"/>
    <d v="1899-12-30T00:00:12"/>
    <d v="1899-12-30T00:11:48"/>
    <s v="0:00:01"/>
    <n v="1"/>
    <n v="109"/>
    <s v="MIL"/>
    <s v="shot"/>
    <m/>
    <m/>
    <m/>
    <m/>
    <m/>
    <m/>
    <m/>
    <m/>
    <m/>
    <s v="Brook Lopez"/>
    <n v="2"/>
    <s v="bucks"/>
    <n v="2"/>
    <m/>
    <m/>
    <s v="made"/>
    <m/>
    <s v="layup"/>
    <n v="0"/>
    <n v="0"/>
    <n v="0"/>
    <n v="25"/>
    <n v="89"/>
    <s v="Lopez Tip Layup Shot (4 PTS)"/>
    <b v="1"/>
    <b v="0"/>
    <b v="0"/>
    <b v="0"/>
    <b v="0"/>
    <n v="0"/>
    <n v="53"/>
  </r>
  <r>
    <n v="42000406"/>
    <s v="2020-21 Playoffs"/>
    <d v="2021-07-20T00:00:00"/>
    <x v="1"/>
    <x v="0"/>
    <x v="1"/>
    <x v="2"/>
    <x v="0"/>
    <x v="1"/>
    <x v="1"/>
    <x v="0"/>
    <x v="1"/>
    <x v="1"/>
    <n v="1"/>
    <n v="16"/>
    <n v="29"/>
    <d v="1899-12-30T00:00:02"/>
    <d v="1899-12-30T00:11:58"/>
    <s v="0:00:10"/>
    <n v="10"/>
    <n v="110"/>
    <s v="PHX"/>
    <s v="shot"/>
    <m/>
    <m/>
    <m/>
    <m/>
    <m/>
    <m/>
    <m/>
    <m/>
    <m/>
    <s v="Cameron Johnson"/>
    <n v="0"/>
    <s v="suns"/>
    <n v="0"/>
    <m/>
    <m/>
    <s v="missed"/>
    <m/>
    <s v="3pt jump shot"/>
    <n v="23"/>
    <n v="-230"/>
    <n v="21"/>
    <n v="48"/>
    <n v="7.1"/>
    <s v="MISS Johnson 3PT Jump Shot"/>
    <b v="0"/>
    <b v="0"/>
    <b v="0"/>
    <b v="0"/>
    <b v="0"/>
    <n v="1"/>
    <n v="54"/>
  </r>
  <r>
    <n v="42000406"/>
    <s v="2020-21 Playoffs"/>
    <d v="2021-07-20T00:00:00"/>
    <x v="1"/>
    <x v="0"/>
    <x v="1"/>
    <x v="2"/>
    <x v="0"/>
    <x v="1"/>
    <x v="1"/>
    <x v="0"/>
    <x v="1"/>
    <x v="1"/>
    <n v="1"/>
    <n v="16"/>
    <n v="29"/>
    <d v="1899-12-30T00:00:01"/>
    <d v="1899-12-30T00:11:59"/>
    <s v="0:00:01"/>
    <n v="1"/>
    <n v="111"/>
    <s v="MIL"/>
    <s v="rebound"/>
    <m/>
    <m/>
    <m/>
    <m/>
    <m/>
    <m/>
    <m/>
    <m/>
    <m/>
    <s v="Giannis Antetokounmpo"/>
    <m/>
    <s v="bucks"/>
    <n v="0"/>
    <m/>
    <m/>
    <m/>
    <m/>
    <s v="rebound defensive"/>
    <m/>
    <m/>
    <m/>
    <m/>
    <m/>
    <s v="Antetokounmpo REBOUND (Off:1 Def:5)"/>
    <b v="0"/>
    <b v="1"/>
    <b v="0"/>
    <b v="0"/>
    <b v="0"/>
    <n v="0"/>
    <n v="54"/>
  </r>
  <r>
    <n v="42000406"/>
    <s v="2020-21 Playoffs"/>
    <d v="2021-07-20T00:00:00"/>
    <x v="1"/>
    <x v="0"/>
    <x v="1"/>
    <x v="2"/>
    <x v="0"/>
    <x v="1"/>
    <x v="1"/>
    <x v="0"/>
    <x v="1"/>
    <x v="1"/>
    <n v="1"/>
    <n v="16"/>
    <n v="29"/>
    <d v="1899-12-30T00:00:00"/>
    <d v="1899-12-30T00:12:00"/>
    <s v="0:00:01"/>
    <n v="1"/>
    <n v="112"/>
    <m/>
    <s v="end of period"/>
    <m/>
    <m/>
    <m/>
    <m/>
    <m/>
    <m/>
    <m/>
    <m/>
    <m/>
    <m/>
    <m/>
    <s v=""/>
    <n v="0"/>
    <m/>
    <m/>
    <m/>
    <m/>
    <s v="end of period"/>
    <m/>
    <m/>
    <m/>
    <m/>
    <m/>
    <m/>
    <b v="0"/>
    <b v="0"/>
    <b v="0"/>
    <b v="1"/>
    <b v="0"/>
    <n v="1"/>
    <n v="55"/>
  </r>
  <r>
    <n v="42000406"/>
    <s v="2020-21 Playoffs"/>
    <d v="2021-07-20T00:00:00"/>
    <x v="2"/>
    <x v="1"/>
    <x v="2"/>
    <x v="0"/>
    <x v="1"/>
    <x v="1"/>
    <x v="2"/>
    <x v="1"/>
    <x v="2"/>
    <x v="2"/>
    <n v="2"/>
    <n v="16"/>
    <n v="29"/>
    <d v="1899-12-30T00:12:00"/>
    <d v="1899-12-30T00:00:00"/>
    <s v="0:00:00"/>
    <n v="0"/>
    <n v="113"/>
    <m/>
    <s v="start of period"/>
    <m/>
    <m/>
    <m/>
    <m/>
    <m/>
    <m/>
    <m/>
    <m/>
    <m/>
    <m/>
    <m/>
    <s v=""/>
    <n v="0"/>
    <m/>
    <m/>
    <m/>
    <m/>
    <s v="start of period"/>
    <m/>
    <m/>
    <m/>
    <m/>
    <m/>
    <m/>
    <b v="0"/>
    <b v="0"/>
    <b v="0"/>
    <b v="0"/>
    <b v="0"/>
    <n v="1"/>
    <n v="56"/>
  </r>
  <r>
    <n v="42000406"/>
    <s v="2020-21 Playoffs"/>
    <d v="2021-07-20T00:00:00"/>
    <x v="2"/>
    <x v="1"/>
    <x v="2"/>
    <x v="0"/>
    <x v="1"/>
    <x v="1"/>
    <x v="2"/>
    <x v="1"/>
    <x v="2"/>
    <x v="2"/>
    <n v="2"/>
    <n v="16"/>
    <n v="29"/>
    <d v="1899-12-30T00:11:43"/>
    <d v="1899-12-30T00:00:17"/>
    <s v="0:00:17"/>
    <n v="17"/>
    <n v="114"/>
    <s v="MIL"/>
    <s v="shot"/>
    <m/>
    <m/>
    <m/>
    <m/>
    <m/>
    <m/>
    <m/>
    <m/>
    <m/>
    <s v="Pat Connaughton"/>
    <n v="0"/>
    <s v="bucks"/>
    <n v="0"/>
    <m/>
    <m/>
    <s v="missed"/>
    <m/>
    <s v="3pt jump shot"/>
    <n v="24"/>
    <n v="236"/>
    <n v="49"/>
    <n v="48.6"/>
    <n v="84.1"/>
    <s v="MISS Connaughton 24' 3PT Jump Shot"/>
    <b v="0"/>
    <b v="0"/>
    <b v="0"/>
    <b v="0"/>
    <b v="0"/>
    <n v="0"/>
    <n v="56"/>
  </r>
  <r>
    <n v="42000406"/>
    <s v="2020-21 Playoffs"/>
    <d v="2021-07-20T00:00:00"/>
    <x v="2"/>
    <x v="1"/>
    <x v="2"/>
    <x v="0"/>
    <x v="1"/>
    <x v="1"/>
    <x v="2"/>
    <x v="1"/>
    <x v="2"/>
    <x v="2"/>
    <n v="2"/>
    <n v="16"/>
    <n v="29"/>
    <d v="1899-12-30T00:11:41"/>
    <d v="1899-12-30T00:00:19"/>
    <s v="0:00:02"/>
    <n v="2"/>
    <n v="115"/>
    <s v="PHX"/>
    <s v="rebound"/>
    <m/>
    <m/>
    <m/>
    <m/>
    <m/>
    <m/>
    <m/>
    <m/>
    <m/>
    <s v="Cameron Payne"/>
    <m/>
    <s v="suns"/>
    <n v="0"/>
    <m/>
    <m/>
    <m/>
    <m/>
    <s v="rebound defensive"/>
    <m/>
    <m/>
    <m/>
    <m/>
    <m/>
    <s v="Payne REBOUND (Off:0 Def:1)"/>
    <b v="0"/>
    <b v="1"/>
    <b v="0"/>
    <b v="0"/>
    <b v="0"/>
    <n v="0"/>
    <n v="56"/>
  </r>
  <r>
    <n v="42000406"/>
    <s v="2020-21 Playoffs"/>
    <d v="2021-07-20T00:00:00"/>
    <x v="2"/>
    <x v="1"/>
    <x v="2"/>
    <x v="0"/>
    <x v="1"/>
    <x v="1"/>
    <x v="2"/>
    <x v="1"/>
    <x v="2"/>
    <x v="2"/>
    <n v="2"/>
    <n v="16"/>
    <n v="29"/>
    <d v="1899-12-30T00:11:28"/>
    <d v="1899-12-30T00:00:32"/>
    <s v="0:00:13"/>
    <n v="13"/>
    <n v="116"/>
    <s v="PHX"/>
    <s v="shot"/>
    <m/>
    <m/>
    <m/>
    <m/>
    <m/>
    <m/>
    <m/>
    <m/>
    <m/>
    <s v="Cameron Payne"/>
    <n v="0"/>
    <s v="suns"/>
    <n v="0"/>
    <m/>
    <m/>
    <s v="missed"/>
    <m/>
    <s v="driving floating bank jump shot"/>
    <n v="8"/>
    <n v="51"/>
    <n v="62"/>
    <n v="19.899999999999999"/>
    <n v="11.2"/>
    <s v="MISS Payne 8' Driving Floating Bank Jump Shot"/>
    <b v="0"/>
    <b v="0"/>
    <b v="0"/>
    <b v="0"/>
    <b v="0"/>
    <n v="1"/>
    <n v="57"/>
  </r>
  <r>
    <n v="42000406"/>
    <s v="2020-21 Playoffs"/>
    <d v="2021-07-20T00:00:00"/>
    <x v="2"/>
    <x v="1"/>
    <x v="2"/>
    <x v="0"/>
    <x v="1"/>
    <x v="1"/>
    <x v="2"/>
    <x v="1"/>
    <x v="2"/>
    <x v="2"/>
    <n v="2"/>
    <n v="16"/>
    <n v="29"/>
    <d v="1899-12-30T00:11:27"/>
    <d v="1899-12-30T00:00:33"/>
    <s v="0:00:01"/>
    <n v="1"/>
    <n v="117"/>
    <s v="MIL"/>
    <s v="rebound"/>
    <m/>
    <m/>
    <m/>
    <m/>
    <m/>
    <m/>
    <m/>
    <m/>
    <m/>
    <s v="Pat Connaughton"/>
    <m/>
    <s v="bucks"/>
    <n v="0"/>
    <m/>
    <m/>
    <m/>
    <m/>
    <s v="rebound defensive"/>
    <m/>
    <m/>
    <m/>
    <m/>
    <m/>
    <s v="Connaughton REBOUND (Off:0 Def:1)"/>
    <b v="0"/>
    <b v="1"/>
    <b v="0"/>
    <b v="0"/>
    <b v="0"/>
    <n v="0"/>
    <n v="57"/>
  </r>
  <r>
    <n v="42000406"/>
    <s v="2020-21 Playoffs"/>
    <d v="2021-07-20T00:00:00"/>
    <x v="2"/>
    <x v="1"/>
    <x v="2"/>
    <x v="0"/>
    <x v="1"/>
    <x v="1"/>
    <x v="2"/>
    <x v="1"/>
    <x v="2"/>
    <x v="2"/>
    <n v="2"/>
    <n v="16"/>
    <n v="29"/>
    <d v="1899-12-30T00:11:11"/>
    <d v="1899-12-30T00:00:49"/>
    <s v="0:00:16"/>
    <n v="16"/>
    <n v="118"/>
    <s v="MIL"/>
    <s v="shot"/>
    <m/>
    <m/>
    <m/>
    <m/>
    <m/>
    <m/>
    <m/>
    <m/>
    <m/>
    <s v="Khris Middleton"/>
    <n v="0"/>
    <s v="bucks"/>
    <n v="0"/>
    <m/>
    <m/>
    <s v="missed"/>
    <m/>
    <s v="fadeaway jumper"/>
    <n v="11"/>
    <n v="-113"/>
    <n v="13"/>
    <n v="13.7"/>
    <n v="87.7"/>
    <s v="MISS Middleton 11' Fadeaway Jumper"/>
    <b v="0"/>
    <b v="0"/>
    <b v="0"/>
    <b v="0"/>
    <b v="0"/>
    <n v="1"/>
    <n v="58"/>
  </r>
  <r>
    <n v="42000406"/>
    <s v="2020-21 Playoffs"/>
    <d v="2021-07-20T00:00:00"/>
    <x v="2"/>
    <x v="1"/>
    <x v="2"/>
    <x v="0"/>
    <x v="1"/>
    <x v="1"/>
    <x v="2"/>
    <x v="1"/>
    <x v="2"/>
    <x v="2"/>
    <n v="2"/>
    <n v="16"/>
    <n v="29"/>
    <d v="1899-12-30T00:11:10"/>
    <d v="1899-12-30T00:00:50"/>
    <s v="0:00:01"/>
    <n v="1"/>
    <n v="119"/>
    <s v="PHX"/>
    <s v="rebound"/>
    <m/>
    <m/>
    <m/>
    <m/>
    <m/>
    <m/>
    <m/>
    <m/>
    <m/>
    <s v="Cameron Johnson"/>
    <m/>
    <s v="suns"/>
    <n v="0"/>
    <m/>
    <m/>
    <m/>
    <m/>
    <s v="rebound defensive"/>
    <m/>
    <m/>
    <m/>
    <m/>
    <m/>
    <s v="Johnson REBOUND (Off:0 Def:2)"/>
    <b v="0"/>
    <b v="1"/>
    <b v="0"/>
    <b v="0"/>
    <b v="0"/>
    <n v="0"/>
    <n v="58"/>
  </r>
  <r>
    <n v="42000406"/>
    <s v="2020-21 Playoffs"/>
    <d v="2021-07-20T00:00:00"/>
    <x v="2"/>
    <x v="1"/>
    <x v="2"/>
    <x v="0"/>
    <x v="1"/>
    <x v="1"/>
    <x v="2"/>
    <x v="1"/>
    <x v="2"/>
    <x v="2"/>
    <n v="2"/>
    <n v="18"/>
    <n v="29"/>
    <d v="1899-12-30T00:10:54"/>
    <d v="1899-12-30T00:01:06"/>
    <s v="0:00:16"/>
    <n v="16"/>
    <n v="120"/>
    <s v="PHX"/>
    <s v="shot"/>
    <m/>
    <m/>
    <m/>
    <m/>
    <m/>
    <m/>
    <m/>
    <m/>
    <m/>
    <s v="Cameron Payne"/>
    <n v="2"/>
    <s v="suns"/>
    <n v="-2"/>
    <m/>
    <m/>
    <s v="made"/>
    <m/>
    <s v="layup"/>
    <n v="2"/>
    <n v="13"/>
    <n v="10"/>
    <n v="23.7"/>
    <n v="6"/>
    <s v="Payne 2' Driving Finger Roll Layup (7 PTS)"/>
    <b v="1"/>
    <b v="0"/>
    <b v="0"/>
    <b v="0"/>
    <b v="0"/>
    <n v="1"/>
    <n v="59"/>
  </r>
  <r>
    <n v="42000406"/>
    <s v="2020-21 Playoffs"/>
    <d v="2021-07-20T00:00:00"/>
    <x v="2"/>
    <x v="1"/>
    <x v="2"/>
    <x v="0"/>
    <x v="1"/>
    <x v="1"/>
    <x v="2"/>
    <x v="1"/>
    <x v="2"/>
    <x v="2"/>
    <n v="2"/>
    <n v="18"/>
    <n v="29"/>
    <d v="1899-12-30T00:10:40"/>
    <d v="1899-12-30T00:01:20"/>
    <s v="0:00:14"/>
    <n v="14"/>
    <n v="121"/>
    <s v="MIL"/>
    <s v="shot"/>
    <m/>
    <m/>
    <m/>
    <m/>
    <m/>
    <m/>
    <m/>
    <m/>
    <m/>
    <s v="Giannis Antetokounmpo"/>
    <n v="0"/>
    <s v="bucks"/>
    <n v="0"/>
    <m/>
    <m/>
    <s v="missed"/>
    <m/>
    <s v="jump shot"/>
    <n v="17"/>
    <n v="-94"/>
    <n v="138"/>
    <n v="15.6"/>
    <n v="75.2"/>
    <s v="MISS Antetokounmpo 17' Step Back Jump Shot"/>
    <b v="0"/>
    <b v="0"/>
    <b v="0"/>
    <b v="0"/>
    <b v="0"/>
    <n v="1"/>
    <n v="60"/>
  </r>
  <r>
    <n v="42000406"/>
    <s v="2020-21 Playoffs"/>
    <d v="2021-07-20T00:00:00"/>
    <x v="2"/>
    <x v="1"/>
    <x v="2"/>
    <x v="0"/>
    <x v="1"/>
    <x v="1"/>
    <x v="2"/>
    <x v="1"/>
    <x v="2"/>
    <x v="2"/>
    <n v="2"/>
    <n v="18"/>
    <n v="29"/>
    <d v="1899-12-30T00:10:39"/>
    <d v="1899-12-30T00:01:21"/>
    <s v="0:00:01"/>
    <n v="1"/>
    <n v="122"/>
    <s v="PHX"/>
    <s v="rebound"/>
    <m/>
    <m/>
    <m/>
    <m/>
    <m/>
    <m/>
    <m/>
    <m/>
    <m/>
    <s v="Cameron Johnson"/>
    <m/>
    <s v="suns"/>
    <n v="0"/>
    <m/>
    <m/>
    <m/>
    <m/>
    <s v="rebound defensive"/>
    <m/>
    <m/>
    <m/>
    <m/>
    <m/>
    <s v="Johnson REBOUND (Off:0 Def:3)"/>
    <b v="0"/>
    <b v="1"/>
    <b v="0"/>
    <b v="0"/>
    <b v="0"/>
    <n v="0"/>
    <n v="60"/>
  </r>
  <r>
    <n v="42000406"/>
    <s v="2020-21 Playoffs"/>
    <d v="2021-07-20T00:00:00"/>
    <x v="2"/>
    <x v="1"/>
    <x v="2"/>
    <x v="0"/>
    <x v="1"/>
    <x v="1"/>
    <x v="2"/>
    <x v="1"/>
    <x v="2"/>
    <x v="2"/>
    <n v="2"/>
    <n v="18"/>
    <n v="29"/>
    <d v="1899-12-30T00:10:32"/>
    <d v="1899-12-30T00:01:28"/>
    <s v="0:00:07"/>
    <n v="7"/>
    <n v="123"/>
    <s v="MIL"/>
    <s v="foul"/>
    <m/>
    <m/>
    <m/>
    <m/>
    <m/>
    <m/>
    <m/>
    <s v="Devin Booker"/>
    <m/>
    <s v="Khris Middleton"/>
    <m/>
    <s v="bucks"/>
    <n v="0"/>
    <m/>
    <s v="p.foul"/>
    <m/>
    <m/>
    <s v="personal"/>
    <m/>
    <m/>
    <m/>
    <m/>
    <m/>
    <s v="Middleton P.FOUL (P2.T1) (S.Foster)"/>
    <b v="0"/>
    <b v="0"/>
    <b v="0"/>
    <b v="0"/>
    <b v="0"/>
    <n v="1"/>
    <n v="61"/>
  </r>
  <r>
    <n v="42000406"/>
    <s v="2020-21 Playoffs"/>
    <d v="2021-07-20T00:00:00"/>
    <x v="2"/>
    <x v="1"/>
    <x v="0"/>
    <x v="0"/>
    <x v="1"/>
    <x v="1"/>
    <x v="2"/>
    <x v="1"/>
    <x v="2"/>
    <x v="2"/>
    <n v="2"/>
    <n v="18"/>
    <n v="29"/>
    <d v="1899-12-30T00:10:32"/>
    <d v="1899-12-30T00:01:28"/>
    <s v="0:00:00"/>
    <n v="0"/>
    <n v="124"/>
    <s v="PHX"/>
    <s v="substitution"/>
    <m/>
    <m/>
    <m/>
    <m/>
    <s v="Chris Paul"/>
    <s v="Devin Booker"/>
    <m/>
    <m/>
    <m/>
    <s v="Devin Booker"/>
    <m/>
    <s v="suns"/>
    <n v="0"/>
    <m/>
    <m/>
    <m/>
    <m/>
    <s v="sub"/>
    <m/>
    <m/>
    <m/>
    <m/>
    <m/>
    <s v="SUB: Paul FOR Booker"/>
    <b v="0"/>
    <b v="0"/>
    <b v="0"/>
    <b v="0"/>
    <b v="0"/>
    <n v="0"/>
    <n v="61"/>
  </r>
  <r>
    <n v="42000406"/>
    <s v="2020-21 Playoffs"/>
    <d v="2021-07-20T00:00:00"/>
    <x v="2"/>
    <x v="1"/>
    <x v="0"/>
    <x v="0"/>
    <x v="1"/>
    <x v="1"/>
    <x v="2"/>
    <x v="1"/>
    <x v="2"/>
    <x v="2"/>
    <n v="2"/>
    <n v="21"/>
    <n v="29"/>
    <d v="1899-12-30T00:10:25"/>
    <d v="1899-12-30T00:01:35"/>
    <s v="0:00:07"/>
    <n v="7"/>
    <n v="125"/>
    <s v="PHX"/>
    <s v="shot"/>
    <m/>
    <m/>
    <m/>
    <m/>
    <m/>
    <m/>
    <m/>
    <m/>
    <m/>
    <s v="Cameron Payne"/>
    <n v="3"/>
    <s v="suns"/>
    <n v="-3"/>
    <m/>
    <m/>
    <s v="made"/>
    <m/>
    <s v="3pt pullup jump shot"/>
    <n v="27"/>
    <n v="156"/>
    <n v="215"/>
    <n v="9.3999999999999897"/>
    <n v="26.5"/>
    <s v="Payne 27' 3PT Pullup Jump Shot (10 PTS)"/>
    <b v="1"/>
    <b v="0"/>
    <b v="0"/>
    <b v="0"/>
    <b v="0"/>
    <n v="0"/>
    <n v="61"/>
  </r>
  <r>
    <n v="42000406"/>
    <s v="2020-21 Playoffs"/>
    <d v="2021-07-20T00:00:00"/>
    <x v="2"/>
    <x v="1"/>
    <x v="0"/>
    <x v="0"/>
    <x v="1"/>
    <x v="1"/>
    <x v="2"/>
    <x v="1"/>
    <x v="2"/>
    <x v="2"/>
    <n v="2"/>
    <n v="21"/>
    <n v="29"/>
    <d v="1899-12-30T00:10:17"/>
    <d v="1899-12-30T00:01:43"/>
    <s v="0:00:08"/>
    <n v="8"/>
    <n v="126"/>
    <s v="MIL"/>
    <s v="turnover"/>
    <m/>
    <m/>
    <m/>
    <m/>
    <m/>
    <m/>
    <m/>
    <m/>
    <m/>
    <s v="Giannis Antetokounmpo"/>
    <m/>
    <s v="bucks"/>
    <n v="0"/>
    <m/>
    <s v="traveling"/>
    <m/>
    <m/>
    <s v="traveling"/>
    <m/>
    <m/>
    <m/>
    <m/>
    <m/>
    <s v="Antetokounmpo Traveling Turnover (P2.T8)"/>
    <b v="0"/>
    <b v="0"/>
    <b v="1"/>
    <b v="0"/>
    <b v="0"/>
    <n v="1"/>
    <n v="62"/>
  </r>
  <r>
    <n v="42000406"/>
    <s v="2020-21 Playoffs"/>
    <d v="2021-07-20T00:00:00"/>
    <x v="2"/>
    <x v="1"/>
    <x v="0"/>
    <x v="0"/>
    <x v="1"/>
    <x v="1"/>
    <x v="2"/>
    <x v="1"/>
    <x v="3"/>
    <x v="2"/>
    <n v="2"/>
    <n v="21"/>
    <n v="29"/>
    <d v="1899-12-30T00:10:17"/>
    <d v="1899-12-30T00:01:43"/>
    <s v="0:00:00"/>
    <n v="0"/>
    <n v="127"/>
    <s v="MIL"/>
    <s v="substitution"/>
    <m/>
    <m/>
    <m/>
    <m/>
    <s v="Jrue Holiday"/>
    <s v="Jeff Teague"/>
    <m/>
    <m/>
    <m/>
    <s v="Jeff Teague"/>
    <m/>
    <s v="bucks"/>
    <n v="0"/>
    <m/>
    <m/>
    <m/>
    <m/>
    <s v="sub"/>
    <m/>
    <m/>
    <m/>
    <m/>
    <m/>
    <s v="SUB: Holiday FOR Teague"/>
    <b v="0"/>
    <b v="0"/>
    <b v="0"/>
    <b v="0"/>
    <b v="0"/>
    <n v="1"/>
    <n v="63"/>
  </r>
  <r>
    <n v="42000406"/>
    <s v="2020-21 Playoffs"/>
    <d v="2021-07-20T00:00:00"/>
    <x v="2"/>
    <x v="1"/>
    <x v="0"/>
    <x v="0"/>
    <x v="1"/>
    <x v="1"/>
    <x v="2"/>
    <x v="1"/>
    <x v="3"/>
    <x v="2"/>
    <n v="2"/>
    <n v="21"/>
    <n v="29"/>
    <d v="1899-12-30T00:10:08"/>
    <d v="1899-12-30T00:01:52"/>
    <s v="0:00:09"/>
    <n v="9"/>
    <n v="128"/>
    <s v="PHX"/>
    <s v="turnover"/>
    <m/>
    <m/>
    <m/>
    <m/>
    <m/>
    <m/>
    <m/>
    <m/>
    <m/>
    <s v="Cameron Payne"/>
    <m/>
    <s v="suns"/>
    <n v="0"/>
    <m/>
    <s v="bad pass"/>
    <m/>
    <s v="Khris Middleton"/>
    <s v="bad pass"/>
    <m/>
    <m/>
    <m/>
    <m/>
    <m/>
    <s v="Middleton STEAL (3 STL): Payne Bad Pass Turnover (P1.T6)"/>
    <b v="0"/>
    <b v="0"/>
    <b v="1"/>
    <b v="0"/>
    <b v="0"/>
    <n v="0"/>
    <n v="63"/>
  </r>
  <r>
    <n v="42000406"/>
    <s v="2020-21 Playoffs"/>
    <d v="2021-07-20T00:00:00"/>
    <x v="2"/>
    <x v="1"/>
    <x v="0"/>
    <x v="0"/>
    <x v="1"/>
    <x v="1"/>
    <x v="2"/>
    <x v="1"/>
    <x v="3"/>
    <x v="2"/>
    <n v="2"/>
    <n v="21"/>
    <n v="29"/>
    <d v="1899-12-30T00:09:51"/>
    <d v="1899-12-30T00:02:09"/>
    <s v="0:00:17"/>
    <n v="17"/>
    <n v="129"/>
    <s v="MIL"/>
    <s v="shot"/>
    <m/>
    <m/>
    <m/>
    <m/>
    <m/>
    <m/>
    <m/>
    <m/>
    <m/>
    <s v="Jrue Holiday"/>
    <n v="0"/>
    <s v="bucks"/>
    <n v="0"/>
    <m/>
    <m/>
    <s v="missed"/>
    <m/>
    <s v="3pt jump shot"/>
    <n v="27"/>
    <n v="135"/>
    <n v="230"/>
    <n v="38.5"/>
    <n v="66"/>
    <s v="MISS Holiday 27' 3PT Jump Shot"/>
    <b v="0"/>
    <b v="0"/>
    <b v="0"/>
    <b v="0"/>
    <b v="0"/>
    <n v="1"/>
    <n v="64"/>
  </r>
  <r>
    <n v="42000406"/>
    <s v="2020-21 Playoffs"/>
    <d v="2021-07-20T00:00:00"/>
    <x v="2"/>
    <x v="1"/>
    <x v="0"/>
    <x v="0"/>
    <x v="1"/>
    <x v="1"/>
    <x v="2"/>
    <x v="1"/>
    <x v="3"/>
    <x v="2"/>
    <n v="2"/>
    <n v="21"/>
    <n v="29"/>
    <d v="1899-12-30T00:09:50"/>
    <d v="1899-12-30T00:02:10"/>
    <s v="0:00:01"/>
    <n v="1"/>
    <n v="130"/>
    <s v="PHX"/>
    <s v="rebound"/>
    <m/>
    <m/>
    <m/>
    <m/>
    <m/>
    <m/>
    <m/>
    <m/>
    <m/>
    <s v="Jae Crowder"/>
    <m/>
    <s v="suns"/>
    <n v="0"/>
    <m/>
    <m/>
    <m/>
    <m/>
    <s v="rebound defensive"/>
    <m/>
    <m/>
    <m/>
    <m/>
    <m/>
    <s v="Crowder REBOUND (Off:0 Def:4)"/>
    <b v="0"/>
    <b v="1"/>
    <b v="0"/>
    <b v="0"/>
    <b v="0"/>
    <n v="0"/>
    <n v="64"/>
  </r>
  <r>
    <n v="42000406"/>
    <s v="2020-21 Playoffs"/>
    <d v="2021-07-20T00:00:00"/>
    <x v="2"/>
    <x v="1"/>
    <x v="0"/>
    <x v="0"/>
    <x v="1"/>
    <x v="1"/>
    <x v="2"/>
    <x v="1"/>
    <x v="3"/>
    <x v="2"/>
    <n v="2"/>
    <n v="21"/>
    <n v="29"/>
    <d v="1899-12-30T00:09:37"/>
    <d v="1899-12-30T00:02:23"/>
    <s v="0:00:13"/>
    <n v="13"/>
    <n v="131"/>
    <s v="PHX"/>
    <s v="shot"/>
    <m/>
    <m/>
    <m/>
    <s v="Giannis Antetokounmpo"/>
    <m/>
    <m/>
    <m/>
    <m/>
    <m/>
    <s v="Deandre Ayton"/>
    <n v="0"/>
    <s v="suns"/>
    <n v="0"/>
    <m/>
    <m/>
    <s v="missed"/>
    <m/>
    <s v="hook shot"/>
    <n v="6"/>
    <n v="6"/>
    <n v="65"/>
    <n v="24.4"/>
    <n v="11.5"/>
    <s v="Antetokounmpo BLOCK (2 BLK): MISS Ayton 7' Hook Shot"/>
    <b v="0"/>
    <b v="0"/>
    <b v="0"/>
    <b v="0"/>
    <b v="0"/>
    <n v="1"/>
    <n v="65"/>
  </r>
  <r>
    <n v="42000406"/>
    <s v="2020-21 Playoffs"/>
    <d v="2021-07-20T00:00:00"/>
    <x v="2"/>
    <x v="1"/>
    <x v="0"/>
    <x v="0"/>
    <x v="1"/>
    <x v="1"/>
    <x v="2"/>
    <x v="1"/>
    <x v="3"/>
    <x v="2"/>
    <n v="2"/>
    <n v="21"/>
    <n v="29"/>
    <d v="1899-12-30T00:09:36"/>
    <d v="1899-12-30T00:02:24"/>
    <s v="0:00:01"/>
    <n v="1"/>
    <n v="132"/>
    <s v="MIL"/>
    <s v="rebound"/>
    <m/>
    <m/>
    <m/>
    <m/>
    <m/>
    <m/>
    <m/>
    <m/>
    <m/>
    <s v="Brook Lopez"/>
    <m/>
    <s v="bucks"/>
    <n v="0"/>
    <m/>
    <m/>
    <m/>
    <m/>
    <s v="rebound defensive"/>
    <m/>
    <m/>
    <m/>
    <m/>
    <m/>
    <s v="Lopez REBOUND (Off:1 Def:3)"/>
    <b v="0"/>
    <b v="1"/>
    <b v="0"/>
    <b v="0"/>
    <b v="0"/>
    <n v="0"/>
    <n v="65"/>
  </r>
  <r>
    <n v="42000406"/>
    <s v="2020-21 Playoffs"/>
    <d v="2021-07-20T00:00:00"/>
    <x v="2"/>
    <x v="1"/>
    <x v="0"/>
    <x v="0"/>
    <x v="1"/>
    <x v="1"/>
    <x v="2"/>
    <x v="1"/>
    <x v="3"/>
    <x v="2"/>
    <n v="2"/>
    <n v="21"/>
    <n v="29"/>
    <d v="1899-12-30T00:09:23"/>
    <d v="1899-12-30T00:02:37"/>
    <s v="0:00:13"/>
    <n v="13"/>
    <n v="133"/>
    <s v="MIL"/>
    <s v="shot"/>
    <m/>
    <m/>
    <m/>
    <m/>
    <m/>
    <m/>
    <m/>
    <m/>
    <m/>
    <s v="Pat Connaughton"/>
    <n v="0"/>
    <s v="bucks"/>
    <n v="0"/>
    <m/>
    <m/>
    <s v="missed"/>
    <m/>
    <s v="3pt jump shot"/>
    <n v="30"/>
    <n v="107"/>
    <n v="284"/>
    <n v="35.700000000000003"/>
    <n v="60.599999999999902"/>
    <s v="MISS Connaughton 30' 3PT Jump Shot"/>
    <b v="0"/>
    <b v="0"/>
    <b v="0"/>
    <b v="0"/>
    <b v="0"/>
    <n v="1"/>
    <n v="66"/>
  </r>
  <r>
    <n v="42000406"/>
    <s v="2020-21 Playoffs"/>
    <d v="2021-07-20T00:00:00"/>
    <x v="2"/>
    <x v="1"/>
    <x v="0"/>
    <x v="0"/>
    <x v="1"/>
    <x v="1"/>
    <x v="2"/>
    <x v="1"/>
    <x v="3"/>
    <x v="2"/>
    <n v="2"/>
    <n v="21"/>
    <n v="29"/>
    <d v="1899-12-30T00:09:22"/>
    <d v="1899-12-30T00:02:38"/>
    <s v="0:00:01"/>
    <n v="1"/>
    <n v="134"/>
    <s v="PHX"/>
    <s v="rebound"/>
    <m/>
    <m/>
    <m/>
    <m/>
    <m/>
    <m/>
    <m/>
    <m/>
    <m/>
    <s v="Jae Crowder"/>
    <m/>
    <s v="suns"/>
    <n v="0"/>
    <m/>
    <m/>
    <m/>
    <m/>
    <s v="rebound defensive"/>
    <m/>
    <m/>
    <m/>
    <m/>
    <m/>
    <s v="Crowder REBOUND (Off:0 Def:5)"/>
    <b v="0"/>
    <b v="1"/>
    <b v="0"/>
    <b v="0"/>
    <b v="0"/>
    <n v="0"/>
    <n v="66"/>
  </r>
  <r>
    <n v="42000406"/>
    <s v="2020-21 Playoffs"/>
    <d v="2021-07-20T00:00:00"/>
    <x v="2"/>
    <x v="1"/>
    <x v="0"/>
    <x v="0"/>
    <x v="1"/>
    <x v="1"/>
    <x v="2"/>
    <x v="1"/>
    <x v="3"/>
    <x v="2"/>
    <n v="2"/>
    <n v="24"/>
    <n v="29"/>
    <d v="1899-12-30T00:09:12"/>
    <d v="1899-12-30T00:02:48"/>
    <s v="0:00:10"/>
    <n v="10"/>
    <n v="135"/>
    <s v="PHX"/>
    <s v="shot"/>
    <s v="Chris Paul"/>
    <m/>
    <m/>
    <m/>
    <m/>
    <m/>
    <m/>
    <m/>
    <m/>
    <s v="Cameron Johnson"/>
    <n v="3"/>
    <s v="suns"/>
    <n v="-3"/>
    <m/>
    <m/>
    <s v="made"/>
    <m/>
    <s v="3pt jump shot"/>
    <n v="29"/>
    <n v="168"/>
    <n v="234"/>
    <n v="8.1999999999999993"/>
    <n v="28.4"/>
    <s v="Johnson 29' 3PT Jump Shot (3 PTS) (Paul 3 AST)"/>
    <b v="1"/>
    <b v="0"/>
    <b v="0"/>
    <b v="0"/>
    <b v="0"/>
    <n v="1"/>
    <n v="67"/>
  </r>
  <r>
    <n v="42000406"/>
    <s v="2020-21 Playoffs"/>
    <d v="2021-07-20T00:00:00"/>
    <x v="2"/>
    <x v="1"/>
    <x v="0"/>
    <x v="0"/>
    <x v="1"/>
    <x v="1"/>
    <x v="2"/>
    <x v="1"/>
    <x v="3"/>
    <x v="2"/>
    <n v="2"/>
    <n v="24"/>
    <n v="29"/>
    <d v="1899-12-30T00:08:55"/>
    <d v="1899-12-30T00:03:05"/>
    <s v="0:00:17"/>
    <n v="17"/>
    <n v="136"/>
    <s v="MIL"/>
    <s v="shot"/>
    <m/>
    <m/>
    <m/>
    <s v="Deandre Ayton"/>
    <m/>
    <m/>
    <m/>
    <m/>
    <m/>
    <s v="Jrue Holiday"/>
    <n v="0"/>
    <s v="bucks"/>
    <n v="0"/>
    <m/>
    <m/>
    <s v="missed"/>
    <m/>
    <s v="driving reverse layup"/>
    <n v="4"/>
    <n v="21"/>
    <n v="31"/>
    <n v="27.1"/>
    <n v="85.9"/>
    <s v="MISS Holiday 4' Driving Reverse Layup: Ayton BLOCK (1 BLK)"/>
    <b v="0"/>
    <b v="0"/>
    <b v="0"/>
    <b v="0"/>
    <b v="0"/>
    <n v="1"/>
    <n v="68"/>
  </r>
  <r>
    <n v="42000406"/>
    <s v="2020-21 Playoffs"/>
    <d v="2021-07-20T00:00:00"/>
    <x v="2"/>
    <x v="1"/>
    <x v="0"/>
    <x v="0"/>
    <x v="1"/>
    <x v="1"/>
    <x v="2"/>
    <x v="1"/>
    <x v="3"/>
    <x v="2"/>
    <n v="2"/>
    <n v="24"/>
    <n v="29"/>
    <d v="1899-12-30T00:08:53"/>
    <d v="1899-12-30T00:03:07"/>
    <s v="0:00:02"/>
    <n v="2"/>
    <n v="137"/>
    <s v="PHX"/>
    <s v="rebound"/>
    <m/>
    <m/>
    <m/>
    <m/>
    <m/>
    <m/>
    <m/>
    <m/>
    <m/>
    <s v="Deandre Ayton"/>
    <m/>
    <s v="suns"/>
    <n v="0"/>
    <m/>
    <m/>
    <m/>
    <m/>
    <s v="rebound defensive"/>
    <m/>
    <m/>
    <m/>
    <m/>
    <m/>
    <s v="Ayton REBOUND (Off:1 Def:1)"/>
    <b v="0"/>
    <b v="1"/>
    <b v="0"/>
    <b v="0"/>
    <b v="0"/>
    <n v="0"/>
    <n v="68"/>
  </r>
  <r>
    <n v="42000406"/>
    <s v="2020-21 Playoffs"/>
    <d v="2021-07-20T00:00:00"/>
    <x v="2"/>
    <x v="1"/>
    <x v="0"/>
    <x v="0"/>
    <x v="1"/>
    <x v="1"/>
    <x v="2"/>
    <x v="1"/>
    <x v="3"/>
    <x v="2"/>
    <n v="2"/>
    <n v="24"/>
    <n v="29"/>
    <d v="1899-12-30T00:08:47"/>
    <d v="1899-12-30T00:03:13"/>
    <s v="0:00:06"/>
    <n v="6"/>
    <n v="138"/>
    <s v="MIL"/>
    <s v="foul"/>
    <m/>
    <m/>
    <m/>
    <m/>
    <m/>
    <m/>
    <m/>
    <s v="Jae Crowder"/>
    <m/>
    <s v="Brook Lopez"/>
    <m/>
    <s v="bucks"/>
    <n v="0"/>
    <m/>
    <s v="s.foul"/>
    <m/>
    <m/>
    <s v="shooting"/>
    <m/>
    <m/>
    <m/>
    <m/>
    <m/>
    <s v="Lopez S.FOUL (P1.T2) (T.Brothers)"/>
    <b v="0"/>
    <b v="0"/>
    <b v="0"/>
    <b v="0"/>
    <b v="0"/>
    <n v="1"/>
    <n v="69"/>
  </r>
  <r>
    <n v="42000406"/>
    <s v="2020-21 Playoffs"/>
    <d v="2021-07-20T00:00:00"/>
    <x v="2"/>
    <x v="1"/>
    <x v="0"/>
    <x v="0"/>
    <x v="1"/>
    <x v="1"/>
    <x v="2"/>
    <x v="1"/>
    <x v="3"/>
    <x v="2"/>
    <n v="2"/>
    <n v="24"/>
    <n v="29"/>
    <d v="1899-12-30T00:08:47"/>
    <d v="1899-12-30T00:03:13"/>
    <s v="0:00:00"/>
    <n v="0"/>
    <n v="139"/>
    <s v="MIL"/>
    <s v="timeout"/>
    <m/>
    <m/>
    <m/>
    <m/>
    <m/>
    <m/>
    <m/>
    <m/>
    <m/>
    <m/>
    <m/>
    <s v=""/>
    <n v="0"/>
    <m/>
    <m/>
    <m/>
    <m/>
    <s v="timeout: regular"/>
    <m/>
    <m/>
    <m/>
    <m/>
    <m/>
    <s v="BUCKS Timeout: Regular (Full 2 Short 0)"/>
    <b v="0"/>
    <b v="0"/>
    <b v="0"/>
    <b v="0"/>
    <b v="0"/>
    <n v="0"/>
    <n v="69"/>
  </r>
  <r>
    <n v="42000406"/>
    <s v="2020-21 Playoffs"/>
    <d v="2021-07-20T00:00:00"/>
    <x v="2"/>
    <x v="1"/>
    <x v="0"/>
    <x v="0"/>
    <x v="1"/>
    <x v="1"/>
    <x v="2"/>
    <x v="1"/>
    <x v="3"/>
    <x v="3"/>
    <n v="2"/>
    <n v="24"/>
    <n v="29"/>
    <d v="1899-12-30T00:08:47"/>
    <d v="1899-12-30T00:03:13"/>
    <s v="0:00:00"/>
    <n v="0"/>
    <n v="140"/>
    <s v="MIL"/>
    <s v="substitution"/>
    <m/>
    <m/>
    <m/>
    <m/>
    <s v="Bobby Portis"/>
    <s v="Brook Lopez"/>
    <m/>
    <m/>
    <m/>
    <s v="Brook Lopez"/>
    <m/>
    <s v="bucks"/>
    <n v="0"/>
    <m/>
    <m/>
    <m/>
    <m/>
    <s v="sub"/>
    <m/>
    <m/>
    <m/>
    <m/>
    <m/>
    <s v="SUB: Portis FOR Lopez"/>
    <b v="0"/>
    <b v="0"/>
    <b v="0"/>
    <b v="0"/>
    <b v="0"/>
    <n v="0"/>
    <n v="69"/>
  </r>
  <r>
    <n v="42000406"/>
    <s v="2020-21 Playoffs"/>
    <d v="2021-07-20T00:00:00"/>
    <x v="2"/>
    <x v="1"/>
    <x v="0"/>
    <x v="0"/>
    <x v="1"/>
    <x v="2"/>
    <x v="2"/>
    <x v="1"/>
    <x v="3"/>
    <x v="3"/>
    <n v="2"/>
    <n v="24"/>
    <n v="29"/>
    <d v="1899-12-30T00:08:47"/>
    <d v="1899-12-30T00:03:13"/>
    <s v="0:00:00"/>
    <n v="0"/>
    <n v="141"/>
    <s v="MIL"/>
    <s v="substitution"/>
    <m/>
    <m/>
    <m/>
    <m/>
    <s v="P.J. Tucker"/>
    <s v="Pat Connaughton"/>
    <m/>
    <m/>
    <m/>
    <s v="Pat Connaughton"/>
    <m/>
    <s v="bucks"/>
    <n v="0"/>
    <m/>
    <m/>
    <m/>
    <m/>
    <s v="sub"/>
    <m/>
    <m/>
    <m/>
    <m/>
    <m/>
    <s v="SUB: Tucker FOR Connaughton"/>
    <b v="0"/>
    <b v="0"/>
    <b v="0"/>
    <b v="0"/>
    <b v="0"/>
    <n v="0"/>
    <n v="69"/>
  </r>
  <r>
    <n v="42000406"/>
    <s v="2020-21 Playoffs"/>
    <d v="2021-07-20T00:00:00"/>
    <x v="3"/>
    <x v="1"/>
    <x v="0"/>
    <x v="0"/>
    <x v="1"/>
    <x v="2"/>
    <x v="2"/>
    <x v="1"/>
    <x v="3"/>
    <x v="3"/>
    <n v="2"/>
    <n v="24"/>
    <n v="29"/>
    <d v="1899-12-30T00:08:47"/>
    <d v="1899-12-30T00:03:13"/>
    <s v="0:00:00"/>
    <n v="0"/>
    <n v="142"/>
    <s v="PHX"/>
    <s v="substitution"/>
    <m/>
    <m/>
    <m/>
    <m/>
    <s v="Devin Booker"/>
    <s v="Cameron Payne"/>
    <m/>
    <m/>
    <m/>
    <s v="Cameron Payne"/>
    <m/>
    <s v="suns"/>
    <n v="0"/>
    <m/>
    <m/>
    <m/>
    <m/>
    <s v="sub"/>
    <m/>
    <m/>
    <m/>
    <m/>
    <m/>
    <s v="SUB: Booker FOR Payne"/>
    <b v="0"/>
    <b v="0"/>
    <b v="0"/>
    <b v="0"/>
    <b v="0"/>
    <n v="0"/>
    <n v="69"/>
  </r>
  <r>
    <n v="42000406"/>
    <s v="2020-21 Playoffs"/>
    <d v="2021-07-20T00:00:00"/>
    <x v="2"/>
    <x v="1"/>
    <x v="0"/>
    <x v="0"/>
    <x v="1"/>
    <x v="1"/>
    <x v="2"/>
    <x v="1"/>
    <x v="3"/>
    <x v="2"/>
    <n v="2"/>
    <n v="25"/>
    <n v="29"/>
    <d v="1899-12-30T00:08:47"/>
    <d v="1899-12-30T00:03:13"/>
    <s v="0:00:00"/>
    <n v="0"/>
    <n v="143"/>
    <s v="PHX"/>
    <s v="free throw"/>
    <m/>
    <m/>
    <m/>
    <m/>
    <m/>
    <m/>
    <n v="1"/>
    <m/>
    <n v="2"/>
    <s v="Jae Crowder"/>
    <n v="1"/>
    <s v="suns"/>
    <n v="-1"/>
    <m/>
    <m/>
    <s v="made"/>
    <m/>
    <s v="free throw 1/2"/>
    <m/>
    <m/>
    <m/>
    <m/>
    <m/>
    <s v="Crowder Free Throw 1 of 2 (3 PTS)"/>
    <b v="0"/>
    <b v="0"/>
    <b v="0"/>
    <b v="0"/>
    <b v="0"/>
    <n v="0"/>
    <n v="69"/>
  </r>
  <r>
    <n v="42000406"/>
    <s v="2020-21 Playoffs"/>
    <d v="2021-07-20T00:00:00"/>
    <x v="2"/>
    <x v="1"/>
    <x v="0"/>
    <x v="0"/>
    <x v="1"/>
    <x v="1"/>
    <x v="2"/>
    <x v="1"/>
    <x v="3"/>
    <x v="2"/>
    <n v="2"/>
    <n v="26"/>
    <n v="29"/>
    <d v="1899-12-30T00:08:47"/>
    <d v="1899-12-30T00:03:13"/>
    <s v="0:00:00"/>
    <n v="0"/>
    <n v="144"/>
    <s v="PHX"/>
    <s v="free throw"/>
    <m/>
    <m/>
    <m/>
    <m/>
    <m/>
    <m/>
    <n v="2"/>
    <m/>
    <n v="2"/>
    <s v="Jae Crowder"/>
    <n v="1"/>
    <s v="suns"/>
    <n v="-1"/>
    <m/>
    <m/>
    <s v="made"/>
    <m/>
    <s v="free throw 2/2"/>
    <m/>
    <m/>
    <m/>
    <m/>
    <m/>
    <s v="Crowder Free Throw 2 of 2 (4 PTS)"/>
    <b v="0"/>
    <b v="0"/>
    <b v="0"/>
    <b v="0"/>
    <b v="0"/>
    <n v="0"/>
    <n v="69"/>
  </r>
  <r>
    <n v="42000406"/>
    <s v="2020-21 Playoffs"/>
    <d v="2021-07-20T00:00:00"/>
    <x v="3"/>
    <x v="1"/>
    <x v="0"/>
    <x v="0"/>
    <x v="1"/>
    <x v="2"/>
    <x v="2"/>
    <x v="1"/>
    <x v="3"/>
    <x v="3"/>
    <n v="2"/>
    <n v="26"/>
    <n v="31"/>
    <d v="1899-12-30T00:08:25"/>
    <d v="1899-12-30T00:03:35"/>
    <s v="0:00:22"/>
    <n v="22"/>
    <n v="145"/>
    <s v="MIL"/>
    <s v="shot"/>
    <s v="Jrue Holiday"/>
    <m/>
    <m/>
    <m/>
    <m/>
    <m/>
    <m/>
    <m/>
    <m/>
    <s v="Bobby Portis"/>
    <n v="2"/>
    <s v="bucks"/>
    <n v="2"/>
    <m/>
    <m/>
    <s v="made"/>
    <m/>
    <s v="jump shot"/>
    <n v="15"/>
    <n v="-134"/>
    <n v="68"/>
    <n v="11.6"/>
    <n v="82.2"/>
    <s v="Portis 15' Jump Shot (8 PTS) (Holiday 5 AST)"/>
    <b v="1"/>
    <b v="0"/>
    <b v="0"/>
    <b v="0"/>
    <b v="0"/>
    <n v="0"/>
    <n v="69"/>
  </r>
  <r>
    <n v="42000406"/>
    <s v="2020-21 Playoffs"/>
    <d v="2021-07-20T00:00:00"/>
    <x v="3"/>
    <x v="1"/>
    <x v="0"/>
    <x v="0"/>
    <x v="1"/>
    <x v="2"/>
    <x v="2"/>
    <x v="1"/>
    <x v="3"/>
    <x v="3"/>
    <n v="2"/>
    <n v="26"/>
    <n v="31"/>
    <d v="1899-12-30T00:08:01"/>
    <d v="1899-12-30T00:03:59"/>
    <s v="0:00:24"/>
    <n v="24"/>
    <n v="146"/>
    <s v="PHX"/>
    <s v="shot"/>
    <m/>
    <m/>
    <m/>
    <m/>
    <m/>
    <m/>
    <m/>
    <m/>
    <m/>
    <s v="Deandre Ayton"/>
    <n v="0"/>
    <s v="suns"/>
    <n v="0"/>
    <m/>
    <m/>
    <s v="missed"/>
    <m/>
    <s v="hook shot"/>
    <n v="8"/>
    <n v="0"/>
    <n v="80"/>
    <n v="25"/>
    <n v="13"/>
    <s v="MISS Ayton 8' Hook Shot"/>
    <b v="0"/>
    <b v="0"/>
    <b v="0"/>
    <b v="0"/>
    <b v="0"/>
    <n v="1"/>
    <n v="70"/>
  </r>
  <r>
    <n v="42000406"/>
    <s v="2020-21 Playoffs"/>
    <d v="2021-07-20T00:00:00"/>
    <x v="3"/>
    <x v="1"/>
    <x v="0"/>
    <x v="0"/>
    <x v="1"/>
    <x v="2"/>
    <x v="2"/>
    <x v="1"/>
    <x v="3"/>
    <x v="3"/>
    <n v="2"/>
    <n v="26"/>
    <n v="31"/>
    <d v="1899-12-30T00:08:00"/>
    <d v="1899-12-30T00:04:00"/>
    <s v="0:00:01"/>
    <n v="1"/>
    <n v="147"/>
    <s v="MIL"/>
    <s v="rebound"/>
    <m/>
    <m/>
    <m/>
    <m/>
    <m/>
    <m/>
    <m/>
    <m/>
    <m/>
    <s v="Bobby Portis"/>
    <m/>
    <s v="bucks"/>
    <n v="0"/>
    <m/>
    <m/>
    <m/>
    <m/>
    <s v="rebound defensive"/>
    <m/>
    <m/>
    <m/>
    <m/>
    <m/>
    <s v="Portis REBOUND (Off:0 Def:2)"/>
    <b v="0"/>
    <b v="1"/>
    <b v="0"/>
    <b v="0"/>
    <b v="0"/>
    <n v="0"/>
    <n v="70"/>
  </r>
  <r>
    <n v="42000406"/>
    <s v="2020-21 Playoffs"/>
    <d v="2021-07-20T00:00:00"/>
    <x v="3"/>
    <x v="1"/>
    <x v="0"/>
    <x v="0"/>
    <x v="1"/>
    <x v="2"/>
    <x v="2"/>
    <x v="1"/>
    <x v="3"/>
    <x v="3"/>
    <n v="2"/>
    <n v="26"/>
    <n v="31"/>
    <d v="1899-12-30T00:07:49"/>
    <d v="1899-12-30T00:04:11"/>
    <s v="0:00:11"/>
    <n v="11"/>
    <n v="148"/>
    <s v="MIL"/>
    <s v="shot"/>
    <m/>
    <m/>
    <m/>
    <m/>
    <m/>
    <m/>
    <m/>
    <m/>
    <m/>
    <s v="Bobby Portis"/>
    <n v="0"/>
    <s v="bucks"/>
    <n v="0"/>
    <m/>
    <m/>
    <s v="missed"/>
    <m/>
    <s v="3pt jump shot"/>
    <n v="26"/>
    <n v="122"/>
    <n v="231"/>
    <n v="37.200000000000003"/>
    <n v="65.900000000000006"/>
    <s v="MISS Portis 26' 3PT Jump Shot"/>
    <b v="0"/>
    <b v="0"/>
    <b v="0"/>
    <b v="0"/>
    <b v="0"/>
    <n v="1"/>
    <n v="71"/>
  </r>
  <r>
    <n v="42000406"/>
    <s v="2020-21 Playoffs"/>
    <d v="2021-07-20T00:00:00"/>
    <x v="3"/>
    <x v="1"/>
    <x v="0"/>
    <x v="0"/>
    <x v="1"/>
    <x v="2"/>
    <x v="2"/>
    <x v="1"/>
    <x v="3"/>
    <x v="3"/>
    <n v="2"/>
    <n v="26"/>
    <n v="31"/>
    <d v="1899-12-30T00:07:48"/>
    <d v="1899-12-30T00:04:12"/>
    <s v="0:00:01"/>
    <n v="1"/>
    <n v="149"/>
    <s v="PHX"/>
    <s v="rebound"/>
    <m/>
    <m/>
    <m/>
    <m/>
    <m/>
    <m/>
    <m/>
    <m/>
    <m/>
    <s v="Jae Crowder"/>
    <m/>
    <s v="suns"/>
    <n v="0"/>
    <m/>
    <m/>
    <m/>
    <m/>
    <s v="rebound defensive"/>
    <m/>
    <m/>
    <m/>
    <m/>
    <m/>
    <s v="Crowder REBOUND (Off:0 Def:6)"/>
    <b v="0"/>
    <b v="1"/>
    <b v="0"/>
    <b v="0"/>
    <b v="0"/>
    <n v="0"/>
    <n v="71"/>
  </r>
  <r>
    <n v="42000406"/>
    <s v="2020-21 Playoffs"/>
    <d v="2021-07-20T00:00:00"/>
    <x v="3"/>
    <x v="1"/>
    <x v="0"/>
    <x v="0"/>
    <x v="1"/>
    <x v="2"/>
    <x v="2"/>
    <x v="1"/>
    <x v="3"/>
    <x v="3"/>
    <n v="2"/>
    <n v="26"/>
    <n v="31"/>
    <d v="1899-12-30T00:07:38"/>
    <d v="1899-12-30T00:04:22"/>
    <s v="0:00:10"/>
    <n v="10"/>
    <n v="150"/>
    <s v="PHX"/>
    <s v="shot"/>
    <m/>
    <m/>
    <m/>
    <m/>
    <m/>
    <m/>
    <m/>
    <m/>
    <m/>
    <s v="Chris Paul"/>
    <n v="0"/>
    <s v="suns"/>
    <n v="0"/>
    <m/>
    <m/>
    <s v="missed"/>
    <m/>
    <s v="jump shot"/>
    <n v="16"/>
    <n v="-63"/>
    <n v="148"/>
    <n v="31.3"/>
    <n v="19.8"/>
    <s v="MISS Paul 16' Pullup Jump Shot"/>
    <b v="0"/>
    <b v="0"/>
    <b v="0"/>
    <b v="0"/>
    <b v="0"/>
    <n v="1"/>
    <n v="72"/>
  </r>
  <r>
    <n v="42000406"/>
    <s v="2020-21 Playoffs"/>
    <d v="2021-07-20T00:00:00"/>
    <x v="3"/>
    <x v="1"/>
    <x v="0"/>
    <x v="0"/>
    <x v="1"/>
    <x v="2"/>
    <x v="2"/>
    <x v="1"/>
    <x v="3"/>
    <x v="3"/>
    <n v="2"/>
    <n v="26"/>
    <n v="31"/>
    <d v="1899-12-30T00:07:37"/>
    <d v="1899-12-30T00:04:23"/>
    <s v="0:00:01"/>
    <n v="1"/>
    <n v="151"/>
    <s v="MIL"/>
    <s v="rebound"/>
    <m/>
    <m/>
    <m/>
    <m/>
    <m/>
    <m/>
    <m/>
    <m/>
    <m/>
    <s v="Jrue Holiday"/>
    <m/>
    <s v="bucks"/>
    <n v="0"/>
    <m/>
    <m/>
    <m/>
    <m/>
    <s v="rebound defensive"/>
    <m/>
    <m/>
    <m/>
    <m/>
    <m/>
    <s v="Holiday REBOUND (Off:1 Def:4)"/>
    <b v="0"/>
    <b v="1"/>
    <b v="0"/>
    <b v="0"/>
    <b v="0"/>
    <n v="0"/>
    <n v="72"/>
  </r>
  <r>
    <n v="42000406"/>
    <s v="2020-21 Playoffs"/>
    <d v="2021-07-20T00:00:00"/>
    <x v="3"/>
    <x v="1"/>
    <x v="0"/>
    <x v="0"/>
    <x v="1"/>
    <x v="2"/>
    <x v="2"/>
    <x v="1"/>
    <x v="3"/>
    <x v="3"/>
    <n v="2"/>
    <n v="26"/>
    <n v="31"/>
    <d v="1899-12-30T00:07:32"/>
    <d v="1899-12-30T00:04:28"/>
    <s v="0:00:05"/>
    <n v="5"/>
    <n v="152"/>
    <s v="PHX"/>
    <s v="foul"/>
    <m/>
    <m/>
    <m/>
    <m/>
    <m/>
    <m/>
    <m/>
    <s v="Bobby Portis"/>
    <m/>
    <s v="Chris Paul"/>
    <m/>
    <s v="suns"/>
    <n v="0"/>
    <m/>
    <s v="s.foul"/>
    <m/>
    <m/>
    <s v="shooting"/>
    <m/>
    <m/>
    <m/>
    <m/>
    <m/>
    <s v="Paul S.FOUL (P1.T1) (T.Brothers)"/>
    <b v="0"/>
    <b v="0"/>
    <b v="0"/>
    <b v="0"/>
    <b v="0"/>
    <n v="1"/>
    <n v="73"/>
  </r>
  <r>
    <n v="42000406"/>
    <s v="2020-21 Playoffs"/>
    <d v="2021-07-20T00:00:00"/>
    <x v="3"/>
    <x v="1"/>
    <x v="0"/>
    <x v="0"/>
    <x v="1"/>
    <x v="2"/>
    <x v="2"/>
    <x v="1"/>
    <x v="3"/>
    <x v="3"/>
    <n v="2"/>
    <n v="26"/>
    <n v="32"/>
    <d v="1899-12-30T00:07:32"/>
    <d v="1899-12-30T00:04:28"/>
    <s v="0:00:00"/>
    <n v="0"/>
    <n v="153"/>
    <s v="MIL"/>
    <s v="free throw"/>
    <m/>
    <m/>
    <m/>
    <m/>
    <m/>
    <m/>
    <n v="1"/>
    <m/>
    <n v="2"/>
    <s v="Bobby Portis"/>
    <n v="1"/>
    <s v="bucks"/>
    <n v="1"/>
    <m/>
    <m/>
    <s v="made"/>
    <m/>
    <s v="free throw 1/2"/>
    <m/>
    <m/>
    <m/>
    <m/>
    <m/>
    <s v="Portis Free Throw 1 of 2 (9 PTS)"/>
    <b v="0"/>
    <b v="0"/>
    <b v="0"/>
    <b v="0"/>
    <b v="1"/>
    <n v="0"/>
    <n v="73"/>
  </r>
  <r>
    <n v="42000406"/>
    <s v="2020-21 Playoffs"/>
    <d v="2021-07-20T00:00:00"/>
    <x v="3"/>
    <x v="1"/>
    <x v="0"/>
    <x v="0"/>
    <x v="1"/>
    <x v="2"/>
    <x v="3"/>
    <x v="1"/>
    <x v="3"/>
    <x v="3"/>
    <n v="2"/>
    <n v="26"/>
    <n v="32"/>
    <d v="1899-12-30T00:07:32"/>
    <d v="1899-12-30T00:04:28"/>
    <s v="0:00:00"/>
    <n v="0"/>
    <n v="154"/>
    <s v="MIL"/>
    <s v="substitution"/>
    <m/>
    <m/>
    <m/>
    <m/>
    <s v="Pat Connaughton"/>
    <s v="Khris Middleton"/>
    <m/>
    <m/>
    <m/>
    <s v="Khris Middleton"/>
    <m/>
    <s v="bucks"/>
    <n v="0"/>
    <m/>
    <m/>
    <m/>
    <m/>
    <s v="sub"/>
    <m/>
    <m/>
    <m/>
    <m/>
    <m/>
    <s v="SUB: Connaughton FOR Middleton"/>
    <b v="0"/>
    <b v="0"/>
    <b v="0"/>
    <b v="0"/>
    <b v="0"/>
    <n v="1"/>
    <n v="74"/>
  </r>
  <r>
    <n v="42000406"/>
    <s v="2020-21 Playoffs"/>
    <d v="2021-07-20T00:00:00"/>
    <x v="3"/>
    <x v="2"/>
    <x v="0"/>
    <x v="0"/>
    <x v="1"/>
    <x v="2"/>
    <x v="3"/>
    <x v="1"/>
    <x v="3"/>
    <x v="3"/>
    <n v="2"/>
    <n v="26"/>
    <n v="32"/>
    <d v="1899-12-30T00:07:32"/>
    <d v="1899-12-30T00:04:28"/>
    <s v="0:00:00"/>
    <n v="0"/>
    <n v="155"/>
    <s v="PHX"/>
    <s v="substitution"/>
    <m/>
    <m/>
    <m/>
    <m/>
    <s v="Mikal Bridges"/>
    <s v="Cameron Johnson"/>
    <m/>
    <m/>
    <m/>
    <s v="Cameron Johnson"/>
    <m/>
    <s v="suns"/>
    <n v="0"/>
    <m/>
    <m/>
    <m/>
    <m/>
    <s v="sub"/>
    <m/>
    <m/>
    <m/>
    <m/>
    <m/>
    <s v="SUB: Bridges FOR Johnson"/>
    <b v="0"/>
    <b v="0"/>
    <b v="0"/>
    <b v="0"/>
    <b v="0"/>
    <n v="0"/>
    <n v="74"/>
  </r>
  <r>
    <n v="42000406"/>
    <s v="2020-21 Playoffs"/>
    <d v="2021-07-20T00:00:00"/>
    <x v="3"/>
    <x v="1"/>
    <x v="0"/>
    <x v="0"/>
    <x v="1"/>
    <x v="2"/>
    <x v="2"/>
    <x v="1"/>
    <x v="3"/>
    <x v="3"/>
    <n v="2"/>
    <n v="26"/>
    <n v="33"/>
    <d v="1899-12-30T00:07:32"/>
    <d v="1899-12-30T00:04:28"/>
    <s v="0:00:00"/>
    <n v="0"/>
    <n v="156"/>
    <s v="MIL"/>
    <s v="free throw"/>
    <m/>
    <m/>
    <m/>
    <m/>
    <m/>
    <m/>
    <n v="2"/>
    <m/>
    <n v="2"/>
    <s v="Bobby Portis"/>
    <n v="1"/>
    <s v="bucks"/>
    <n v="1"/>
    <m/>
    <m/>
    <s v="made"/>
    <m/>
    <s v="free throw 2/2"/>
    <m/>
    <m/>
    <m/>
    <m/>
    <m/>
    <s v="Portis Free Throw 2 of 2 (10 PTS)"/>
    <b v="0"/>
    <b v="0"/>
    <b v="0"/>
    <b v="0"/>
    <b v="1"/>
    <n v="0"/>
    <n v="74"/>
  </r>
  <r>
    <n v="42000406"/>
    <s v="2020-21 Playoffs"/>
    <d v="2021-07-20T00:00:00"/>
    <x v="3"/>
    <x v="2"/>
    <x v="0"/>
    <x v="0"/>
    <x v="1"/>
    <x v="2"/>
    <x v="3"/>
    <x v="1"/>
    <x v="3"/>
    <x v="3"/>
    <n v="2"/>
    <n v="28"/>
    <n v="33"/>
    <d v="1899-12-30T00:07:19"/>
    <d v="1899-12-30T00:04:41"/>
    <s v="0:00:13"/>
    <n v="13"/>
    <n v="157"/>
    <s v="PHX"/>
    <s v="shot"/>
    <m/>
    <m/>
    <m/>
    <m/>
    <m/>
    <m/>
    <m/>
    <m/>
    <m/>
    <s v="Devin Booker"/>
    <n v="2"/>
    <s v="suns"/>
    <n v="-2"/>
    <m/>
    <m/>
    <s v="made"/>
    <m/>
    <s v="layup"/>
    <n v="6"/>
    <n v="49"/>
    <n v="26"/>
    <n v="20.100000000000001"/>
    <n v="7.6"/>
    <s v="Booker 6' Driving Finger Roll Layup (4 PTS)"/>
    <b v="1"/>
    <b v="0"/>
    <b v="0"/>
    <b v="0"/>
    <b v="0"/>
    <n v="1"/>
    <n v="75"/>
  </r>
  <r>
    <n v="42000406"/>
    <s v="2020-21 Playoffs"/>
    <d v="2021-07-20T00:00:00"/>
    <x v="3"/>
    <x v="2"/>
    <x v="0"/>
    <x v="0"/>
    <x v="1"/>
    <x v="2"/>
    <x v="3"/>
    <x v="1"/>
    <x v="3"/>
    <x v="3"/>
    <n v="2"/>
    <n v="28"/>
    <n v="33"/>
    <d v="1899-12-30T00:07:10"/>
    <d v="1899-12-30T00:04:50"/>
    <s v="0:00:09"/>
    <n v="9"/>
    <n v="158"/>
    <s v="MIL"/>
    <s v="shot"/>
    <m/>
    <m/>
    <m/>
    <m/>
    <m/>
    <m/>
    <m/>
    <m/>
    <m/>
    <s v="Giannis Antetokounmpo"/>
    <n v="0"/>
    <s v="bucks"/>
    <n v="0"/>
    <m/>
    <m/>
    <s v="missed"/>
    <m/>
    <s v="jump shot"/>
    <n v="20"/>
    <n v="-20"/>
    <n v="194"/>
    <n v="23"/>
    <n v="69.599999999999994"/>
    <s v="MISS Antetokounmpo 20' Pullup Jump Shot"/>
    <b v="0"/>
    <b v="0"/>
    <b v="0"/>
    <b v="0"/>
    <b v="0"/>
    <n v="1"/>
    <n v="76"/>
  </r>
  <r>
    <n v="42000406"/>
    <s v="2020-21 Playoffs"/>
    <d v="2021-07-20T00:00:00"/>
    <x v="3"/>
    <x v="2"/>
    <x v="0"/>
    <x v="0"/>
    <x v="1"/>
    <x v="2"/>
    <x v="3"/>
    <x v="1"/>
    <x v="3"/>
    <x v="3"/>
    <n v="2"/>
    <n v="28"/>
    <n v="33"/>
    <d v="1899-12-30T00:07:09"/>
    <d v="1899-12-30T00:04:51"/>
    <s v="0:00:01"/>
    <n v="1"/>
    <n v="159"/>
    <s v="PHX"/>
    <s v="rebound"/>
    <m/>
    <m/>
    <m/>
    <m/>
    <m/>
    <m/>
    <m/>
    <m/>
    <m/>
    <s v="Mikal Bridges"/>
    <m/>
    <s v="suns"/>
    <n v="0"/>
    <m/>
    <m/>
    <m/>
    <m/>
    <s v="rebound defensive"/>
    <m/>
    <m/>
    <m/>
    <m/>
    <m/>
    <s v="Bridges REBOUND (Off:1 Def:1)"/>
    <b v="0"/>
    <b v="1"/>
    <b v="0"/>
    <b v="0"/>
    <b v="0"/>
    <n v="0"/>
    <n v="76"/>
  </r>
  <r>
    <n v="42000406"/>
    <s v="2020-21 Playoffs"/>
    <d v="2021-07-20T00:00:00"/>
    <x v="3"/>
    <x v="2"/>
    <x v="0"/>
    <x v="0"/>
    <x v="1"/>
    <x v="2"/>
    <x v="3"/>
    <x v="1"/>
    <x v="3"/>
    <x v="3"/>
    <n v="2"/>
    <n v="30"/>
    <n v="33"/>
    <d v="1899-12-30T00:06:43"/>
    <d v="1899-12-30T00:05:17"/>
    <s v="0:00:26"/>
    <n v="26"/>
    <n v="160"/>
    <s v="PHX"/>
    <s v="shot"/>
    <m/>
    <m/>
    <m/>
    <m/>
    <m/>
    <m/>
    <m/>
    <m/>
    <m/>
    <s v="Mikal Bridges"/>
    <n v="2"/>
    <s v="suns"/>
    <n v="-2"/>
    <m/>
    <m/>
    <s v="made"/>
    <m/>
    <s v="driving floating jump shot"/>
    <n v="6"/>
    <n v="18"/>
    <n v="56"/>
    <n v="23.2"/>
    <n v="10.6"/>
    <s v="Bridges 6' Driving Floating Jump Shot (4 PTS)"/>
    <b v="1"/>
    <b v="0"/>
    <b v="0"/>
    <b v="0"/>
    <b v="0"/>
    <n v="1"/>
    <n v="77"/>
  </r>
  <r>
    <n v="42000406"/>
    <s v="2020-21 Playoffs"/>
    <d v="2021-07-20T00:00:00"/>
    <x v="3"/>
    <x v="2"/>
    <x v="0"/>
    <x v="0"/>
    <x v="1"/>
    <x v="2"/>
    <x v="3"/>
    <x v="1"/>
    <x v="3"/>
    <x v="3"/>
    <n v="2"/>
    <n v="30"/>
    <n v="33"/>
    <d v="1899-12-30T00:06:24"/>
    <d v="1899-12-30T00:05:36"/>
    <s v="0:00:19"/>
    <n v="19"/>
    <n v="161"/>
    <s v="MIL"/>
    <s v="turnover"/>
    <m/>
    <m/>
    <m/>
    <m/>
    <m/>
    <m/>
    <m/>
    <m/>
    <m/>
    <s v="Giannis Antetokounmpo"/>
    <m/>
    <s v="bucks"/>
    <n v="0"/>
    <m/>
    <s v="bad pass"/>
    <m/>
    <s v="Chris Paul"/>
    <s v="bad pass"/>
    <m/>
    <m/>
    <m/>
    <m/>
    <m/>
    <s v="Antetokounmpo Bad Pass Turnover (P3.T9): Paul STEAL (1 STL)"/>
    <b v="0"/>
    <b v="0"/>
    <b v="1"/>
    <b v="0"/>
    <b v="0"/>
    <n v="1"/>
    <n v="78"/>
  </r>
  <r>
    <n v="42000406"/>
    <s v="2020-21 Playoffs"/>
    <d v="2021-07-20T00:00:00"/>
    <x v="3"/>
    <x v="2"/>
    <x v="0"/>
    <x v="0"/>
    <x v="1"/>
    <x v="2"/>
    <x v="3"/>
    <x v="1"/>
    <x v="3"/>
    <x v="3"/>
    <n v="2"/>
    <n v="30"/>
    <n v="33"/>
    <d v="1899-12-30T00:06:21"/>
    <d v="1899-12-30T00:05:39"/>
    <s v="0:00:03"/>
    <n v="3"/>
    <n v="162"/>
    <s v="MIL"/>
    <s v="foul"/>
    <m/>
    <m/>
    <m/>
    <m/>
    <m/>
    <m/>
    <m/>
    <s v="Mikal Bridges"/>
    <m/>
    <s v="Bobby Portis"/>
    <m/>
    <s v="bucks"/>
    <n v="0"/>
    <m/>
    <s v="s.foul"/>
    <m/>
    <m/>
    <s v="shooting"/>
    <m/>
    <m/>
    <m/>
    <m/>
    <m/>
    <s v="Portis S.FOUL (P1.T3) (E.Lewis)"/>
    <b v="0"/>
    <b v="0"/>
    <b v="0"/>
    <b v="0"/>
    <b v="0"/>
    <n v="1"/>
    <n v="79"/>
  </r>
  <r>
    <n v="42000406"/>
    <s v="2020-21 Playoffs"/>
    <d v="2021-07-20T00:00:00"/>
    <x v="3"/>
    <x v="2"/>
    <x v="0"/>
    <x v="0"/>
    <x v="1"/>
    <x v="2"/>
    <x v="3"/>
    <x v="1"/>
    <x v="3"/>
    <x v="3"/>
    <n v="2"/>
    <n v="30"/>
    <n v="33"/>
    <d v="1899-12-30T00:06:21"/>
    <d v="1899-12-30T00:05:39"/>
    <s v="0:00:00"/>
    <n v="0"/>
    <n v="163"/>
    <s v="PHX"/>
    <s v="free throw"/>
    <m/>
    <m/>
    <m/>
    <m/>
    <m/>
    <m/>
    <n v="1"/>
    <m/>
    <n v="2"/>
    <s v="Mikal Bridges"/>
    <n v="0"/>
    <s v="suns"/>
    <n v="0"/>
    <m/>
    <m/>
    <s v="missed"/>
    <m/>
    <s v="free throw 1/2"/>
    <m/>
    <m/>
    <m/>
    <m/>
    <m/>
    <s v="MISS Bridges Free Throw 1 of 2"/>
    <b v="0"/>
    <b v="0"/>
    <b v="0"/>
    <b v="0"/>
    <b v="0"/>
    <n v="0"/>
    <n v="79"/>
  </r>
  <r>
    <n v="42000406"/>
    <s v="2020-21 Playoffs"/>
    <d v="2021-07-20T00:00:00"/>
    <x v="3"/>
    <x v="2"/>
    <x v="0"/>
    <x v="0"/>
    <x v="1"/>
    <x v="2"/>
    <x v="3"/>
    <x v="1"/>
    <x v="3"/>
    <x v="3"/>
    <n v="2"/>
    <n v="30"/>
    <n v="33"/>
    <d v="1899-12-30T00:06:21"/>
    <d v="1899-12-30T00:05:39"/>
    <s v="0:00:00"/>
    <n v="0"/>
    <n v="164"/>
    <s v="PHX"/>
    <s v="rebound"/>
    <m/>
    <m/>
    <m/>
    <m/>
    <m/>
    <m/>
    <m/>
    <m/>
    <m/>
    <m/>
    <m/>
    <s v=""/>
    <n v="0"/>
    <m/>
    <m/>
    <m/>
    <m/>
    <s v="team rebound"/>
    <m/>
    <m/>
    <m/>
    <m/>
    <m/>
    <s v="Suns Rebound"/>
    <b v="0"/>
    <b v="0"/>
    <b v="0"/>
    <b v="0"/>
    <b v="0"/>
    <n v="0"/>
    <n v="79"/>
  </r>
  <r>
    <n v="42000406"/>
    <s v="2020-21 Playoffs"/>
    <d v="2021-07-20T00:00:00"/>
    <x v="3"/>
    <x v="2"/>
    <x v="0"/>
    <x v="0"/>
    <x v="1"/>
    <x v="2"/>
    <x v="3"/>
    <x v="1"/>
    <x v="3"/>
    <x v="3"/>
    <n v="2"/>
    <n v="31"/>
    <n v="33"/>
    <d v="1899-12-30T00:06:21"/>
    <d v="1899-12-30T00:05:39"/>
    <s v="0:00:00"/>
    <n v="0"/>
    <n v="165"/>
    <s v="PHX"/>
    <s v="free throw"/>
    <m/>
    <m/>
    <m/>
    <m/>
    <m/>
    <m/>
    <n v="2"/>
    <m/>
    <n v="2"/>
    <s v="Mikal Bridges"/>
    <n v="1"/>
    <s v="suns"/>
    <n v="-1"/>
    <m/>
    <m/>
    <s v="made"/>
    <m/>
    <s v="free throw 2/2"/>
    <m/>
    <m/>
    <m/>
    <m/>
    <m/>
    <s v="Bridges Free Throw 2 of 2 (5 PTS)"/>
    <b v="0"/>
    <b v="0"/>
    <b v="0"/>
    <b v="0"/>
    <b v="0"/>
    <n v="0"/>
    <n v="79"/>
  </r>
  <r>
    <n v="42000406"/>
    <s v="2020-21 Playoffs"/>
    <d v="2021-07-20T00:00:00"/>
    <x v="3"/>
    <x v="2"/>
    <x v="0"/>
    <x v="0"/>
    <x v="1"/>
    <x v="2"/>
    <x v="3"/>
    <x v="2"/>
    <x v="3"/>
    <x v="3"/>
    <n v="2"/>
    <n v="31"/>
    <n v="33"/>
    <d v="1899-12-30T00:06:21"/>
    <d v="1899-12-30T00:05:39"/>
    <s v="0:00:00"/>
    <n v="0"/>
    <n v="166"/>
    <s v="MIL"/>
    <s v="substitution"/>
    <m/>
    <m/>
    <m/>
    <m/>
    <s v="Khris Middleton"/>
    <s v="Giannis Antetokounmpo"/>
    <m/>
    <m/>
    <m/>
    <s v="Giannis Antetokounmpo"/>
    <m/>
    <s v="bucks"/>
    <n v="0"/>
    <m/>
    <m/>
    <m/>
    <m/>
    <s v="sub"/>
    <m/>
    <m/>
    <m/>
    <m/>
    <m/>
    <s v="SUB: Middleton FOR Antetokounmpo"/>
    <b v="0"/>
    <b v="0"/>
    <b v="0"/>
    <b v="0"/>
    <b v="0"/>
    <n v="0"/>
    <n v="79"/>
  </r>
  <r>
    <n v="42000406"/>
    <s v="2020-21 Playoffs"/>
    <d v="2021-07-20T00:00:00"/>
    <x v="3"/>
    <x v="2"/>
    <x v="0"/>
    <x v="0"/>
    <x v="2"/>
    <x v="2"/>
    <x v="3"/>
    <x v="2"/>
    <x v="3"/>
    <x v="3"/>
    <n v="2"/>
    <n v="31"/>
    <n v="33"/>
    <d v="1899-12-30T00:06:21"/>
    <d v="1899-12-30T00:05:39"/>
    <s v="0:00:00"/>
    <n v="0"/>
    <n v="167"/>
    <s v="PHX"/>
    <s v="substitution"/>
    <m/>
    <m/>
    <m/>
    <m/>
    <s v="Frank Kaminsky"/>
    <s v="Deandre Ayton"/>
    <m/>
    <m/>
    <m/>
    <s v="Deandre Ayton"/>
    <m/>
    <s v="suns"/>
    <n v="0"/>
    <m/>
    <m/>
    <m/>
    <m/>
    <s v="sub"/>
    <m/>
    <m/>
    <m/>
    <m/>
    <m/>
    <s v="SUB: Kaminsky FOR Ayton"/>
    <b v="0"/>
    <b v="0"/>
    <b v="0"/>
    <b v="0"/>
    <b v="0"/>
    <n v="0"/>
    <n v="79"/>
  </r>
  <r>
    <n v="42000406"/>
    <s v="2020-21 Playoffs"/>
    <d v="2021-07-20T00:00:00"/>
    <x v="3"/>
    <x v="2"/>
    <x v="0"/>
    <x v="0"/>
    <x v="2"/>
    <x v="2"/>
    <x v="3"/>
    <x v="2"/>
    <x v="3"/>
    <x v="3"/>
    <n v="2"/>
    <n v="31"/>
    <n v="33"/>
    <d v="1899-12-30T00:05:57"/>
    <d v="1899-12-30T00:06:03"/>
    <s v="0:00:24"/>
    <n v="24"/>
    <n v="168"/>
    <s v="MIL"/>
    <s v="shot"/>
    <m/>
    <m/>
    <m/>
    <m/>
    <m/>
    <m/>
    <m/>
    <m/>
    <m/>
    <s v="Jrue Holiday"/>
    <n v="0"/>
    <s v="bucks"/>
    <n v="0"/>
    <m/>
    <m/>
    <s v="missed"/>
    <m/>
    <s v="jump shot"/>
    <n v="15"/>
    <n v="146"/>
    <n v="-11"/>
    <n v="39.6"/>
    <n v="90.1"/>
    <s v="MISS Holiday 15' Pullup Jump Shot"/>
    <b v="0"/>
    <b v="0"/>
    <b v="0"/>
    <b v="0"/>
    <b v="0"/>
    <n v="0"/>
    <n v="79"/>
  </r>
  <r>
    <n v="42000406"/>
    <s v="2020-21 Playoffs"/>
    <d v="2021-07-20T00:00:00"/>
    <x v="3"/>
    <x v="2"/>
    <x v="0"/>
    <x v="0"/>
    <x v="2"/>
    <x v="2"/>
    <x v="3"/>
    <x v="2"/>
    <x v="3"/>
    <x v="3"/>
    <n v="2"/>
    <n v="31"/>
    <n v="33"/>
    <d v="1899-12-30T00:05:56"/>
    <d v="1899-12-30T00:06:04"/>
    <s v="0:00:01"/>
    <n v="1"/>
    <n v="169"/>
    <s v="PHX"/>
    <s v="rebound"/>
    <m/>
    <m/>
    <m/>
    <m/>
    <m/>
    <m/>
    <m/>
    <m/>
    <m/>
    <s v="Jae Crowder"/>
    <m/>
    <s v="suns"/>
    <n v="0"/>
    <m/>
    <m/>
    <m/>
    <m/>
    <s v="rebound defensive"/>
    <m/>
    <m/>
    <m/>
    <m/>
    <m/>
    <s v="Crowder REBOUND (Off:0 Def:7)"/>
    <b v="0"/>
    <b v="1"/>
    <b v="0"/>
    <b v="0"/>
    <b v="0"/>
    <n v="0"/>
    <n v="79"/>
  </r>
  <r>
    <n v="42000406"/>
    <s v="2020-21 Playoffs"/>
    <d v="2021-07-20T00:00:00"/>
    <x v="3"/>
    <x v="2"/>
    <x v="0"/>
    <x v="0"/>
    <x v="2"/>
    <x v="2"/>
    <x v="3"/>
    <x v="2"/>
    <x v="3"/>
    <x v="3"/>
    <n v="2"/>
    <n v="33"/>
    <n v="33"/>
    <d v="1899-12-30T00:05:34"/>
    <d v="1899-12-30T00:06:26"/>
    <s v="0:00:22"/>
    <n v="22"/>
    <n v="170"/>
    <s v="PHX"/>
    <s v="shot"/>
    <m/>
    <m/>
    <m/>
    <m/>
    <m/>
    <m/>
    <m/>
    <m/>
    <m/>
    <s v="Chris Paul"/>
    <n v="2"/>
    <s v="suns"/>
    <n v="-2"/>
    <m/>
    <m/>
    <s v="made"/>
    <m/>
    <s v="driving layup"/>
    <n v="2"/>
    <n v="-4"/>
    <n v="22"/>
    <n v="25.4"/>
    <n v="7.2"/>
    <s v="Paul 2' Driving Layup (5 PTS)"/>
    <b v="1"/>
    <b v="0"/>
    <b v="0"/>
    <b v="0"/>
    <b v="0"/>
    <n v="1"/>
    <n v="80"/>
  </r>
  <r>
    <n v="42000406"/>
    <s v="2020-21 Playoffs"/>
    <d v="2021-07-20T00:00:00"/>
    <x v="3"/>
    <x v="2"/>
    <x v="0"/>
    <x v="0"/>
    <x v="2"/>
    <x v="2"/>
    <x v="3"/>
    <x v="2"/>
    <x v="3"/>
    <x v="3"/>
    <n v="2"/>
    <n v="33"/>
    <n v="33"/>
    <d v="1899-12-30T00:05:12"/>
    <d v="1899-12-30T00:06:48"/>
    <s v="0:00:22"/>
    <n v="22"/>
    <n v="171"/>
    <s v="MIL"/>
    <s v="shot"/>
    <m/>
    <m/>
    <m/>
    <m/>
    <m/>
    <m/>
    <m/>
    <m/>
    <m/>
    <s v="P.J. Tucker"/>
    <n v="0"/>
    <s v="bucks"/>
    <n v="0"/>
    <m/>
    <m/>
    <s v="missed"/>
    <m/>
    <s v="3pt jump shot"/>
    <n v="23"/>
    <n v="-231"/>
    <n v="1"/>
    <n v="1.8999999999999899"/>
    <n v="88.9"/>
    <s v="MISS Tucker 3PT Jump Shot"/>
    <b v="0"/>
    <b v="0"/>
    <b v="0"/>
    <b v="0"/>
    <b v="0"/>
    <n v="1"/>
    <n v="81"/>
  </r>
  <r>
    <n v="42000406"/>
    <s v="2020-21 Playoffs"/>
    <d v="2021-07-20T00:00:00"/>
    <x v="3"/>
    <x v="2"/>
    <x v="0"/>
    <x v="0"/>
    <x v="2"/>
    <x v="2"/>
    <x v="3"/>
    <x v="2"/>
    <x v="3"/>
    <x v="3"/>
    <n v="2"/>
    <n v="33"/>
    <n v="33"/>
    <d v="1899-12-30T00:05:11"/>
    <d v="1899-12-30T00:06:49"/>
    <s v="0:00:01"/>
    <n v="1"/>
    <n v="172"/>
    <s v="MIL"/>
    <s v="rebound"/>
    <m/>
    <m/>
    <m/>
    <m/>
    <m/>
    <m/>
    <m/>
    <m/>
    <m/>
    <s v="Pat Connaughton"/>
    <m/>
    <s v="bucks"/>
    <n v="0"/>
    <m/>
    <m/>
    <m/>
    <m/>
    <s v="rebound offensive"/>
    <m/>
    <m/>
    <m/>
    <m/>
    <m/>
    <s v="Connaughton REBOUND (Off:1 Def:1)"/>
    <b v="0"/>
    <b v="0"/>
    <b v="0"/>
    <b v="0"/>
    <b v="0"/>
    <n v="0"/>
    <n v="81"/>
  </r>
  <r>
    <n v="42000406"/>
    <s v="2020-21 Playoffs"/>
    <d v="2021-07-20T00:00:00"/>
    <x v="3"/>
    <x v="2"/>
    <x v="0"/>
    <x v="0"/>
    <x v="2"/>
    <x v="2"/>
    <x v="3"/>
    <x v="2"/>
    <x v="3"/>
    <x v="3"/>
    <n v="2"/>
    <n v="33"/>
    <n v="33"/>
    <d v="1899-12-30T00:05:03"/>
    <d v="1899-12-30T00:06:57"/>
    <s v="0:00:08"/>
    <n v="8"/>
    <n v="173"/>
    <s v="MIL"/>
    <s v="turnover"/>
    <m/>
    <m/>
    <m/>
    <m/>
    <m/>
    <m/>
    <m/>
    <m/>
    <m/>
    <s v="Pat Connaughton"/>
    <m/>
    <s v="bucks"/>
    <n v="0"/>
    <m/>
    <s v="bad pass"/>
    <m/>
    <s v="Mikal Bridges"/>
    <s v="bad pass"/>
    <m/>
    <m/>
    <m/>
    <m/>
    <m/>
    <s v="Connaughton Bad Pass Turnover (P1.T10): Bridges STEAL (2 STL)"/>
    <b v="0"/>
    <b v="0"/>
    <b v="1"/>
    <b v="0"/>
    <b v="0"/>
    <n v="0"/>
    <n v="81"/>
  </r>
  <r>
    <n v="42000406"/>
    <s v="2020-21 Playoffs"/>
    <d v="2021-07-20T00:00:00"/>
    <x v="3"/>
    <x v="2"/>
    <x v="0"/>
    <x v="0"/>
    <x v="2"/>
    <x v="2"/>
    <x v="3"/>
    <x v="2"/>
    <x v="3"/>
    <x v="3"/>
    <n v="2"/>
    <n v="33"/>
    <n v="33"/>
    <d v="1899-12-30T00:05:03"/>
    <d v="1899-12-30T00:06:57"/>
    <s v="0:00:00"/>
    <n v="0"/>
    <n v="174"/>
    <s v="MIL"/>
    <s v="foul"/>
    <m/>
    <m/>
    <m/>
    <m/>
    <m/>
    <m/>
    <m/>
    <s v="Mikal Bridges"/>
    <m/>
    <s v="P.J. Tucker"/>
    <m/>
    <s v="bucks"/>
    <n v="0"/>
    <m/>
    <s v="p.foul"/>
    <m/>
    <m/>
    <s v="personal"/>
    <m/>
    <m/>
    <m/>
    <m/>
    <m/>
    <s v="Tucker P.FOUL (P1.T4) (S.Foster)"/>
    <b v="0"/>
    <b v="0"/>
    <b v="0"/>
    <b v="0"/>
    <b v="0"/>
    <n v="1"/>
    <n v="82"/>
  </r>
  <r>
    <n v="42000406"/>
    <s v="2020-21 Playoffs"/>
    <d v="2021-07-20T00:00:00"/>
    <x v="3"/>
    <x v="2"/>
    <x v="0"/>
    <x v="0"/>
    <x v="2"/>
    <x v="2"/>
    <x v="3"/>
    <x v="2"/>
    <x v="3"/>
    <x v="1"/>
    <n v="2"/>
    <n v="33"/>
    <n v="33"/>
    <d v="1899-12-30T00:05:03"/>
    <d v="1899-12-30T00:06:57"/>
    <s v="0:00:00"/>
    <n v="0"/>
    <n v="175"/>
    <s v="MIL"/>
    <s v="substitution"/>
    <m/>
    <m/>
    <m/>
    <m/>
    <s v="Giannis Antetokounmpo"/>
    <s v="Bobby Portis"/>
    <m/>
    <m/>
    <m/>
    <s v="Bobby Portis"/>
    <m/>
    <s v="bucks"/>
    <n v="0"/>
    <m/>
    <m/>
    <m/>
    <m/>
    <s v="sub"/>
    <m/>
    <m/>
    <m/>
    <m/>
    <m/>
    <s v="SUB: Antetokounmpo FOR Portis"/>
    <b v="0"/>
    <b v="0"/>
    <b v="0"/>
    <b v="0"/>
    <b v="0"/>
    <n v="0"/>
    <n v="82"/>
  </r>
  <r>
    <n v="42000406"/>
    <s v="2020-21 Playoffs"/>
    <d v="2021-07-20T00:00:00"/>
    <x v="3"/>
    <x v="2"/>
    <x v="0"/>
    <x v="0"/>
    <x v="1"/>
    <x v="2"/>
    <x v="3"/>
    <x v="2"/>
    <x v="3"/>
    <x v="1"/>
    <n v="2"/>
    <n v="33"/>
    <n v="33"/>
    <d v="1899-12-30T00:05:03"/>
    <d v="1899-12-30T00:06:57"/>
    <s v="0:00:00"/>
    <n v="0"/>
    <n v="176"/>
    <s v="PHX"/>
    <s v="substitution"/>
    <m/>
    <m/>
    <m/>
    <m/>
    <s v="Deandre Ayton"/>
    <s v="Frank Kaminsky"/>
    <m/>
    <m/>
    <m/>
    <s v="Frank Kaminsky"/>
    <m/>
    <s v="suns"/>
    <n v="0"/>
    <m/>
    <m/>
    <m/>
    <m/>
    <s v="sub"/>
    <m/>
    <m/>
    <m/>
    <m/>
    <m/>
    <s v="SUB: Ayton FOR Kaminsky"/>
    <b v="0"/>
    <b v="0"/>
    <b v="0"/>
    <b v="0"/>
    <b v="0"/>
    <n v="0"/>
    <n v="82"/>
  </r>
  <r>
    <n v="42000406"/>
    <s v="2020-21 Playoffs"/>
    <d v="2021-07-20T00:00:00"/>
    <x v="3"/>
    <x v="2"/>
    <x v="0"/>
    <x v="0"/>
    <x v="1"/>
    <x v="2"/>
    <x v="3"/>
    <x v="2"/>
    <x v="3"/>
    <x v="1"/>
    <n v="2"/>
    <n v="33"/>
    <n v="33"/>
    <d v="1899-12-30T00:04:51"/>
    <d v="1899-12-30T00:07:09"/>
    <s v="0:00:12"/>
    <n v="12"/>
    <n v="177"/>
    <s v="MIL"/>
    <s v="foul"/>
    <m/>
    <m/>
    <m/>
    <m/>
    <m/>
    <m/>
    <m/>
    <s v="Deandre Ayton"/>
    <m/>
    <s v="Khris Middleton"/>
    <m/>
    <s v="bucks"/>
    <n v="0"/>
    <m/>
    <s v="p.foul"/>
    <m/>
    <m/>
    <s v="personal"/>
    <m/>
    <m/>
    <m/>
    <m/>
    <m/>
    <s v="Middleton P.FOUL (P3.PN) (T.Brothers)"/>
    <b v="0"/>
    <b v="0"/>
    <b v="0"/>
    <b v="0"/>
    <b v="0"/>
    <n v="0"/>
    <n v="82"/>
  </r>
  <r>
    <n v="42000406"/>
    <s v="2020-21 Playoffs"/>
    <d v="2021-07-20T00:00:00"/>
    <x v="3"/>
    <x v="2"/>
    <x v="0"/>
    <x v="0"/>
    <x v="1"/>
    <x v="2"/>
    <x v="3"/>
    <x v="2"/>
    <x v="3"/>
    <x v="1"/>
    <n v="2"/>
    <n v="34"/>
    <n v="33"/>
    <d v="1899-12-30T00:04:51"/>
    <d v="1899-12-30T00:07:09"/>
    <s v="0:00:00"/>
    <n v="0"/>
    <n v="178"/>
    <s v="PHX"/>
    <s v="free throw"/>
    <m/>
    <m/>
    <m/>
    <m/>
    <m/>
    <m/>
    <n v="1"/>
    <m/>
    <n v="2"/>
    <s v="Deandre Ayton"/>
    <n v="1"/>
    <s v="suns"/>
    <n v="-1"/>
    <m/>
    <m/>
    <s v="made"/>
    <m/>
    <s v="free throw 1/2"/>
    <m/>
    <m/>
    <m/>
    <m/>
    <m/>
    <s v="Ayton Free Throw 1 of 2 (3 PTS)"/>
    <b v="0"/>
    <b v="0"/>
    <b v="0"/>
    <b v="0"/>
    <b v="0"/>
    <n v="0"/>
    <n v="82"/>
  </r>
  <r>
    <n v="42000406"/>
    <s v="2020-21 Playoffs"/>
    <d v="2021-07-20T00:00:00"/>
    <x v="3"/>
    <x v="2"/>
    <x v="0"/>
    <x v="0"/>
    <x v="1"/>
    <x v="2"/>
    <x v="3"/>
    <x v="2"/>
    <x v="3"/>
    <x v="1"/>
    <n v="2"/>
    <n v="35"/>
    <n v="33"/>
    <d v="1899-12-30T00:04:51"/>
    <d v="1899-12-30T00:07:09"/>
    <s v="0:00:00"/>
    <n v="0"/>
    <n v="179"/>
    <s v="PHX"/>
    <s v="free throw"/>
    <m/>
    <m/>
    <m/>
    <m/>
    <m/>
    <m/>
    <n v="2"/>
    <m/>
    <n v="2"/>
    <s v="Deandre Ayton"/>
    <n v="1"/>
    <s v="suns"/>
    <n v="-1"/>
    <m/>
    <m/>
    <s v="made"/>
    <m/>
    <s v="free throw 2/2"/>
    <m/>
    <m/>
    <m/>
    <m/>
    <m/>
    <s v="Ayton Free Throw 2 of 2 (4 PTS)"/>
    <b v="0"/>
    <b v="0"/>
    <b v="0"/>
    <b v="0"/>
    <b v="0"/>
    <n v="0"/>
    <n v="82"/>
  </r>
  <r>
    <n v="42000406"/>
    <s v="2020-21 Playoffs"/>
    <d v="2021-07-20T00:00:00"/>
    <x v="3"/>
    <x v="2"/>
    <x v="0"/>
    <x v="0"/>
    <x v="1"/>
    <x v="2"/>
    <x v="3"/>
    <x v="2"/>
    <x v="3"/>
    <x v="1"/>
    <n v="2"/>
    <n v="35"/>
    <n v="33"/>
    <d v="1899-12-30T00:04:37"/>
    <d v="1899-12-30T00:07:23"/>
    <s v="0:00:14"/>
    <n v="14"/>
    <n v="180"/>
    <s v="MIL"/>
    <s v="shot"/>
    <m/>
    <m/>
    <m/>
    <m/>
    <m/>
    <m/>
    <m/>
    <m/>
    <m/>
    <s v="Jrue Holiday"/>
    <n v="0"/>
    <s v="bucks"/>
    <n v="0"/>
    <m/>
    <m/>
    <s v="missed"/>
    <m/>
    <s v="jump shot"/>
    <n v="18"/>
    <n v="146"/>
    <n v="102"/>
    <n v="39.6"/>
    <n v="78.8"/>
    <s v="MISS Holiday 18' Turnaround Jump Shot"/>
    <b v="0"/>
    <b v="0"/>
    <b v="0"/>
    <b v="0"/>
    <b v="0"/>
    <n v="0"/>
    <n v="82"/>
  </r>
  <r>
    <n v="42000406"/>
    <s v="2020-21 Playoffs"/>
    <d v="2021-07-20T00:00:00"/>
    <x v="3"/>
    <x v="2"/>
    <x v="0"/>
    <x v="0"/>
    <x v="1"/>
    <x v="2"/>
    <x v="3"/>
    <x v="2"/>
    <x v="3"/>
    <x v="1"/>
    <n v="2"/>
    <n v="35"/>
    <n v="33"/>
    <d v="1899-12-30T00:04:36"/>
    <d v="1899-12-30T00:07:24"/>
    <s v="0:00:01"/>
    <n v="1"/>
    <n v="181"/>
    <s v="PHX"/>
    <s v="rebound"/>
    <m/>
    <m/>
    <m/>
    <m/>
    <m/>
    <m/>
    <m/>
    <m/>
    <m/>
    <s v="Jae Crowder"/>
    <m/>
    <s v="suns"/>
    <n v="0"/>
    <m/>
    <m/>
    <m/>
    <m/>
    <s v="rebound defensive"/>
    <m/>
    <m/>
    <m/>
    <m/>
    <m/>
    <s v="Crowder REBOUND (Off:0 Def:8)"/>
    <b v="0"/>
    <b v="1"/>
    <b v="0"/>
    <b v="0"/>
    <b v="0"/>
    <n v="0"/>
    <n v="82"/>
  </r>
  <r>
    <n v="42000406"/>
    <s v="2020-21 Playoffs"/>
    <d v="2021-07-20T00:00:00"/>
    <x v="3"/>
    <x v="2"/>
    <x v="0"/>
    <x v="0"/>
    <x v="1"/>
    <x v="2"/>
    <x v="3"/>
    <x v="2"/>
    <x v="3"/>
    <x v="1"/>
    <n v="2"/>
    <n v="35"/>
    <n v="33"/>
    <d v="1899-12-30T00:04:30"/>
    <d v="1899-12-30T00:07:30"/>
    <s v="0:00:06"/>
    <n v="6"/>
    <n v="182"/>
    <s v="PHX"/>
    <s v="shot"/>
    <m/>
    <m/>
    <m/>
    <m/>
    <m/>
    <m/>
    <m/>
    <m/>
    <m/>
    <s v="Devin Booker"/>
    <n v="0"/>
    <s v="suns"/>
    <n v="0"/>
    <m/>
    <m/>
    <s v="missed"/>
    <m/>
    <s v="3pt running pull-up jump shot"/>
    <n v="29"/>
    <n v="171"/>
    <n v="231"/>
    <n v="7.8999999999999897"/>
    <n v="28.1"/>
    <s v="MISS Booker 29' 3PT Running Pull-Up Jump Shot"/>
    <b v="0"/>
    <b v="0"/>
    <b v="0"/>
    <b v="0"/>
    <b v="0"/>
    <n v="1"/>
    <n v="83"/>
  </r>
  <r>
    <n v="42000406"/>
    <s v="2020-21 Playoffs"/>
    <d v="2021-07-20T00:00:00"/>
    <x v="3"/>
    <x v="2"/>
    <x v="0"/>
    <x v="0"/>
    <x v="1"/>
    <x v="2"/>
    <x v="3"/>
    <x v="2"/>
    <x v="3"/>
    <x v="1"/>
    <n v="2"/>
    <n v="35"/>
    <n v="33"/>
    <d v="1899-12-30T00:04:28"/>
    <d v="1899-12-30T00:07:32"/>
    <s v="0:00:02"/>
    <n v="2"/>
    <n v="183"/>
    <s v="MIL"/>
    <s v="rebound"/>
    <m/>
    <m/>
    <m/>
    <m/>
    <m/>
    <m/>
    <m/>
    <m/>
    <m/>
    <s v="Pat Connaughton"/>
    <m/>
    <s v="bucks"/>
    <n v="0"/>
    <m/>
    <m/>
    <m/>
    <m/>
    <s v="rebound defensive"/>
    <m/>
    <m/>
    <m/>
    <m/>
    <m/>
    <s v="Connaughton REBOUND (Off:1 Def:2)"/>
    <b v="0"/>
    <b v="1"/>
    <b v="0"/>
    <b v="0"/>
    <b v="0"/>
    <n v="0"/>
    <n v="83"/>
  </r>
  <r>
    <n v="42000406"/>
    <s v="2020-21 Playoffs"/>
    <d v="2021-07-20T00:00:00"/>
    <x v="3"/>
    <x v="2"/>
    <x v="0"/>
    <x v="0"/>
    <x v="1"/>
    <x v="2"/>
    <x v="3"/>
    <x v="2"/>
    <x v="3"/>
    <x v="1"/>
    <n v="2"/>
    <n v="35"/>
    <n v="33"/>
    <d v="1899-12-30T00:04:19"/>
    <d v="1899-12-30T00:07:41"/>
    <s v="0:00:09"/>
    <n v="9"/>
    <n v="184"/>
    <s v="MIL"/>
    <s v="shot"/>
    <m/>
    <m/>
    <m/>
    <m/>
    <m/>
    <m/>
    <m/>
    <m/>
    <m/>
    <s v="Khris Middleton"/>
    <n v="0"/>
    <s v="bucks"/>
    <n v="0"/>
    <m/>
    <m/>
    <s v="missed"/>
    <m/>
    <s v="3pt pullup jump shot"/>
    <n v="26"/>
    <n v="-155"/>
    <n v="206"/>
    <n v="9.5"/>
    <n v="68.400000000000006"/>
    <s v="MISS Middleton 26' 3PT Pullup Jump Shot"/>
    <b v="0"/>
    <b v="0"/>
    <b v="0"/>
    <b v="0"/>
    <b v="0"/>
    <n v="1"/>
    <n v="84"/>
  </r>
  <r>
    <n v="42000406"/>
    <s v="2020-21 Playoffs"/>
    <d v="2021-07-20T00:00:00"/>
    <x v="3"/>
    <x v="2"/>
    <x v="0"/>
    <x v="0"/>
    <x v="1"/>
    <x v="2"/>
    <x v="3"/>
    <x v="2"/>
    <x v="3"/>
    <x v="1"/>
    <n v="2"/>
    <n v="35"/>
    <n v="33"/>
    <d v="1899-12-30T00:04:18"/>
    <d v="1899-12-30T00:07:42"/>
    <s v="0:00:01"/>
    <n v="1"/>
    <n v="185"/>
    <s v="MIL"/>
    <s v="rebound"/>
    <m/>
    <m/>
    <m/>
    <m/>
    <m/>
    <m/>
    <m/>
    <m/>
    <m/>
    <s v="Giannis Antetokounmpo"/>
    <m/>
    <s v="bucks"/>
    <n v="0"/>
    <m/>
    <m/>
    <m/>
    <m/>
    <s v="rebound offensive"/>
    <m/>
    <m/>
    <m/>
    <m/>
    <m/>
    <s v="Antetokounmpo REBOUND (Off:2 Def:5)"/>
    <b v="0"/>
    <b v="0"/>
    <b v="0"/>
    <b v="0"/>
    <b v="0"/>
    <n v="0"/>
    <n v="84"/>
  </r>
  <r>
    <n v="42000406"/>
    <s v="2020-21 Playoffs"/>
    <d v="2021-07-20T00:00:00"/>
    <x v="3"/>
    <x v="2"/>
    <x v="0"/>
    <x v="0"/>
    <x v="1"/>
    <x v="2"/>
    <x v="3"/>
    <x v="2"/>
    <x v="3"/>
    <x v="1"/>
    <n v="2"/>
    <n v="35"/>
    <n v="33"/>
    <d v="1899-12-30T00:04:18"/>
    <d v="1899-12-30T00:07:42"/>
    <s v="0:00:00"/>
    <n v="0"/>
    <n v="186"/>
    <s v="PHX"/>
    <s v="foul"/>
    <m/>
    <m/>
    <m/>
    <m/>
    <m/>
    <m/>
    <m/>
    <s v="Giannis Antetokounmpo"/>
    <m/>
    <s v="Mikal Bridges"/>
    <m/>
    <s v="suns"/>
    <n v="0"/>
    <m/>
    <s v="s.foul"/>
    <m/>
    <m/>
    <s v="shooting"/>
    <m/>
    <m/>
    <m/>
    <m/>
    <m/>
    <s v="Bridges S.FOUL (P1.T2) (T.Brothers)"/>
    <b v="0"/>
    <b v="0"/>
    <b v="0"/>
    <b v="0"/>
    <b v="0"/>
    <n v="0"/>
    <n v="84"/>
  </r>
  <r>
    <n v="42000406"/>
    <s v="2020-21 Playoffs"/>
    <d v="2021-07-20T00:00:00"/>
    <x v="3"/>
    <x v="2"/>
    <x v="0"/>
    <x v="0"/>
    <x v="1"/>
    <x v="2"/>
    <x v="3"/>
    <x v="2"/>
    <x v="3"/>
    <x v="1"/>
    <n v="2"/>
    <n v="35"/>
    <n v="33"/>
    <d v="1899-12-30T00:04:18"/>
    <d v="1899-12-30T00:07:42"/>
    <s v="0:00:00"/>
    <n v="0"/>
    <n v="187"/>
    <s v="MIL"/>
    <s v="free throw"/>
    <m/>
    <m/>
    <m/>
    <m/>
    <m/>
    <m/>
    <n v="1"/>
    <m/>
    <n v="2"/>
    <s v="Giannis Antetokounmpo"/>
    <n v="0"/>
    <s v="bucks"/>
    <n v="0"/>
    <m/>
    <m/>
    <s v="missed"/>
    <m/>
    <s v="free throw 1/2"/>
    <m/>
    <m/>
    <m/>
    <m/>
    <m/>
    <s v="MISS Antetokounmpo Free Throw 1 of 2"/>
    <b v="0"/>
    <b v="0"/>
    <b v="0"/>
    <b v="0"/>
    <b v="0"/>
    <n v="0"/>
    <n v="84"/>
  </r>
  <r>
    <n v="42000406"/>
    <s v="2020-21 Playoffs"/>
    <d v="2021-07-20T00:00:00"/>
    <x v="3"/>
    <x v="2"/>
    <x v="0"/>
    <x v="0"/>
    <x v="1"/>
    <x v="2"/>
    <x v="3"/>
    <x v="2"/>
    <x v="3"/>
    <x v="1"/>
    <n v="2"/>
    <n v="35"/>
    <n v="33"/>
    <d v="1899-12-30T00:04:18"/>
    <d v="1899-12-30T00:07:42"/>
    <s v="0:00:00"/>
    <n v="0"/>
    <n v="188"/>
    <s v="MIL"/>
    <s v="rebound"/>
    <m/>
    <m/>
    <m/>
    <m/>
    <m/>
    <m/>
    <m/>
    <m/>
    <m/>
    <m/>
    <m/>
    <s v=""/>
    <n v="0"/>
    <m/>
    <m/>
    <m/>
    <m/>
    <s v="team rebound"/>
    <m/>
    <m/>
    <m/>
    <m/>
    <m/>
    <s v="BUCKS Rebound"/>
    <b v="0"/>
    <b v="0"/>
    <b v="0"/>
    <b v="0"/>
    <b v="0"/>
    <n v="0"/>
    <n v="84"/>
  </r>
  <r>
    <n v="42000406"/>
    <s v="2020-21 Playoffs"/>
    <d v="2021-07-20T00:00:00"/>
    <x v="3"/>
    <x v="2"/>
    <x v="0"/>
    <x v="0"/>
    <x v="1"/>
    <x v="2"/>
    <x v="4"/>
    <x v="2"/>
    <x v="3"/>
    <x v="1"/>
    <n v="2"/>
    <n v="35"/>
    <n v="33"/>
    <d v="1899-12-30T00:04:18"/>
    <d v="1899-12-30T00:07:42"/>
    <s v="0:00:00"/>
    <n v="0"/>
    <n v="189"/>
    <s v="MIL"/>
    <s v="substitution"/>
    <m/>
    <m/>
    <m/>
    <m/>
    <s v="Brook Lopez"/>
    <s v="Pat Connaughton"/>
    <m/>
    <m/>
    <m/>
    <s v="Pat Connaughton"/>
    <m/>
    <s v="bucks"/>
    <n v="0"/>
    <m/>
    <m/>
    <m/>
    <m/>
    <s v="sub"/>
    <m/>
    <m/>
    <m/>
    <m/>
    <m/>
    <s v="SUB: Lopez FOR Connaughton"/>
    <b v="0"/>
    <b v="0"/>
    <b v="0"/>
    <b v="0"/>
    <b v="0"/>
    <n v="0"/>
    <n v="84"/>
  </r>
  <r>
    <n v="42000406"/>
    <s v="2020-21 Playoffs"/>
    <d v="2021-07-20T00:00:00"/>
    <x v="3"/>
    <x v="2"/>
    <x v="0"/>
    <x v="0"/>
    <x v="1"/>
    <x v="2"/>
    <x v="3"/>
    <x v="2"/>
    <x v="3"/>
    <x v="1"/>
    <n v="2"/>
    <n v="35"/>
    <n v="34"/>
    <d v="1899-12-30T00:04:18"/>
    <d v="1899-12-30T00:07:42"/>
    <s v="0:00:00"/>
    <n v="0"/>
    <n v="190"/>
    <s v="MIL"/>
    <s v="free throw"/>
    <m/>
    <m/>
    <m/>
    <m/>
    <m/>
    <m/>
    <n v="2"/>
    <m/>
    <n v="2"/>
    <s v="Giannis Antetokounmpo"/>
    <n v="1"/>
    <s v="bucks"/>
    <n v="1"/>
    <m/>
    <m/>
    <s v="made"/>
    <m/>
    <s v="free throw 2/2"/>
    <m/>
    <m/>
    <m/>
    <m/>
    <m/>
    <s v="Antetokounmpo Free Throw 2 of 2 (11 PTS)"/>
    <b v="0"/>
    <b v="0"/>
    <b v="0"/>
    <b v="0"/>
    <b v="1"/>
    <n v="0"/>
    <n v="84"/>
  </r>
  <r>
    <n v="42000406"/>
    <s v="2020-21 Playoffs"/>
    <d v="2021-07-20T00:00:00"/>
    <x v="3"/>
    <x v="2"/>
    <x v="0"/>
    <x v="0"/>
    <x v="1"/>
    <x v="2"/>
    <x v="4"/>
    <x v="2"/>
    <x v="3"/>
    <x v="1"/>
    <n v="2"/>
    <n v="37"/>
    <n v="34"/>
    <d v="1899-12-30T00:04:04"/>
    <d v="1899-12-30T00:07:56"/>
    <s v="0:00:14"/>
    <n v="14"/>
    <n v="191"/>
    <s v="PHX"/>
    <s v="shot"/>
    <m/>
    <m/>
    <m/>
    <m/>
    <m/>
    <m/>
    <m/>
    <m/>
    <m/>
    <s v="Chris Paul"/>
    <n v="2"/>
    <s v="suns"/>
    <n v="-2"/>
    <m/>
    <m/>
    <s v="made"/>
    <m/>
    <s v="jump shot"/>
    <n v="13"/>
    <n v="93"/>
    <n v="90"/>
    <n v="15.7"/>
    <n v="14"/>
    <s v="Paul 13' Step Back Jump Shot (7 PTS)"/>
    <b v="1"/>
    <b v="0"/>
    <b v="0"/>
    <b v="0"/>
    <b v="0"/>
    <n v="1"/>
    <n v="85"/>
  </r>
  <r>
    <n v="42000406"/>
    <s v="2020-21 Playoffs"/>
    <d v="2021-07-20T00:00:00"/>
    <x v="3"/>
    <x v="2"/>
    <x v="0"/>
    <x v="0"/>
    <x v="1"/>
    <x v="2"/>
    <x v="4"/>
    <x v="2"/>
    <x v="3"/>
    <x v="1"/>
    <n v="2"/>
    <n v="37"/>
    <n v="34"/>
    <d v="1899-12-30T00:03:56"/>
    <d v="1899-12-30T00:08:04"/>
    <s v="0:00:08"/>
    <n v="8"/>
    <n v="192"/>
    <s v="MIL"/>
    <s v="shot"/>
    <m/>
    <m/>
    <m/>
    <m/>
    <m/>
    <m/>
    <m/>
    <m/>
    <m/>
    <s v="Brook Lopez"/>
    <n v="0"/>
    <s v="bucks"/>
    <n v="0"/>
    <m/>
    <m/>
    <s v="missed"/>
    <m/>
    <s v="cutting layup shot"/>
    <n v="3"/>
    <n v="6"/>
    <n v="26"/>
    <n v="25.6"/>
    <n v="86.4"/>
    <s v="MISS Lopez 3' Cutting Layup Shot"/>
    <b v="0"/>
    <b v="0"/>
    <b v="0"/>
    <b v="0"/>
    <b v="0"/>
    <n v="1"/>
    <n v="86"/>
  </r>
  <r>
    <n v="42000406"/>
    <s v="2020-21 Playoffs"/>
    <d v="2021-07-20T00:00:00"/>
    <x v="3"/>
    <x v="2"/>
    <x v="0"/>
    <x v="0"/>
    <x v="1"/>
    <x v="2"/>
    <x v="4"/>
    <x v="2"/>
    <x v="3"/>
    <x v="1"/>
    <n v="2"/>
    <n v="37"/>
    <n v="34"/>
    <d v="1899-12-30T00:03:55"/>
    <d v="1899-12-30T00:08:05"/>
    <s v="0:00:01"/>
    <n v="1"/>
    <n v="193"/>
    <s v="PHX"/>
    <s v="rebound"/>
    <m/>
    <m/>
    <m/>
    <m/>
    <m/>
    <m/>
    <m/>
    <m/>
    <m/>
    <s v="Deandre Ayton"/>
    <m/>
    <s v="suns"/>
    <n v="0"/>
    <m/>
    <m/>
    <m/>
    <m/>
    <s v="rebound defensive"/>
    <m/>
    <m/>
    <m/>
    <m/>
    <m/>
    <s v="Ayton REBOUND (Off:1 Def:2)"/>
    <b v="0"/>
    <b v="1"/>
    <b v="0"/>
    <b v="0"/>
    <b v="0"/>
    <n v="0"/>
    <n v="86"/>
  </r>
  <r>
    <n v="42000406"/>
    <s v="2020-21 Playoffs"/>
    <d v="2021-07-20T00:00:00"/>
    <x v="3"/>
    <x v="2"/>
    <x v="0"/>
    <x v="0"/>
    <x v="1"/>
    <x v="2"/>
    <x v="4"/>
    <x v="2"/>
    <x v="3"/>
    <x v="1"/>
    <n v="2"/>
    <n v="37"/>
    <n v="34"/>
    <d v="1899-12-30T00:03:52"/>
    <d v="1899-12-30T00:08:08"/>
    <s v="0:00:03"/>
    <n v="3"/>
    <n v="194"/>
    <s v="MIL"/>
    <s v="foul"/>
    <m/>
    <m/>
    <m/>
    <m/>
    <m/>
    <m/>
    <m/>
    <s v="Deandre Ayton"/>
    <m/>
    <s v="Brook Lopez"/>
    <m/>
    <s v="bucks"/>
    <n v="0"/>
    <m/>
    <s v="p.foul"/>
    <m/>
    <m/>
    <s v="personal"/>
    <m/>
    <m/>
    <m/>
    <m/>
    <m/>
    <s v="Lopez P.FOUL (P2.PN) (E.Lewis)"/>
    <b v="0"/>
    <b v="0"/>
    <b v="0"/>
    <b v="0"/>
    <b v="0"/>
    <n v="1"/>
    <n v="87"/>
  </r>
  <r>
    <n v="42000406"/>
    <s v="2020-21 Playoffs"/>
    <d v="2021-07-20T00:00:00"/>
    <x v="3"/>
    <x v="2"/>
    <x v="0"/>
    <x v="0"/>
    <x v="1"/>
    <x v="2"/>
    <x v="4"/>
    <x v="2"/>
    <x v="3"/>
    <x v="1"/>
    <n v="2"/>
    <n v="38"/>
    <n v="34"/>
    <d v="1899-12-30T00:03:52"/>
    <d v="1899-12-30T00:08:08"/>
    <s v="0:00:00"/>
    <n v="0"/>
    <n v="195"/>
    <s v="PHX"/>
    <s v="free throw"/>
    <m/>
    <m/>
    <m/>
    <m/>
    <m/>
    <m/>
    <n v="1"/>
    <m/>
    <n v="2"/>
    <s v="Deandre Ayton"/>
    <n v="1"/>
    <s v="suns"/>
    <n v="-1"/>
    <m/>
    <m/>
    <s v="made"/>
    <m/>
    <s v="free throw 1/2"/>
    <m/>
    <m/>
    <m/>
    <m/>
    <m/>
    <s v="Ayton Free Throw 1 of 2 (5 PTS)"/>
    <b v="0"/>
    <b v="0"/>
    <b v="0"/>
    <b v="0"/>
    <b v="0"/>
    <n v="0"/>
    <n v="87"/>
  </r>
  <r>
    <n v="42000406"/>
    <s v="2020-21 Playoffs"/>
    <d v="2021-07-20T00:00:00"/>
    <x v="3"/>
    <x v="2"/>
    <x v="0"/>
    <x v="0"/>
    <x v="1"/>
    <x v="2"/>
    <x v="4"/>
    <x v="2"/>
    <x v="3"/>
    <x v="1"/>
    <n v="2"/>
    <n v="39"/>
    <n v="34"/>
    <d v="1899-12-30T00:03:52"/>
    <d v="1899-12-30T00:08:08"/>
    <s v="0:00:00"/>
    <n v="0"/>
    <n v="196"/>
    <s v="PHX"/>
    <s v="free throw"/>
    <m/>
    <m/>
    <m/>
    <m/>
    <m/>
    <m/>
    <n v="2"/>
    <m/>
    <n v="2"/>
    <s v="Deandre Ayton"/>
    <n v="1"/>
    <s v="suns"/>
    <n v="-1"/>
    <m/>
    <m/>
    <s v="made"/>
    <m/>
    <s v="free throw 2/2"/>
    <m/>
    <m/>
    <m/>
    <m/>
    <m/>
    <s v="Ayton Free Throw 2 of 2 (6 PTS)"/>
    <b v="0"/>
    <b v="0"/>
    <b v="0"/>
    <b v="0"/>
    <b v="0"/>
    <n v="0"/>
    <n v="87"/>
  </r>
  <r>
    <n v="42000406"/>
    <s v="2020-21 Playoffs"/>
    <d v="2021-07-20T00:00:00"/>
    <x v="3"/>
    <x v="2"/>
    <x v="0"/>
    <x v="0"/>
    <x v="1"/>
    <x v="2"/>
    <x v="4"/>
    <x v="2"/>
    <x v="3"/>
    <x v="1"/>
    <n v="2"/>
    <n v="39"/>
    <n v="36"/>
    <d v="1899-12-30T00:03:40"/>
    <d v="1899-12-30T00:08:20"/>
    <s v="0:00:12"/>
    <n v="12"/>
    <n v="197"/>
    <s v="MIL"/>
    <s v="shot"/>
    <m/>
    <m/>
    <m/>
    <m/>
    <m/>
    <m/>
    <m/>
    <m/>
    <m/>
    <s v="Giannis Antetokounmpo"/>
    <n v="2"/>
    <s v="bucks"/>
    <n v="2"/>
    <m/>
    <m/>
    <s v="made"/>
    <m/>
    <s v="hook shot"/>
    <n v="6"/>
    <n v="-32"/>
    <n v="57"/>
    <n v="21.8"/>
    <n v="83.3"/>
    <s v="Antetokounmpo 7' Turnaround Hook Shot (13 PTS)"/>
    <b v="1"/>
    <b v="0"/>
    <b v="0"/>
    <b v="0"/>
    <b v="0"/>
    <n v="0"/>
    <n v="87"/>
  </r>
  <r>
    <n v="42000406"/>
    <s v="2020-21 Playoffs"/>
    <d v="2021-07-20T00:00:00"/>
    <x v="3"/>
    <x v="2"/>
    <x v="0"/>
    <x v="0"/>
    <x v="1"/>
    <x v="2"/>
    <x v="4"/>
    <x v="2"/>
    <x v="3"/>
    <x v="1"/>
    <n v="2"/>
    <n v="39"/>
    <n v="36"/>
    <d v="1899-12-30T00:03:24"/>
    <d v="1899-12-30T00:08:36"/>
    <s v="0:00:16"/>
    <n v="16"/>
    <n v="198"/>
    <s v="PHX"/>
    <s v="shot"/>
    <m/>
    <m/>
    <m/>
    <m/>
    <m/>
    <m/>
    <m/>
    <m/>
    <m/>
    <s v="Chris Paul"/>
    <n v="0"/>
    <s v="suns"/>
    <n v="0"/>
    <m/>
    <m/>
    <s v="missed"/>
    <m/>
    <s v="jump shot"/>
    <n v="13"/>
    <n v="-37"/>
    <n v="120"/>
    <n v="28.7"/>
    <n v="17"/>
    <s v="MISS Paul 13' Jump Shot"/>
    <b v="0"/>
    <b v="0"/>
    <b v="0"/>
    <b v="0"/>
    <b v="0"/>
    <n v="1"/>
    <n v="88"/>
  </r>
  <r>
    <n v="42000406"/>
    <s v="2020-21 Playoffs"/>
    <d v="2021-07-20T00:00:00"/>
    <x v="3"/>
    <x v="2"/>
    <x v="0"/>
    <x v="0"/>
    <x v="1"/>
    <x v="2"/>
    <x v="4"/>
    <x v="2"/>
    <x v="3"/>
    <x v="1"/>
    <n v="2"/>
    <n v="39"/>
    <n v="36"/>
    <d v="1899-12-30T00:03:23"/>
    <d v="1899-12-30T00:08:37"/>
    <s v="0:00:01"/>
    <n v="1"/>
    <n v="199"/>
    <s v="MIL"/>
    <s v="rebound"/>
    <m/>
    <m/>
    <m/>
    <m/>
    <m/>
    <m/>
    <m/>
    <m/>
    <m/>
    <s v="Khris Middleton"/>
    <m/>
    <s v="bucks"/>
    <n v="0"/>
    <m/>
    <m/>
    <m/>
    <m/>
    <s v="rebound defensive"/>
    <m/>
    <m/>
    <m/>
    <m/>
    <m/>
    <s v="Middleton REBOUND (Off:0 Def:4)"/>
    <b v="0"/>
    <b v="1"/>
    <b v="0"/>
    <b v="0"/>
    <b v="0"/>
    <n v="0"/>
    <n v="88"/>
  </r>
  <r>
    <n v="42000406"/>
    <s v="2020-21 Playoffs"/>
    <d v="2021-07-20T00:00:00"/>
    <x v="3"/>
    <x v="2"/>
    <x v="0"/>
    <x v="0"/>
    <x v="1"/>
    <x v="2"/>
    <x v="4"/>
    <x v="2"/>
    <x v="3"/>
    <x v="1"/>
    <n v="2"/>
    <n v="39"/>
    <n v="36"/>
    <d v="1899-12-30T00:03:17"/>
    <d v="1899-12-30T00:08:43"/>
    <s v="0:00:06"/>
    <n v="6"/>
    <n v="200"/>
    <s v="MIL"/>
    <s v="shot"/>
    <m/>
    <m/>
    <m/>
    <m/>
    <m/>
    <m/>
    <m/>
    <m/>
    <m/>
    <s v="Brook Lopez"/>
    <n v="0"/>
    <s v="bucks"/>
    <n v="0"/>
    <m/>
    <m/>
    <s v="missed"/>
    <m/>
    <s v="3pt running jump shot"/>
    <n v="26"/>
    <n v="199"/>
    <n v="162"/>
    <n v="44.9"/>
    <n v="72.8"/>
    <s v="MISS Lopez 26' 3PT Running Jump Shot"/>
    <b v="0"/>
    <b v="0"/>
    <b v="0"/>
    <b v="0"/>
    <b v="0"/>
    <n v="1"/>
    <n v="89"/>
  </r>
  <r>
    <n v="42000406"/>
    <s v="2020-21 Playoffs"/>
    <d v="2021-07-20T00:00:00"/>
    <x v="3"/>
    <x v="2"/>
    <x v="0"/>
    <x v="0"/>
    <x v="1"/>
    <x v="2"/>
    <x v="4"/>
    <x v="2"/>
    <x v="3"/>
    <x v="1"/>
    <n v="2"/>
    <n v="39"/>
    <n v="36"/>
    <d v="1899-12-30T00:03:16"/>
    <d v="1899-12-30T00:08:44"/>
    <s v="0:00:01"/>
    <n v="1"/>
    <n v="201"/>
    <s v="PHX"/>
    <s v="rebound"/>
    <m/>
    <m/>
    <m/>
    <m/>
    <m/>
    <m/>
    <m/>
    <m/>
    <m/>
    <s v="Mikal Bridges"/>
    <m/>
    <s v="suns"/>
    <n v="0"/>
    <m/>
    <m/>
    <m/>
    <m/>
    <s v="rebound defensive"/>
    <m/>
    <m/>
    <m/>
    <m/>
    <m/>
    <s v="Bridges REBOUND (Off:1 Def:2)"/>
    <b v="0"/>
    <b v="1"/>
    <b v="0"/>
    <b v="0"/>
    <b v="0"/>
    <n v="0"/>
    <n v="89"/>
  </r>
  <r>
    <n v="42000406"/>
    <s v="2020-21 Playoffs"/>
    <d v="2021-07-20T00:00:00"/>
    <x v="3"/>
    <x v="2"/>
    <x v="0"/>
    <x v="0"/>
    <x v="1"/>
    <x v="2"/>
    <x v="4"/>
    <x v="2"/>
    <x v="3"/>
    <x v="1"/>
    <n v="2"/>
    <n v="39"/>
    <n v="36"/>
    <d v="1899-12-30T00:03:11"/>
    <d v="1899-12-30T00:08:49"/>
    <s v="0:00:05"/>
    <n v="5"/>
    <n v="202"/>
    <s v="PHX"/>
    <s v="timeout"/>
    <m/>
    <m/>
    <m/>
    <m/>
    <m/>
    <m/>
    <m/>
    <m/>
    <m/>
    <m/>
    <m/>
    <s v=""/>
    <n v="0"/>
    <m/>
    <m/>
    <m/>
    <m/>
    <s v="timeout: regular"/>
    <m/>
    <m/>
    <m/>
    <m/>
    <m/>
    <s v="Suns Timeout: Regular (Reg.2 Short 0)"/>
    <b v="0"/>
    <b v="0"/>
    <b v="0"/>
    <b v="0"/>
    <b v="0"/>
    <n v="1"/>
    <n v="90"/>
  </r>
  <r>
    <n v="42000406"/>
    <s v="2020-21 Playoffs"/>
    <d v="2021-07-20T00:00:00"/>
    <x v="3"/>
    <x v="2"/>
    <x v="0"/>
    <x v="0"/>
    <x v="1"/>
    <x v="2"/>
    <x v="4"/>
    <x v="3"/>
    <x v="3"/>
    <x v="1"/>
    <n v="2"/>
    <n v="39"/>
    <n v="36"/>
    <d v="1899-12-30T00:03:11"/>
    <d v="1899-12-30T00:08:49"/>
    <s v="0:00:00"/>
    <n v="0"/>
    <n v="203"/>
    <s v="MIL"/>
    <s v="substitution"/>
    <m/>
    <m/>
    <m/>
    <m/>
    <s v="Pat Connaughton"/>
    <s v="Khris Middleton"/>
    <m/>
    <m/>
    <m/>
    <s v="Khris Middleton"/>
    <m/>
    <s v="bucks"/>
    <n v="0"/>
    <m/>
    <m/>
    <m/>
    <m/>
    <s v="sub"/>
    <m/>
    <m/>
    <m/>
    <m/>
    <m/>
    <s v="SUB: Connaughton FOR Middleton"/>
    <b v="0"/>
    <b v="0"/>
    <b v="0"/>
    <b v="0"/>
    <b v="0"/>
    <n v="0"/>
    <n v="90"/>
  </r>
  <r>
    <n v="42000406"/>
    <s v="2020-21 Playoffs"/>
    <d v="2021-07-20T00:00:00"/>
    <x v="3"/>
    <x v="2"/>
    <x v="0"/>
    <x v="0"/>
    <x v="1"/>
    <x v="2"/>
    <x v="4"/>
    <x v="3"/>
    <x v="3"/>
    <x v="1"/>
    <n v="2"/>
    <n v="39"/>
    <n v="36"/>
    <d v="1899-12-30T00:03:05"/>
    <d v="1899-12-30T00:08:55"/>
    <s v="0:00:06"/>
    <n v="6"/>
    <n v="204"/>
    <s v="PHX"/>
    <s v="foul"/>
    <m/>
    <m/>
    <m/>
    <m/>
    <m/>
    <m/>
    <m/>
    <s v="Pat Connaughton"/>
    <m/>
    <s v="Deandre Ayton"/>
    <m/>
    <s v="suns"/>
    <n v="0"/>
    <m/>
    <m/>
    <m/>
    <m/>
    <s v="offensive"/>
    <m/>
    <m/>
    <m/>
    <m/>
    <m/>
    <s v="Ayton OFF.Foul (P2) (S.Foster)"/>
    <b v="0"/>
    <b v="0"/>
    <b v="0"/>
    <b v="0"/>
    <b v="0"/>
    <n v="0"/>
    <n v="90"/>
  </r>
  <r>
    <n v="42000406"/>
    <s v="2020-21 Playoffs"/>
    <d v="2021-07-20T00:00:00"/>
    <x v="3"/>
    <x v="2"/>
    <x v="0"/>
    <x v="0"/>
    <x v="1"/>
    <x v="2"/>
    <x v="4"/>
    <x v="3"/>
    <x v="3"/>
    <x v="1"/>
    <n v="2"/>
    <n v="39"/>
    <n v="36"/>
    <d v="1899-12-30T00:03:05"/>
    <d v="1899-12-30T00:08:55"/>
    <s v="0:00:00"/>
    <n v="0"/>
    <n v="205"/>
    <s v="PHX"/>
    <s v="turnover"/>
    <m/>
    <m/>
    <m/>
    <m/>
    <m/>
    <m/>
    <m/>
    <m/>
    <m/>
    <s v="Deandre Ayton"/>
    <m/>
    <s v="suns"/>
    <n v="0"/>
    <m/>
    <s v="offensive foul turnover"/>
    <m/>
    <m/>
    <s v="offensive foul"/>
    <m/>
    <m/>
    <m/>
    <m/>
    <m/>
    <s v="Ayton Offensive Foul Turnover (P2.T7)"/>
    <b v="0"/>
    <b v="0"/>
    <b v="1"/>
    <b v="0"/>
    <b v="0"/>
    <n v="0"/>
    <n v="90"/>
  </r>
  <r>
    <n v="42000406"/>
    <s v="2020-21 Playoffs"/>
    <d v="2021-07-20T00:00:00"/>
    <x v="3"/>
    <x v="2"/>
    <x v="0"/>
    <x v="0"/>
    <x v="1"/>
    <x v="2"/>
    <x v="4"/>
    <x v="3"/>
    <x v="3"/>
    <x v="1"/>
    <n v="2"/>
    <n v="39"/>
    <n v="36"/>
    <d v="1899-12-30T00:02:57"/>
    <d v="1899-12-30T00:09:03"/>
    <s v="0:00:08"/>
    <n v="8"/>
    <n v="206"/>
    <s v="MIL"/>
    <s v="shot"/>
    <m/>
    <m/>
    <m/>
    <s v="Deandre Ayton"/>
    <m/>
    <m/>
    <m/>
    <m/>
    <m/>
    <s v="Jrue Holiday"/>
    <n v="0"/>
    <s v="bucks"/>
    <n v="0"/>
    <m/>
    <m/>
    <s v="missed"/>
    <m/>
    <s v="jump shot"/>
    <n v="15"/>
    <n v="-55"/>
    <n v="142"/>
    <n v="19.5"/>
    <n v="74.8"/>
    <s v="MISS Holiday 15' Pullup Jump Shot: Ayton BLOCK (2 BLK)"/>
    <b v="0"/>
    <b v="0"/>
    <b v="0"/>
    <b v="0"/>
    <b v="0"/>
    <n v="1"/>
    <n v="91"/>
  </r>
  <r>
    <n v="42000406"/>
    <s v="2020-21 Playoffs"/>
    <d v="2021-07-20T00:00:00"/>
    <x v="3"/>
    <x v="2"/>
    <x v="0"/>
    <x v="0"/>
    <x v="1"/>
    <x v="2"/>
    <x v="4"/>
    <x v="3"/>
    <x v="3"/>
    <x v="1"/>
    <n v="2"/>
    <n v="39"/>
    <n v="36"/>
    <d v="1899-12-30T00:02:56"/>
    <d v="1899-12-30T00:09:04"/>
    <s v="0:00:01"/>
    <n v="1"/>
    <n v="207"/>
    <s v="PHX"/>
    <s v="rebound"/>
    <m/>
    <m/>
    <m/>
    <m/>
    <m/>
    <m/>
    <m/>
    <m/>
    <m/>
    <s v="Deandre Ayton"/>
    <m/>
    <s v="suns"/>
    <n v="0"/>
    <m/>
    <m/>
    <m/>
    <m/>
    <s v="rebound defensive"/>
    <m/>
    <m/>
    <m/>
    <m/>
    <m/>
    <s v="Ayton REBOUND (Off:1 Def:3)"/>
    <b v="0"/>
    <b v="1"/>
    <b v="0"/>
    <b v="0"/>
    <b v="0"/>
    <n v="0"/>
    <n v="91"/>
  </r>
  <r>
    <n v="42000406"/>
    <s v="2020-21 Playoffs"/>
    <d v="2021-07-20T00:00:00"/>
    <x v="3"/>
    <x v="2"/>
    <x v="0"/>
    <x v="0"/>
    <x v="1"/>
    <x v="2"/>
    <x v="4"/>
    <x v="3"/>
    <x v="3"/>
    <x v="1"/>
    <n v="2"/>
    <n v="41"/>
    <n v="36"/>
    <d v="1899-12-30T00:02:42"/>
    <d v="1899-12-30T00:09:18"/>
    <s v="0:00:14"/>
    <n v="14"/>
    <n v="208"/>
    <s v="PHX"/>
    <s v="shot"/>
    <s v="Devin Booker"/>
    <m/>
    <m/>
    <m/>
    <m/>
    <m/>
    <m/>
    <m/>
    <m/>
    <s v="Chris Paul"/>
    <n v="2"/>
    <s v="suns"/>
    <n v="-2"/>
    <m/>
    <m/>
    <s v="made"/>
    <m/>
    <s v="jump shot"/>
    <n v="16"/>
    <n v="-71"/>
    <n v="141"/>
    <n v="32.1"/>
    <n v="19.100000000000001"/>
    <s v="Paul 16' Pullup Jump Shot (9 PTS) (Booker 1 AST)"/>
    <b v="1"/>
    <b v="0"/>
    <b v="0"/>
    <b v="0"/>
    <b v="0"/>
    <n v="1"/>
    <n v="92"/>
  </r>
  <r>
    <n v="42000406"/>
    <s v="2020-21 Playoffs"/>
    <d v="2021-07-20T00:00:00"/>
    <x v="3"/>
    <x v="2"/>
    <x v="0"/>
    <x v="0"/>
    <x v="1"/>
    <x v="2"/>
    <x v="4"/>
    <x v="3"/>
    <x v="3"/>
    <x v="1"/>
    <n v="2"/>
    <n v="41"/>
    <n v="38"/>
    <d v="1899-12-30T00:02:20"/>
    <d v="1899-12-30T00:09:40"/>
    <s v="0:00:22"/>
    <n v="22"/>
    <n v="209"/>
    <s v="MIL"/>
    <s v="shot"/>
    <s v="Jrue Holiday"/>
    <m/>
    <m/>
    <m/>
    <m/>
    <m/>
    <m/>
    <m/>
    <m/>
    <s v="Giannis Antetokounmpo"/>
    <n v="2"/>
    <s v="bucks"/>
    <n v="2"/>
    <m/>
    <m/>
    <s v="made"/>
    <m/>
    <s v="cutting layup shot"/>
    <n v="1"/>
    <n v="6"/>
    <n v="6"/>
    <n v="25.6"/>
    <n v="88.4"/>
    <s v="Antetokounmpo 1' Cutting Layup Shot (15 PTS) (Holiday 6 AST)"/>
    <b v="1"/>
    <b v="0"/>
    <b v="0"/>
    <b v="0"/>
    <b v="0"/>
    <n v="1"/>
    <n v="93"/>
  </r>
  <r>
    <n v="42000406"/>
    <s v="2020-21 Playoffs"/>
    <d v="2021-07-20T00:00:00"/>
    <x v="3"/>
    <x v="2"/>
    <x v="0"/>
    <x v="0"/>
    <x v="1"/>
    <x v="2"/>
    <x v="4"/>
    <x v="3"/>
    <x v="3"/>
    <x v="1"/>
    <n v="2"/>
    <n v="43"/>
    <n v="38"/>
    <d v="1899-12-30T00:02:06"/>
    <d v="1899-12-30T00:09:54"/>
    <s v="0:00:14"/>
    <n v="14"/>
    <n v="210"/>
    <s v="PHX"/>
    <s v="shot"/>
    <m/>
    <m/>
    <m/>
    <m/>
    <m/>
    <m/>
    <m/>
    <m/>
    <m/>
    <s v="Chris Paul"/>
    <n v="2"/>
    <s v="suns"/>
    <n v="-2"/>
    <m/>
    <m/>
    <s v="made"/>
    <m/>
    <s v="jump shot"/>
    <n v="14"/>
    <n v="-70"/>
    <n v="117"/>
    <n v="32"/>
    <n v="16.7"/>
    <s v="Paul 14' Pullup Jump Shot (11 PTS)"/>
    <b v="1"/>
    <b v="0"/>
    <b v="0"/>
    <b v="0"/>
    <b v="0"/>
    <n v="1"/>
    <n v="94"/>
  </r>
  <r>
    <n v="42000406"/>
    <s v="2020-21 Playoffs"/>
    <d v="2021-07-20T00:00:00"/>
    <x v="3"/>
    <x v="2"/>
    <x v="0"/>
    <x v="0"/>
    <x v="1"/>
    <x v="2"/>
    <x v="4"/>
    <x v="3"/>
    <x v="3"/>
    <x v="1"/>
    <n v="2"/>
    <n v="43"/>
    <n v="40"/>
    <d v="1899-12-30T00:01:46"/>
    <d v="1899-12-30T00:10:14"/>
    <s v="0:00:20"/>
    <n v="20"/>
    <n v="211"/>
    <s v="MIL"/>
    <s v="shot"/>
    <m/>
    <m/>
    <m/>
    <m/>
    <m/>
    <m/>
    <m/>
    <m/>
    <m/>
    <s v="Giannis Antetokounmpo"/>
    <n v="2"/>
    <s v="bucks"/>
    <n v="2"/>
    <m/>
    <m/>
    <s v="made"/>
    <m/>
    <s v="fadeaway jumper"/>
    <n v="14"/>
    <n v="53"/>
    <n v="131"/>
    <n v="30.3"/>
    <n v="75.900000000000006"/>
    <s v="Antetokounmpo 14' Fadeaway Jumper (17 PTS)"/>
    <b v="1"/>
    <b v="0"/>
    <b v="0"/>
    <b v="0"/>
    <b v="0"/>
    <n v="1"/>
    <n v="95"/>
  </r>
  <r>
    <n v="42000406"/>
    <s v="2020-21 Playoffs"/>
    <d v="2021-07-20T00:00:00"/>
    <x v="3"/>
    <x v="2"/>
    <x v="0"/>
    <x v="0"/>
    <x v="1"/>
    <x v="2"/>
    <x v="4"/>
    <x v="3"/>
    <x v="3"/>
    <x v="1"/>
    <n v="2"/>
    <n v="45"/>
    <n v="40"/>
    <d v="1899-12-30T00:01:23"/>
    <d v="1899-12-30T00:10:37"/>
    <s v="0:00:23"/>
    <n v="23"/>
    <n v="212"/>
    <s v="PHX"/>
    <s v="shot"/>
    <s v="Chris Paul"/>
    <m/>
    <m/>
    <m/>
    <m/>
    <m/>
    <m/>
    <m/>
    <m/>
    <s v="Deandre Ayton"/>
    <n v="2"/>
    <s v="suns"/>
    <n v="-2"/>
    <m/>
    <m/>
    <s v="made"/>
    <m/>
    <s v="layup"/>
    <n v="3"/>
    <n v="-5"/>
    <n v="26"/>
    <n v="25.5"/>
    <n v="7.6"/>
    <s v="Ayton 3' Alley Oop Layup (8 PTS) (Paul 4 AST)"/>
    <b v="1"/>
    <b v="0"/>
    <b v="0"/>
    <b v="0"/>
    <b v="0"/>
    <n v="1"/>
    <n v="96"/>
  </r>
  <r>
    <n v="42000406"/>
    <s v="2020-21 Playoffs"/>
    <d v="2021-07-20T00:00:00"/>
    <x v="3"/>
    <x v="2"/>
    <x v="0"/>
    <x v="0"/>
    <x v="1"/>
    <x v="2"/>
    <x v="4"/>
    <x v="3"/>
    <x v="3"/>
    <x v="1"/>
    <n v="2"/>
    <n v="45"/>
    <n v="40"/>
    <d v="1899-12-30T00:01:10"/>
    <d v="1899-12-30T00:10:50"/>
    <s v="0:00:13"/>
    <n v="13"/>
    <n v="213"/>
    <s v="MIL"/>
    <s v="turnover"/>
    <m/>
    <m/>
    <m/>
    <m/>
    <m/>
    <m/>
    <m/>
    <m/>
    <m/>
    <s v="Brook Lopez"/>
    <m/>
    <s v="bucks"/>
    <n v="0"/>
    <m/>
    <m/>
    <m/>
    <m/>
    <s v="offensive goaltending"/>
    <m/>
    <m/>
    <m/>
    <m/>
    <m/>
    <s v="Lopez Offensive Goaltending Turnover (P1.T11)"/>
    <b v="0"/>
    <b v="0"/>
    <b v="1"/>
    <b v="0"/>
    <b v="0"/>
    <n v="1"/>
    <n v="97"/>
  </r>
  <r>
    <n v="42000406"/>
    <s v="2020-21 Playoffs"/>
    <d v="2021-07-20T00:00:00"/>
    <x v="3"/>
    <x v="2"/>
    <x v="0"/>
    <x v="3"/>
    <x v="1"/>
    <x v="2"/>
    <x v="4"/>
    <x v="3"/>
    <x v="3"/>
    <x v="1"/>
    <n v="2"/>
    <n v="45"/>
    <n v="40"/>
    <d v="1899-12-30T00:01:10"/>
    <d v="1899-12-30T00:10:50"/>
    <s v="0:00:00"/>
    <n v="0"/>
    <n v="214"/>
    <s v="PHX"/>
    <s v="substitution"/>
    <m/>
    <m/>
    <m/>
    <m/>
    <s v="Cameron Johnson"/>
    <s v="Jae Crowder"/>
    <m/>
    <m/>
    <m/>
    <s v="Jae Crowder"/>
    <m/>
    <s v="suns"/>
    <n v="0"/>
    <m/>
    <m/>
    <m/>
    <m/>
    <s v="sub"/>
    <m/>
    <m/>
    <m/>
    <m/>
    <m/>
    <s v="SUB: Johnson FOR Crowder"/>
    <b v="0"/>
    <b v="0"/>
    <b v="0"/>
    <b v="0"/>
    <b v="0"/>
    <n v="1"/>
    <n v="98"/>
  </r>
  <r>
    <n v="42000406"/>
    <s v="2020-21 Playoffs"/>
    <d v="2021-07-20T00:00:00"/>
    <x v="3"/>
    <x v="2"/>
    <x v="0"/>
    <x v="3"/>
    <x v="1"/>
    <x v="2"/>
    <x v="4"/>
    <x v="3"/>
    <x v="0"/>
    <x v="1"/>
    <n v="2"/>
    <n v="45"/>
    <n v="40"/>
    <d v="1899-12-30T00:01:10"/>
    <d v="1899-12-30T00:10:50"/>
    <s v="0:00:00"/>
    <n v="0"/>
    <n v="215"/>
    <s v="MIL"/>
    <s v="substitution"/>
    <m/>
    <m/>
    <m/>
    <m/>
    <s v="Khris Middleton"/>
    <s v="Jrue Holiday"/>
    <m/>
    <m/>
    <m/>
    <s v="Jrue Holiday"/>
    <m/>
    <s v="bucks"/>
    <n v="0"/>
    <m/>
    <m/>
    <m/>
    <m/>
    <s v="sub"/>
    <m/>
    <m/>
    <m/>
    <m/>
    <m/>
    <s v="SUB: Middleton FOR Holiday"/>
    <b v="0"/>
    <b v="0"/>
    <b v="0"/>
    <b v="0"/>
    <b v="0"/>
    <n v="0"/>
    <n v="98"/>
  </r>
  <r>
    <n v="42000406"/>
    <s v="2020-21 Playoffs"/>
    <d v="2021-07-20T00:00:00"/>
    <x v="3"/>
    <x v="2"/>
    <x v="0"/>
    <x v="3"/>
    <x v="1"/>
    <x v="2"/>
    <x v="5"/>
    <x v="3"/>
    <x v="0"/>
    <x v="1"/>
    <n v="2"/>
    <n v="45"/>
    <n v="40"/>
    <d v="1899-12-30T00:01:10"/>
    <d v="1899-12-30T00:10:50"/>
    <s v="0:00:00"/>
    <n v="0"/>
    <n v="216"/>
    <s v="MIL"/>
    <s v="substitution"/>
    <m/>
    <m/>
    <m/>
    <m/>
    <s v="Jrue Holiday"/>
    <s v="Brook Lopez"/>
    <m/>
    <m/>
    <m/>
    <s v="Brook Lopez"/>
    <m/>
    <s v="bucks"/>
    <n v="0"/>
    <m/>
    <m/>
    <m/>
    <m/>
    <s v="sub"/>
    <m/>
    <m/>
    <m/>
    <m/>
    <m/>
    <s v="SUB: Holiday FOR Lopez"/>
    <b v="0"/>
    <b v="0"/>
    <b v="0"/>
    <b v="0"/>
    <b v="0"/>
    <n v="0"/>
    <n v="98"/>
  </r>
  <r>
    <n v="42000406"/>
    <s v="2020-21 Playoffs"/>
    <d v="2021-07-20T00:00:00"/>
    <x v="3"/>
    <x v="2"/>
    <x v="0"/>
    <x v="3"/>
    <x v="1"/>
    <x v="2"/>
    <x v="5"/>
    <x v="3"/>
    <x v="0"/>
    <x v="1"/>
    <n v="2"/>
    <n v="45"/>
    <n v="40"/>
    <d v="1899-12-30T00:00:46"/>
    <d v="1899-12-30T00:11:14"/>
    <s v="0:00:24"/>
    <n v="24"/>
    <n v="217"/>
    <s v="PHX"/>
    <s v="shot"/>
    <m/>
    <m/>
    <m/>
    <s v="Giannis Antetokounmpo"/>
    <m/>
    <m/>
    <m/>
    <m/>
    <m/>
    <s v="Devin Booker"/>
    <n v="0"/>
    <s v="suns"/>
    <n v="0"/>
    <m/>
    <m/>
    <s v="missed"/>
    <m/>
    <s v="turnaround fadeaway"/>
    <n v="19"/>
    <n v="142"/>
    <n v="121"/>
    <n v="10.799999999999899"/>
    <n v="17.100000000000001"/>
    <s v="Antetokounmpo BLOCK (3 BLK): MISS Booker 19' Turnaround Fadeaway Shot"/>
    <b v="0"/>
    <b v="0"/>
    <b v="0"/>
    <b v="0"/>
    <b v="0"/>
    <n v="0"/>
    <n v="98"/>
  </r>
  <r>
    <n v="42000406"/>
    <s v="2020-21 Playoffs"/>
    <d v="2021-07-20T00:00:00"/>
    <x v="3"/>
    <x v="2"/>
    <x v="0"/>
    <x v="3"/>
    <x v="1"/>
    <x v="2"/>
    <x v="5"/>
    <x v="3"/>
    <x v="0"/>
    <x v="1"/>
    <n v="2"/>
    <n v="45"/>
    <n v="40"/>
    <d v="1899-12-30T00:00:46"/>
    <d v="1899-12-30T00:11:14"/>
    <s v="0:00:00"/>
    <n v="0"/>
    <n v="218"/>
    <s v="PHX"/>
    <s v="rebound"/>
    <m/>
    <m/>
    <m/>
    <m/>
    <m/>
    <m/>
    <m/>
    <m/>
    <m/>
    <m/>
    <m/>
    <s v=""/>
    <n v="0"/>
    <m/>
    <m/>
    <m/>
    <m/>
    <s v="team rebound"/>
    <m/>
    <m/>
    <m/>
    <m/>
    <m/>
    <s v="Suns Rebound"/>
    <b v="0"/>
    <b v="0"/>
    <b v="0"/>
    <b v="0"/>
    <b v="0"/>
    <n v="0"/>
    <n v="98"/>
  </r>
  <r>
    <n v="42000406"/>
    <s v="2020-21 Playoffs"/>
    <d v="2021-07-20T00:00:00"/>
    <x v="3"/>
    <x v="2"/>
    <x v="0"/>
    <x v="3"/>
    <x v="1"/>
    <x v="2"/>
    <x v="5"/>
    <x v="3"/>
    <x v="0"/>
    <x v="1"/>
    <n v="2"/>
    <n v="45"/>
    <n v="40"/>
    <d v="1899-12-30T00:00:46"/>
    <d v="1899-12-30T00:11:14"/>
    <s v="0:00:00"/>
    <n v="0"/>
    <n v="219"/>
    <s v="PHX"/>
    <s v="turnover"/>
    <m/>
    <m/>
    <m/>
    <m/>
    <m/>
    <m/>
    <m/>
    <m/>
    <m/>
    <m/>
    <m/>
    <s v=""/>
    <n v="0"/>
    <m/>
    <m/>
    <m/>
    <m/>
    <s v="shot clock"/>
    <m/>
    <m/>
    <m/>
    <m/>
    <m/>
    <s v="Suns Turnover: Shot Clock (T#8)"/>
    <b v="0"/>
    <b v="0"/>
    <b v="1"/>
    <b v="0"/>
    <b v="0"/>
    <n v="0"/>
    <n v="98"/>
  </r>
  <r>
    <n v="42000406"/>
    <s v="2020-21 Playoffs"/>
    <d v="2021-07-20T00:00:00"/>
    <x v="3"/>
    <x v="2"/>
    <x v="0"/>
    <x v="3"/>
    <x v="3"/>
    <x v="2"/>
    <x v="5"/>
    <x v="3"/>
    <x v="0"/>
    <x v="1"/>
    <n v="2"/>
    <n v="45"/>
    <n v="40"/>
    <d v="1899-12-30T00:00:46"/>
    <d v="1899-12-30T00:11:14"/>
    <s v="0:00:00"/>
    <n v="0"/>
    <n v="220"/>
    <s v="PHX"/>
    <s v="substitution"/>
    <m/>
    <m/>
    <m/>
    <m/>
    <s v="Torrey Craig"/>
    <s v="Deandre Ayton"/>
    <m/>
    <m/>
    <m/>
    <s v="Deandre Ayton"/>
    <m/>
    <s v="suns"/>
    <n v="0"/>
    <m/>
    <m/>
    <m/>
    <m/>
    <s v="sub"/>
    <m/>
    <m/>
    <m/>
    <m/>
    <m/>
    <s v="SUB: Craig FOR Ayton"/>
    <b v="0"/>
    <b v="0"/>
    <b v="0"/>
    <b v="0"/>
    <b v="0"/>
    <n v="1"/>
    <n v="99"/>
  </r>
  <r>
    <n v="42000406"/>
    <s v="2020-21 Playoffs"/>
    <d v="2021-07-20T00:00:00"/>
    <x v="3"/>
    <x v="2"/>
    <x v="0"/>
    <x v="3"/>
    <x v="3"/>
    <x v="2"/>
    <x v="5"/>
    <x v="3"/>
    <x v="0"/>
    <x v="1"/>
    <n v="2"/>
    <n v="45"/>
    <n v="40"/>
    <d v="1899-12-30T00:00:32"/>
    <d v="1899-12-30T00:11:28"/>
    <s v="0:00:14"/>
    <n v="14"/>
    <n v="221"/>
    <s v="MIL"/>
    <s v="shot"/>
    <m/>
    <m/>
    <m/>
    <m/>
    <m/>
    <m/>
    <m/>
    <m/>
    <m/>
    <s v="Khris Middleton"/>
    <n v="0"/>
    <s v="bucks"/>
    <n v="0"/>
    <m/>
    <m/>
    <s v="missed"/>
    <m/>
    <s v="3pt jump shot"/>
    <n v="27"/>
    <n v="-163"/>
    <n v="215"/>
    <n v="8.6999999999999993"/>
    <n v="67.5"/>
    <s v="MISS Middleton 27' 3PT Jump Shot"/>
    <b v="0"/>
    <b v="0"/>
    <b v="0"/>
    <b v="0"/>
    <b v="0"/>
    <n v="0"/>
    <n v="99"/>
  </r>
  <r>
    <n v="42000406"/>
    <s v="2020-21 Playoffs"/>
    <d v="2021-07-20T00:00:00"/>
    <x v="3"/>
    <x v="2"/>
    <x v="0"/>
    <x v="3"/>
    <x v="3"/>
    <x v="2"/>
    <x v="5"/>
    <x v="3"/>
    <x v="0"/>
    <x v="1"/>
    <n v="2"/>
    <n v="45"/>
    <n v="40"/>
    <d v="1899-12-30T00:00:31"/>
    <d v="1899-12-30T00:11:29"/>
    <s v="0:00:01"/>
    <n v="1"/>
    <n v="222"/>
    <s v="PHX"/>
    <s v="rebound"/>
    <m/>
    <m/>
    <m/>
    <m/>
    <m/>
    <m/>
    <m/>
    <m/>
    <m/>
    <s v="Devin Booker"/>
    <m/>
    <s v="suns"/>
    <n v="0"/>
    <m/>
    <m/>
    <m/>
    <m/>
    <s v="rebound defensive"/>
    <m/>
    <m/>
    <m/>
    <m/>
    <m/>
    <s v="Booker REBOUND (Off:0 Def:2)"/>
    <b v="0"/>
    <b v="1"/>
    <b v="0"/>
    <b v="0"/>
    <b v="0"/>
    <n v="0"/>
    <n v="99"/>
  </r>
  <r>
    <n v="42000406"/>
    <s v="2020-21 Playoffs"/>
    <d v="2021-07-20T00:00:00"/>
    <x v="3"/>
    <x v="2"/>
    <x v="0"/>
    <x v="3"/>
    <x v="3"/>
    <x v="2"/>
    <x v="5"/>
    <x v="3"/>
    <x v="0"/>
    <x v="1"/>
    <n v="2"/>
    <n v="47"/>
    <n v="40"/>
    <d v="1899-12-30T00:00:22"/>
    <d v="1899-12-30T00:11:38"/>
    <s v="0:00:09"/>
    <n v="9"/>
    <n v="223"/>
    <s v="PHX"/>
    <s v="shot"/>
    <m/>
    <m/>
    <m/>
    <m/>
    <m/>
    <m/>
    <m/>
    <m/>
    <m/>
    <s v="Chris Paul"/>
    <n v="2"/>
    <s v="suns"/>
    <n v="-2"/>
    <m/>
    <m/>
    <s v="made"/>
    <m/>
    <s v="jump shot"/>
    <n v="15"/>
    <n v="70"/>
    <n v="134"/>
    <n v="18"/>
    <n v="18.399999999999999"/>
    <s v="Paul 15' Pullup Jump Shot (13 PTS)"/>
    <b v="1"/>
    <b v="0"/>
    <b v="0"/>
    <b v="0"/>
    <b v="0"/>
    <n v="1"/>
    <n v="100"/>
  </r>
  <r>
    <n v="42000406"/>
    <s v="2020-21 Playoffs"/>
    <d v="2021-07-20T00:00:00"/>
    <x v="3"/>
    <x v="2"/>
    <x v="0"/>
    <x v="3"/>
    <x v="3"/>
    <x v="2"/>
    <x v="5"/>
    <x v="3"/>
    <x v="0"/>
    <x v="1"/>
    <n v="2"/>
    <n v="47"/>
    <n v="40"/>
    <d v="1899-12-30T00:00:03"/>
    <d v="1899-12-30T00:11:57"/>
    <s v="0:00:19"/>
    <n v="19"/>
    <n v="224"/>
    <s v="PHX"/>
    <s v="foul"/>
    <m/>
    <m/>
    <m/>
    <m/>
    <m/>
    <m/>
    <m/>
    <s v="Khris Middleton"/>
    <m/>
    <s v="Chris Paul"/>
    <m/>
    <s v="suns"/>
    <n v="0"/>
    <m/>
    <s v="s.foul"/>
    <m/>
    <m/>
    <s v="shooting"/>
    <m/>
    <m/>
    <m/>
    <m/>
    <m/>
    <s v="Paul S.FOUL (P2.T3) (S.Foster)"/>
    <b v="0"/>
    <b v="0"/>
    <b v="0"/>
    <b v="0"/>
    <b v="0"/>
    <n v="1"/>
    <n v="101"/>
  </r>
  <r>
    <n v="42000406"/>
    <s v="2020-21 Playoffs"/>
    <d v="2021-07-20T00:00:00"/>
    <x v="3"/>
    <x v="2"/>
    <x v="0"/>
    <x v="3"/>
    <x v="3"/>
    <x v="2"/>
    <x v="5"/>
    <x v="3"/>
    <x v="0"/>
    <x v="1"/>
    <n v="2"/>
    <n v="47"/>
    <n v="41"/>
    <d v="1899-12-30T00:00:03"/>
    <d v="1899-12-30T00:11:57"/>
    <s v="0:00:00"/>
    <n v="0"/>
    <n v="225"/>
    <s v="MIL"/>
    <s v="free throw"/>
    <m/>
    <m/>
    <m/>
    <m/>
    <m/>
    <m/>
    <n v="1"/>
    <m/>
    <n v="2"/>
    <s v="Khris Middleton"/>
    <n v="1"/>
    <s v="bucks"/>
    <n v="1"/>
    <m/>
    <m/>
    <s v="made"/>
    <m/>
    <s v="free throw 1/2"/>
    <m/>
    <m/>
    <m/>
    <m/>
    <m/>
    <s v="Middleton Free Throw 1 of 2 (8 PTS)"/>
    <b v="0"/>
    <b v="0"/>
    <b v="0"/>
    <b v="0"/>
    <b v="1"/>
    <n v="0"/>
    <n v="101"/>
  </r>
  <r>
    <n v="42000406"/>
    <s v="2020-21 Playoffs"/>
    <d v="2021-07-20T00:00:00"/>
    <x v="3"/>
    <x v="2"/>
    <x v="0"/>
    <x v="0"/>
    <x v="3"/>
    <x v="2"/>
    <x v="5"/>
    <x v="3"/>
    <x v="0"/>
    <x v="1"/>
    <n v="2"/>
    <n v="47"/>
    <n v="41"/>
    <d v="1899-12-30T00:00:03"/>
    <d v="1899-12-30T00:11:57"/>
    <s v="0:00:00"/>
    <n v="0"/>
    <n v="226"/>
    <s v="PHX"/>
    <s v="substitution"/>
    <m/>
    <m/>
    <m/>
    <m/>
    <s v="Jae Crowder"/>
    <s v="Cameron Johnson"/>
    <m/>
    <m/>
    <m/>
    <s v="Cameron Johnson"/>
    <m/>
    <s v="suns"/>
    <n v="0"/>
    <m/>
    <m/>
    <m/>
    <m/>
    <s v="sub"/>
    <m/>
    <m/>
    <m/>
    <m/>
    <m/>
    <s v="SUB: Crowder FOR Johnson"/>
    <b v="0"/>
    <b v="0"/>
    <b v="0"/>
    <b v="0"/>
    <b v="0"/>
    <n v="1"/>
    <n v="102"/>
  </r>
  <r>
    <n v="42000406"/>
    <s v="2020-21 Playoffs"/>
    <d v="2021-07-20T00:00:00"/>
    <x v="3"/>
    <x v="2"/>
    <x v="0"/>
    <x v="0"/>
    <x v="2"/>
    <x v="2"/>
    <x v="5"/>
    <x v="3"/>
    <x v="0"/>
    <x v="1"/>
    <n v="2"/>
    <n v="47"/>
    <n v="41"/>
    <d v="1899-12-30T00:00:03"/>
    <d v="1899-12-30T00:11:57"/>
    <s v="0:00:00"/>
    <n v="0"/>
    <n v="227"/>
    <s v="PHX"/>
    <s v="substitution"/>
    <m/>
    <m/>
    <m/>
    <m/>
    <s v="Frank Kaminsky"/>
    <s v="Torrey Craig"/>
    <m/>
    <m/>
    <m/>
    <s v="Torrey Craig"/>
    <m/>
    <s v="suns"/>
    <n v="0"/>
    <m/>
    <m/>
    <m/>
    <m/>
    <s v="sub"/>
    <m/>
    <m/>
    <m/>
    <m/>
    <m/>
    <s v="SUB: Kaminsky FOR Craig"/>
    <b v="0"/>
    <b v="0"/>
    <b v="0"/>
    <b v="0"/>
    <b v="0"/>
    <n v="0"/>
    <n v="102"/>
  </r>
  <r>
    <n v="42000406"/>
    <s v="2020-21 Playoffs"/>
    <d v="2021-07-20T00:00:00"/>
    <x v="3"/>
    <x v="2"/>
    <x v="0"/>
    <x v="3"/>
    <x v="3"/>
    <x v="2"/>
    <x v="5"/>
    <x v="3"/>
    <x v="0"/>
    <x v="1"/>
    <n v="2"/>
    <n v="47"/>
    <n v="42"/>
    <d v="1899-12-30T00:00:03"/>
    <d v="1899-12-30T00:11:57"/>
    <s v="0:00:00"/>
    <n v="0"/>
    <n v="228"/>
    <s v="MIL"/>
    <s v="free throw"/>
    <m/>
    <m/>
    <m/>
    <m/>
    <m/>
    <m/>
    <n v="2"/>
    <m/>
    <n v="2"/>
    <s v="Khris Middleton"/>
    <n v="1"/>
    <s v="bucks"/>
    <n v="1"/>
    <m/>
    <m/>
    <s v="made"/>
    <m/>
    <s v="free throw 2/2"/>
    <m/>
    <m/>
    <m/>
    <m/>
    <m/>
    <s v="Middleton Free Throw 2 of 2 (9 PTS)"/>
    <b v="0"/>
    <b v="0"/>
    <b v="0"/>
    <b v="0"/>
    <b v="1"/>
    <n v="0"/>
    <n v="102"/>
  </r>
  <r>
    <n v="42000406"/>
    <s v="2020-21 Playoffs"/>
    <d v="2021-07-20T00:00:00"/>
    <x v="3"/>
    <x v="2"/>
    <x v="0"/>
    <x v="0"/>
    <x v="2"/>
    <x v="2"/>
    <x v="5"/>
    <x v="3"/>
    <x v="0"/>
    <x v="1"/>
    <n v="2"/>
    <n v="47"/>
    <n v="42"/>
    <d v="1899-12-30T00:00:00"/>
    <d v="1899-12-30T00:12:00"/>
    <s v="0:00:03"/>
    <n v="3"/>
    <n v="229"/>
    <m/>
    <s v="end of period"/>
    <m/>
    <m/>
    <m/>
    <m/>
    <m/>
    <m/>
    <m/>
    <m/>
    <m/>
    <m/>
    <m/>
    <s v=""/>
    <n v="0"/>
    <m/>
    <m/>
    <m/>
    <m/>
    <s v="end of period"/>
    <m/>
    <m/>
    <m/>
    <m/>
    <m/>
    <m/>
    <b v="0"/>
    <b v="0"/>
    <b v="0"/>
    <b v="1"/>
    <b v="0"/>
    <n v="1"/>
    <n v="103"/>
  </r>
  <r>
    <n v="42000406"/>
    <s v="2020-21 Playoffs"/>
    <d v="2021-07-20T00:00:00"/>
    <x v="4"/>
    <x v="0"/>
    <x v="3"/>
    <x v="4"/>
    <x v="4"/>
    <x v="3"/>
    <x v="0"/>
    <x v="4"/>
    <x v="4"/>
    <x v="4"/>
    <n v="3"/>
    <n v="47"/>
    <n v="42"/>
    <d v="1899-12-30T00:12:00"/>
    <d v="1899-12-30T00:00:00"/>
    <s v="0:00:00"/>
    <n v="0"/>
    <n v="230"/>
    <m/>
    <s v="start of period"/>
    <m/>
    <m/>
    <m/>
    <m/>
    <m/>
    <m/>
    <m/>
    <m/>
    <m/>
    <m/>
    <m/>
    <s v=""/>
    <n v="0"/>
    <m/>
    <m/>
    <m/>
    <m/>
    <s v="start of period"/>
    <m/>
    <m/>
    <m/>
    <m/>
    <m/>
    <m/>
    <b v="0"/>
    <b v="0"/>
    <b v="0"/>
    <b v="0"/>
    <b v="0"/>
    <n v="1"/>
    <n v="104"/>
  </r>
  <r>
    <n v="42000406"/>
    <s v="2020-21 Playoffs"/>
    <d v="2021-07-20T00:00:00"/>
    <x v="4"/>
    <x v="0"/>
    <x v="3"/>
    <x v="4"/>
    <x v="4"/>
    <x v="3"/>
    <x v="0"/>
    <x v="4"/>
    <x v="4"/>
    <x v="4"/>
    <n v="3"/>
    <n v="47"/>
    <n v="42"/>
    <d v="1899-12-30T00:11:48"/>
    <d v="1899-12-30T00:00:12"/>
    <s v="0:00:12"/>
    <n v="12"/>
    <n v="231"/>
    <s v="MIL"/>
    <s v="shot"/>
    <m/>
    <m/>
    <m/>
    <m/>
    <m/>
    <m/>
    <m/>
    <m/>
    <m/>
    <s v="Jrue Holiday"/>
    <n v="0"/>
    <s v="bucks"/>
    <n v="0"/>
    <m/>
    <m/>
    <s v="missed"/>
    <m/>
    <s v="3pt jump shot"/>
    <n v="24"/>
    <n v="-232"/>
    <n v="38"/>
    <n v="1.7999999999999901"/>
    <n v="85.2"/>
    <s v="MISS Holiday 24' 3PT Jump Shot"/>
    <b v="0"/>
    <b v="0"/>
    <b v="0"/>
    <b v="0"/>
    <b v="0"/>
    <n v="0"/>
    <n v="104"/>
  </r>
  <r>
    <n v="42000406"/>
    <s v="2020-21 Playoffs"/>
    <d v="2021-07-20T00:00:00"/>
    <x v="4"/>
    <x v="0"/>
    <x v="3"/>
    <x v="4"/>
    <x v="4"/>
    <x v="3"/>
    <x v="0"/>
    <x v="4"/>
    <x v="4"/>
    <x v="4"/>
    <n v="3"/>
    <n v="47"/>
    <n v="42"/>
    <d v="1899-12-30T00:11:46"/>
    <d v="1899-12-30T00:00:14"/>
    <s v="0:00:02"/>
    <n v="2"/>
    <n v="232"/>
    <s v="PHX"/>
    <s v="rebound"/>
    <m/>
    <m/>
    <m/>
    <m/>
    <m/>
    <m/>
    <m/>
    <m/>
    <m/>
    <s v="Mikal Bridges"/>
    <m/>
    <s v="suns"/>
    <n v="0"/>
    <m/>
    <m/>
    <m/>
    <m/>
    <s v="rebound defensive"/>
    <m/>
    <m/>
    <m/>
    <m/>
    <m/>
    <s v="Bridges REBOUND (Off:1 Def:3)"/>
    <b v="0"/>
    <b v="1"/>
    <b v="0"/>
    <b v="0"/>
    <b v="0"/>
    <n v="0"/>
    <n v="104"/>
  </r>
  <r>
    <n v="42000406"/>
    <s v="2020-21 Playoffs"/>
    <d v="2021-07-20T00:00:00"/>
    <x v="4"/>
    <x v="0"/>
    <x v="3"/>
    <x v="4"/>
    <x v="4"/>
    <x v="3"/>
    <x v="0"/>
    <x v="4"/>
    <x v="4"/>
    <x v="4"/>
    <n v="3"/>
    <n v="49"/>
    <n v="42"/>
    <d v="1899-12-30T00:11:42"/>
    <d v="1899-12-30T00:00:18"/>
    <s v="0:00:04"/>
    <n v="4"/>
    <n v="233"/>
    <s v="PHX"/>
    <s v="shot"/>
    <m/>
    <m/>
    <m/>
    <m/>
    <m/>
    <m/>
    <m/>
    <m/>
    <m/>
    <s v="Mikal Bridges"/>
    <n v="2"/>
    <s v="suns"/>
    <n v="-2"/>
    <m/>
    <m/>
    <s v="made"/>
    <m/>
    <s v="layup"/>
    <n v="3"/>
    <n v="15"/>
    <n v="21"/>
    <n v="23.5"/>
    <n v="7.1"/>
    <s v="Bridges 3' Running Layup (7 PTS)"/>
    <b v="1"/>
    <b v="0"/>
    <b v="0"/>
    <b v="0"/>
    <b v="0"/>
    <n v="1"/>
    <n v="105"/>
  </r>
  <r>
    <n v="42000406"/>
    <s v="2020-21 Playoffs"/>
    <d v="2021-07-20T00:00:00"/>
    <x v="4"/>
    <x v="0"/>
    <x v="3"/>
    <x v="4"/>
    <x v="4"/>
    <x v="3"/>
    <x v="0"/>
    <x v="4"/>
    <x v="4"/>
    <x v="4"/>
    <n v="3"/>
    <n v="49"/>
    <n v="42"/>
    <d v="1899-12-30T00:11:42"/>
    <d v="1899-12-30T00:00:18"/>
    <s v="0:00:00"/>
    <n v="0"/>
    <n v="234"/>
    <s v="MIL"/>
    <s v="violation"/>
    <m/>
    <m/>
    <m/>
    <m/>
    <m/>
    <m/>
    <m/>
    <m/>
    <m/>
    <s v="Giannis Antetokounmpo"/>
    <m/>
    <s v="bucks"/>
    <n v="0"/>
    <m/>
    <m/>
    <m/>
    <m/>
    <s v="defensive goaltending"/>
    <m/>
    <m/>
    <m/>
    <m/>
    <m/>
    <s v="Antetokounmpo Violation:Defensive Goaltending (S.Foster)"/>
    <b v="0"/>
    <b v="0"/>
    <b v="0"/>
    <b v="0"/>
    <b v="0"/>
    <n v="1"/>
    <n v="106"/>
  </r>
  <r>
    <n v="42000406"/>
    <s v="2020-21 Playoffs"/>
    <d v="2021-07-20T00:00:00"/>
    <x v="4"/>
    <x v="0"/>
    <x v="3"/>
    <x v="4"/>
    <x v="4"/>
    <x v="3"/>
    <x v="0"/>
    <x v="4"/>
    <x v="4"/>
    <x v="4"/>
    <n v="3"/>
    <n v="49"/>
    <n v="44"/>
    <d v="1899-12-30T00:11:31"/>
    <d v="1899-12-30T00:00:29"/>
    <s v="0:00:11"/>
    <n v="11"/>
    <n v="235"/>
    <s v="MIL"/>
    <s v="shot"/>
    <m/>
    <m/>
    <m/>
    <m/>
    <m/>
    <m/>
    <m/>
    <m/>
    <m/>
    <s v="Giannis Antetokounmpo"/>
    <n v="2"/>
    <s v="bucks"/>
    <n v="2"/>
    <m/>
    <m/>
    <s v="made"/>
    <m/>
    <s v="jump shot"/>
    <n v="12"/>
    <n v="41"/>
    <n v="114"/>
    <n v="29.1"/>
    <n v="77.599999999999994"/>
    <s v="Antetokounmpo 12' Turnaround Jump Shot (19 PTS)"/>
    <b v="1"/>
    <b v="0"/>
    <b v="0"/>
    <b v="0"/>
    <b v="0"/>
    <n v="0"/>
    <n v="106"/>
  </r>
  <r>
    <n v="42000406"/>
    <s v="2020-21 Playoffs"/>
    <d v="2021-07-20T00:00:00"/>
    <x v="4"/>
    <x v="0"/>
    <x v="3"/>
    <x v="4"/>
    <x v="4"/>
    <x v="3"/>
    <x v="0"/>
    <x v="4"/>
    <x v="4"/>
    <x v="4"/>
    <n v="3"/>
    <n v="49"/>
    <n v="44"/>
    <d v="1899-12-30T00:11:31"/>
    <d v="1899-12-30T00:00:29"/>
    <s v="0:00:00"/>
    <n v="0"/>
    <n v="236"/>
    <s v="PHX"/>
    <s v="foul"/>
    <m/>
    <m/>
    <m/>
    <m/>
    <m/>
    <m/>
    <m/>
    <s v="Giannis Antetokounmpo"/>
    <m/>
    <s v="Mikal Bridges"/>
    <m/>
    <s v="suns"/>
    <n v="0"/>
    <m/>
    <s v="s.foul"/>
    <m/>
    <m/>
    <s v="shooting"/>
    <m/>
    <m/>
    <m/>
    <m/>
    <m/>
    <s v="Bridges S.FOUL (P2.T1) (S.Foster)"/>
    <b v="0"/>
    <b v="0"/>
    <b v="0"/>
    <b v="0"/>
    <b v="0"/>
    <n v="1"/>
    <n v="107"/>
  </r>
  <r>
    <n v="42000406"/>
    <s v="2020-21 Playoffs"/>
    <d v="2021-07-20T00:00:00"/>
    <x v="4"/>
    <x v="0"/>
    <x v="3"/>
    <x v="4"/>
    <x v="4"/>
    <x v="3"/>
    <x v="0"/>
    <x v="4"/>
    <x v="4"/>
    <x v="4"/>
    <n v="3"/>
    <n v="49"/>
    <n v="45"/>
    <d v="1899-12-30T00:11:31"/>
    <d v="1899-12-30T00:00:29"/>
    <s v="0:00:00"/>
    <n v="0"/>
    <n v="237"/>
    <s v="MIL"/>
    <s v="free throw"/>
    <m/>
    <m/>
    <m/>
    <m/>
    <m/>
    <m/>
    <n v="1"/>
    <m/>
    <n v="1"/>
    <s v="Giannis Antetokounmpo"/>
    <n v="1"/>
    <s v="bucks"/>
    <n v="1"/>
    <m/>
    <m/>
    <s v="made"/>
    <m/>
    <s v="free throw 1/1"/>
    <m/>
    <m/>
    <m/>
    <m/>
    <m/>
    <s v="Antetokounmpo Free Throw 1 of 1 (20 PTS)"/>
    <b v="0"/>
    <b v="0"/>
    <b v="0"/>
    <b v="0"/>
    <b v="1"/>
    <n v="0"/>
    <n v="107"/>
  </r>
  <r>
    <n v="42000406"/>
    <s v="2020-21 Playoffs"/>
    <d v="2021-07-20T00:00:00"/>
    <x v="4"/>
    <x v="0"/>
    <x v="3"/>
    <x v="4"/>
    <x v="4"/>
    <x v="3"/>
    <x v="0"/>
    <x v="4"/>
    <x v="4"/>
    <x v="4"/>
    <n v="3"/>
    <n v="49"/>
    <n v="45"/>
    <d v="1899-12-30T00:11:18"/>
    <d v="1899-12-30T00:00:42"/>
    <s v="0:00:13"/>
    <n v="13"/>
    <n v="238"/>
    <s v="PHX"/>
    <s v="shot"/>
    <m/>
    <m/>
    <m/>
    <m/>
    <m/>
    <m/>
    <m/>
    <m/>
    <m/>
    <s v="Devin Booker"/>
    <n v="0"/>
    <s v="suns"/>
    <n v="0"/>
    <m/>
    <m/>
    <s v="missed"/>
    <m/>
    <s v="jump shot"/>
    <n v="17"/>
    <n v="143"/>
    <n v="97"/>
    <n v="10.7"/>
    <n v="14.7"/>
    <s v="MISS Booker 17' Pullup Jump Shot"/>
    <b v="0"/>
    <b v="0"/>
    <b v="0"/>
    <b v="0"/>
    <b v="0"/>
    <n v="1"/>
    <n v="108"/>
  </r>
  <r>
    <n v="42000406"/>
    <s v="2020-21 Playoffs"/>
    <d v="2021-07-20T00:00:00"/>
    <x v="4"/>
    <x v="0"/>
    <x v="3"/>
    <x v="4"/>
    <x v="4"/>
    <x v="3"/>
    <x v="0"/>
    <x v="4"/>
    <x v="4"/>
    <x v="4"/>
    <n v="3"/>
    <n v="49"/>
    <n v="45"/>
    <d v="1899-12-30T00:11:17"/>
    <d v="1899-12-30T00:00:43"/>
    <s v="0:00:01"/>
    <n v="1"/>
    <n v="239"/>
    <s v="MIL"/>
    <s v="rebound"/>
    <m/>
    <m/>
    <m/>
    <m/>
    <m/>
    <m/>
    <m/>
    <m/>
    <m/>
    <s v="Brook Lopez"/>
    <m/>
    <s v="bucks"/>
    <n v="0"/>
    <m/>
    <m/>
    <m/>
    <m/>
    <s v="rebound defensive"/>
    <m/>
    <m/>
    <m/>
    <m/>
    <m/>
    <s v="Lopez REBOUND (Off:1 Def:4)"/>
    <b v="0"/>
    <b v="1"/>
    <b v="0"/>
    <b v="0"/>
    <b v="0"/>
    <n v="0"/>
    <n v="108"/>
  </r>
  <r>
    <n v="42000406"/>
    <s v="2020-21 Playoffs"/>
    <d v="2021-07-20T00:00:00"/>
    <x v="4"/>
    <x v="0"/>
    <x v="3"/>
    <x v="4"/>
    <x v="4"/>
    <x v="3"/>
    <x v="0"/>
    <x v="4"/>
    <x v="4"/>
    <x v="4"/>
    <n v="3"/>
    <n v="49"/>
    <n v="45"/>
    <d v="1899-12-30T00:11:08"/>
    <d v="1899-12-30T00:00:52"/>
    <s v="0:00:09"/>
    <n v="9"/>
    <n v="240"/>
    <s v="MIL"/>
    <s v="shot"/>
    <m/>
    <m/>
    <m/>
    <m/>
    <m/>
    <m/>
    <m/>
    <m/>
    <m/>
    <s v="Brook Lopez"/>
    <n v="0"/>
    <s v="bucks"/>
    <n v="0"/>
    <m/>
    <m/>
    <s v="missed"/>
    <m/>
    <s v="driving layup"/>
    <n v="5"/>
    <n v="34"/>
    <n v="40"/>
    <n v="28.4"/>
    <n v="85"/>
    <s v="MISS Lopez 5' Driving Layup"/>
    <b v="0"/>
    <b v="0"/>
    <b v="0"/>
    <b v="0"/>
    <b v="0"/>
    <n v="1"/>
    <n v="109"/>
  </r>
  <r>
    <n v="42000406"/>
    <s v="2020-21 Playoffs"/>
    <d v="2021-07-20T00:00:00"/>
    <x v="4"/>
    <x v="0"/>
    <x v="3"/>
    <x v="4"/>
    <x v="4"/>
    <x v="3"/>
    <x v="0"/>
    <x v="4"/>
    <x v="4"/>
    <x v="4"/>
    <n v="3"/>
    <n v="49"/>
    <n v="45"/>
    <d v="1899-12-30T00:11:07"/>
    <d v="1899-12-30T00:00:53"/>
    <s v="0:00:01"/>
    <n v="1"/>
    <n v="241"/>
    <s v="PHX"/>
    <s v="rebound"/>
    <m/>
    <m/>
    <m/>
    <m/>
    <m/>
    <m/>
    <m/>
    <m/>
    <m/>
    <s v="Deandre Ayton"/>
    <m/>
    <s v="suns"/>
    <n v="0"/>
    <m/>
    <m/>
    <m/>
    <m/>
    <s v="rebound defensive"/>
    <m/>
    <m/>
    <m/>
    <m/>
    <m/>
    <s v="Ayton REBOUND (Off:1 Def:4)"/>
    <b v="0"/>
    <b v="1"/>
    <b v="0"/>
    <b v="0"/>
    <b v="0"/>
    <n v="0"/>
    <n v="109"/>
  </r>
  <r>
    <n v="42000406"/>
    <s v="2020-21 Playoffs"/>
    <d v="2021-07-20T00:00:00"/>
    <x v="4"/>
    <x v="0"/>
    <x v="3"/>
    <x v="4"/>
    <x v="4"/>
    <x v="3"/>
    <x v="0"/>
    <x v="4"/>
    <x v="4"/>
    <x v="4"/>
    <n v="3"/>
    <n v="49"/>
    <n v="45"/>
    <d v="1899-12-30T00:11:03"/>
    <d v="1899-12-30T00:00:57"/>
    <s v="0:00:04"/>
    <n v="4"/>
    <n v="242"/>
    <s v="PHX"/>
    <s v="shot"/>
    <m/>
    <m/>
    <m/>
    <m/>
    <m/>
    <m/>
    <m/>
    <m/>
    <m/>
    <s v="Mikal Bridges"/>
    <n v="0"/>
    <s v="suns"/>
    <n v="0"/>
    <m/>
    <m/>
    <s v="missed"/>
    <m/>
    <s v="dunk"/>
    <n v="1"/>
    <n v="-11"/>
    <n v="7"/>
    <n v="26.1"/>
    <n v="5.7"/>
    <s v="MISS Bridges 1' Running Dunk"/>
    <b v="0"/>
    <b v="0"/>
    <b v="0"/>
    <b v="0"/>
    <b v="0"/>
    <n v="1"/>
    <n v="110"/>
  </r>
  <r>
    <n v="42000406"/>
    <s v="2020-21 Playoffs"/>
    <d v="2021-07-20T00:00:00"/>
    <x v="4"/>
    <x v="0"/>
    <x v="3"/>
    <x v="4"/>
    <x v="4"/>
    <x v="3"/>
    <x v="0"/>
    <x v="4"/>
    <x v="4"/>
    <x v="4"/>
    <n v="3"/>
    <n v="49"/>
    <n v="45"/>
    <d v="1899-12-30T00:11:01"/>
    <d v="1899-12-30T00:00:59"/>
    <s v="0:00:02"/>
    <n v="2"/>
    <n v="243"/>
    <s v="MIL"/>
    <s v="rebound"/>
    <m/>
    <m/>
    <m/>
    <m/>
    <m/>
    <m/>
    <m/>
    <m/>
    <m/>
    <s v="Brook Lopez"/>
    <m/>
    <s v="bucks"/>
    <n v="0"/>
    <m/>
    <m/>
    <m/>
    <m/>
    <s v="rebound defensive"/>
    <m/>
    <m/>
    <m/>
    <m/>
    <m/>
    <s v="Lopez REBOUND (Off:1 Def:5)"/>
    <b v="0"/>
    <b v="1"/>
    <b v="0"/>
    <b v="0"/>
    <b v="0"/>
    <n v="0"/>
    <n v="110"/>
  </r>
  <r>
    <n v="42000406"/>
    <s v="2020-21 Playoffs"/>
    <d v="2021-07-20T00:00:00"/>
    <x v="4"/>
    <x v="0"/>
    <x v="3"/>
    <x v="4"/>
    <x v="4"/>
    <x v="3"/>
    <x v="0"/>
    <x v="4"/>
    <x v="4"/>
    <x v="4"/>
    <n v="3"/>
    <n v="49"/>
    <n v="45"/>
    <d v="1899-12-30T00:10:57"/>
    <d v="1899-12-30T00:01:03"/>
    <s v="0:00:04"/>
    <n v="4"/>
    <n v="244"/>
    <s v="PHX"/>
    <s v="foul"/>
    <m/>
    <m/>
    <m/>
    <m/>
    <m/>
    <m/>
    <m/>
    <s v="Giannis Antetokounmpo"/>
    <m/>
    <s v="Chris Paul"/>
    <m/>
    <s v="suns"/>
    <n v="0"/>
    <m/>
    <s v="p.foul"/>
    <m/>
    <m/>
    <s v="personal"/>
    <m/>
    <m/>
    <m/>
    <m/>
    <m/>
    <s v="Paul P.FOUL (P3.T2) (E.Lewis)"/>
    <b v="0"/>
    <b v="0"/>
    <b v="0"/>
    <b v="0"/>
    <b v="0"/>
    <n v="1"/>
    <n v="111"/>
  </r>
  <r>
    <n v="42000406"/>
    <s v="2020-21 Playoffs"/>
    <d v="2021-07-20T00:00:00"/>
    <x v="4"/>
    <x v="0"/>
    <x v="3"/>
    <x v="4"/>
    <x v="4"/>
    <x v="3"/>
    <x v="0"/>
    <x v="4"/>
    <x v="4"/>
    <x v="4"/>
    <n v="3"/>
    <n v="49"/>
    <n v="48"/>
    <d v="1899-12-30T00:10:49"/>
    <d v="1899-12-30T00:01:11"/>
    <s v="0:00:08"/>
    <n v="8"/>
    <n v="245"/>
    <s v="MIL"/>
    <s v="shot"/>
    <m/>
    <m/>
    <m/>
    <m/>
    <m/>
    <m/>
    <m/>
    <m/>
    <m/>
    <s v="Giannis Antetokounmpo"/>
    <n v="3"/>
    <s v="bucks"/>
    <n v="3"/>
    <m/>
    <m/>
    <s v="made"/>
    <m/>
    <s v="3pt pullup jump shot"/>
    <n v="27"/>
    <n v="141"/>
    <n v="235"/>
    <n v="39.1"/>
    <n v="65.5"/>
    <s v="Antetokounmpo 27' 3PT Pullup Jump Shot (23 PTS)"/>
    <b v="1"/>
    <b v="0"/>
    <b v="0"/>
    <b v="0"/>
    <b v="0"/>
    <n v="0"/>
    <n v="111"/>
  </r>
  <r>
    <n v="42000406"/>
    <s v="2020-21 Playoffs"/>
    <d v="2021-07-20T00:00:00"/>
    <x v="4"/>
    <x v="0"/>
    <x v="3"/>
    <x v="4"/>
    <x v="4"/>
    <x v="3"/>
    <x v="0"/>
    <x v="4"/>
    <x v="4"/>
    <x v="4"/>
    <n v="3"/>
    <n v="51"/>
    <n v="48"/>
    <d v="1899-12-30T00:10:39"/>
    <d v="1899-12-30T00:01:21"/>
    <s v="0:00:10"/>
    <n v="10"/>
    <n v="246"/>
    <s v="PHX"/>
    <s v="shot"/>
    <s v="Chris Paul"/>
    <m/>
    <m/>
    <m/>
    <m/>
    <m/>
    <m/>
    <m/>
    <m/>
    <s v="Deandre Ayton"/>
    <n v="2"/>
    <s v="suns"/>
    <n v="-2"/>
    <m/>
    <m/>
    <s v="made"/>
    <m/>
    <s v="dunk"/>
    <n v="1"/>
    <n v="3"/>
    <n v="12"/>
    <n v="24.7"/>
    <n v="6.2"/>
    <s v="Ayton 1' Alley Oop Dunk (10 PTS) (Paul 5 AST)"/>
    <b v="1"/>
    <b v="0"/>
    <b v="0"/>
    <b v="0"/>
    <b v="0"/>
    <n v="1"/>
    <n v="112"/>
  </r>
  <r>
    <n v="42000406"/>
    <s v="2020-21 Playoffs"/>
    <d v="2021-07-20T00:00:00"/>
    <x v="4"/>
    <x v="0"/>
    <x v="3"/>
    <x v="4"/>
    <x v="4"/>
    <x v="3"/>
    <x v="0"/>
    <x v="4"/>
    <x v="4"/>
    <x v="4"/>
    <n v="3"/>
    <n v="51"/>
    <n v="48"/>
    <d v="1899-12-30T00:10:23"/>
    <d v="1899-12-30T00:01:37"/>
    <s v="0:00:16"/>
    <n v="16"/>
    <n v="247"/>
    <s v="MIL"/>
    <s v="shot"/>
    <m/>
    <m/>
    <m/>
    <m/>
    <m/>
    <m/>
    <m/>
    <m/>
    <m/>
    <s v="Brook Lopez"/>
    <n v="0"/>
    <s v="bucks"/>
    <n v="0"/>
    <m/>
    <m/>
    <s v="missed"/>
    <m/>
    <s v="3pt jump shot"/>
    <n v="26"/>
    <n v="-200"/>
    <n v="161"/>
    <n v="5"/>
    <n v="72.900000000000006"/>
    <s v="MISS Lopez 26' 3PT Jump Shot"/>
    <b v="0"/>
    <b v="0"/>
    <b v="0"/>
    <b v="0"/>
    <b v="0"/>
    <n v="1"/>
    <n v="113"/>
  </r>
  <r>
    <n v="42000406"/>
    <s v="2020-21 Playoffs"/>
    <d v="2021-07-20T00:00:00"/>
    <x v="4"/>
    <x v="0"/>
    <x v="3"/>
    <x v="4"/>
    <x v="4"/>
    <x v="3"/>
    <x v="0"/>
    <x v="4"/>
    <x v="4"/>
    <x v="4"/>
    <n v="3"/>
    <n v="51"/>
    <n v="48"/>
    <d v="1899-12-30T00:10:22"/>
    <d v="1899-12-30T00:01:38"/>
    <s v="0:00:01"/>
    <n v="1"/>
    <n v="248"/>
    <s v="PHX"/>
    <s v="rebound"/>
    <m/>
    <m/>
    <m/>
    <m/>
    <m/>
    <m/>
    <m/>
    <m/>
    <m/>
    <s v="Mikal Bridges"/>
    <m/>
    <s v="suns"/>
    <n v="0"/>
    <m/>
    <m/>
    <m/>
    <m/>
    <s v="rebound defensive"/>
    <m/>
    <m/>
    <m/>
    <m/>
    <m/>
    <s v="Bridges REBOUND (Off:1 Def:4)"/>
    <b v="0"/>
    <b v="1"/>
    <b v="0"/>
    <b v="0"/>
    <b v="0"/>
    <n v="0"/>
    <n v="113"/>
  </r>
  <r>
    <n v="42000406"/>
    <s v="2020-21 Playoffs"/>
    <d v="2021-07-20T00:00:00"/>
    <x v="4"/>
    <x v="0"/>
    <x v="3"/>
    <x v="4"/>
    <x v="4"/>
    <x v="3"/>
    <x v="0"/>
    <x v="4"/>
    <x v="4"/>
    <x v="4"/>
    <n v="3"/>
    <n v="53"/>
    <n v="48"/>
    <d v="1899-12-30T00:09:55"/>
    <d v="1899-12-30T00:02:05"/>
    <s v="0:00:27"/>
    <n v="27"/>
    <n v="249"/>
    <s v="PHX"/>
    <s v="shot"/>
    <m/>
    <m/>
    <m/>
    <m/>
    <m/>
    <m/>
    <m/>
    <m/>
    <m/>
    <s v="Devin Booker"/>
    <n v="2"/>
    <s v="suns"/>
    <n v="-2"/>
    <m/>
    <m/>
    <s v="made"/>
    <m/>
    <s v="turnaround fadeaway"/>
    <n v="18"/>
    <n v="-105"/>
    <n v="141"/>
    <n v="35.5"/>
    <n v="19.100000000000001"/>
    <s v="Booker 18' Turnaround Fadeaway (6 PTS)"/>
    <b v="1"/>
    <b v="0"/>
    <b v="0"/>
    <b v="0"/>
    <b v="0"/>
    <n v="1"/>
    <n v="114"/>
  </r>
  <r>
    <n v="42000406"/>
    <s v="2020-21 Playoffs"/>
    <d v="2021-07-20T00:00:00"/>
    <x v="4"/>
    <x v="0"/>
    <x v="3"/>
    <x v="4"/>
    <x v="4"/>
    <x v="3"/>
    <x v="0"/>
    <x v="4"/>
    <x v="4"/>
    <x v="4"/>
    <n v="3"/>
    <n v="53"/>
    <n v="48"/>
    <d v="1899-12-30T00:09:47"/>
    <d v="1899-12-30T00:02:13"/>
    <s v="0:00:08"/>
    <n v="8"/>
    <n v="250"/>
    <s v="MIL"/>
    <s v="shot"/>
    <m/>
    <m/>
    <m/>
    <m/>
    <m/>
    <m/>
    <m/>
    <m/>
    <m/>
    <s v="Giannis Antetokounmpo"/>
    <n v="0"/>
    <s v="bucks"/>
    <n v="0"/>
    <m/>
    <m/>
    <s v="missed"/>
    <m/>
    <s v="driving layup"/>
    <n v="6"/>
    <n v="35"/>
    <n v="48"/>
    <n v="28.5"/>
    <n v="84.2"/>
    <s v="MISS Antetokounmpo 6' Driving Layup"/>
    <b v="0"/>
    <b v="0"/>
    <b v="0"/>
    <b v="0"/>
    <b v="0"/>
    <n v="1"/>
    <n v="115"/>
  </r>
  <r>
    <n v="42000406"/>
    <s v="2020-21 Playoffs"/>
    <d v="2021-07-20T00:00:00"/>
    <x v="4"/>
    <x v="0"/>
    <x v="3"/>
    <x v="4"/>
    <x v="4"/>
    <x v="3"/>
    <x v="0"/>
    <x v="4"/>
    <x v="4"/>
    <x v="4"/>
    <n v="3"/>
    <n v="53"/>
    <n v="48"/>
    <d v="1899-12-30T00:09:47"/>
    <d v="1899-12-30T00:02:13"/>
    <s v="0:00:00"/>
    <n v="0"/>
    <n v="251"/>
    <s v="MIL"/>
    <s v="rebound"/>
    <m/>
    <m/>
    <m/>
    <m/>
    <m/>
    <m/>
    <m/>
    <m/>
    <m/>
    <s v="P.J. Tucker"/>
    <m/>
    <s v="bucks"/>
    <n v="0"/>
    <m/>
    <m/>
    <m/>
    <m/>
    <s v="rebound offensive"/>
    <m/>
    <m/>
    <m/>
    <m/>
    <m/>
    <s v="Tucker REBOUND (Off:1 Def:2)"/>
    <b v="0"/>
    <b v="0"/>
    <b v="0"/>
    <b v="0"/>
    <b v="0"/>
    <n v="0"/>
    <n v="115"/>
  </r>
  <r>
    <n v="42000406"/>
    <s v="2020-21 Playoffs"/>
    <d v="2021-07-20T00:00:00"/>
    <x v="4"/>
    <x v="0"/>
    <x v="3"/>
    <x v="4"/>
    <x v="4"/>
    <x v="3"/>
    <x v="0"/>
    <x v="4"/>
    <x v="4"/>
    <x v="4"/>
    <n v="3"/>
    <n v="53"/>
    <n v="48"/>
    <d v="1899-12-30T00:09:47"/>
    <d v="1899-12-30T00:02:13"/>
    <s v="0:00:00"/>
    <n v="0"/>
    <n v="252"/>
    <s v="MIL"/>
    <s v="turnover"/>
    <m/>
    <m/>
    <m/>
    <m/>
    <m/>
    <m/>
    <m/>
    <m/>
    <m/>
    <s v="P.J. Tucker"/>
    <m/>
    <s v="bucks"/>
    <n v="0"/>
    <m/>
    <s v="out of bounds lost ball"/>
    <m/>
    <m/>
    <s v="out of bounds lost ball"/>
    <m/>
    <m/>
    <m/>
    <m/>
    <m/>
    <s v="Tucker Out of Bounds Lost Ball Turnover (P1.T12)"/>
    <b v="0"/>
    <b v="0"/>
    <b v="1"/>
    <b v="0"/>
    <b v="0"/>
    <n v="0"/>
    <n v="115"/>
  </r>
  <r>
    <n v="42000406"/>
    <s v="2020-21 Playoffs"/>
    <d v="2021-07-20T00:00:00"/>
    <x v="4"/>
    <x v="0"/>
    <x v="3"/>
    <x v="4"/>
    <x v="4"/>
    <x v="3"/>
    <x v="0"/>
    <x v="4"/>
    <x v="4"/>
    <x v="4"/>
    <n v="3"/>
    <n v="53"/>
    <n v="48"/>
    <d v="1899-12-30T00:09:33"/>
    <d v="1899-12-30T00:02:27"/>
    <s v="0:00:14"/>
    <n v="14"/>
    <n v="253"/>
    <s v="PHX"/>
    <s v="shot"/>
    <m/>
    <m/>
    <m/>
    <m/>
    <m/>
    <m/>
    <m/>
    <m/>
    <m/>
    <s v="Chris Paul"/>
    <n v="0"/>
    <s v="suns"/>
    <n v="0"/>
    <m/>
    <m/>
    <s v="missed"/>
    <m/>
    <s v="jump shot"/>
    <n v="15"/>
    <n v="63"/>
    <n v="136"/>
    <n v="18.7"/>
    <n v="18.600000000000001"/>
    <s v="MISS Paul 15' Pullup Jump Shot"/>
    <b v="0"/>
    <b v="0"/>
    <b v="0"/>
    <b v="0"/>
    <b v="0"/>
    <n v="1"/>
    <n v="116"/>
  </r>
  <r>
    <n v="42000406"/>
    <s v="2020-21 Playoffs"/>
    <d v="2021-07-20T00:00:00"/>
    <x v="4"/>
    <x v="0"/>
    <x v="3"/>
    <x v="4"/>
    <x v="4"/>
    <x v="3"/>
    <x v="0"/>
    <x v="4"/>
    <x v="4"/>
    <x v="4"/>
    <n v="3"/>
    <n v="53"/>
    <n v="48"/>
    <d v="1899-12-30T00:09:30"/>
    <d v="1899-12-30T00:02:30"/>
    <s v="0:00:03"/>
    <n v="3"/>
    <n v="254"/>
    <s v="MIL"/>
    <s v="rebound"/>
    <m/>
    <m/>
    <m/>
    <m/>
    <m/>
    <m/>
    <m/>
    <m/>
    <m/>
    <s v="Jrue Holiday"/>
    <m/>
    <s v="bucks"/>
    <n v="0"/>
    <m/>
    <m/>
    <m/>
    <m/>
    <s v="rebound defensive"/>
    <m/>
    <m/>
    <m/>
    <m/>
    <m/>
    <s v="Holiday REBOUND (Off:1 Def:5)"/>
    <b v="0"/>
    <b v="1"/>
    <b v="0"/>
    <b v="0"/>
    <b v="0"/>
    <n v="0"/>
    <n v="116"/>
  </r>
  <r>
    <n v="42000406"/>
    <s v="2020-21 Playoffs"/>
    <d v="2021-07-20T00:00:00"/>
    <x v="4"/>
    <x v="0"/>
    <x v="3"/>
    <x v="4"/>
    <x v="4"/>
    <x v="3"/>
    <x v="0"/>
    <x v="4"/>
    <x v="4"/>
    <x v="4"/>
    <n v="3"/>
    <n v="53"/>
    <n v="50"/>
    <d v="1899-12-30T00:09:27"/>
    <d v="1899-12-30T00:02:33"/>
    <s v="0:00:03"/>
    <n v="3"/>
    <n v="255"/>
    <s v="MIL"/>
    <s v="shot"/>
    <m/>
    <m/>
    <m/>
    <m/>
    <m/>
    <m/>
    <m/>
    <m/>
    <m/>
    <s v="Jrue Holiday"/>
    <n v="2"/>
    <s v="bucks"/>
    <n v="2"/>
    <m/>
    <m/>
    <s v="made"/>
    <m/>
    <s v="layup"/>
    <n v="2"/>
    <n v="-2"/>
    <n v="21"/>
    <n v="24.8"/>
    <n v="86.9"/>
    <s v="Holiday 2' Running Finger Roll Layup (4 PTS)"/>
    <b v="1"/>
    <b v="0"/>
    <b v="0"/>
    <b v="0"/>
    <b v="0"/>
    <n v="1"/>
    <n v="117"/>
  </r>
  <r>
    <n v="42000406"/>
    <s v="2020-21 Playoffs"/>
    <d v="2021-07-20T00:00:00"/>
    <x v="4"/>
    <x v="0"/>
    <x v="3"/>
    <x v="4"/>
    <x v="4"/>
    <x v="3"/>
    <x v="0"/>
    <x v="4"/>
    <x v="4"/>
    <x v="4"/>
    <n v="3"/>
    <n v="55"/>
    <n v="50"/>
    <d v="1899-12-30T00:09:14"/>
    <d v="1899-12-30T00:02:46"/>
    <s v="0:00:13"/>
    <n v="13"/>
    <n v="256"/>
    <s v="PHX"/>
    <s v="shot"/>
    <m/>
    <m/>
    <m/>
    <m/>
    <m/>
    <m/>
    <m/>
    <m/>
    <m/>
    <s v="Devin Booker"/>
    <n v="2"/>
    <s v="suns"/>
    <n v="-2"/>
    <m/>
    <m/>
    <s v="made"/>
    <m/>
    <s v="jump shot"/>
    <n v="17"/>
    <n v="-76"/>
    <n v="148"/>
    <n v="32.6"/>
    <n v="19.8"/>
    <s v="Booker 17' Pullup Jump Shot (8 PTS)"/>
    <b v="1"/>
    <b v="0"/>
    <b v="0"/>
    <b v="0"/>
    <b v="0"/>
    <n v="1"/>
    <n v="118"/>
  </r>
  <r>
    <n v="42000406"/>
    <s v="2020-21 Playoffs"/>
    <d v="2021-07-20T00:00:00"/>
    <x v="4"/>
    <x v="0"/>
    <x v="3"/>
    <x v="4"/>
    <x v="4"/>
    <x v="3"/>
    <x v="0"/>
    <x v="4"/>
    <x v="4"/>
    <x v="4"/>
    <n v="3"/>
    <n v="55"/>
    <n v="50"/>
    <d v="1899-12-30T00:09:00"/>
    <d v="1899-12-30T00:03:00"/>
    <s v="0:00:14"/>
    <n v="14"/>
    <n v="257"/>
    <s v="MIL"/>
    <s v="turnover"/>
    <m/>
    <m/>
    <m/>
    <m/>
    <m/>
    <m/>
    <m/>
    <m/>
    <m/>
    <s v="Giannis Antetokounmpo"/>
    <m/>
    <s v="bucks"/>
    <n v="0"/>
    <m/>
    <s v="bad pass"/>
    <m/>
    <m/>
    <s v="bad pass"/>
    <m/>
    <m/>
    <m/>
    <m/>
    <m/>
    <s v="Antetokounmpo Out of Bounds - Bad Pass Turnover Turnover (P4.T13)"/>
    <b v="0"/>
    <b v="0"/>
    <b v="1"/>
    <b v="0"/>
    <b v="0"/>
    <n v="1"/>
    <n v="119"/>
  </r>
  <r>
    <n v="42000406"/>
    <s v="2020-21 Playoffs"/>
    <d v="2021-07-20T00:00:00"/>
    <x v="4"/>
    <x v="0"/>
    <x v="3"/>
    <x v="4"/>
    <x v="4"/>
    <x v="3"/>
    <x v="0"/>
    <x v="4"/>
    <x v="4"/>
    <x v="4"/>
    <n v="3"/>
    <n v="55"/>
    <n v="50"/>
    <d v="1899-12-30T00:08:50"/>
    <d v="1899-12-30T00:03:10"/>
    <s v="0:00:10"/>
    <n v="10"/>
    <n v="258"/>
    <s v="PHX"/>
    <s v="turnover"/>
    <m/>
    <m/>
    <m/>
    <m/>
    <m/>
    <m/>
    <m/>
    <m/>
    <m/>
    <s v="Devin Booker"/>
    <m/>
    <s v="suns"/>
    <n v="0"/>
    <m/>
    <m/>
    <m/>
    <s v="Jrue Holiday"/>
    <s v="lost ball"/>
    <m/>
    <m/>
    <m/>
    <m/>
    <m/>
    <s v="Holiday STEAL (3 STL): Booker Lost Ball Turnover (P2.T9)"/>
    <b v="0"/>
    <b v="0"/>
    <b v="1"/>
    <b v="0"/>
    <b v="0"/>
    <n v="1"/>
    <n v="120"/>
  </r>
  <r>
    <n v="42000406"/>
    <s v="2020-21 Playoffs"/>
    <d v="2021-07-20T00:00:00"/>
    <x v="4"/>
    <x v="0"/>
    <x v="3"/>
    <x v="4"/>
    <x v="4"/>
    <x v="3"/>
    <x v="0"/>
    <x v="4"/>
    <x v="4"/>
    <x v="4"/>
    <n v="3"/>
    <n v="55"/>
    <n v="50"/>
    <d v="1899-12-30T00:08:47"/>
    <d v="1899-12-30T00:03:13"/>
    <s v="0:00:03"/>
    <n v="3"/>
    <n v="259"/>
    <s v="PHX"/>
    <s v="foul"/>
    <m/>
    <m/>
    <m/>
    <m/>
    <m/>
    <m/>
    <m/>
    <s v="Jrue Holiday"/>
    <m/>
    <s v="Devin Booker"/>
    <m/>
    <s v="suns"/>
    <n v="0"/>
    <m/>
    <s v="s.foul"/>
    <m/>
    <m/>
    <s v="shooting"/>
    <m/>
    <m/>
    <m/>
    <m/>
    <m/>
    <s v="Booker S.FOUL (P1.T3) (S.Foster)"/>
    <b v="0"/>
    <b v="0"/>
    <b v="0"/>
    <b v="0"/>
    <b v="0"/>
    <n v="1"/>
    <n v="121"/>
  </r>
  <r>
    <n v="42000406"/>
    <s v="2020-21 Playoffs"/>
    <d v="2021-07-20T00:00:00"/>
    <x v="4"/>
    <x v="0"/>
    <x v="3"/>
    <x v="4"/>
    <x v="4"/>
    <x v="3"/>
    <x v="0"/>
    <x v="4"/>
    <x v="4"/>
    <x v="4"/>
    <n v="3"/>
    <n v="55"/>
    <n v="51"/>
    <d v="1899-12-30T00:08:47"/>
    <d v="1899-12-30T00:03:13"/>
    <s v="0:00:00"/>
    <n v="0"/>
    <n v="260"/>
    <s v="MIL"/>
    <s v="free throw"/>
    <m/>
    <m/>
    <m/>
    <m/>
    <m/>
    <m/>
    <n v="1"/>
    <m/>
    <n v="2"/>
    <s v="Jrue Holiday"/>
    <n v="1"/>
    <s v="bucks"/>
    <n v="1"/>
    <m/>
    <m/>
    <s v="made"/>
    <m/>
    <s v="free throw 1/2"/>
    <m/>
    <m/>
    <m/>
    <m/>
    <m/>
    <s v="Holiday Free Throw 1 of 2 (5 PTS)"/>
    <b v="0"/>
    <b v="0"/>
    <b v="0"/>
    <b v="0"/>
    <b v="0"/>
    <n v="0"/>
    <n v="121"/>
  </r>
  <r>
    <n v="42000406"/>
    <s v="2020-21 Playoffs"/>
    <d v="2021-07-20T00:00:00"/>
    <x v="4"/>
    <x v="0"/>
    <x v="3"/>
    <x v="4"/>
    <x v="4"/>
    <x v="3"/>
    <x v="0"/>
    <x v="4"/>
    <x v="4"/>
    <x v="4"/>
    <n v="3"/>
    <n v="55"/>
    <n v="52"/>
    <d v="1899-12-30T00:08:47"/>
    <d v="1899-12-30T00:03:13"/>
    <s v="0:00:00"/>
    <n v="0"/>
    <n v="261"/>
    <s v="MIL"/>
    <s v="free throw"/>
    <m/>
    <m/>
    <m/>
    <m/>
    <m/>
    <m/>
    <n v="2"/>
    <m/>
    <n v="2"/>
    <s v="Jrue Holiday"/>
    <n v="1"/>
    <s v="bucks"/>
    <n v="1"/>
    <m/>
    <m/>
    <s v="made"/>
    <m/>
    <s v="free throw 2/2"/>
    <m/>
    <m/>
    <m/>
    <m/>
    <m/>
    <s v="Holiday Free Throw 2 of 2 (6 PTS)"/>
    <b v="0"/>
    <b v="0"/>
    <b v="0"/>
    <b v="0"/>
    <b v="1"/>
    <n v="0"/>
    <n v="121"/>
  </r>
  <r>
    <n v="42000406"/>
    <s v="2020-21 Playoffs"/>
    <d v="2021-07-20T00:00:00"/>
    <x v="4"/>
    <x v="0"/>
    <x v="3"/>
    <x v="4"/>
    <x v="4"/>
    <x v="3"/>
    <x v="0"/>
    <x v="4"/>
    <x v="4"/>
    <x v="4"/>
    <n v="3"/>
    <n v="55"/>
    <n v="52"/>
    <d v="1899-12-30T00:08:36"/>
    <d v="1899-12-30T00:03:24"/>
    <s v="0:00:11"/>
    <n v="11"/>
    <n v="262"/>
    <s v="PHX"/>
    <s v="shot"/>
    <m/>
    <m/>
    <m/>
    <m/>
    <m/>
    <m/>
    <m/>
    <m/>
    <m/>
    <s v="Chris Paul"/>
    <n v="0"/>
    <s v="suns"/>
    <n v="0"/>
    <m/>
    <m/>
    <s v="missed"/>
    <m/>
    <s v="jump shot"/>
    <n v="17"/>
    <n v="-66"/>
    <n v="159"/>
    <n v="31.6"/>
    <n v="20.9"/>
    <s v="MISS Paul 17' Pullup Jump Shot"/>
    <b v="0"/>
    <b v="0"/>
    <b v="0"/>
    <b v="0"/>
    <b v="0"/>
    <n v="1"/>
    <n v="122"/>
  </r>
  <r>
    <n v="42000406"/>
    <s v="2020-21 Playoffs"/>
    <d v="2021-07-20T00:00:00"/>
    <x v="4"/>
    <x v="0"/>
    <x v="3"/>
    <x v="4"/>
    <x v="4"/>
    <x v="3"/>
    <x v="0"/>
    <x v="4"/>
    <x v="4"/>
    <x v="4"/>
    <n v="3"/>
    <n v="55"/>
    <n v="52"/>
    <d v="1899-12-30T00:08:35"/>
    <d v="1899-12-30T00:03:25"/>
    <s v="0:00:01"/>
    <n v="1"/>
    <n v="263"/>
    <s v="MIL"/>
    <s v="rebound"/>
    <m/>
    <m/>
    <m/>
    <m/>
    <m/>
    <m/>
    <m/>
    <m/>
    <m/>
    <s v="Giannis Antetokounmpo"/>
    <m/>
    <s v="bucks"/>
    <n v="0"/>
    <m/>
    <m/>
    <m/>
    <m/>
    <s v="rebound defensive"/>
    <m/>
    <m/>
    <m/>
    <m/>
    <m/>
    <s v="Antetokounmpo REBOUND (Off:2 Def:6)"/>
    <b v="0"/>
    <b v="1"/>
    <b v="0"/>
    <b v="0"/>
    <b v="0"/>
    <n v="0"/>
    <n v="122"/>
  </r>
  <r>
    <n v="42000406"/>
    <s v="2020-21 Playoffs"/>
    <d v="2021-07-20T00:00:00"/>
    <x v="4"/>
    <x v="0"/>
    <x v="3"/>
    <x v="4"/>
    <x v="4"/>
    <x v="3"/>
    <x v="0"/>
    <x v="4"/>
    <x v="4"/>
    <x v="4"/>
    <n v="3"/>
    <n v="55"/>
    <n v="54"/>
    <d v="1899-12-30T00:08:23"/>
    <d v="1899-12-30T00:03:37"/>
    <s v="0:00:12"/>
    <n v="12"/>
    <n v="264"/>
    <s v="MIL"/>
    <s v="shot"/>
    <m/>
    <m/>
    <m/>
    <m/>
    <m/>
    <m/>
    <m/>
    <m/>
    <m/>
    <s v="Giannis Antetokounmpo"/>
    <n v="2"/>
    <s v="bucks"/>
    <n v="2"/>
    <m/>
    <m/>
    <s v="made"/>
    <m/>
    <s v="jump shot"/>
    <n v="2"/>
    <n v="5"/>
    <n v="25"/>
    <n v="25.5"/>
    <n v="86.5"/>
    <s v="Antetokounmpo 3' Jump Shot (25 PTS)"/>
    <b v="1"/>
    <b v="0"/>
    <b v="0"/>
    <b v="0"/>
    <b v="0"/>
    <n v="1"/>
    <n v="123"/>
  </r>
  <r>
    <n v="42000406"/>
    <s v="2020-21 Playoffs"/>
    <d v="2021-07-20T00:00:00"/>
    <x v="4"/>
    <x v="0"/>
    <x v="3"/>
    <x v="4"/>
    <x v="4"/>
    <x v="3"/>
    <x v="0"/>
    <x v="4"/>
    <x v="4"/>
    <x v="4"/>
    <n v="3"/>
    <n v="55"/>
    <n v="54"/>
    <d v="1899-12-30T00:08:14"/>
    <d v="1899-12-30T00:03:46"/>
    <s v="0:00:09"/>
    <n v="9"/>
    <n v="265"/>
    <s v="PHX"/>
    <s v="shot"/>
    <m/>
    <m/>
    <m/>
    <m/>
    <m/>
    <m/>
    <m/>
    <m/>
    <m/>
    <s v="Devin Booker"/>
    <n v="0"/>
    <s v="suns"/>
    <n v="0"/>
    <m/>
    <m/>
    <s v="missed"/>
    <m/>
    <s v="3pt jump shot"/>
    <n v="27"/>
    <n v="-208"/>
    <n v="174"/>
    <n v="45.8"/>
    <n v="22.4"/>
    <s v="MISS Booker 27' 3PT Jump Shot"/>
    <b v="0"/>
    <b v="0"/>
    <b v="0"/>
    <b v="0"/>
    <b v="0"/>
    <n v="1"/>
    <n v="124"/>
  </r>
  <r>
    <n v="42000406"/>
    <s v="2020-21 Playoffs"/>
    <d v="2021-07-20T00:00:00"/>
    <x v="4"/>
    <x v="0"/>
    <x v="3"/>
    <x v="4"/>
    <x v="4"/>
    <x v="3"/>
    <x v="0"/>
    <x v="4"/>
    <x v="4"/>
    <x v="4"/>
    <n v="3"/>
    <n v="55"/>
    <n v="54"/>
    <d v="1899-12-30T00:08:14"/>
    <d v="1899-12-30T00:03:46"/>
    <s v="0:00:00"/>
    <n v="0"/>
    <n v="266"/>
    <s v="MIL"/>
    <s v="rebound"/>
    <m/>
    <m/>
    <m/>
    <m/>
    <m/>
    <m/>
    <m/>
    <m/>
    <m/>
    <s v="Giannis Antetokounmpo"/>
    <m/>
    <s v="bucks"/>
    <n v="0"/>
    <m/>
    <m/>
    <m/>
    <m/>
    <s v="rebound defensive"/>
    <m/>
    <m/>
    <m/>
    <m/>
    <m/>
    <s v="Antetokounmpo REBOUND (Off:2 Def:7)"/>
    <b v="0"/>
    <b v="1"/>
    <b v="0"/>
    <b v="0"/>
    <b v="0"/>
    <n v="0"/>
    <n v="124"/>
  </r>
  <r>
    <n v="42000406"/>
    <s v="2020-21 Playoffs"/>
    <d v="2021-07-20T00:00:00"/>
    <x v="4"/>
    <x v="0"/>
    <x v="3"/>
    <x v="4"/>
    <x v="4"/>
    <x v="3"/>
    <x v="0"/>
    <x v="4"/>
    <x v="4"/>
    <x v="4"/>
    <n v="3"/>
    <n v="55"/>
    <n v="54"/>
    <d v="1899-12-30T00:08:08"/>
    <d v="1899-12-30T00:03:52"/>
    <s v="0:00:06"/>
    <n v="6"/>
    <n v="267"/>
    <s v="PHX"/>
    <s v="foul"/>
    <m/>
    <m/>
    <m/>
    <m/>
    <m/>
    <m/>
    <m/>
    <s v="Giannis Antetokounmpo"/>
    <m/>
    <s v="Deandre Ayton"/>
    <m/>
    <s v="suns"/>
    <n v="0"/>
    <m/>
    <s v="s.foul"/>
    <m/>
    <m/>
    <s v="shooting"/>
    <m/>
    <m/>
    <m/>
    <m/>
    <m/>
    <s v="Ayton S.FOUL (P3.T4) (T.Brothers)"/>
    <b v="0"/>
    <b v="0"/>
    <b v="0"/>
    <b v="0"/>
    <b v="0"/>
    <n v="1"/>
    <n v="125"/>
  </r>
  <r>
    <n v="42000406"/>
    <s v="2020-21 Playoffs"/>
    <d v="2021-07-20T00:00:00"/>
    <x v="4"/>
    <x v="0"/>
    <x v="3"/>
    <x v="4"/>
    <x v="4"/>
    <x v="3"/>
    <x v="0"/>
    <x v="4"/>
    <x v="4"/>
    <x v="4"/>
    <n v="3"/>
    <n v="55"/>
    <n v="55"/>
    <d v="1899-12-30T00:08:08"/>
    <d v="1899-12-30T00:03:52"/>
    <s v="0:00:00"/>
    <n v="0"/>
    <n v="268"/>
    <s v="MIL"/>
    <s v="free throw"/>
    <m/>
    <m/>
    <m/>
    <m/>
    <m/>
    <m/>
    <n v="1"/>
    <m/>
    <n v="2"/>
    <s v="Giannis Antetokounmpo"/>
    <n v="1"/>
    <s v="bucks"/>
    <n v="1"/>
    <m/>
    <m/>
    <s v="made"/>
    <m/>
    <s v="free throw 1/2"/>
    <m/>
    <m/>
    <m/>
    <m/>
    <m/>
    <s v="Antetokounmpo Free Throw 1 of 2 (26 PTS)"/>
    <b v="0"/>
    <b v="0"/>
    <b v="0"/>
    <b v="0"/>
    <b v="0"/>
    <n v="0"/>
    <n v="125"/>
  </r>
  <r>
    <n v="42000406"/>
    <s v="2020-21 Playoffs"/>
    <d v="2021-07-20T00:00:00"/>
    <x v="4"/>
    <x v="0"/>
    <x v="3"/>
    <x v="4"/>
    <x v="4"/>
    <x v="3"/>
    <x v="0"/>
    <x v="4"/>
    <x v="4"/>
    <x v="4"/>
    <n v="3"/>
    <n v="55"/>
    <n v="56"/>
    <d v="1899-12-30T00:08:08"/>
    <d v="1899-12-30T00:03:52"/>
    <s v="0:00:00"/>
    <n v="0"/>
    <n v="269"/>
    <s v="MIL"/>
    <s v="free throw"/>
    <m/>
    <m/>
    <m/>
    <m/>
    <m/>
    <m/>
    <n v="2"/>
    <m/>
    <n v="2"/>
    <s v="Giannis Antetokounmpo"/>
    <n v="1"/>
    <s v="bucks"/>
    <n v="1"/>
    <m/>
    <m/>
    <s v="made"/>
    <m/>
    <s v="free throw 2/2"/>
    <m/>
    <m/>
    <m/>
    <m/>
    <m/>
    <s v="Antetokounmpo Free Throw 2 of 2 (27 PTS)"/>
    <b v="0"/>
    <b v="0"/>
    <b v="0"/>
    <b v="0"/>
    <b v="1"/>
    <n v="0"/>
    <n v="125"/>
  </r>
  <r>
    <n v="42000406"/>
    <s v="2020-21 Playoffs"/>
    <d v="2021-07-20T00:00:00"/>
    <x v="4"/>
    <x v="0"/>
    <x v="3"/>
    <x v="4"/>
    <x v="4"/>
    <x v="3"/>
    <x v="0"/>
    <x v="4"/>
    <x v="4"/>
    <x v="4"/>
    <n v="3"/>
    <n v="55"/>
    <n v="56"/>
    <d v="1899-12-30T00:07:45"/>
    <d v="1899-12-30T00:04:15"/>
    <s v="0:00:23"/>
    <n v="23"/>
    <n v="270"/>
    <s v="PHX"/>
    <s v="turnover"/>
    <m/>
    <m/>
    <m/>
    <m/>
    <m/>
    <m/>
    <m/>
    <m/>
    <m/>
    <s v="Devin Booker"/>
    <m/>
    <s v="suns"/>
    <n v="0"/>
    <m/>
    <s v="bad pass"/>
    <m/>
    <s v="Khris Middleton"/>
    <s v="bad pass"/>
    <m/>
    <m/>
    <m/>
    <m/>
    <m/>
    <s v="Middleton STEAL (4 STL): Booker Bad Pass Turnover (P3.T10)"/>
    <b v="0"/>
    <b v="0"/>
    <b v="1"/>
    <b v="0"/>
    <b v="0"/>
    <n v="1"/>
    <n v="126"/>
  </r>
  <r>
    <n v="42000406"/>
    <s v="2020-21 Playoffs"/>
    <d v="2021-07-20T00:00:00"/>
    <x v="4"/>
    <x v="0"/>
    <x v="3"/>
    <x v="4"/>
    <x v="4"/>
    <x v="3"/>
    <x v="0"/>
    <x v="4"/>
    <x v="4"/>
    <x v="4"/>
    <n v="3"/>
    <n v="55"/>
    <n v="56"/>
    <d v="1899-12-30T00:07:33"/>
    <d v="1899-12-30T00:04:27"/>
    <s v="0:00:12"/>
    <n v="12"/>
    <n v="271"/>
    <s v="MIL"/>
    <s v="shot"/>
    <m/>
    <m/>
    <m/>
    <m/>
    <m/>
    <m/>
    <m/>
    <m/>
    <m/>
    <s v="Giannis Antetokounmpo"/>
    <n v="0"/>
    <s v="bucks"/>
    <n v="0"/>
    <m/>
    <m/>
    <s v="missed"/>
    <m/>
    <s v="driving layup"/>
    <n v="3"/>
    <n v="9"/>
    <n v="24"/>
    <n v="25.9"/>
    <n v="86.6"/>
    <s v="MISS Antetokounmpo 3' Driving Layup"/>
    <b v="0"/>
    <b v="0"/>
    <b v="0"/>
    <b v="0"/>
    <b v="0"/>
    <n v="1"/>
    <n v="127"/>
  </r>
  <r>
    <n v="42000406"/>
    <s v="2020-21 Playoffs"/>
    <d v="2021-07-20T00:00:00"/>
    <x v="4"/>
    <x v="0"/>
    <x v="3"/>
    <x v="4"/>
    <x v="4"/>
    <x v="3"/>
    <x v="0"/>
    <x v="4"/>
    <x v="4"/>
    <x v="4"/>
    <n v="3"/>
    <n v="55"/>
    <n v="56"/>
    <d v="1899-12-30T00:07:32"/>
    <d v="1899-12-30T00:04:28"/>
    <s v="0:00:01"/>
    <n v="1"/>
    <n v="272"/>
    <s v="MIL"/>
    <s v="rebound"/>
    <m/>
    <m/>
    <m/>
    <m/>
    <m/>
    <m/>
    <m/>
    <m/>
    <m/>
    <s v="Giannis Antetokounmpo"/>
    <m/>
    <s v="bucks"/>
    <n v="0"/>
    <m/>
    <m/>
    <m/>
    <m/>
    <s v="rebound offensive"/>
    <m/>
    <m/>
    <m/>
    <m/>
    <m/>
    <s v="Antetokounmpo REBOUND (Off:3 Def:7)"/>
    <b v="0"/>
    <b v="0"/>
    <b v="0"/>
    <b v="0"/>
    <b v="0"/>
    <n v="0"/>
    <n v="127"/>
  </r>
  <r>
    <n v="42000406"/>
    <s v="2020-21 Playoffs"/>
    <d v="2021-07-20T00:00:00"/>
    <x v="4"/>
    <x v="0"/>
    <x v="3"/>
    <x v="4"/>
    <x v="4"/>
    <x v="3"/>
    <x v="0"/>
    <x v="4"/>
    <x v="4"/>
    <x v="4"/>
    <n v="3"/>
    <n v="55"/>
    <n v="58"/>
    <d v="1899-12-30T00:07:30"/>
    <d v="1899-12-30T00:04:30"/>
    <s v="0:00:02"/>
    <n v="2"/>
    <n v="273"/>
    <s v="MIL"/>
    <s v="shot"/>
    <m/>
    <m/>
    <m/>
    <m/>
    <m/>
    <m/>
    <m/>
    <m/>
    <m/>
    <s v="Giannis Antetokounmpo"/>
    <n v="2"/>
    <s v="bucks"/>
    <n v="2"/>
    <m/>
    <m/>
    <s v="made"/>
    <m/>
    <s v="layup"/>
    <n v="1"/>
    <n v="1"/>
    <n v="13"/>
    <n v="25.1"/>
    <n v="87.7"/>
    <s v="Antetokounmpo 1' Putback Layup (29 PTS)"/>
    <b v="1"/>
    <b v="0"/>
    <b v="0"/>
    <b v="0"/>
    <b v="0"/>
    <n v="0"/>
    <n v="127"/>
  </r>
  <r>
    <n v="42000406"/>
    <s v="2020-21 Playoffs"/>
    <d v="2021-07-20T00:00:00"/>
    <x v="4"/>
    <x v="0"/>
    <x v="3"/>
    <x v="4"/>
    <x v="4"/>
    <x v="3"/>
    <x v="0"/>
    <x v="4"/>
    <x v="4"/>
    <x v="4"/>
    <n v="3"/>
    <n v="55"/>
    <n v="58"/>
    <d v="1899-12-30T00:07:27"/>
    <d v="1899-12-30T00:04:33"/>
    <s v="0:00:03"/>
    <n v="3"/>
    <n v="274"/>
    <s v="PHX"/>
    <s v="timeout"/>
    <m/>
    <m/>
    <m/>
    <m/>
    <m/>
    <m/>
    <m/>
    <m/>
    <m/>
    <m/>
    <m/>
    <s v=""/>
    <n v="0"/>
    <m/>
    <m/>
    <m/>
    <m/>
    <s v="timeout: regular"/>
    <m/>
    <m/>
    <m/>
    <m/>
    <m/>
    <s v="Suns Timeout: Regular (Reg.3 Short 0)"/>
    <b v="0"/>
    <b v="0"/>
    <b v="0"/>
    <b v="0"/>
    <b v="0"/>
    <n v="1"/>
    <n v="128"/>
  </r>
  <r>
    <n v="42000406"/>
    <s v="2020-21 Playoffs"/>
    <d v="2021-07-20T00:00:00"/>
    <x v="4"/>
    <x v="0"/>
    <x v="3"/>
    <x v="4"/>
    <x v="4"/>
    <x v="3"/>
    <x v="0"/>
    <x v="4"/>
    <x v="4"/>
    <x v="4"/>
    <n v="3"/>
    <n v="58"/>
    <n v="58"/>
    <d v="1899-12-30T00:07:15"/>
    <d v="1899-12-30T00:04:45"/>
    <s v="0:00:12"/>
    <n v="12"/>
    <n v="275"/>
    <s v="PHX"/>
    <s v="shot"/>
    <s v="Mikal Bridges"/>
    <m/>
    <m/>
    <m/>
    <m/>
    <m/>
    <m/>
    <m/>
    <m/>
    <s v="Jae Crowder"/>
    <n v="3"/>
    <s v="suns"/>
    <n v="-3"/>
    <m/>
    <m/>
    <s v="made"/>
    <m/>
    <s v="3pt step back jump shot"/>
    <n v="26"/>
    <n v="41"/>
    <n v="258"/>
    <n v="20.9"/>
    <n v="30.8"/>
    <s v="Crowder 26' 3PT Step Back Jump Shot (7 PTS) (Bridges 2 AST)"/>
    <b v="1"/>
    <b v="0"/>
    <b v="0"/>
    <b v="0"/>
    <b v="0"/>
    <n v="0"/>
    <n v="128"/>
  </r>
  <r>
    <n v="42000406"/>
    <s v="2020-21 Playoffs"/>
    <d v="2021-07-20T00:00:00"/>
    <x v="4"/>
    <x v="0"/>
    <x v="3"/>
    <x v="4"/>
    <x v="4"/>
    <x v="3"/>
    <x v="0"/>
    <x v="4"/>
    <x v="4"/>
    <x v="4"/>
    <n v="3"/>
    <n v="58"/>
    <n v="58"/>
    <d v="1899-12-30T00:07:15"/>
    <d v="1899-12-30T00:04:45"/>
    <s v="0:00:00"/>
    <n v="0"/>
    <n v="276"/>
    <s v="MIL"/>
    <s v="foul"/>
    <m/>
    <m/>
    <m/>
    <m/>
    <m/>
    <m/>
    <m/>
    <s v="Jae Crowder"/>
    <m/>
    <s v="Giannis Antetokounmpo"/>
    <m/>
    <s v="bucks"/>
    <n v="0"/>
    <m/>
    <s v="s.foul"/>
    <m/>
    <m/>
    <s v="shooting"/>
    <m/>
    <m/>
    <m/>
    <m/>
    <m/>
    <s v="Antetokounmpo S.FOUL (P1.T1) (S.Foster)"/>
    <b v="0"/>
    <b v="0"/>
    <b v="0"/>
    <b v="0"/>
    <b v="0"/>
    <n v="1"/>
    <n v="129"/>
  </r>
  <r>
    <n v="42000406"/>
    <s v="2020-21 Playoffs"/>
    <d v="2021-07-20T00:00:00"/>
    <x v="4"/>
    <x v="0"/>
    <x v="3"/>
    <x v="4"/>
    <x v="4"/>
    <x v="3"/>
    <x v="0"/>
    <x v="4"/>
    <x v="4"/>
    <x v="4"/>
    <n v="3"/>
    <n v="59"/>
    <n v="58"/>
    <d v="1899-12-30T00:07:15"/>
    <d v="1899-12-30T00:04:45"/>
    <s v="0:00:00"/>
    <n v="0"/>
    <n v="277"/>
    <s v="PHX"/>
    <s v="free throw"/>
    <m/>
    <m/>
    <m/>
    <m/>
    <m/>
    <m/>
    <n v="1"/>
    <m/>
    <n v="1"/>
    <s v="Jae Crowder"/>
    <n v="1"/>
    <s v="suns"/>
    <n v="-1"/>
    <m/>
    <m/>
    <s v="made"/>
    <m/>
    <s v="free throw 1/1"/>
    <m/>
    <m/>
    <m/>
    <m/>
    <m/>
    <s v="Crowder Free Throw 1 of 1 (8 PTS)"/>
    <b v="0"/>
    <b v="0"/>
    <b v="0"/>
    <b v="0"/>
    <b v="0"/>
    <n v="0"/>
    <n v="129"/>
  </r>
  <r>
    <n v="42000406"/>
    <s v="2020-21 Playoffs"/>
    <d v="2021-07-20T00:00:00"/>
    <x v="4"/>
    <x v="0"/>
    <x v="3"/>
    <x v="4"/>
    <x v="4"/>
    <x v="3"/>
    <x v="0"/>
    <x v="4"/>
    <x v="4"/>
    <x v="4"/>
    <n v="3"/>
    <n v="59"/>
    <n v="60"/>
    <d v="1899-12-30T00:06:50"/>
    <d v="1899-12-30T00:05:10"/>
    <s v="0:00:25"/>
    <n v="25"/>
    <n v="278"/>
    <s v="MIL"/>
    <s v="shot"/>
    <m/>
    <m/>
    <m/>
    <m/>
    <m/>
    <m/>
    <m/>
    <m/>
    <m/>
    <s v="Giannis Antetokounmpo"/>
    <n v="2"/>
    <s v="bucks"/>
    <n v="2"/>
    <m/>
    <m/>
    <s v="made"/>
    <m/>
    <s v="fadeaway jumper"/>
    <n v="13"/>
    <n v="-48"/>
    <n v="117"/>
    <n v="20.2"/>
    <n v="77.3"/>
    <s v="Antetokounmpo 13' Fadeaway Jumper (31 PTS)"/>
    <b v="1"/>
    <b v="0"/>
    <b v="0"/>
    <b v="0"/>
    <b v="0"/>
    <n v="0"/>
    <n v="129"/>
  </r>
  <r>
    <n v="42000406"/>
    <s v="2020-21 Playoffs"/>
    <d v="2021-07-20T00:00:00"/>
    <x v="4"/>
    <x v="0"/>
    <x v="3"/>
    <x v="4"/>
    <x v="4"/>
    <x v="3"/>
    <x v="0"/>
    <x v="4"/>
    <x v="4"/>
    <x v="4"/>
    <n v="3"/>
    <n v="61"/>
    <n v="60"/>
    <d v="1899-12-30T00:06:35"/>
    <d v="1899-12-30T00:05:25"/>
    <s v="0:00:15"/>
    <n v="15"/>
    <n v="279"/>
    <s v="PHX"/>
    <s v="shot"/>
    <m/>
    <m/>
    <m/>
    <m/>
    <m/>
    <m/>
    <m/>
    <m/>
    <m/>
    <s v="Chris Paul"/>
    <n v="2"/>
    <s v="suns"/>
    <n v="-2"/>
    <m/>
    <m/>
    <s v="made"/>
    <m/>
    <s v="jump shot"/>
    <n v="16"/>
    <n v="-57"/>
    <n v="148"/>
    <n v="30.7"/>
    <n v="19.8"/>
    <s v="Paul 16' Pullup Jump Shot (15 PTS)"/>
    <b v="1"/>
    <b v="0"/>
    <b v="0"/>
    <b v="0"/>
    <b v="0"/>
    <n v="1"/>
    <n v="130"/>
  </r>
  <r>
    <n v="42000406"/>
    <s v="2020-21 Playoffs"/>
    <d v="2021-07-20T00:00:00"/>
    <x v="4"/>
    <x v="0"/>
    <x v="3"/>
    <x v="4"/>
    <x v="4"/>
    <x v="3"/>
    <x v="0"/>
    <x v="4"/>
    <x v="4"/>
    <x v="4"/>
    <n v="3"/>
    <n v="61"/>
    <n v="62"/>
    <d v="1899-12-30T00:06:17"/>
    <d v="1899-12-30T00:05:43"/>
    <s v="0:00:18"/>
    <n v="18"/>
    <n v="280"/>
    <s v="MIL"/>
    <s v="shot"/>
    <s v="Khris Middleton"/>
    <m/>
    <m/>
    <m/>
    <m/>
    <m/>
    <m/>
    <m/>
    <m/>
    <s v="Brook Lopez"/>
    <n v="2"/>
    <s v="bucks"/>
    <n v="2"/>
    <m/>
    <m/>
    <s v="made"/>
    <m/>
    <s v="floating jump shot"/>
    <n v="13"/>
    <n v="20"/>
    <n v="129"/>
    <n v="27"/>
    <n v="76.099999999999994"/>
    <s v="Lopez 13' Floating Jump Shot (6 PTS) (Middleton 3 AST)"/>
    <b v="1"/>
    <b v="0"/>
    <b v="0"/>
    <b v="0"/>
    <b v="0"/>
    <n v="1"/>
    <n v="131"/>
  </r>
  <r>
    <n v="42000406"/>
    <s v="2020-21 Playoffs"/>
    <d v="2021-07-20T00:00:00"/>
    <x v="4"/>
    <x v="0"/>
    <x v="3"/>
    <x v="4"/>
    <x v="4"/>
    <x v="3"/>
    <x v="0"/>
    <x v="4"/>
    <x v="4"/>
    <x v="4"/>
    <n v="3"/>
    <n v="61"/>
    <n v="62"/>
    <d v="1899-12-30T00:05:57"/>
    <d v="1899-12-30T00:06:03"/>
    <s v="0:00:20"/>
    <n v="20"/>
    <n v="281"/>
    <s v="PHX"/>
    <s v="shot"/>
    <m/>
    <m/>
    <m/>
    <m/>
    <m/>
    <m/>
    <m/>
    <m/>
    <m/>
    <s v="Jae Crowder"/>
    <n v="0"/>
    <s v="suns"/>
    <n v="0"/>
    <m/>
    <m/>
    <s v="missed"/>
    <m/>
    <s v="3pt jump shot"/>
    <n v="26"/>
    <n v="119"/>
    <n v="233"/>
    <n v="13.1"/>
    <n v="28.3"/>
    <s v="MISS Crowder 26' 3PT Jump Shot"/>
    <b v="0"/>
    <b v="0"/>
    <b v="0"/>
    <b v="0"/>
    <b v="0"/>
    <n v="1"/>
    <n v="132"/>
  </r>
  <r>
    <n v="42000406"/>
    <s v="2020-21 Playoffs"/>
    <d v="2021-07-20T00:00:00"/>
    <x v="4"/>
    <x v="0"/>
    <x v="3"/>
    <x v="4"/>
    <x v="4"/>
    <x v="3"/>
    <x v="0"/>
    <x v="4"/>
    <x v="4"/>
    <x v="4"/>
    <n v="3"/>
    <n v="61"/>
    <n v="62"/>
    <d v="1899-12-30T00:05:56"/>
    <d v="1899-12-30T00:06:04"/>
    <s v="0:00:01"/>
    <n v="1"/>
    <n v="282"/>
    <s v="MIL"/>
    <s v="rebound"/>
    <m/>
    <m/>
    <m/>
    <m/>
    <m/>
    <m/>
    <m/>
    <m/>
    <m/>
    <s v="P.J. Tucker"/>
    <m/>
    <s v="bucks"/>
    <n v="0"/>
    <m/>
    <m/>
    <m/>
    <m/>
    <s v="rebound defensive"/>
    <m/>
    <m/>
    <m/>
    <m/>
    <m/>
    <s v="Tucker REBOUND (Off:1 Def:3)"/>
    <b v="0"/>
    <b v="1"/>
    <b v="0"/>
    <b v="0"/>
    <b v="0"/>
    <n v="0"/>
    <n v="132"/>
  </r>
  <r>
    <n v="42000406"/>
    <s v="2020-21 Playoffs"/>
    <d v="2021-07-20T00:00:00"/>
    <x v="4"/>
    <x v="0"/>
    <x v="3"/>
    <x v="4"/>
    <x v="4"/>
    <x v="3"/>
    <x v="0"/>
    <x v="4"/>
    <x v="4"/>
    <x v="4"/>
    <n v="3"/>
    <n v="61"/>
    <n v="64"/>
    <d v="1899-12-30T00:05:46"/>
    <d v="1899-12-30T00:06:14"/>
    <s v="0:00:10"/>
    <n v="10"/>
    <n v="283"/>
    <s v="MIL"/>
    <s v="shot"/>
    <s v="Jrue Holiday"/>
    <m/>
    <m/>
    <m/>
    <m/>
    <m/>
    <m/>
    <m/>
    <m/>
    <s v="Brook Lopez"/>
    <n v="2"/>
    <s v="bucks"/>
    <n v="2"/>
    <m/>
    <m/>
    <s v="made"/>
    <m/>
    <s v="cutting dunk shot"/>
    <n v="2"/>
    <n v="-2"/>
    <n v="17"/>
    <n v="24.8"/>
    <n v="87.3"/>
    <s v="Lopez 2' Cutting Dunk Shot (8 PTS) (Holiday 7 AST)"/>
    <b v="1"/>
    <b v="0"/>
    <b v="0"/>
    <b v="0"/>
    <b v="0"/>
    <n v="1"/>
    <n v="133"/>
  </r>
  <r>
    <n v="42000406"/>
    <s v="2020-21 Playoffs"/>
    <d v="2021-07-20T00:00:00"/>
    <x v="4"/>
    <x v="0"/>
    <x v="3"/>
    <x v="4"/>
    <x v="4"/>
    <x v="3"/>
    <x v="0"/>
    <x v="4"/>
    <x v="4"/>
    <x v="4"/>
    <n v="3"/>
    <n v="61"/>
    <n v="64"/>
    <d v="1899-12-30T00:05:32"/>
    <d v="1899-12-30T00:06:28"/>
    <s v="0:00:14"/>
    <n v="14"/>
    <n v="284"/>
    <s v="PHX"/>
    <s v="shot"/>
    <m/>
    <m/>
    <m/>
    <m/>
    <m/>
    <m/>
    <m/>
    <m/>
    <m/>
    <s v="Chris Paul"/>
    <n v="0"/>
    <s v="suns"/>
    <n v="0"/>
    <m/>
    <m/>
    <s v="missed"/>
    <m/>
    <s v="jump shot"/>
    <n v="15"/>
    <n v="105"/>
    <n v="111"/>
    <n v="14.5"/>
    <n v="16.100000000000001"/>
    <s v="MISS Paul 15' Pullup Jump Shot"/>
    <b v="0"/>
    <b v="0"/>
    <b v="0"/>
    <b v="0"/>
    <b v="0"/>
    <n v="1"/>
    <n v="134"/>
  </r>
  <r>
    <n v="42000406"/>
    <s v="2020-21 Playoffs"/>
    <d v="2021-07-20T00:00:00"/>
    <x v="4"/>
    <x v="0"/>
    <x v="3"/>
    <x v="4"/>
    <x v="4"/>
    <x v="3"/>
    <x v="0"/>
    <x v="4"/>
    <x v="4"/>
    <x v="4"/>
    <n v="3"/>
    <n v="61"/>
    <n v="64"/>
    <d v="1899-12-30T00:05:32"/>
    <d v="1899-12-30T00:06:28"/>
    <s v="0:00:00"/>
    <n v="0"/>
    <n v="285"/>
    <s v="PHX"/>
    <s v="rebound"/>
    <m/>
    <m/>
    <m/>
    <m/>
    <m/>
    <m/>
    <m/>
    <m/>
    <m/>
    <s v="Chris Paul"/>
    <m/>
    <s v="suns"/>
    <n v="0"/>
    <m/>
    <m/>
    <m/>
    <m/>
    <s v="rebound offensive"/>
    <m/>
    <m/>
    <m/>
    <m/>
    <m/>
    <s v="Paul REBOUND (Off:1 Def:0)"/>
    <b v="0"/>
    <b v="0"/>
    <b v="0"/>
    <b v="0"/>
    <b v="0"/>
    <n v="0"/>
    <n v="134"/>
  </r>
  <r>
    <n v="42000406"/>
    <s v="2020-21 Playoffs"/>
    <d v="2021-07-20T00:00:00"/>
    <x v="4"/>
    <x v="0"/>
    <x v="3"/>
    <x v="4"/>
    <x v="4"/>
    <x v="3"/>
    <x v="0"/>
    <x v="4"/>
    <x v="4"/>
    <x v="4"/>
    <n v="3"/>
    <n v="61"/>
    <n v="64"/>
    <d v="1899-12-30T00:05:32"/>
    <d v="1899-12-30T00:06:28"/>
    <s v="0:00:00"/>
    <n v="0"/>
    <n v="286"/>
    <s v="PHX"/>
    <s v="turnover"/>
    <m/>
    <m/>
    <m/>
    <m/>
    <m/>
    <m/>
    <m/>
    <m/>
    <m/>
    <s v="Chris Paul"/>
    <m/>
    <s v="suns"/>
    <n v="0"/>
    <m/>
    <s v="traveling"/>
    <m/>
    <m/>
    <s v="traveling"/>
    <m/>
    <m/>
    <m/>
    <m/>
    <m/>
    <s v="Paul Traveling Turnover (P2.T11)"/>
    <b v="0"/>
    <b v="0"/>
    <b v="1"/>
    <b v="0"/>
    <b v="0"/>
    <n v="0"/>
    <n v="134"/>
  </r>
  <r>
    <n v="42000406"/>
    <s v="2020-21 Playoffs"/>
    <d v="2021-07-20T00:00:00"/>
    <x v="4"/>
    <x v="0"/>
    <x v="3"/>
    <x v="4"/>
    <x v="4"/>
    <x v="3"/>
    <x v="0"/>
    <x v="4"/>
    <x v="4"/>
    <x v="4"/>
    <n v="3"/>
    <n v="61"/>
    <n v="64"/>
    <d v="1899-12-30T00:05:06"/>
    <d v="1899-12-30T00:06:54"/>
    <s v="0:00:26"/>
    <n v="26"/>
    <n v="287"/>
    <s v="MIL"/>
    <s v="shot"/>
    <m/>
    <m/>
    <m/>
    <m/>
    <m/>
    <m/>
    <m/>
    <m/>
    <m/>
    <s v="Jrue Holiday"/>
    <n v="0"/>
    <s v="bucks"/>
    <n v="0"/>
    <m/>
    <m/>
    <s v="missed"/>
    <m/>
    <s v="fadeaway jumper"/>
    <n v="11"/>
    <n v="-48"/>
    <n v="101"/>
    <n v="20.2"/>
    <n v="78.900000000000006"/>
    <s v="MISS Holiday 11' Fadeaway Jumper"/>
    <b v="0"/>
    <b v="0"/>
    <b v="0"/>
    <b v="0"/>
    <b v="0"/>
    <n v="1"/>
    <n v="135"/>
  </r>
  <r>
    <n v="42000406"/>
    <s v="2020-21 Playoffs"/>
    <d v="2021-07-20T00:00:00"/>
    <x v="4"/>
    <x v="0"/>
    <x v="3"/>
    <x v="4"/>
    <x v="4"/>
    <x v="3"/>
    <x v="0"/>
    <x v="4"/>
    <x v="4"/>
    <x v="4"/>
    <n v="3"/>
    <n v="61"/>
    <n v="64"/>
    <d v="1899-12-30T00:05:04"/>
    <d v="1899-12-30T00:06:56"/>
    <s v="0:00:02"/>
    <n v="2"/>
    <n v="288"/>
    <s v="PHX"/>
    <s v="rebound"/>
    <m/>
    <m/>
    <m/>
    <m/>
    <m/>
    <m/>
    <m/>
    <m/>
    <m/>
    <s v="Jae Crowder"/>
    <m/>
    <s v="suns"/>
    <n v="0"/>
    <m/>
    <m/>
    <m/>
    <m/>
    <s v="rebound defensive"/>
    <m/>
    <m/>
    <m/>
    <m/>
    <m/>
    <s v="Crowder REBOUND (Off:0 Def:9)"/>
    <b v="0"/>
    <b v="1"/>
    <b v="0"/>
    <b v="0"/>
    <b v="0"/>
    <n v="0"/>
    <n v="135"/>
  </r>
  <r>
    <n v="42000406"/>
    <s v="2020-21 Playoffs"/>
    <d v="2021-07-20T00:00:00"/>
    <x v="4"/>
    <x v="0"/>
    <x v="3"/>
    <x v="4"/>
    <x v="4"/>
    <x v="3"/>
    <x v="0"/>
    <x v="4"/>
    <x v="4"/>
    <x v="4"/>
    <n v="3"/>
    <n v="61"/>
    <n v="64"/>
    <d v="1899-12-30T00:04:58"/>
    <d v="1899-12-30T00:07:02"/>
    <s v="0:00:06"/>
    <n v="6"/>
    <n v="289"/>
    <s v="PHX"/>
    <s v="shot"/>
    <m/>
    <m/>
    <m/>
    <m/>
    <m/>
    <m/>
    <m/>
    <m/>
    <m/>
    <s v="Devin Booker"/>
    <n v="0"/>
    <s v="suns"/>
    <n v="0"/>
    <m/>
    <m/>
    <s v="missed"/>
    <m/>
    <s v="layup"/>
    <n v="3"/>
    <n v="9"/>
    <n v="26"/>
    <n v="24.1"/>
    <n v="7.6"/>
    <s v="MISS Booker 3' Alley Oop Layup"/>
    <b v="0"/>
    <b v="0"/>
    <b v="0"/>
    <b v="0"/>
    <b v="0"/>
    <n v="1"/>
    <n v="136"/>
  </r>
  <r>
    <n v="42000406"/>
    <s v="2020-21 Playoffs"/>
    <d v="2021-07-20T00:00:00"/>
    <x v="4"/>
    <x v="0"/>
    <x v="3"/>
    <x v="4"/>
    <x v="4"/>
    <x v="3"/>
    <x v="0"/>
    <x v="4"/>
    <x v="4"/>
    <x v="4"/>
    <n v="3"/>
    <n v="61"/>
    <n v="64"/>
    <d v="1899-12-30T00:04:55"/>
    <d v="1899-12-30T00:07:05"/>
    <s v="0:00:03"/>
    <n v="3"/>
    <n v="290"/>
    <s v="MIL"/>
    <s v="rebound"/>
    <m/>
    <m/>
    <m/>
    <m/>
    <m/>
    <m/>
    <m/>
    <m/>
    <m/>
    <s v="Brook Lopez"/>
    <m/>
    <s v="bucks"/>
    <n v="0"/>
    <m/>
    <m/>
    <m/>
    <m/>
    <s v="rebound defensive"/>
    <m/>
    <m/>
    <m/>
    <m/>
    <m/>
    <s v="Lopez REBOUND (Off:1 Def:6)"/>
    <b v="0"/>
    <b v="1"/>
    <b v="0"/>
    <b v="0"/>
    <b v="0"/>
    <n v="0"/>
    <n v="136"/>
  </r>
  <r>
    <n v="42000406"/>
    <s v="2020-21 Playoffs"/>
    <d v="2021-07-20T00:00:00"/>
    <x v="4"/>
    <x v="0"/>
    <x v="3"/>
    <x v="4"/>
    <x v="4"/>
    <x v="3"/>
    <x v="0"/>
    <x v="4"/>
    <x v="4"/>
    <x v="4"/>
    <n v="3"/>
    <n v="61"/>
    <n v="66"/>
    <d v="1899-12-30T00:04:46"/>
    <d v="1899-12-30T00:07:14"/>
    <s v="0:00:09"/>
    <n v="9"/>
    <n v="291"/>
    <s v="MIL"/>
    <s v="shot"/>
    <s v="Jrue Holiday"/>
    <m/>
    <m/>
    <m/>
    <m/>
    <m/>
    <m/>
    <m/>
    <m/>
    <s v="Brook Lopez"/>
    <n v="2"/>
    <s v="bucks"/>
    <n v="2"/>
    <m/>
    <m/>
    <s v="made"/>
    <m/>
    <s v="jump shot"/>
    <n v="12"/>
    <n v="72"/>
    <n v="94"/>
    <n v="32.200000000000003"/>
    <n v="79.599999999999994"/>
    <s v="Lopez 12' Pullup Jump Shot (10 PTS) (Holiday 8 AST)"/>
    <b v="1"/>
    <b v="0"/>
    <b v="0"/>
    <b v="0"/>
    <b v="0"/>
    <n v="1"/>
    <n v="137"/>
  </r>
  <r>
    <n v="42000406"/>
    <s v="2020-21 Playoffs"/>
    <d v="2021-07-20T00:00:00"/>
    <x v="4"/>
    <x v="0"/>
    <x v="3"/>
    <x v="4"/>
    <x v="4"/>
    <x v="3"/>
    <x v="0"/>
    <x v="4"/>
    <x v="4"/>
    <x v="4"/>
    <n v="3"/>
    <n v="63"/>
    <n v="66"/>
    <d v="1899-12-30T00:04:24"/>
    <d v="1899-12-30T00:07:36"/>
    <s v="0:00:22"/>
    <n v="22"/>
    <n v="292"/>
    <s v="PHX"/>
    <s v="shot"/>
    <m/>
    <m/>
    <m/>
    <m/>
    <m/>
    <m/>
    <m/>
    <m/>
    <m/>
    <s v="Chris Paul"/>
    <n v="2"/>
    <s v="suns"/>
    <n v="-2"/>
    <m/>
    <m/>
    <s v="made"/>
    <m/>
    <s v="jump shot"/>
    <n v="14"/>
    <n v="-17"/>
    <n v="142"/>
    <n v="26.7"/>
    <n v="19.2"/>
    <s v="Paul 14' Pullup Jump Shot (17 PTS)"/>
    <b v="1"/>
    <b v="0"/>
    <b v="0"/>
    <b v="0"/>
    <b v="0"/>
    <n v="1"/>
    <n v="138"/>
  </r>
  <r>
    <n v="42000406"/>
    <s v="2020-21 Playoffs"/>
    <d v="2021-07-20T00:00:00"/>
    <x v="4"/>
    <x v="0"/>
    <x v="3"/>
    <x v="4"/>
    <x v="4"/>
    <x v="3"/>
    <x v="0"/>
    <x v="4"/>
    <x v="4"/>
    <x v="4"/>
    <n v="3"/>
    <n v="63"/>
    <n v="66"/>
    <d v="1899-12-30T00:04:09"/>
    <d v="1899-12-30T00:07:51"/>
    <s v="0:00:15"/>
    <n v="15"/>
    <n v="293"/>
    <s v="PHX"/>
    <s v="foul"/>
    <m/>
    <m/>
    <m/>
    <m/>
    <m/>
    <m/>
    <m/>
    <s v="Giannis Antetokounmpo"/>
    <m/>
    <s v="Deandre Ayton"/>
    <m/>
    <s v="suns"/>
    <n v="0"/>
    <m/>
    <s v="s.foul"/>
    <m/>
    <m/>
    <s v="shooting"/>
    <m/>
    <m/>
    <m/>
    <m/>
    <m/>
    <s v="Ayton S.FOUL (P4.PN) (S.Foster)"/>
    <b v="0"/>
    <b v="0"/>
    <b v="0"/>
    <b v="0"/>
    <b v="0"/>
    <n v="1"/>
    <n v="139"/>
  </r>
  <r>
    <n v="42000406"/>
    <s v="2020-21 Playoffs"/>
    <d v="2021-07-20T00:00:00"/>
    <x v="4"/>
    <x v="0"/>
    <x v="3"/>
    <x v="4"/>
    <x v="4"/>
    <x v="3"/>
    <x v="0"/>
    <x v="4"/>
    <x v="4"/>
    <x v="4"/>
    <n v="3"/>
    <n v="63"/>
    <n v="66"/>
    <d v="1899-12-30T00:04:09"/>
    <d v="1899-12-30T00:07:51"/>
    <s v="0:00:00"/>
    <n v="0"/>
    <n v="294"/>
    <s v="MIL"/>
    <s v="violation"/>
    <m/>
    <m/>
    <m/>
    <m/>
    <m/>
    <m/>
    <m/>
    <m/>
    <m/>
    <m/>
    <m/>
    <s v=""/>
    <n v="0"/>
    <m/>
    <m/>
    <m/>
    <m/>
    <s v="delay of game"/>
    <m/>
    <m/>
    <m/>
    <m/>
    <m/>
    <s v="BUCKS Violation: Delay of game Violation"/>
    <b v="0"/>
    <b v="0"/>
    <b v="0"/>
    <b v="0"/>
    <b v="0"/>
    <n v="0"/>
    <n v="139"/>
  </r>
  <r>
    <n v="42000406"/>
    <s v="2020-21 Playoffs"/>
    <d v="2021-07-20T00:00:00"/>
    <x v="4"/>
    <x v="0"/>
    <x v="3"/>
    <x v="4"/>
    <x v="4"/>
    <x v="3"/>
    <x v="0"/>
    <x v="4"/>
    <x v="4"/>
    <x v="4"/>
    <n v="3"/>
    <n v="63"/>
    <n v="67"/>
    <d v="1899-12-30T00:04:09"/>
    <d v="1899-12-30T00:07:51"/>
    <s v="0:00:00"/>
    <n v="0"/>
    <n v="295"/>
    <s v="MIL"/>
    <s v="free throw"/>
    <m/>
    <m/>
    <m/>
    <m/>
    <m/>
    <m/>
    <n v="1"/>
    <m/>
    <n v="2"/>
    <s v="Giannis Antetokounmpo"/>
    <n v="1"/>
    <s v="bucks"/>
    <n v="1"/>
    <m/>
    <m/>
    <s v="made"/>
    <m/>
    <s v="free throw 1/2"/>
    <m/>
    <m/>
    <m/>
    <m/>
    <m/>
    <s v="Antetokounmpo Free Throw 1 of 2 (32 PTS)"/>
    <b v="0"/>
    <b v="0"/>
    <b v="0"/>
    <b v="0"/>
    <b v="1"/>
    <n v="0"/>
    <n v="139"/>
  </r>
  <r>
    <n v="42000406"/>
    <s v="2020-21 Playoffs"/>
    <d v="2021-07-20T00:00:00"/>
    <x v="4"/>
    <x v="0"/>
    <x v="3"/>
    <x v="4"/>
    <x v="4"/>
    <x v="3"/>
    <x v="0"/>
    <x v="4"/>
    <x v="4"/>
    <x v="5"/>
    <n v="3"/>
    <n v="63"/>
    <n v="67"/>
    <d v="1899-12-30T00:04:09"/>
    <d v="1899-12-30T00:07:51"/>
    <s v="0:00:00"/>
    <n v="0"/>
    <n v="296"/>
    <s v="MIL"/>
    <s v="substitution"/>
    <m/>
    <m/>
    <m/>
    <m/>
    <s v="Pat Connaughton"/>
    <s v="Khris Middleton"/>
    <m/>
    <m/>
    <m/>
    <s v="Khris Middleton"/>
    <m/>
    <s v="bucks"/>
    <n v="0"/>
    <m/>
    <m/>
    <m/>
    <m/>
    <s v="sub"/>
    <m/>
    <m/>
    <m/>
    <m/>
    <m/>
    <s v="SUB: Connaughton FOR Middleton"/>
    <b v="0"/>
    <b v="0"/>
    <b v="0"/>
    <b v="0"/>
    <b v="0"/>
    <n v="1"/>
    <n v="140"/>
  </r>
  <r>
    <n v="42000406"/>
    <s v="2020-21 Playoffs"/>
    <d v="2021-07-20T00:00:00"/>
    <x v="4"/>
    <x v="0"/>
    <x v="3"/>
    <x v="1"/>
    <x v="4"/>
    <x v="3"/>
    <x v="0"/>
    <x v="4"/>
    <x v="4"/>
    <x v="5"/>
    <n v="3"/>
    <n v="63"/>
    <n v="67"/>
    <d v="1899-12-30T00:04:09"/>
    <d v="1899-12-30T00:07:51"/>
    <s v="0:00:00"/>
    <n v="0"/>
    <n v="297"/>
    <s v="PHX"/>
    <s v="substitution"/>
    <m/>
    <m/>
    <m/>
    <m/>
    <s v="Frank Kaminsky"/>
    <s v="Chris Paul"/>
    <m/>
    <m/>
    <m/>
    <s v="Chris Paul"/>
    <m/>
    <s v="suns"/>
    <n v="0"/>
    <m/>
    <m/>
    <m/>
    <m/>
    <s v="sub"/>
    <m/>
    <m/>
    <m/>
    <m/>
    <m/>
    <s v="SUB: Kaminsky FOR Paul"/>
    <b v="0"/>
    <b v="0"/>
    <b v="0"/>
    <b v="0"/>
    <b v="0"/>
    <n v="0"/>
    <n v="140"/>
  </r>
  <r>
    <n v="42000406"/>
    <s v="2020-21 Playoffs"/>
    <d v="2021-07-20T00:00:00"/>
    <x v="1"/>
    <x v="0"/>
    <x v="3"/>
    <x v="1"/>
    <x v="4"/>
    <x v="3"/>
    <x v="0"/>
    <x v="4"/>
    <x v="4"/>
    <x v="5"/>
    <n v="3"/>
    <n v="63"/>
    <n v="67"/>
    <d v="1899-12-30T00:04:09"/>
    <d v="1899-12-30T00:07:51"/>
    <s v="0:00:00"/>
    <n v="0"/>
    <n v="298"/>
    <s v="PHX"/>
    <s v="substitution"/>
    <m/>
    <m/>
    <m/>
    <m/>
    <s v="Cameron Johnson"/>
    <s v="Mikal Bridges"/>
    <m/>
    <m/>
    <m/>
    <s v="Mikal Bridges"/>
    <m/>
    <s v="suns"/>
    <n v="0"/>
    <m/>
    <m/>
    <m/>
    <m/>
    <s v="sub"/>
    <m/>
    <m/>
    <m/>
    <m/>
    <m/>
    <s v="SUB: Johnson FOR Bridges"/>
    <b v="0"/>
    <b v="0"/>
    <b v="0"/>
    <b v="0"/>
    <b v="0"/>
    <n v="0"/>
    <n v="140"/>
  </r>
  <r>
    <n v="42000406"/>
    <s v="2020-21 Playoffs"/>
    <d v="2021-07-20T00:00:00"/>
    <x v="1"/>
    <x v="0"/>
    <x v="1"/>
    <x v="1"/>
    <x v="4"/>
    <x v="3"/>
    <x v="0"/>
    <x v="4"/>
    <x v="4"/>
    <x v="5"/>
    <n v="3"/>
    <n v="63"/>
    <n v="67"/>
    <d v="1899-12-30T00:04:09"/>
    <d v="1899-12-30T00:07:51"/>
    <s v="0:00:00"/>
    <n v="0"/>
    <n v="299"/>
    <s v="PHX"/>
    <s v="substitution"/>
    <m/>
    <m/>
    <m/>
    <m/>
    <s v="Cameron Payne"/>
    <s v="Deandre Ayton"/>
    <m/>
    <m/>
    <m/>
    <s v="Deandre Ayton"/>
    <m/>
    <s v="suns"/>
    <n v="0"/>
    <m/>
    <m/>
    <m/>
    <m/>
    <s v="sub"/>
    <m/>
    <m/>
    <m/>
    <m/>
    <m/>
    <s v="SUB: Payne FOR Ayton"/>
    <b v="0"/>
    <b v="0"/>
    <b v="0"/>
    <b v="0"/>
    <b v="0"/>
    <n v="0"/>
    <n v="140"/>
  </r>
  <r>
    <n v="42000406"/>
    <s v="2020-21 Playoffs"/>
    <d v="2021-07-20T00:00:00"/>
    <x v="4"/>
    <x v="0"/>
    <x v="3"/>
    <x v="4"/>
    <x v="4"/>
    <x v="3"/>
    <x v="0"/>
    <x v="4"/>
    <x v="4"/>
    <x v="4"/>
    <n v="3"/>
    <n v="63"/>
    <n v="68"/>
    <d v="1899-12-30T00:04:09"/>
    <d v="1899-12-30T00:07:51"/>
    <s v="0:00:00"/>
    <n v="0"/>
    <n v="300"/>
    <s v="MIL"/>
    <s v="free throw"/>
    <m/>
    <m/>
    <m/>
    <m/>
    <m/>
    <m/>
    <n v="2"/>
    <m/>
    <n v="2"/>
    <s v="Giannis Antetokounmpo"/>
    <n v="1"/>
    <s v="bucks"/>
    <n v="1"/>
    <m/>
    <m/>
    <s v="made"/>
    <m/>
    <s v="free throw 2/2"/>
    <m/>
    <m/>
    <m/>
    <m/>
    <m/>
    <s v="Antetokounmpo Free Throw 2 of 2 (33 PTS)"/>
    <b v="0"/>
    <b v="0"/>
    <b v="0"/>
    <b v="0"/>
    <b v="1"/>
    <n v="0"/>
    <n v="140"/>
  </r>
  <r>
    <n v="42000406"/>
    <s v="2020-21 Playoffs"/>
    <d v="2021-07-20T00:00:00"/>
    <x v="1"/>
    <x v="0"/>
    <x v="1"/>
    <x v="1"/>
    <x v="4"/>
    <x v="3"/>
    <x v="0"/>
    <x v="4"/>
    <x v="4"/>
    <x v="5"/>
    <n v="3"/>
    <n v="63"/>
    <n v="68"/>
    <d v="1899-12-30T00:03:54"/>
    <d v="1899-12-30T00:08:06"/>
    <s v="0:00:15"/>
    <n v="15"/>
    <n v="301"/>
    <s v="PHX"/>
    <s v="shot"/>
    <m/>
    <m/>
    <m/>
    <m/>
    <m/>
    <m/>
    <m/>
    <m/>
    <m/>
    <s v="Jae Crowder"/>
    <n v="0"/>
    <s v="suns"/>
    <n v="0"/>
    <m/>
    <m/>
    <s v="missed"/>
    <m/>
    <s v="3pt jump shot"/>
    <n v="28"/>
    <n v="-158"/>
    <n v="232"/>
    <n v="40.799999999999997"/>
    <n v="28.2"/>
    <s v="MISS Crowder 28' 3PT Jump Shot"/>
    <b v="0"/>
    <b v="0"/>
    <b v="0"/>
    <b v="0"/>
    <b v="0"/>
    <n v="1"/>
    <n v="141"/>
  </r>
  <r>
    <n v="42000406"/>
    <s v="2020-21 Playoffs"/>
    <d v="2021-07-20T00:00:00"/>
    <x v="1"/>
    <x v="0"/>
    <x v="1"/>
    <x v="1"/>
    <x v="4"/>
    <x v="3"/>
    <x v="0"/>
    <x v="4"/>
    <x v="4"/>
    <x v="5"/>
    <n v="3"/>
    <n v="63"/>
    <n v="68"/>
    <d v="1899-12-30T00:03:51"/>
    <d v="1899-12-30T00:08:09"/>
    <s v="0:00:03"/>
    <n v="3"/>
    <n v="302"/>
    <s v="PHX"/>
    <s v="rebound"/>
    <m/>
    <m/>
    <m/>
    <m/>
    <m/>
    <m/>
    <m/>
    <m/>
    <m/>
    <s v="Frank Kaminsky"/>
    <m/>
    <s v="suns"/>
    <n v="0"/>
    <m/>
    <m/>
    <m/>
    <m/>
    <s v="rebound offensive"/>
    <m/>
    <m/>
    <m/>
    <m/>
    <m/>
    <s v="Kaminsky REBOUND (Off:1 Def:1)"/>
    <b v="0"/>
    <b v="0"/>
    <b v="0"/>
    <b v="0"/>
    <b v="0"/>
    <n v="0"/>
    <n v="141"/>
  </r>
  <r>
    <n v="42000406"/>
    <s v="2020-21 Playoffs"/>
    <d v="2021-07-20T00:00:00"/>
    <x v="1"/>
    <x v="0"/>
    <x v="1"/>
    <x v="1"/>
    <x v="4"/>
    <x v="3"/>
    <x v="0"/>
    <x v="4"/>
    <x v="4"/>
    <x v="5"/>
    <n v="3"/>
    <n v="66"/>
    <n v="68"/>
    <d v="1899-12-30T00:03:49"/>
    <d v="1899-12-30T00:08:11"/>
    <s v="0:00:02"/>
    <n v="2"/>
    <n v="303"/>
    <s v="PHX"/>
    <s v="shot"/>
    <s v="Frank Kaminsky"/>
    <m/>
    <m/>
    <m/>
    <m/>
    <m/>
    <m/>
    <m/>
    <m/>
    <s v="Jae Crowder"/>
    <n v="3"/>
    <s v="suns"/>
    <n v="-3"/>
    <m/>
    <m/>
    <s v="made"/>
    <m/>
    <s v="3pt pullup jump shot"/>
    <n v="28"/>
    <n v="-209"/>
    <n v="188"/>
    <n v="45.9"/>
    <n v="23.8"/>
    <s v="Crowder 28' 3PT Pullup Jump Shot (11 PTS) (Kaminsky 1 AST)"/>
    <b v="1"/>
    <b v="0"/>
    <b v="0"/>
    <b v="0"/>
    <b v="0"/>
    <n v="0"/>
    <n v="141"/>
  </r>
  <r>
    <n v="42000406"/>
    <s v="2020-21 Playoffs"/>
    <d v="2021-07-20T00:00:00"/>
    <x v="1"/>
    <x v="0"/>
    <x v="1"/>
    <x v="1"/>
    <x v="4"/>
    <x v="3"/>
    <x v="0"/>
    <x v="4"/>
    <x v="4"/>
    <x v="5"/>
    <n v="3"/>
    <n v="66"/>
    <n v="68"/>
    <d v="1899-12-30T00:03:29"/>
    <d v="1899-12-30T00:08:31"/>
    <s v="0:00:20"/>
    <n v="20"/>
    <n v="304"/>
    <s v="MIL"/>
    <s v="shot"/>
    <m/>
    <m/>
    <m/>
    <s v="Jae Crowder"/>
    <m/>
    <m/>
    <m/>
    <m/>
    <m/>
    <s v="Giannis Antetokounmpo"/>
    <n v="0"/>
    <s v="bucks"/>
    <n v="0"/>
    <m/>
    <m/>
    <s v="missed"/>
    <m/>
    <s v="layup"/>
    <n v="5"/>
    <n v="1"/>
    <n v="52"/>
    <n v="25.1"/>
    <n v="83.8"/>
    <s v="MISS Antetokounmpo 5' Layup: Crowder BLOCK (1 BLK)"/>
    <b v="0"/>
    <b v="0"/>
    <b v="0"/>
    <b v="0"/>
    <b v="0"/>
    <n v="1"/>
    <n v="142"/>
  </r>
  <r>
    <n v="42000406"/>
    <s v="2020-21 Playoffs"/>
    <d v="2021-07-20T00:00:00"/>
    <x v="1"/>
    <x v="0"/>
    <x v="1"/>
    <x v="1"/>
    <x v="4"/>
    <x v="3"/>
    <x v="0"/>
    <x v="4"/>
    <x v="4"/>
    <x v="5"/>
    <n v="3"/>
    <n v="66"/>
    <n v="68"/>
    <d v="1899-12-30T00:03:28"/>
    <d v="1899-12-30T00:08:32"/>
    <s v="0:00:01"/>
    <n v="1"/>
    <n v="305"/>
    <s v="MIL"/>
    <s v="rebound"/>
    <m/>
    <m/>
    <m/>
    <m/>
    <m/>
    <m/>
    <m/>
    <m/>
    <m/>
    <s v="Brook Lopez"/>
    <m/>
    <s v="bucks"/>
    <n v="0"/>
    <m/>
    <m/>
    <m/>
    <m/>
    <s v="rebound offensive"/>
    <m/>
    <m/>
    <m/>
    <m/>
    <m/>
    <s v="Lopez REBOUND (Off:2 Def:6)"/>
    <b v="0"/>
    <b v="0"/>
    <b v="0"/>
    <b v="0"/>
    <b v="0"/>
    <n v="0"/>
    <n v="142"/>
  </r>
  <r>
    <n v="42000406"/>
    <s v="2020-21 Playoffs"/>
    <d v="2021-07-20T00:00:00"/>
    <x v="1"/>
    <x v="0"/>
    <x v="1"/>
    <x v="1"/>
    <x v="4"/>
    <x v="3"/>
    <x v="0"/>
    <x v="4"/>
    <x v="4"/>
    <x v="5"/>
    <n v="3"/>
    <n v="66"/>
    <n v="71"/>
    <d v="1899-12-30T00:03:17"/>
    <d v="1899-12-30T00:08:43"/>
    <s v="0:00:11"/>
    <n v="11"/>
    <n v="306"/>
    <s v="MIL"/>
    <s v="shot"/>
    <s v="Giannis Antetokounmpo"/>
    <m/>
    <m/>
    <m/>
    <m/>
    <m/>
    <m/>
    <m/>
    <m/>
    <s v="Jrue Holiday"/>
    <n v="3"/>
    <s v="bucks"/>
    <n v="3"/>
    <m/>
    <m/>
    <s v="made"/>
    <m/>
    <s v="3pt jump shot"/>
    <n v="23"/>
    <n v="-226"/>
    <n v="22"/>
    <n v="2.3999999999999901"/>
    <n v="86.8"/>
    <s v="Holiday 3PT Jump Shot (9 PTS) (Antetokounmpo 1 AST)"/>
    <b v="1"/>
    <b v="0"/>
    <b v="0"/>
    <b v="0"/>
    <b v="0"/>
    <n v="0"/>
    <n v="142"/>
  </r>
  <r>
    <n v="42000406"/>
    <s v="2020-21 Playoffs"/>
    <d v="2021-07-20T00:00:00"/>
    <x v="1"/>
    <x v="0"/>
    <x v="1"/>
    <x v="1"/>
    <x v="4"/>
    <x v="3"/>
    <x v="0"/>
    <x v="4"/>
    <x v="4"/>
    <x v="5"/>
    <n v="3"/>
    <n v="68"/>
    <n v="71"/>
    <d v="1899-12-30T00:03:13"/>
    <d v="1899-12-30T00:08:47"/>
    <s v="0:00:04"/>
    <n v="4"/>
    <n v="307"/>
    <s v="PHX"/>
    <s v="shot"/>
    <m/>
    <m/>
    <m/>
    <m/>
    <m/>
    <m/>
    <m/>
    <m/>
    <m/>
    <s v="Devin Booker"/>
    <n v="2"/>
    <s v="suns"/>
    <n v="-2"/>
    <m/>
    <m/>
    <s v="made"/>
    <m/>
    <s v="layup"/>
    <n v="2"/>
    <n v="-1"/>
    <n v="20"/>
    <n v="25.1"/>
    <n v="7"/>
    <s v="Booker 2' Running Layup (10 PTS)"/>
    <b v="1"/>
    <b v="0"/>
    <b v="0"/>
    <b v="0"/>
    <b v="0"/>
    <n v="1"/>
    <n v="143"/>
  </r>
  <r>
    <n v="42000406"/>
    <s v="2020-21 Playoffs"/>
    <d v="2021-07-20T00:00:00"/>
    <x v="1"/>
    <x v="0"/>
    <x v="1"/>
    <x v="1"/>
    <x v="4"/>
    <x v="3"/>
    <x v="0"/>
    <x v="4"/>
    <x v="4"/>
    <x v="5"/>
    <n v="3"/>
    <n v="68"/>
    <n v="71"/>
    <d v="1899-12-30T00:03:13"/>
    <d v="1899-12-30T00:08:47"/>
    <s v="0:00:00"/>
    <n v="0"/>
    <n v="308"/>
    <s v="MIL"/>
    <s v="violation"/>
    <m/>
    <m/>
    <m/>
    <m/>
    <m/>
    <m/>
    <m/>
    <m/>
    <m/>
    <s v="Giannis Antetokounmpo"/>
    <m/>
    <s v="bucks"/>
    <n v="0"/>
    <m/>
    <m/>
    <m/>
    <m/>
    <s v="defensive goaltending"/>
    <m/>
    <m/>
    <m/>
    <m/>
    <m/>
    <s v="Antetokounmpo Violation:Defensive Goaltending (S.Foster)"/>
    <b v="0"/>
    <b v="0"/>
    <b v="0"/>
    <b v="0"/>
    <b v="0"/>
    <n v="1"/>
    <n v="144"/>
  </r>
  <r>
    <n v="42000406"/>
    <s v="2020-21 Playoffs"/>
    <d v="2021-07-20T00:00:00"/>
    <x v="1"/>
    <x v="0"/>
    <x v="1"/>
    <x v="1"/>
    <x v="4"/>
    <x v="3"/>
    <x v="0"/>
    <x v="4"/>
    <x v="4"/>
    <x v="5"/>
    <n v="3"/>
    <n v="68"/>
    <n v="71"/>
    <d v="1899-12-30T00:03:13"/>
    <d v="1899-12-30T00:08:47"/>
    <s v="0:00:00"/>
    <n v="0"/>
    <n v="309"/>
    <s v="MIL"/>
    <s v="foul"/>
    <m/>
    <m/>
    <m/>
    <m/>
    <m/>
    <m/>
    <m/>
    <s v="Devin Booker"/>
    <m/>
    <s v="Pat Connaughton"/>
    <m/>
    <s v="bucks"/>
    <n v="0"/>
    <m/>
    <s v="s.foul"/>
    <m/>
    <m/>
    <s v="shooting"/>
    <m/>
    <m/>
    <m/>
    <m/>
    <m/>
    <s v="Connaughton S.FOUL (P2.T2) (S.Foster)"/>
    <b v="0"/>
    <b v="0"/>
    <b v="0"/>
    <b v="0"/>
    <b v="0"/>
    <n v="0"/>
    <n v="144"/>
  </r>
  <r>
    <n v="42000406"/>
    <s v="2020-21 Playoffs"/>
    <d v="2021-07-20T00:00:00"/>
    <x v="1"/>
    <x v="0"/>
    <x v="1"/>
    <x v="1"/>
    <x v="4"/>
    <x v="3"/>
    <x v="0"/>
    <x v="4"/>
    <x v="4"/>
    <x v="5"/>
    <n v="3"/>
    <n v="69"/>
    <n v="71"/>
    <d v="1899-12-30T00:03:13"/>
    <d v="1899-12-30T00:08:47"/>
    <s v="0:00:00"/>
    <n v="0"/>
    <n v="310"/>
    <s v="PHX"/>
    <s v="free throw"/>
    <m/>
    <m/>
    <m/>
    <m/>
    <m/>
    <m/>
    <n v="1"/>
    <m/>
    <n v="1"/>
    <s v="Devin Booker"/>
    <n v="1"/>
    <s v="suns"/>
    <n v="-1"/>
    <m/>
    <m/>
    <s v="made"/>
    <m/>
    <s v="free throw 1/1"/>
    <m/>
    <m/>
    <m/>
    <m/>
    <m/>
    <s v="Booker Free Throw 1 of 1 (11 PTS)"/>
    <b v="0"/>
    <b v="0"/>
    <b v="0"/>
    <b v="0"/>
    <b v="0"/>
    <n v="0"/>
    <n v="144"/>
  </r>
  <r>
    <n v="42000406"/>
    <s v="2020-21 Playoffs"/>
    <d v="2021-07-20T00:00:00"/>
    <x v="1"/>
    <x v="0"/>
    <x v="1"/>
    <x v="1"/>
    <x v="4"/>
    <x v="3"/>
    <x v="0"/>
    <x v="4"/>
    <x v="4"/>
    <x v="5"/>
    <n v="3"/>
    <n v="69"/>
    <n v="71"/>
    <d v="1899-12-30T00:03:09"/>
    <d v="1899-12-30T00:08:51"/>
    <s v="0:00:04"/>
    <n v="4"/>
    <n v="311"/>
    <s v="MIL"/>
    <s v="timeout"/>
    <m/>
    <m/>
    <m/>
    <m/>
    <m/>
    <m/>
    <m/>
    <m/>
    <m/>
    <m/>
    <m/>
    <s v=""/>
    <n v="0"/>
    <m/>
    <m/>
    <m/>
    <m/>
    <s v="timeout: regular"/>
    <m/>
    <m/>
    <m/>
    <m/>
    <m/>
    <s v="BUCKS Timeout: Regular (Full 3 Short 0)"/>
    <b v="0"/>
    <b v="0"/>
    <b v="0"/>
    <b v="0"/>
    <b v="0"/>
    <n v="0"/>
    <n v="144"/>
  </r>
  <r>
    <n v="42000406"/>
    <s v="2020-21 Playoffs"/>
    <d v="2021-07-20T00:00:00"/>
    <x v="1"/>
    <x v="0"/>
    <x v="1"/>
    <x v="1"/>
    <x v="4"/>
    <x v="3"/>
    <x v="0"/>
    <x v="5"/>
    <x v="4"/>
    <x v="5"/>
    <n v="3"/>
    <n v="69"/>
    <n v="71"/>
    <d v="1899-12-30T00:03:09"/>
    <d v="1899-12-30T00:08:51"/>
    <s v="0:00:00"/>
    <n v="0"/>
    <n v="312"/>
    <s v="MIL"/>
    <s v="substitution"/>
    <m/>
    <m/>
    <m/>
    <m/>
    <s v="Bobby Portis"/>
    <s v="Brook Lopez"/>
    <m/>
    <m/>
    <m/>
    <s v="Brook Lopez"/>
    <m/>
    <s v="bucks"/>
    <n v="0"/>
    <m/>
    <m/>
    <m/>
    <m/>
    <s v="sub"/>
    <m/>
    <m/>
    <m/>
    <m/>
    <m/>
    <s v="SUB: Portis FOR Lopez"/>
    <b v="0"/>
    <b v="0"/>
    <b v="0"/>
    <b v="0"/>
    <b v="0"/>
    <n v="0"/>
    <n v="144"/>
  </r>
  <r>
    <n v="42000406"/>
    <s v="2020-21 Playoffs"/>
    <d v="2021-07-20T00:00:00"/>
    <x v="1"/>
    <x v="0"/>
    <x v="1"/>
    <x v="1"/>
    <x v="4"/>
    <x v="3"/>
    <x v="0"/>
    <x v="5"/>
    <x v="4"/>
    <x v="4"/>
    <n v="3"/>
    <n v="69"/>
    <n v="71"/>
    <d v="1899-12-30T00:03:09"/>
    <d v="1899-12-30T00:08:51"/>
    <s v="0:00:00"/>
    <n v="0"/>
    <n v="313"/>
    <s v="MIL"/>
    <s v="substitution"/>
    <m/>
    <m/>
    <m/>
    <m/>
    <s v="Khris Middleton"/>
    <s v="Pat Connaughton"/>
    <m/>
    <m/>
    <m/>
    <s v="Pat Connaughton"/>
    <m/>
    <s v="bucks"/>
    <n v="0"/>
    <m/>
    <m/>
    <m/>
    <m/>
    <s v="sub"/>
    <m/>
    <m/>
    <m/>
    <m/>
    <m/>
    <s v="SUB: Middleton FOR Connaughton"/>
    <b v="0"/>
    <b v="0"/>
    <b v="0"/>
    <b v="0"/>
    <b v="0"/>
    <n v="0"/>
    <n v="144"/>
  </r>
  <r>
    <n v="42000406"/>
    <s v="2020-21 Playoffs"/>
    <d v="2021-07-20T00:00:00"/>
    <x v="1"/>
    <x v="0"/>
    <x v="1"/>
    <x v="1"/>
    <x v="4"/>
    <x v="3"/>
    <x v="0"/>
    <x v="5"/>
    <x v="4"/>
    <x v="4"/>
    <n v="3"/>
    <n v="69"/>
    <n v="73"/>
    <d v="1899-12-30T00:03:00"/>
    <d v="1899-12-30T00:09:00"/>
    <s v="0:00:09"/>
    <n v="9"/>
    <n v="314"/>
    <s v="MIL"/>
    <s v="shot"/>
    <s v="Jrue Holiday"/>
    <m/>
    <m/>
    <m/>
    <m/>
    <m/>
    <m/>
    <m/>
    <m/>
    <s v="Giannis Antetokounmpo"/>
    <n v="2"/>
    <s v="bucks"/>
    <n v="2"/>
    <m/>
    <m/>
    <s v="made"/>
    <m/>
    <s v="layup"/>
    <n v="1"/>
    <n v="-8"/>
    <n v="-1"/>
    <n v="24.2"/>
    <n v="89.1"/>
    <s v="Antetokounmpo 1' Layup (35 PTS) (Holiday 9 AST)"/>
    <b v="1"/>
    <b v="0"/>
    <b v="0"/>
    <b v="0"/>
    <b v="0"/>
    <n v="0"/>
    <n v="144"/>
  </r>
  <r>
    <n v="42000406"/>
    <s v="2020-21 Playoffs"/>
    <d v="2021-07-20T00:00:00"/>
    <x v="1"/>
    <x v="0"/>
    <x v="1"/>
    <x v="1"/>
    <x v="4"/>
    <x v="3"/>
    <x v="0"/>
    <x v="5"/>
    <x v="4"/>
    <x v="4"/>
    <n v="3"/>
    <n v="71"/>
    <n v="73"/>
    <d v="1899-12-30T00:02:45"/>
    <d v="1899-12-30T00:09:15"/>
    <s v="0:00:15"/>
    <n v="15"/>
    <n v="315"/>
    <s v="PHX"/>
    <s v="shot"/>
    <s v="Devin Booker"/>
    <m/>
    <m/>
    <m/>
    <m/>
    <m/>
    <m/>
    <m/>
    <m/>
    <s v="Frank Kaminsky"/>
    <n v="2"/>
    <s v="suns"/>
    <n v="-2"/>
    <m/>
    <m/>
    <s v="made"/>
    <m/>
    <s v="cutting layup shot"/>
    <n v="2"/>
    <n v="14"/>
    <n v="11"/>
    <n v="23.6"/>
    <n v="6.1"/>
    <s v="Kaminsky 2' Cutting Layup Shot (2 PTS) (Booker 2 AST)"/>
    <b v="1"/>
    <b v="0"/>
    <b v="0"/>
    <b v="0"/>
    <b v="0"/>
    <n v="1"/>
    <n v="145"/>
  </r>
  <r>
    <n v="42000406"/>
    <s v="2020-21 Playoffs"/>
    <d v="2021-07-20T00:00:00"/>
    <x v="1"/>
    <x v="0"/>
    <x v="1"/>
    <x v="1"/>
    <x v="4"/>
    <x v="3"/>
    <x v="0"/>
    <x v="5"/>
    <x v="4"/>
    <x v="4"/>
    <n v="3"/>
    <n v="71"/>
    <n v="75"/>
    <d v="1899-12-30T00:02:36"/>
    <d v="1899-12-30T00:09:24"/>
    <s v="0:00:09"/>
    <n v="9"/>
    <n v="316"/>
    <s v="MIL"/>
    <s v="shot"/>
    <m/>
    <m/>
    <m/>
    <m/>
    <m/>
    <m/>
    <m/>
    <m/>
    <m/>
    <s v="Khris Middleton"/>
    <n v="2"/>
    <s v="bucks"/>
    <n v="2"/>
    <m/>
    <m/>
    <s v="made"/>
    <m/>
    <s v="driving floating jump shot"/>
    <n v="15"/>
    <n v="-71"/>
    <n v="132"/>
    <n v="17.899999999999999"/>
    <n v="75.8"/>
    <s v="Middleton 15' Driving Floating Jump Shot (11 PTS)"/>
    <b v="1"/>
    <b v="0"/>
    <b v="0"/>
    <b v="0"/>
    <b v="0"/>
    <n v="1"/>
    <n v="146"/>
  </r>
  <r>
    <n v="42000406"/>
    <s v="2020-21 Playoffs"/>
    <d v="2021-07-20T00:00:00"/>
    <x v="1"/>
    <x v="0"/>
    <x v="1"/>
    <x v="1"/>
    <x v="4"/>
    <x v="3"/>
    <x v="0"/>
    <x v="5"/>
    <x v="4"/>
    <x v="4"/>
    <n v="3"/>
    <n v="71"/>
    <n v="75"/>
    <d v="1899-12-30T00:02:16"/>
    <d v="1899-12-30T00:09:44"/>
    <s v="0:00:20"/>
    <n v="20"/>
    <n v="317"/>
    <s v="MIL"/>
    <s v="foul"/>
    <m/>
    <m/>
    <m/>
    <m/>
    <m/>
    <m/>
    <m/>
    <s v="Devin Booker"/>
    <m/>
    <s v="Jrue Holiday"/>
    <m/>
    <s v="bucks"/>
    <n v="0"/>
    <m/>
    <s v="p.foul"/>
    <m/>
    <m/>
    <s v="personal"/>
    <m/>
    <m/>
    <m/>
    <m/>
    <m/>
    <s v="Holiday P.FOUL (P1.T3) (E.Lewis)"/>
    <b v="0"/>
    <b v="0"/>
    <b v="0"/>
    <b v="0"/>
    <b v="0"/>
    <n v="1"/>
    <n v="147"/>
  </r>
  <r>
    <n v="42000406"/>
    <s v="2020-21 Playoffs"/>
    <d v="2021-07-20T00:00:00"/>
    <x v="1"/>
    <x v="0"/>
    <x v="1"/>
    <x v="1"/>
    <x v="4"/>
    <x v="3"/>
    <x v="0"/>
    <x v="5"/>
    <x v="5"/>
    <x v="4"/>
    <n v="3"/>
    <n v="71"/>
    <n v="75"/>
    <d v="1899-12-30T00:02:16"/>
    <d v="1899-12-30T00:09:44"/>
    <s v="0:00:00"/>
    <n v="0"/>
    <n v="318"/>
    <s v="MIL"/>
    <s v="substitution"/>
    <m/>
    <m/>
    <m/>
    <m/>
    <s v="Pat Connaughton"/>
    <s v="P.J. Tucker"/>
    <m/>
    <m/>
    <m/>
    <s v="P.J. Tucker"/>
    <m/>
    <s v="bucks"/>
    <n v="0"/>
    <m/>
    <m/>
    <m/>
    <m/>
    <s v="sub"/>
    <m/>
    <m/>
    <m/>
    <m/>
    <m/>
    <s v="SUB: Connaughton FOR Tucker"/>
    <b v="0"/>
    <b v="0"/>
    <b v="0"/>
    <b v="0"/>
    <b v="0"/>
    <n v="0"/>
    <n v="147"/>
  </r>
  <r>
    <n v="42000406"/>
    <s v="2020-21 Playoffs"/>
    <d v="2021-07-20T00:00:00"/>
    <x v="1"/>
    <x v="0"/>
    <x v="1"/>
    <x v="1"/>
    <x v="4"/>
    <x v="3"/>
    <x v="0"/>
    <x v="5"/>
    <x v="5"/>
    <x v="4"/>
    <n v="3"/>
    <n v="71"/>
    <n v="75"/>
    <d v="1899-12-30T00:02:08"/>
    <d v="1899-12-30T00:09:52"/>
    <s v="0:00:08"/>
    <n v="8"/>
    <n v="319"/>
    <s v="PHX"/>
    <s v="shot"/>
    <m/>
    <m/>
    <m/>
    <m/>
    <m/>
    <m/>
    <m/>
    <m/>
    <m/>
    <s v="Cameron Johnson"/>
    <n v="0"/>
    <s v="suns"/>
    <n v="0"/>
    <m/>
    <m/>
    <s v="missed"/>
    <m/>
    <s v="driving layup"/>
    <n v="1"/>
    <n v="9"/>
    <n v="11"/>
    <n v="24.1"/>
    <n v="6.1"/>
    <s v="MISS Johnson 1' Driving Layup"/>
    <b v="0"/>
    <b v="0"/>
    <b v="0"/>
    <b v="0"/>
    <b v="0"/>
    <n v="0"/>
    <n v="147"/>
  </r>
  <r>
    <n v="42000406"/>
    <s v="2020-21 Playoffs"/>
    <d v="2021-07-20T00:00:00"/>
    <x v="1"/>
    <x v="0"/>
    <x v="1"/>
    <x v="1"/>
    <x v="4"/>
    <x v="3"/>
    <x v="0"/>
    <x v="5"/>
    <x v="5"/>
    <x v="4"/>
    <n v="3"/>
    <n v="71"/>
    <n v="75"/>
    <d v="1899-12-30T00:02:07"/>
    <d v="1899-12-30T00:09:53"/>
    <s v="0:00:01"/>
    <n v="1"/>
    <n v="320"/>
    <s v="MIL"/>
    <s v="rebound"/>
    <m/>
    <m/>
    <m/>
    <m/>
    <m/>
    <m/>
    <m/>
    <m/>
    <m/>
    <s v="Pat Connaughton"/>
    <m/>
    <s v="bucks"/>
    <n v="0"/>
    <m/>
    <m/>
    <m/>
    <m/>
    <s v="rebound defensive"/>
    <m/>
    <m/>
    <m/>
    <m/>
    <m/>
    <s v="Connaughton REBOUND (Off:1 Def:3)"/>
    <b v="0"/>
    <b v="1"/>
    <b v="0"/>
    <b v="0"/>
    <b v="0"/>
    <n v="0"/>
    <n v="147"/>
  </r>
  <r>
    <n v="42000406"/>
    <s v="2020-21 Playoffs"/>
    <d v="2021-07-20T00:00:00"/>
    <x v="1"/>
    <x v="0"/>
    <x v="1"/>
    <x v="1"/>
    <x v="4"/>
    <x v="3"/>
    <x v="0"/>
    <x v="5"/>
    <x v="5"/>
    <x v="4"/>
    <n v="3"/>
    <n v="71"/>
    <n v="75"/>
    <d v="1899-12-30T00:01:55"/>
    <d v="1899-12-30T00:10:05"/>
    <s v="0:00:12"/>
    <n v="12"/>
    <n v="321"/>
    <s v="PHX"/>
    <s v="foul"/>
    <m/>
    <m/>
    <m/>
    <m/>
    <m/>
    <m/>
    <m/>
    <s v="Giannis Antetokounmpo"/>
    <m/>
    <s v="Jae Crowder"/>
    <m/>
    <s v="suns"/>
    <n v="0"/>
    <m/>
    <s v="s.foul"/>
    <m/>
    <m/>
    <s v="shooting"/>
    <m/>
    <m/>
    <m/>
    <m/>
    <m/>
    <s v="Crowder S.FOUL (P3.PN) (E.Lewis)"/>
    <b v="0"/>
    <b v="0"/>
    <b v="0"/>
    <b v="0"/>
    <b v="0"/>
    <n v="1"/>
    <n v="148"/>
  </r>
  <r>
    <n v="42000406"/>
    <s v="2020-21 Playoffs"/>
    <d v="2021-07-20T00:00:00"/>
    <x v="1"/>
    <x v="0"/>
    <x v="1"/>
    <x v="1"/>
    <x v="4"/>
    <x v="3"/>
    <x v="0"/>
    <x v="5"/>
    <x v="5"/>
    <x v="4"/>
    <n v="3"/>
    <n v="71"/>
    <n v="76"/>
    <d v="1899-12-30T00:01:55"/>
    <d v="1899-12-30T00:10:05"/>
    <s v="0:00:00"/>
    <n v="0"/>
    <n v="322"/>
    <s v="MIL"/>
    <s v="free throw"/>
    <m/>
    <m/>
    <m/>
    <m/>
    <m/>
    <m/>
    <n v="1"/>
    <m/>
    <n v="2"/>
    <s v="Giannis Antetokounmpo"/>
    <n v="1"/>
    <s v="bucks"/>
    <n v="1"/>
    <m/>
    <m/>
    <s v="made"/>
    <m/>
    <s v="free throw 1/2"/>
    <m/>
    <m/>
    <m/>
    <m/>
    <m/>
    <s v="Antetokounmpo Free Throw 1 of 2 (36 PTS)"/>
    <b v="0"/>
    <b v="0"/>
    <b v="0"/>
    <b v="0"/>
    <b v="0"/>
    <n v="0"/>
    <n v="148"/>
  </r>
  <r>
    <n v="42000406"/>
    <s v="2020-21 Playoffs"/>
    <d v="2021-07-20T00:00:00"/>
    <x v="1"/>
    <x v="0"/>
    <x v="1"/>
    <x v="1"/>
    <x v="4"/>
    <x v="3"/>
    <x v="0"/>
    <x v="5"/>
    <x v="5"/>
    <x v="4"/>
    <n v="3"/>
    <n v="71"/>
    <n v="77"/>
    <d v="1899-12-30T00:01:55"/>
    <d v="1899-12-30T00:10:05"/>
    <s v="0:00:00"/>
    <n v="0"/>
    <n v="323"/>
    <s v="MIL"/>
    <s v="free throw"/>
    <m/>
    <m/>
    <m/>
    <m/>
    <m/>
    <m/>
    <n v="2"/>
    <m/>
    <n v="2"/>
    <s v="Giannis Antetokounmpo"/>
    <n v="1"/>
    <s v="bucks"/>
    <n v="1"/>
    <m/>
    <m/>
    <s v="made"/>
    <m/>
    <s v="free throw 2/2"/>
    <m/>
    <m/>
    <m/>
    <m/>
    <m/>
    <s v="Antetokounmpo Free Throw 2 of 2 (37 PTS)"/>
    <b v="0"/>
    <b v="0"/>
    <b v="0"/>
    <b v="0"/>
    <b v="1"/>
    <n v="0"/>
    <n v="148"/>
  </r>
  <r>
    <n v="42000406"/>
    <s v="2020-21 Playoffs"/>
    <d v="2021-07-20T00:00:00"/>
    <x v="1"/>
    <x v="0"/>
    <x v="1"/>
    <x v="1"/>
    <x v="4"/>
    <x v="3"/>
    <x v="0"/>
    <x v="5"/>
    <x v="5"/>
    <x v="4"/>
    <n v="3"/>
    <n v="71"/>
    <n v="77"/>
    <d v="1899-12-30T00:01:46"/>
    <d v="1899-12-30T00:10:14"/>
    <s v="0:00:09"/>
    <n v="9"/>
    <n v="324"/>
    <s v="PHX"/>
    <s v="shot"/>
    <m/>
    <m/>
    <m/>
    <s v="Bobby Portis"/>
    <m/>
    <m/>
    <m/>
    <m/>
    <m/>
    <s v="Cameron Payne"/>
    <n v="0"/>
    <s v="suns"/>
    <n v="0"/>
    <m/>
    <m/>
    <s v="missed"/>
    <m/>
    <s v="driving layup"/>
    <n v="2"/>
    <n v="9"/>
    <n v="21"/>
    <n v="24.1"/>
    <n v="7.1"/>
    <s v="Portis BLOCK (1 BLK): MISS Payne 2' Driving Layup"/>
    <b v="0"/>
    <b v="0"/>
    <b v="0"/>
    <b v="0"/>
    <b v="0"/>
    <n v="1"/>
    <n v="149"/>
  </r>
  <r>
    <n v="42000406"/>
    <s v="2020-21 Playoffs"/>
    <d v="2021-07-20T00:00:00"/>
    <x v="1"/>
    <x v="0"/>
    <x v="1"/>
    <x v="1"/>
    <x v="4"/>
    <x v="3"/>
    <x v="0"/>
    <x v="5"/>
    <x v="5"/>
    <x v="4"/>
    <n v="3"/>
    <n v="71"/>
    <n v="77"/>
    <d v="1899-12-30T00:01:45"/>
    <d v="1899-12-30T00:10:15"/>
    <s v="0:00:01"/>
    <n v="1"/>
    <n v="325"/>
    <s v="MIL"/>
    <s v="rebound"/>
    <m/>
    <m/>
    <m/>
    <m/>
    <m/>
    <m/>
    <m/>
    <m/>
    <m/>
    <s v="Pat Connaughton"/>
    <m/>
    <s v="bucks"/>
    <n v="0"/>
    <m/>
    <m/>
    <m/>
    <m/>
    <s v="rebound defensive"/>
    <m/>
    <m/>
    <m/>
    <m/>
    <m/>
    <s v="Connaughton REBOUND (Off:1 Def:4)"/>
    <b v="0"/>
    <b v="1"/>
    <b v="0"/>
    <b v="0"/>
    <b v="0"/>
    <n v="0"/>
    <n v="149"/>
  </r>
  <r>
    <n v="42000406"/>
    <s v="2020-21 Playoffs"/>
    <d v="2021-07-20T00:00:00"/>
    <x v="1"/>
    <x v="0"/>
    <x v="1"/>
    <x v="1"/>
    <x v="4"/>
    <x v="3"/>
    <x v="0"/>
    <x v="5"/>
    <x v="5"/>
    <x v="4"/>
    <n v="3"/>
    <n v="71"/>
    <n v="77"/>
    <d v="1899-12-30T00:01:35"/>
    <d v="1899-12-30T00:10:25"/>
    <s v="0:00:10"/>
    <n v="10"/>
    <n v="326"/>
    <s v="MIL"/>
    <s v="turnover"/>
    <m/>
    <m/>
    <m/>
    <m/>
    <m/>
    <m/>
    <m/>
    <m/>
    <m/>
    <s v="Pat Connaughton"/>
    <m/>
    <s v="bucks"/>
    <n v="0"/>
    <m/>
    <s v="bad pass"/>
    <m/>
    <s v="Jae Crowder"/>
    <s v="bad pass"/>
    <m/>
    <m/>
    <m/>
    <m/>
    <m/>
    <s v="Connaughton Bad Pass Turnover (P2.T14): Crowder STEAL (3 STL)"/>
    <b v="0"/>
    <b v="0"/>
    <b v="1"/>
    <b v="0"/>
    <b v="0"/>
    <n v="1"/>
    <n v="150"/>
  </r>
  <r>
    <n v="42000406"/>
    <s v="2020-21 Playoffs"/>
    <d v="2021-07-20T00:00:00"/>
    <x v="1"/>
    <x v="0"/>
    <x v="1"/>
    <x v="1"/>
    <x v="4"/>
    <x v="3"/>
    <x v="0"/>
    <x v="5"/>
    <x v="5"/>
    <x v="4"/>
    <n v="3"/>
    <n v="73"/>
    <n v="77"/>
    <d v="1899-12-30T00:01:30"/>
    <d v="1899-12-30T00:10:30"/>
    <s v="0:00:05"/>
    <n v="5"/>
    <n v="327"/>
    <s v="PHX"/>
    <s v="shot"/>
    <m/>
    <m/>
    <m/>
    <m/>
    <m/>
    <m/>
    <m/>
    <m/>
    <m/>
    <s v="Devin Booker"/>
    <n v="2"/>
    <s v="suns"/>
    <n v="-2"/>
    <m/>
    <m/>
    <s v="made"/>
    <m/>
    <s v="layup"/>
    <n v="0"/>
    <n v="2"/>
    <n v="4"/>
    <n v="24.8"/>
    <n v="5.4"/>
    <s v="Booker Running Layup (13 PTS)"/>
    <b v="1"/>
    <b v="0"/>
    <b v="0"/>
    <b v="0"/>
    <b v="0"/>
    <n v="1"/>
    <n v="151"/>
  </r>
  <r>
    <n v="42000406"/>
    <s v="2020-21 Playoffs"/>
    <d v="2021-07-20T00:00:00"/>
    <x v="1"/>
    <x v="0"/>
    <x v="1"/>
    <x v="1"/>
    <x v="4"/>
    <x v="3"/>
    <x v="0"/>
    <x v="5"/>
    <x v="5"/>
    <x v="4"/>
    <n v="3"/>
    <n v="73"/>
    <n v="77"/>
    <d v="1899-12-30T00:01:09"/>
    <d v="1899-12-30T00:10:51"/>
    <s v="0:00:21"/>
    <n v="21"/>
    <n v="328"/>
    <s v="MIL"/>
    <s v="turnover"/>
    <m/>
    <m/>
    <m/>
    <m/>
    <m/>
    <m/>
    <m/>
    <m/>
    <m/>
    <s v="Jrue Holiday"/>
    <m/>
    <s v="bucks"/>
    <n v="0"/>
    <m/>
    <m/>
    <m/>
    <s v="Cameron Johnson"/>
    <s v="lost ball"/>
    <m/>
    <m/>
    <m/>
    <m/>
    <m/>
    <s v="Holiday Lost Ball Turnover (P3.T15): Johnson STEAL (1 STL)"/>
    <b v="0"/>
    <b v="0"/>
    <b v="1"/>
    <b v="0"/>
    <b v="0"/>
    <n v="1"/>
    <n v="152"/>
  </r>
  <r>
    <n v="42000406"/>
    <s v="2020-21 Playoffs"/>
    <d v="2021-07-20T00:00:00"/>
    <x v="1"/>
    <x v="0"/>
    <x v="1"/>
    <x v="1"/>
    <x v="4"/>
    <x v="3"/>
    <x v="0"/>
    <x v="5"/>
    <x v="5"/>
    <x v="4"/>
    <n v="3"/>
    <n v="73"/>
    <n v="77"/>
    <d v="1899-12-30T00:01:08"/>
    <d v="1899-12-30T00:10:52"/>
    <s v="0:00:01"/>
    <n v="1"/>
    <n v="329"/>
    <s v="PHX"/>
    <s v="turnover"/>
    <m/>
    <m/>
    <m/>
    <m/>
    <m/>
    <m/>
    <m/>
    <m/>
    <m/>
    <s v="Devin Booker"/>
    <m/>
    <s v="suns"/>
    <n v="0"/>
    <m/>
    <s v="bad pass"/>
    <m/>
    <m/>
    <s v="bad pass"/>
    <m/>
    <m/>
    <m/>
    <m/>
    <m/>
    <s v="Booker Out of Bounds - Bad Pass Turnover Turnover (P4.T12)"/>
    <b v="0"/>
    <b v="0"/>
    <b v="1"/>
    <b v="0"/>
    <b v="0"/>
    <n v="1"/>
    <n v="153"/>
  </r>
  <r>
    <n v="42000406"/>
    <s v="2020-21 Playoffs"/>
    <d v="2021-07-20T00:00:00"/>
    <x v="1"/>
    <x v="0"/>
    <x v="1"/>
    <x v="1"/>
    <x v="4"/>
    <x v="3"/>
    <x v="0"/>
    <x v="5"/>
    <x v="5"/>
    <x v="4"/>
    <n v="3"/>
    <n v="73"/>
    <n v="77"/>
    <d v="1899-12-30T00:00:50"/>
    <d v="1899-12-30T00:11:10"/>
    <s v="0:00:18"/>
    <n v="18"/>
    <n v="330"/>
    <s v="MIL"/>
    <s v="shot"/>
    <m/>
    <m/>
    <m/>
    <m/>
    <m/>
    <m/>
    <m/>
    <m/>
    <m/>
    <s v="Giannis Antetokounmpo"/>
    <n v="0"/>
    <s v="bucks"/>
    <n v="0"/>
    <m/>
    <m/>
    <s v="missed"/>
    <m/>
    <s v="3pt pullup jump shot"/>
    <n v="27"/>
    <n v="115"/>
    <n v="240"/>
    <n v="36.5"/>
    <n v="65"/>
    <s v="MISS Antetokounmpo 27' 3PT Pullup Jump Shot"/>
    <b v="0"/>
    <b v="0"/>
    <b v="0"/>
    <b v="0"/>
    <b v="0"/>
    <n v="1"/>
    <n v="154"/>
  </r>
  <r>
    <n v="42000406"/>
    <s v="2020-21 Playoffs"/>
    <d v="2021-07-20T00:00:00"/>
    <x v="1"/>
    <x v="0"/>
    <x v="1"/>
    <x v="1"/>
    <x v="4"/>
    <x v="3"/>
    <x v="0"/>
    <x v="5"/>
    <x v="5"/>
    <x v="4"/>
    <n v="3"/>
    <n v="73"/>
    <n v="77"/>
    <d v="1899-12-30T00:00:48"/>
    <d v="1899-12-30T00:11:12"/>
    <s v="0:00:02"/>
    <n v="2"/>
    <n v="331"/>
    <s v="PHX"/>
    <s v="rebound"/>
    <m/>
    <m/>
    <m/>
    <m/>
    <m/>
    <m/>
    <m/>
    <m/>
    <m/>
    <s v="Cameron Payne"/>
    <m/>
    <s v="suns"/>
    <n v="0"/>
    <m/>
    <m/>
    <m/>
    <m/>
    <s v="rebound defensive"/>
    <m/>
    <m/>
    <m/>
    <m/>
    <m/>
    <s v="Payne REBOUND (Off:0 Def:2)"/>
    <b v="0"/>
    <b v="1"/>
    <b v="0"/>
    <b v="0"/>
    <b v="0"/>
    <n v="0"/>
    <n v="154"/>
  </r>
  <r>
    <n v="42000406"/>
    <s v="2020-21 Playoffs"/>
    <d v="2021-07-20T00:00:00"/>
    <x v="1"/>
    <x v="0"/>
    <x v="1"/>
    <x v="1"/>
    <x v="4"/>
    <x v="3"/>
    <x v="0"/>
    <x v="5"/>
    <x v="5"/>
    <x v="4"/>
    <n v="3"/>
    <n v="75"/>
    <n v="77"/>
    <d v="1899-12-30T00:00:44"/>
    <d v="1899-12-30T00:11:16"/>
    <s v="0:00:04"/>
    <n v="4"/>
    <n v="332"/>
    <s v="PHX"/>
    <s v="shot"/>
    <s v="Devin Booker"/>
    <m/>
    <m/>
    <m/>
    <m/>
    <m/>
    <m/>
    <m/>
    <m/>
    <s v="Frank Kaminsky"/>
    <n v="2"/>
    <s v="suns"/>
    <n v="-2"/>
    <m/>
    <m/>
    <s v="made"/>
    <m/>
    <s v="cutting dunk shot"/>
    <n v="2"/>
    <n v="3"/>
    <n v="18"/>
    <n v="24.7"/>
    <n v="6.8"/>
    <s v="Kaminsky 2' Cutting Dunk Shot (4 PTS) (Booker 3 AST)"/>
    <b v="1"/>
    <b v="0"/>
    <b v="0"/>
    <b v="0"/>
    <b v="0"/>
    <n v="1"/>
    <n v="155"/>
  </r>
  <r>
    <n v="42000406"/>
    <s v="2020-21 Playoffs"/>
    <d v="2021-07-20T00:00:00"/>
    <x v="1"/>
    <x v="0"/>
    <x v="1"/>
    <x v="1"/>
    <x v="4"/>
    <x v="3"/>
    <x v="0"/>
    <x v="5"/>
    <x v="5"/>
    <x v="4"/>
    <n v="3"/>
    <n v="75"/>
    <n v="77"/>
    <d v="1899-12-30T00:00:28"/>
    <d v="1899-12-30T00:11:32"/>
    <s v="0:00:16"/>
    <n v="16"/>
    <n v="333"/>
    <s v="MIL"/>
    <s v="turnover"/>
    <m/>
    <m/>
    <m/>
    <m/>
    <m/>
    <m/>
    <m/>
    <m/>
    <m/>
    <s v="Giannis Antetokounmpo"/>
    <m/>
    <s v="bucks"/>
    <n v="0"/>
    <m/>
    <m/>
    <m/>
    <s v="Frank Kaminsky"/>
    <s v="lost ball"/>
    <m/>
    <m/>
    <m/>
    <m/>
    <m/>
    <s v="Antetokounmpo Lost Ball Turnover (P5.T16): Kaminsky STEAL (1 STL)"/>
    <b v="0"/>
    <b v="0"/>
    <b v="1"/>
    <b v="0"/>
    <b v="0"/>
    <n v="1"/>
    <n v="156"/>
  </r>
  <r>
    <n v="42000406"/>
    <s v="2020-21 Playoffs"/>
    <d v="2021-07-20T00:00:00"/>
    <x v="1"/>
    <x v="0"/>
    <x v="1"/>
    <x v="1"/>
    <x v="4"/>
    <x v="3"/>
    <x v="0"/>
    <x v="5"/>
    <x v="5"/>
    <x v="4"/>
    <n v="3"/>
    <n v="75"/>
    <n v="77"/>
    <d v="1899-12-30T00:00:24"/>
    <d v="1899-12-30T00:11:36"/>
    <s v="0:00:04"/>
    <n v="4"/>
    <n v="334"/>
    <s v="MIL"/>
    <s v="foul"/>
    <m/>
    <m/>
    <m/>
    <m/>
    <m/>
    <m/>
    <m/>
    <s v="Devin Booker"/>
    <m/>
    <s v="Bobby Portis"/>
    <m/>
    <s v="bucks"/>
    <n v="0"/>
    <m/>
    <s v="p.foul"/>
    <m/>
    <m/>
    <s v="personal"/>
    <m/>
    <m/>
    <m/>
    <m/>
    <m/>
    <s v="Portis P.FOUL (P2.T4) (S.Foster)"/>
    <b v="0"/>
    <b v="0"/>
    <b v="0"/>
    <b v="0"/>
    <b v="0"/>
    <n v="1"/>
    <n v="157"/>
  </r>
  <r>
    <n v="42000406"/>
    <s v="2020-21 Playoffs"/>
    <d v="2021-07-20T00:00:00"/>
    <x v="1"/>
    <x v="0"/>
    <x v="1"/>
    <x v="1"/>
    <x v="4"/>
    <x v="3"/>
    <x v="6"/>
    <x v="5"/>
    <x v="5"/>
    <x v="4"/>
    <n v="3"/>
    <n v="75"/>
    <n v="77"/>
    <d v="1899-12-30T00:00:24"/>
    <d v="1899-12-30T00:11:36"/>
    <s v="0:00:00"/>
    <n v="0"/>
    <n v="335"/>
    <s v="MIL"/>
    <s v="substitution"/>
    <m/>
    <m/>
    <m/>
    <m/>
    <s v="P.J. Tucker"/>
    <s v="Giannis Antetokounmpo"/>
    <m/>
    <m/>
    <m/>
    <s v="Giannis Antetokounmpo"/>
    <m/>
    <s v="bucks"/>
    <n v="0"/>
    <m/>
    <m/>
    <m/>
    <m/>
    <s v="sub"/>
    <m/>
    <m/>
    <m/>
    <m/>
    <m/>
    <s v="SUB: Tucker FOR Antetokounmpo"/>
    <b v="0"/>
    <b v="0"/>
    <b v="0"/>
    <b v="0"/>
    <b v="0"/>
    <n v="0"/>
    <n v="157"/>
  </r>
  <r>
    <n v="42000406"/>
    <s v="2020-21 Playoffs"/>
    <d v="2021-07-20T00:00:00"/>
    <x v="1"/>
    <x v="0"/>
    <x v="1"/>
    <x v="1"/>
    <x v="4"/>
    <x v="3"/>
    <x v="6"/>
    <x v="5"/>
    <x v="5"/>
    <x v="4"/>
    <n v="3"/>
    <n v="75"/>
    <n v="77"/>
    <d v="1899-12-30T00:00:05"/>
    <d v="1899-12-30T00:11:55"/>
    <s v="0:00:19"/>
    <n v="19"/>
    <n v="336"/>
    <s v="MIL"/>
    <s v="foul"/>
    <m/>
    <m/>
    <m/>
    <m/>
    <m/>
    <m/>
    <m/>
    <s v="Devin Booker"/>
    <m/>
    <s v="Bobby Portis"/>
    <m/>
    <s v="bucks"/>
    <n v="0"/>
    <m/>
    <s v="s.foul"/>
    <m/>
    <m/>
    <s v="shooting"/>
    <m/>
    <m/>
    <m/>
    <m/>
    <m/>
    <s v="Portis S.FOUL (P3.PN) (T.Brothers)"/>
    <b v="0"/>
    <b v="0"/>
    <b v="0"/>
    <b v="0"/>
    <b v="0"/>
    <n v="0"/>
    <n v="157"/>
  </r>
  <r>
    <n v="42000406"/>
    <s v="2020-21 Playoffs"/>
    <d v="2021-07-20T00:00:00"/>
    <x v="1"/>
    <x v="0"/>
    <x v="1"/>
    <x v="1"/>
    <x v="4"/>
    <x v="3"/>
    <x v="6"/>
    <x v="5"/>
    <x v="6"/>
    <x v="4"/>
    <n v="3"/>
    <n v="75"/>
    <n v="77"/>
    <d v="1899-12-30T00:00:05"/>
    <d v="1899-12-30T00:11:55"/>
    <s v="0:00:00"/>
    <n v="0"/>
    <n v="337"/>
    <s v="MIL"/>
    <s v="substitution"/>
    <m/>
    <m/>
    <m/>
    <m/>
    <s v="Giannis Antetokounmpo"/>
    <s v="Pat Connaughton"/>
    <m/>
    <m/>
    <m/>
    <s v="Pat Connaughton"/>
    <m/>
    <s v="bucks"/>
    <n v="0"/>
    <m/>
    <m/>
    <m/>
    <m/>
    <s v="sub"/>
    <m/>
    <m/>
    <m/>
    <m/>
    <m/>
    <s v="SUB: Antetokounmpo FOR Connaughton"/>
    <b v="0"/>
    <b v="0"/>
    <b v="0"/>
    <b v="0"/>
    <b v="0"/>
    <n v="0"/>
    <n v="157"/>
  </r>
  <r>
    <n v="42000406"/>
    <s v="2020-21 Playoffs"/>
    <d v="2021-07-20T00:00:00"/>
    <x v="1"/>
    <x v="0"/>
    <x v="1"/>
    <x v="1"/>
    <x v="4"/>
    <x v="3"/>
    <x v="4"/>
    <x v="5"/>
    <x v="6"/>
    <x v="4"/>
    <n v="3"/>
    <n v="75"/>
    <n v="77"/>
    <d v="1899-12-30T00:00:05"/>
    <d v="1899-12-30T00:11:55"/>
    <s v="0:00:00"/>
    <n v="0"/>
    <n v="338"/>
    <s v="MIL"/>
    <s v="substitution"/>
    <m/>
    <m/>
    <m/>
    <m/>
    <s v="Brook Lopez"/>
    <s v="P.J. Tucker"/>
    <m/>
    <m/>
    <m/>
    <s v="P.J. Tucker"/>
    <m/>
    <s v="bucks"/>
    <n v="0"/>
    <m/>
    <m/>
    <m/>
    <m/>
    <s v="sub"/>
    <m/>
    <m/>
    <m/>
    <m/>
    <m/>
    <s v="SUB: Lopez FOR Tucker"/>
    <b v="0"/>
    <b v="0"/>
    <b v="0"/>
    <b v="0"/>
    <b v="0"/>
    <n v="0"/>
    <n v="157"/>
  </r>
  <r>
    <n v="42000406"/>
    <s v="2020-21 Playoffs"/>
    <d v="2021-07-20T00:00:00"/>
    <x v="1"/>
    <x v="0"/>
    <x v="1"/>
    <x v="5"/>
    <x v="4"/>
    <x v="3"/>
    <x v="4"/>
    <x v="5"/>
    <x v="6"/>
    <x v="4"/>
    <n v="3"/>
    <n v="75"/>
    <n v="77"/>
    <d v="1899-12-30T00:00:05"/>
    <d v="1899-12-30T00:11:55"/>
    <s v="0:00:00"/>
    <n v="0"/>
    <n v="339"/>
    <s v="PHX"/>
    <s v="substitution"/>
    <m/>
    <m/>
    <m/>
    <m/>
    <s v="Torrey Craig"/>
    <s v="Frank Kaminsky"/>
    <m/>
    <m/>
    <m/>
    <s v="Frank Kaminsky"/>
    <m/>
    <s v="suns"/>
    <n v="0"/>
    <m/>
    <m/>
    <m/>
    <m/>
    <s v="sub"/>
    <m/>
    <m/>
    <m/>
    <m/>
    <m/>
    <s v="SUB: Craig FOR Kaminsky"/>
    <b v="0"/>
    <b v="0"/>
    <b v="0"/>
    <b v="0"/>
    <b v="0"/>
    <n v="0"/>
    <n v="157"/>
  </r>
  <r>
    <n v="42000406"/>
    <s v="2020-21 Playoffs"/>
    <d v="2021-07-20T00:00:00"/>
    <x v="1"/>
    <x v="0"/>
    <x v="4"/>
    <x v="5"/>
    <x v="4"/>
    <x v="3"/>
    <x v="4"/>
    <x v="5"/>
    <x v="6"/>
    <x v="4"/>
    <n v="3"/>
    <n v="75"/>
    <n v="77"/>
    <d v="1899-12-30T00:00:05"/>
    <d v="1899-12-30T00:11:55"/>
    <s v="0:00:00"/>
    <n v="0"/>
    <n v="340"/>
    <s v="PHX"/>
    <s v="substitution"/>
    <m/>
    <m/>
    <m/>
    <m/>
    <s v="Mikal Bridges"/>
    <s v="Cameron Payne"/>
    <m/>
    <m/>
    <m/>
    <s v="Cameron Payne"/>
    <m/>
    <s v="suns"/>
    <n v="0"/>
    <m/>
    <m/>
    <m/>
    <m/>
    <s v="sub"/>
    <m/>
    <m/>
    <m/>
    <m/>
    <m/>
    <s v="SUB: Bridges FOR Payne"/>
    <b v="0"/>
    <b v="0"/>
    <b v="0"/>
    <b v="0"/>
    <b v="0"/>
    <n v="0"/>
    <n v="157"/>
  </r>
  <r>
    <n v="42000406"/>
    <s v="2020-21 Playoffs"/>
    <d v="2021-07-20T00:00:00"/>
    <x v="1"/>
    <x v="0"/>
    <x v="1"/>
    <x v="1"/>
    <x v="4"/>
    <x v="3"/>
    <x v="6"/>
    <x v="5"/>
    <x v="5"/>
    <x v="4"/>
    <n v="3"/>
    <n v="76"/>
    <n v="77"/>
    <d v="1899-12-30T00:00:05"/>
    <d v="1899-12-30T00:11:55"/>
    <s v="0:00:00"/>
    <n v="0"/>
    <n v="341"/>
    <s v="PHX"/>
    <s v="free throw"/>
    <m/>
    <m/>
    <m/>
    <m/>
    <m/>
    <m/>
    <n v="1"/>
    <m/>
    <n v="2"/>
    <s v="Devin Booker"/>
    <n v="1"/>
    <s v="suns"/>
    <n v="-1"/>
    <m/>
    <m/>
    <s v="made"/>
    <m/>
    <s v="free throw 1/2"/>
    <m/>
    <m/>
    <m/>
    <m/>
    <m/>
    <s v="Booker Free Throw 1 of 2 (14 PTS)"/>
    <b v="0"/>
    <b v="0"/>
    <b v="0"/>
    <b v="0"/>
    <b v="0"/>
    <n v="0"/>
    <n v="157"/>
  </r>
  <r>
    <n v="42000406"/>
    <s v="2020-21 Playoffs"/>
    <d v="2021-07-20T00:00:00"/>
    <x v="1"/>
    <x v="0"/>
    <x v="1"/>
    <x v="1"/>
    <x v="4"/>
    <x v="3"/>
    <x v="6"/>
    <x v="5"/>
    <x v="5"/>
    <x v="4"/>
    <n v="3"/>
    <n v="77"/>
    <n v="77"/>
    <d v="1899-12-30T00:00:05"/>
    <d v="1899-12-30T00:11:55"/>
    <s v="0:00:00"/>
    <n v="0"/>
    <n v="342"/>
    <s v="PHX"/>
    <s v="free throw"/>
    <m/>
    <m/>
    <m/>
    <m/>
    <m/>
    <m/>
    <n v="2"/>
    <m/>
    <n v="2"/>
    <s v="Devin Booker"/>
    <n v="1"/>
    <s v="suns"/>
    <n v="-1"/>
    <m/>
    <m/>
    <s v="made"/>
    <m/>
    <s v="free throw 2/2"/>
    <m/>
    <m/>
    <m/>
    <m/>
    <m/>
    <s v="Booker Free Throw 2 of 2 (15 PTS)"/>
    <b v="0"/>
    <b v="0"/>
    <b v="0"/>
    <b v="0"/>
    <b v="0"/>
    <n v="0"/>
    <n v="157"/>
  </r>
  <r>
    <n v="42000406"/>
    <s v="2020-21 Playoffs"/>
    <d v="2021-07-20T00:00:00"/>
    <x v="1"/>
    <x v="0"/>
    <x v="4"/>
    <x v="5"/>
    <x v="4"/>
    <x v="3"/>
    <x v="4"/>
    <x v="5"/>
    <x v="6"/>
    <x v="4"/>
    <n v="3"/>
    <n v="77"/>
    <n v="77"/>
    <d v="1899-12-30T00:00:00"/>
    <d v="1899-12-30T00:12:00"/>
    <s v="0:00:05"/>
    <n v="5"/>
    <n v="343"/>
    <s v="MIL"/>
    <s v="shot"/>
    <m/>
    <m/>
    <m/>
    <m/>
    <m/>
    <m/>
    <m/>
    <m/>
    <m/>
    <s v="Jrue Holiday"/>
    <n v="0"/>
    <s v="bucks"/>
    <n v="0"/>
    <m/>
    <m/>
    <s v="missed"/>
    <m/>
    <s v="3pt pullup jump shot"/>
    <n v="27"/>
    <n v="215"/>
    <n v="163"/>
    <n v="46.5"/>
    <n v="72.7"/>
    <s v="MISS Holiday 27' 3PT Pullup Jump Shot"/>
    <b v="0"/>
    <b v="0"/>
    <b v="0"/>
    <b v="0"/>
    <b v="0"/>
    <n v="0"/>
    <n v="157"/>
  </r>
  <r>
    <n v="42000406"/>
    <s v="2020-21 Playoffs"/>
    <d v="2021-07-20T00:00:00"/>
    <x v="1"/>
    <x v="0"/>
    <x v="4"/>
    <x v="5"/>
    <x v="4"/>
    <x v="3"/>
    <x v="4"/>
    <x v="5"/>
    <x v="6"/>
    <x v="4"/>
    <n v="3"/>
    <n v="77"/>
    <n v="77"/>
    <d v="1899-12-30T00:00:00"/>
    <d v="1899-12-30T00:12:00"/>
    <s v="0:00:00"/>
    <n v="0"/>
    <n v="344"/>
    <s v="MIL"/>
    <s v="rebound"/>
    <m/>
    <m/>
    <m/>
    <m/>
    <m/>
    <m/>
    <m/>
    <m/>
    <m/>
    <m/>
    <m/>
    <s v=""/>
    <n v="0"/>
    <m/>
    <m/>
    <m/>
    <m/>
    <s v="team rebound"/>
    <m/>
    <m/>
    <m/>
    <m/>
    <m/>
    <s v="BUCKS Rebound"/>
    <b v="0"/>
    <b v="0"/>
    <b v="0"/>
    <b v="0"/>
    <b v="0"/>
    <n v="0"/>
    <n v="157"/>
  </r>
  <r>
    <n v="42000406"/>
    <s v="2020-21 Playoffs"/>
    <d v="2021-07-20T00:00:00"/>
    <x v="1"/>
    <x v="0"/>
    <x v="4"/>
    <x v="5"/>
    <x v="4"/>
    <x v="3"/>
    <x v="4"/>
    <x v="5"/>
    <x v="6"/>
    <x v="4"/>
    <n v="3"/>
    <n v="77"/>
    <n v="77"/>
    <d v="1899-12-30T00:00:00"/>
    <d v="1899-12-30T00:12:00"/>
    <s v="0:00:00"/>
    <n v="0"/>
    <n v="345"/>
    <m/>
    <s v="end of period"/>
    <m/>
    <m/>
    <m/>
    <m/>
    <m/>
    <m/>
    <m/>
    <m/>
    <m/>
    <m/>
    <m/>
    <s v=""/>
    <n v="0"/>
    <m/>
    <m/>
    <m/>
    <m/>
    <s v="end of period"/>
    <m/>
    <m/>
    <m/>
    <m/>
    <m/>
    <m/>
    <b v="0"/>
    <b v="0"/>
    <b v="0"/>
    <b v="1"/>
    <b v="0"/>
    <n v="0"/>
    <n v="157"/>
  </r>
  <r>
    <n v="42000406"/>
    <s v="2020-21 Playoffs"/>
    <d v="2021-07-20T00:00:00"/>
    <x v="5"/>
    <x v="0"/>
    <x v="5"/>
    <x v="4"/>
    <x v="0"/>
    <x v="1"/>
    <x v="1"/>
    <x v="2"/>
    <x v="3"/>
    <x v="0"/>
    <n v="4"/>
    <n v="77"/>
    <n v="77"/>
    <d v="1899-12-30T00:12:00"/>
    <d v="1899-12-30T00:00:00"/>
    <s v="0:00:00"/>
    <n v="0"/>
    <n v="346"/>
    <m/>
    <s v="start of period"/>
    <m/>
    <m/>
    <m/>
    <m/>
    <m/>
    <m/>
    <m/>
    <m/>
    <m/>
    <m/>
    <m/>
    <s v=""/>
    <n v="0"/>
    <m/>
    <m/>
    <m/>
    <m/>
    <s v="start of period"/>
    <m/>
    <m/>
    <m/>
    <m/>
    <m/>
    <m/>
    <b v="0"/>
    <b v="0"/>
    <b v="0"/>
    <b v="0"/>
    <b v="0"/>
    <n v="1"/>
    <n v="158"/>
  </r>
  <r>
    <n v="42000406"/>
    <s v="2020-21 Playoffs"/>
    <d v="2021-07-20T00:00:00"/>
    <x v="5"/>
    <x v="0"/>
    <x v="5"/>
    <x v="4"/>
    <x v="0"/>
    <x v="1"/>
    <x v="1"/>
    <x v="2"/>
    <x v="3"/>
    <x v="0"/>
    <n v="4"/>
    <n v="77"/>
    <n v="77"/>
    <d v="1899-12-30T00:11:36"/>
    <d v="1899-12-30T00:00:24"/>
    <s v="0:00:24"/>
    <n v="24"/>
    <n v="347"/>
    <s v="PHX"/>
    <s v="shot"/>
    <m/>
    <m/>
    <m/>
    <m/>
    <m/>
    <m/>
    <m/>
    <m/>
    <m/>
    <s v="Frank Kaminsky"/>
    <n v="0"/>
    <s v="suns"/>
    <n v="0"/>
    <m/>
    <m/>
    <s v="missed"/>
    <m/>
    <s v="jump shot"/>
    <n v="10"/>
    <n v="-47"/>
    <n v="94"/>
    <n v="29.7"/>
    <n v="14.4"/>
    <s v="MISS Kaminsky 11' Turnaround Jump Shot"/>
    <b v="0"/>
    <b v="0"/>
    <b v="0"/>
    <b v="0"/>
    <b v="0"/>
    <n v="0"/>
    <n v="158"/>
  </r>
  <r>
    <n v="42000406"/>
    <s v="2020-21 Playoffs"/>
    <d v="2021-07-20T00:00:00"/>
    <x v="5"/>
    <x v="0"/>
    <x v="5"/>
    <x v="4"/>
    <x v="0"/>
    <x v="1"/>
    <x v="1"/>
    <x v="2"/>
    <x v="3"/>
    <x v="0"/>
    <n v="4"/>
    <n v="77"/>
    <n v="77"/>
    <d v="1899-12-30T00:11:35"/>
    <d v="1899-12-30T00:00:25"/>
    <s v="0:00:01"/>
    <n v="1"/>
    <n v="348"/>
    <s v="MIL"/>
    <s v="rebound"/>
    <m/>
    <m/>
    <m/>
    <m/>
    <m/>
    <m/>
    <m/>
    <m/>
    <m/>
    <s v="Pat Connaughton"/>
    <m/>
    <s v="bucks"/>
    <n v="0"/>
    <m/>
    <m/>
    <m/>
    <m/>
    <s v="rebound defensive"/>
    <m/>
    <m/>
    <m/>
    <m/>
    <m/>
    <s v="Connaughton REBOUND (Off:1 Def:5)"/>
    <b v="0"/>
    <b v="1"/>
    <b v="0"/>
    <b v="0"/>
    <b v="0"/>
    <n v="0"/>
    <n v="158"/>
  </r>
  <r>
    <n v="42000406"/>
    <s v="2020-21 Playoffs"/>
    <d v="2021-07-20T00:00:00"/>
    <x v="5"/>
    <x v="0"/>
    <x v="5"/>
    <x v="4"/>
    <x v="0"/>
    <x v="1"/>
    <x v="1"/>
    <x v="2"/>
    <x v="3"/>
    <x v="0"/>
    <n v="4"/>
    <n v="77"/>
    <n v="79"/>
    <d v="1899-12-30T00:11:21"/>
    <d v="1899-12-30T00:00:39"/>
    <s v="0:00:14"/>
    <n v="14"/>
    <n v="349"/>
    <s v="MIL"/>
    <s v="shot"/>
    <s v="Pat Connaughton"/>
    <m/>
    <m/>
    <m/>
    <m/>
    <m/>
    <m/>
    <m/>
    <m/>
    <s v="Bobby Portis"/>
    <n v="2"/>
    <s v="bucks"/>
    <n v="2"/>
    <m/>
    <m/>
    <s v="made"/>
    <m/>
    <s v="jump shot"/>
    <n v="15"/>
    <n v="138"/>
    <n v="53"/>
    <n v="38.799999999999997"/>
    <n v="83.7"/>
    <s v="Portis 15' Pullup Jump Shot (12 PTS) (Connaughton 1 AST)"/>
    <b v="1"/>
    <b v="0"/>
    <b v="0"/>
    <b v="0"/>
    <b v="0"/>
    <n v="1"/>
    <n v="159"/>
  </r>
  <r>
    <n v="42000406"/>
    <s v="2020-21 Playoffs"/>
    <d v="2021-07-20T00:00:00"/>
    <x v="5"/>
    <x v="0"/>
    <x v="5"/>
    <x v="4"/>
    <x v="0"/>
    <x v="1"/>
    <x v="1"/>
    <x v="2"/>
    <x v="3"/>
    <x v="0"/>
    <n v="4"/>
    <n v="79"/>
    <n v="79"/>
    <d v="1899-12-30T00:11:01"/>
    <d v="1899-12-30T00:00:59"/>
    <s v="0:00:20"/>
    <n v="20"/>
    <n v="350"/>
    <s v="PHX"/>
    <s v="shot"/>
    <s v="Devin Booker"/>
    <m/>
    <m/>
    <m/>
    <m/>
    <m/>
    <m/>
    <m/>
    <m/>
    <s v="Frank Kaminsky"/>
    <n v="2"/>
    <s v="suns"/>
    <n v="-2"/>
    <m/>
    <m/>
    <s v="made"/>
    <m/>
    <s v="layup"/>
    <n v="1"/>
    <n v="3"/>
    <n v="8"/>
    <n v="24.7"/>
    <n v="5.8"/>
    <s v="Kaminsky 1' Layup (6 PTS) (Booker 4 AST)"/>
    <b v="1"/>
    <b v="0"/>
    <b v="0"/>
    <b v="0"/>
    <b v="0"/>
    <n v="1"/>
    <n v="160"/>
  </r>
  <r>
    <n v="42000406"/>
    <s v="2020-21 Playoffs"/>
    <d v="2021-07-20T00:00:00"/>
    <x v="5"/>
    <x v="0"/>
    <x v="5"/>
    <x v="4"/>
    <x v="0"/>
    <x v="1"/>
    <x v="1"/>
    <x v="2"/>
    <x v="3"/>
    <x v="0"/>
    <n v="4"/>
    <n v="79"/>
    <n v="79"/>
    <d v="1899-12-30T00:10:54"/>
    <d v="1899-12-30T00:01:06"/>
    <s v="0:00:07"/>
    <n v="7"/>
    <n v="351"/>
    <s v="MIL"/>
    <s v="turnover"/>
    <m/>
    <m/>
    <m/>
    <m/>
    <m/>
    <m/>
    <m/>
    <m/>
    <m/>
    <s v="Khris Middleton"/>
    <m/>
    <s v="bucks"/>
    <n v="0"/>
    <m/>
    <s v="bad pass"/>
    <m/>
    <m/>
    <s v="bad pass"/>
    <m/>
    <m/>
    <m/>
    <m/>
    <m/>
    <s v="Middleton Out of Bounds - Bad Pass Turnover Turnover (P4.T17)"/>
    <b v="0"/>
    <b v="0"/>
    <b v="1"/>
    <b v="0"/>
    <b v="0"/>
    <n v="1"/>
    <n v="161"/>
  </r>
  <r>
    <n v="42000406"/>
    <s v="2020-21 Playoffs"/>
    <d v="2021-07-20T00:00:00"/>
    <x v="5"/>
    <x v="0"/>
    <x v="5"/>
    <x v="4"/>
    <x v="0"/>
    <x v="0"/>
    <x v="1"/>
    <x v="2"/>
    <x v="3"/>
    <x v="0"/>
    <n v="4"/>
    <n v="79"/>
    <n v="79"/>
    <d v="1899-12-30T00:10:54"/>
    <d v="1899-12-30T00:01:06"/>
    <s v="0:00:00"/>
    <n v="0"/>
    <n v="352"/>
    <s v="MIL"/>
    <s v="substitution"/>
    <m/>
    <m/>
    <m/>
    <m/>
    <s v="Brook Lopez"/>
    <s v="Pat Connaughton"/>
    <m/>
    <m/>
    <m/>
    <s v="Pat Connaughton"/>
    <m/>
    <s v="bucks"/>
    <n v="0"/>
    <m/>
    <m/>
    <m/>
    <m/>
    <s v="sub"/>
    <m/>
    <m/>
    <m/>
    <m/>
    <m/>
    <s v="SUB: Lopez FOR Connaughton"/>
    <b v="0"/>
    <b v="0"/>
    <b v="0"/>
    <b v="0"/>
    <b v="0"/>
    <n v="1"/>
    <n v="162"/>
  </r>
  <r>
    <n v="42000406"/>
    <s v="2020-21 Playoffs"/>
    <d v="2021-07-20T00:00:00"/>
    <x v="5"/>
    <x v="0"/>
    <x v="5"/>
    <x v="4"/>
    <x v="0"/>
    <x v="0"/>
    <x v="1"/>
    <x v="2"/>
    <x v="3"/>
    <x v="0"/>
    <n v="4"/>
    <n v="79"/>
    <n v="79"/>
    <d v="1899-12-30T00:10:31"/>
    <d v="1899-12-30T00:01:29"/>
    <s v="0:00:23"/>
    <n v="23"/>
    <n v="353"/>
    <s v="PHX"/>
    <s v="shot"/>
    <m/>
    <m/>
    <m/>
    <m/>
    <m/>
    <m/>
    <m/>
    <m/>
    <m/>
    <s v="Cameron Johnson"/>
    <n v="0"/>
    <s v="suns"/>
    <n v="0"/>
    <m/>
    <m/>
    <s v="missed"/>
    <m/>
    <s v="3pt jump shot"/>
    <n v="26"/>
    <n v="-213"/>
    <n v="149"/>
    <n v="46.3"/>
    <n v="19.899999999999999"/>
    <s v="MISS Johnson 26' 3PT Jump Shot"/>
    <b v="0"/>
    <b v="0"/>
    <b v="0"/>
    <b v="0"/>
    <b v="0"/>
    <n v="0"/>
    <n v="162"/>
  </r>
  <r>
    <n v="42000406"/>
    <s v="2020-21 Playoffs"/>
    <d v="2021-07-20T00:00:00"/>
    <x v="5"/>
    <x v="0"/>
    <x v="5"/>
    <x v="4"/>
    <x v="0"/>
    <x v="0"/>
    <x v="1"/>
    <x v="2"/>
    <x v="3"/>
    <x v="0"/>
    <n v="4"/>
    <n v="79"/>
    <n v="79"/>
    <d v="1899-12-30T00:10:30"/>
    <d v="1899-12-30T00:01:30"/>
    <s v="0:00:01"/>
    <n v="1"/>
    <n v="354"/>
    <s v="MIL"/>
    <s v="rebound"/>
    <m/>
    <m/>
    <m/>
    <m/>
    <m/>
    <m/>
    <m/>
    <m/>
    <m/>
    <s v="Jrue Holiday"/>
    <m/>
    <s v="bucks"/>
    <n v="0"/>
    <m/>
    <m/>
    <m/>
    <m/>
    <s v="rebound defensive"/>
    <m/>
    <m/>
    <m/>
    <m/>
    <m/>
    <s v="Holiday REBOUND (Off:1 Def:6)"/>
    <b v="0"/>
    <b v="1"/>
    <b v="0"/>
    <b v="0"/>
    <b v="0"/>
    <n v="0"/>
    <n v="162"/>
  </r>
  <r>
    <n v="42000406"/>
    <s v="2020-21 Playoffs"/>
    <d v="2021-07-20T00:00:00"/>
    <x v="5"/>
    <x v="0"/>
    <x v="5"/>
    <x v="4"/>
    <x v="0"/>
    <x v="0"/>
    <x v="1"/>
    <x v="2"/>
    <x v="3"/>
    <x v="0"/>
    <n v="4"/>
    <n v="79"/>
    <n v="82"/>
    <d v="1899-12-30T00:10:23"/>
    <d v="1899-12-30T00:01:37"/>
    <s v="0:00:07"/>
    <n v="7"/>
    <n v="355"/>
    <s v="MIL"/>
    <s v="shot"/>
    <m/>
    <m/>
    <m/>
    <m/>
    <m/>
    <m/>
    <m/>
    <m/>
    <m/>
    <s v="Jrue Holiday"/>
    <n v="3"/>
    <s v="bucks"/>
    <n v="3"/>
    <m/>
    <m/>
    <s v="made"/>
    <m/>
    <s v="3pt running pull-up jump shot"/>
    <n v="27"/>
    <n v="134"/>
    <n v="232"/>
    <n v="38.4"/>
    <n v="65.8"/>
    <s v="Holiday 27' 3PT Running Pull-Up Jump Shot (12 PTS)"/>
    <b v="1"/>
    <b v="0"/>
    <b v="0"/>
    <b v="0"/>
    <b v="0"/>
    <n v="1"/>
    <n v="163"/>
  </r>
  <r>
    <n v="42000406"/>
    <s v="2020-21 Playoffs"/>
    <d v="2021-07-20T00:00:00"/>
    <x v="5"/>
    <x v="0"/>
    <x v="5"/>
    <x v="4"/>
    <x v="0"/>
    <x v="0"/>
    <x v="1"/>
    <x v="2"/>
    <x v="3"/>
    <x v="0"/>
    <n v="4"/>
    <n v="81"/>
    <n v="82"/>
    <d v="1899-12-30T00:10:14"/>
    <d v="1899-12-30T00:01:46"/>
    <s v="0:00:09"/>
    <n v="9"/>
    <n v="356"/>
    <s v="PHX"/>
    <s v="shot"/>
    <m/>
    <m/>
    <m/>
    <m/>
    <m/>
    <m/>
    <m/>
    <m/>
    <m/>
    <s v="Chris Paul"/>
    <n v="2"/>
    <s v="suns"/>
    <n v="-2"/>
    <m/>
    <m/>
    <s v="made"/>
    <m/>
    <s v="driving floating jump shot"/>
    <n v="12"/>
    <n v="-78"/>
    <n v="97"/>
    <n v="32.799999999999997"/>
    <n v="14.7"/>
    <s v="Paul 12' Driving Floating Jump Shot (19 PTS)"/>
    <b v="1"/>
    <b v="0"/>
    <b v="0"/>
    <b v="0"/>
    <b v="0"/>
    <n v="1"/>
    <n v="164"/>
  </r>
  <r>
    <n v="42000406"/>
    <s v="2020-21 Playoffs"/>
    <d v="2021-07-20T00:00:00"/>
    <x v="5"/>
    <x v="0"/>
    <x v="5"/>
    <x v="4"/>
    <x v="0"/>
    <x v="0"/>
    <x v="1"/>
    <x v="2"/>
    <x v="3"/>
    <x v="0"/>
    <n v="4"/>
    <n v="81"/>
    <n v="82"/>
    <d v="1899-12-30T00:10:14"/>
    <d v="1899-12-30T00:01:46"/>
    <s v="0:00:00"/>
    <n v="0"/>
    <n v="357"/>
    <s v="MIL"/>
    <s v="foul"/>
    <m/>
    <m/>
    <m/>
    <m/>
    <m/>
    <m/>
    <m/>
    <s v="Chris Paul"/>
    <m/>
    <s v="P.J. Tucker"/>
    <m/>
    <s v="bucks"/>
    <n v="0"/>
    <m/>
    <s v="s.foul"/>
    <m/>
    <m/>
    <s v="shooting"/>
    <m/>
    <m/>
    <m/>
    <m/>
    <m/>
    <s v="Tucker S.FOUL (P2.T1) (S.Foster)"/>
    <b v="0"/>
    <b v="0"/>
    <b v="0"/>
    <b v="0"/>
    <b v="0"/>
    <n v="1"/>
    <n v="165"/>
  </r>
  <r>
    <n v="42000406"/>
    <s v="2020-21 Playoffs"/>
    <d v="2021-07-20T00:00:00"/>
    <x v="5"/>
    <x v="0"/>
    <x v="5"/>
    <x v="4"/>
    <x v="0"/>
    <x v="0"/>
    <x v="1"/>
    <x v="2"/>
    <x v="3"/>
    <x v="0"/>
    <n v="4"/>
    <n v="82"/>
    <n v="82"/>
    <d v="1899-12-30T00:10:14"/>
    <d v="1899-12-30T00:01:46"/>
    <s v="0:00:00"/>
    <n v="0"/>
    <n v="358"/>
    <s v="PHX"/>
    <s v="free throw"/>
    <m/>
    <m/>
    <m/>
    <m/>
    <m/>
    <m/>
    <n v="1"/>
    <m/>
    <n v="1"/>
    <s v="Chris Paul"/>
    <n v="1"/>
    <s v="suns"/>
    <n v="-1"/>
    <m/>
    <m/>
    <s v="made"/>
    <m/>
    <s v="free throw 1/1"/>
    <m/>
    <m/>
    <m/>
    <m/>
    <m/>
    <s v="Paul Free Throw 1 of 1 (20 PTS)"/>
    <b v="0"/>
    <b v="0"/>
    <b v="0"/>
    <b v="0"/>
    <b v="0"/>
    <n v="0"/>
    <n v="165"/>
  </r>
  <r>
    <n v="42000406"/>
    <s v="2020-21 Playoffs"/>
    <d v="2021-07-20T00:00:00"/>
    <x v="5"/>
    <x v="0"/>
    <x v="5"/>
    <x v="4"/>
    <x v="0"/>
    <x v="0"/>
    <x v="1"/>
    <x v="2"/>
    <x v="3"/>
    <x v="0"/>
    <n v="4"/>
    <n v="82"/>
    <n v="82"/>
    <d v="1899-12-30T00:10:04"/>
    <d v="1899-12-30T00:01:56"/>
    <s v="0:00:10"/>
    <n v="10"/>
    <n v="359"/>
    <s v="MIL"/>
    <s v="shot"/>
    <m/>
    <m/>
    <m/>
    <m/>
    <m/>
    <m/>
    <m/>
    <m/>
    <m/>
    <s v="Jrue Holiday"/>
    <n v="0"/>
    <s v="bucks"/>
    <n v="0"/>
    <m/>
    <m/>
    <s v="missed"/>
    <m/>
    <s v="3pt pullup jump shot"/>
    <n v="27"/>
    <n v="-123"/>
    <n v="237"/>
    <n v="12.7"/>
    <n v="65.3"/>
    <s v="MISS Holiday 27' 3PT Pullup Jump Shot"/>
    <b v="0"/>
    <b v="0"/>
    <b v="0"/>
    <b v="0"/>
    <b v="0"/>
    <n v="0"/>
    <n v="165"/>
  </r>
  <r>
    <n v="42000406"/>
    <s v="2020-21 Playoffs"/>
    <d v="2021-07-20T00:00:00"/>
    <x v="5"/>
    <x v="0"/>
    <x v="5"/>
    <x v="4"/>
    <x v="0"/>
    <x v="0"/>
    <x v="1"/>
    <x v="2"/>
    <x v="3"/>
    <x v="0"/>
    <n v="4"/>
    <n v="82"/>
    <n v="82"/>
    <d v="1899-12-30T00:10:03"/>
    <d v="1899-12-30T00:01:57"/>
    <s v="0:00:01"/>
    <n v="1"/>
    <n v="360"/>
    <s v="MIL"/>
    <s v="rebound"/>
    <m/>
    <m/>
    <m/>
    <m/>
    <m/>
    <m/>
    <m/>
    <m/>
    <m/>
    <s v="P.J. Tucker"/>
    <m/>
    <s v="bucks"/>
    <n v="0"/>
    <m/>
    <m/>
    <m/>
    <m/>
    <s v="rebound offensive"/>
    <m/>
    <m/>
    <m/>
    <m/>
    <m/>
    <s v="Tucker REBOUND (Off:2 Def:3)"/>
    <b v="0"/>
    <b v="0"/>
    <b v="0"/>
    <b v="0"/>
    <b v="0"/>
    <n v="0"/>
    <n v="165"/>
  </r>
  <r>
    <n v="42000406"/>
    <s v="2020-21 Playoffs"/>
    <d v="2021-07-20T00:00:00"/>
    <x v="5"/>
    <x v="0"/>
    <x v="5"/>
    <x v="4"/>
    <x v="0"/>
    <x v="0"/>
    <x v="1"/>
    <x v="2"/>
    <x v="3"/>
    <x v="0"/>
    <n v="4"/>
    <n v="82"/>
    <n v="84"/>
    <d v="1899-12-30T00:09:57"/>
    <d v="1899-12-30T00:02:03"/>
    <s v="0:00:06"/>
    <n v="6"/>
    <n v="361"/>
    <s v="MIL"/>
    <s v="shot"/>
    <s v="P.J. Tucker"/>
    <m/>
    <m/>
    <m/>
    <m/>
    <m/>
    <m/>
    <m/>
    <m/>
    <s v="Bobby Portis"/>
    <n v="2"/>
    <s v="bucks"/>
    <n v="2"/>
    <m/>
    <m/>
    <s v="made"/>
    <m/>
    <s v="floating jump shot"/>
    <n v="11"/>
    <n v="114"/>
    <n v="10"/>
    <n v="36.4"/>
    <n v="88"/>
    <s v="Portis 11' Floating Jump Shot (14 PTS) (Tucker 1 AST)"/>
    <b v="1"/>
    <b v="0"/>
    <b v="0"/>
    <b v="0"/>
    <b v="0"/>
    <n v="0"/>
    <n v="165"/>
  </r>
  <r>
    <n v="42000406"/>
    <s v="2020-21 Playoffs"/>
    <d v="2021-07-20T00:00:00"/>
    <x v="5"/>
    <x v="0"/>
    <x v="5"/>
    <x v="4"/>
    <x v="0"/>
    <x v="0"/>
    <x v="1"/>
    <x v="2"/>
    <x v="3"/>
    <x v="0"/>
    <n v="4"/>
    <n v="82"/>
    <n v="84"/>
    <d v="1899-12-30T00:09:49"/>
    <d v="1899-12-30T00:02:11"/>
    <s v="0:00:08"/>
    <n v="8"/>
    <n v="362"/>
    <s v="PHX"/>
    <s v="shot"/>
    <m/>
    <m/>
    <m/>
    <m/>
    <m/>
    <m/>
    <m/>
    <m/>
    <m/>
    <s v="Mikal Bridges"/>
    <n v="0"/>
    <s v="suns"/>
    <n v="0"/>
    <m/>
    <m/>
    <s v="missed"/>
    <m/>
    <s v="fadeaway jumper"/>
    <n v="14"/>
    <n v="-57"/>
    <n v="126"/>
    <n v="30.7"/>
    <n v="17.600000000000001"/>
    <s v="MISS Bridges 14' Fadeaway Jumper"/>
    <b v="0"/>
    <b v="0"/>
    <b v="0"/>
    <b v="0"/>
    <b v="0"/>
    <n v="1"/>
    <n v="166"/>
  </r>
  <r>
    <n v="42000406"/>
    <s v="2020-21 Playoffs"/>
    <d v="2021-07-20T00:00:00"/>
    <x v="5"/>
    <x v="0"/>
    <x v="5"/>
    <x v="4"/>
    <x v="0"/>
    <x v="0"/>
    <x v="1"/>
    <x v="2"/>
    <x v="3"/>
    <x v="0"/>
    <n v="4"/>
    <n v="82"/>
    <n v="84"/>
    <d v="1899-12-30T00:09:48"/>
    <d v="1899-12-30T00:02:12"/>
    <s v="0:00:01"/>
    <n v="1"/>
    <n v="363"/>
    <s v="MIL"/>
    <s v="rebound"/>
    <m/>
    <m/>
    <m/>
    <m/>
    <m/>
    <m/>
    <m/>
    <m/>
    <m/>
    <s v="Jrue Holiday"/>
    <m/>
    <s v="bucks"/>
    <n v="0"/>
    <m/>
    <m/>
    <m/>
    <m/>
    <s v="rebound defensive"/>
    <m/>
    <m/>
    <m/>
    <m/>
    <m/>
    <s v="Holiday REBOUND (Off:1 Def:7)"/>
    <b v="0"/>
    <b v="1"/>
    <b v="0"/>
    <b v="0"/>
    <b v="0"/>
    <n v="0"/>
    <n v="166"/>
  </r>
  <r>
    <n v="42000406"/>
    <s v="2020-21 Playoffs"/>
    <d v="2021-07-20T00:00:00"/>
    <x v="5"/>
    <x v="0"/>
    <x v="5"/>
    <x v="4"/>
    <x v="0"/>
    <x v="0"/>
    <x v="1"/>
    <x v="2"/>
    <x v="3"/>
    <x v="0"/>
    <n v="4"/>
    <n v="82"/>
    <n v="84"/>
    <d v="1899-12-30T00:09:45"/>
    <d v="1899-12-30T00:02:15"/>
    <s v="0:00:03"/>
    <n v="3"/>
    <n v="364"/>
    <s v="MIL"/>
    <s v="shot"/>
    <m/>
    <m/>
    <m/>
    <s v="Cameron Johnson"/>
    <m/>
    <m/>
    <m/>
    <m/>
    <m/>
    <s v="Bobby Portis"/>
    <n v="0"/>
    <s v="bucks"/>
    <n v="0"/>
    <m/>
    <m/>
    <s v="missed"/>
    <m/>
    <s v="layup"/>
    <n v="2"/>
    <n v="13"/>
    <n v="15"/>
    <n v="26.3"/>
    <n v="87.5"/>
    <s v="MISS Portis 2' Running Layup: Johnson BLOCK (1 BLK)"/>
    <b v="0"/>
    <b v="0"/>
    <b v="0"/>
    <b v="0"/>
    <b v="0"/>
    <n v="1"/>
    <n v="167"/>
  </r>
  <r>
    <n v="42000406"/>
    <s v="2020-21 Playoffs"/>
    <d v="2021-07-20T00:00:00"/>
    <x v="5"/>
    <x v="0"/>
    <x v="5"/>
    <x v="4"/>
    <x v="0"/>
    <x v="0"/>
    <x v="1"/>
    <x v="2"/>
    <x v="3"/>
    <x v="0"/>
    <n v="4"/>
    <n v="82"/>
    <n v="84"/>
    <d v="1899-12-30T00:09:45"/>
    <d v="1899-12-30T00:02:15"/>
    <s v="0:00:00"/>
    <n v="0"/>
    <n v="365"/>
    <s v="PHX"/>
    <s v="rebound"/>
    <m/>
    <m/>
    <m/>
    <m/>
    <m/>
    <m/>
    <m/>
    <m/>
    <m/>
    <m/>
    <m/>
    <s v=""/>
    <n v="0"/>
    <m/>
    <m/>
    <m/>
    <m/>
    <s v="rebound defensive"/>
    <m/>
    <m/>
    <m/>
    <m/>
    <m/>
    <s v="Suns Rebound"/>
    <b v="0"/>
    <b v="1"/>
    <b v="0"/>
    <b v="0"/>
    <b v="0"/>
    <n v="0"/>
    <n v="167"/>
  </r>
  <r>
    <n v="42000406"/>
    <s v="2020-21 Playoffs"/>
    <d v="2021-07-20T00:00:00"/>
    <x v="5"/>
    <x v="0"/>
    <x v="5"/>
    <x v="4"/>
    <x v="0"/>
    <x v="0"/>
    <x v="1"/>
    <x v="2"/>
    <x v="3"/>
    <x v="0"/>
    <n v="4"/>
    <n v="82"/>
    <n v="84"/>
    <d v="1899-12-30T00:09:45"/>
    <d v="1899-12-30T00:02:15"/>
    <s v="0:00:00"/>
    <n v="0"/>
    <n v="366"/>
    <s v="PHX"/>
    <s v="timeout"/>
    <m/>
    <m/>
    <m/>
    <m/>
    <m/>
    <m/>
    <m/>
    <m/>
    <m/>
    <m/>
    <m/>
    <s v=""/>
    <n v="0"/>
    <m/>
    <m/>
    <m/>
    <m/>
    <s v="timeout: regular"/>
    <m/>
    <m/>
    <m/>
    <m/>
    <m/>
    <s v="Suns Timeout: Regular (Reg.4 Short 0)"/>
    <b v="0"/>
    <b v="0"/>
    <b v="0"/>
    <b v="0"/>
    <b v="0"/>
    <n v="1"/>
    <n v="168"/>
  </r>
  <r>
    <n v="42000406"/>
    <s v="2020-21 Playoffs"/>
    <d v="2021-07-20T00:00:00"/>
    <x v="5"/>
    <x v="0"/>
    <x v="5"/>
    <x v="4"/>
    <x v="0"/>
    <x v="0"/>
    <x v="1"/>
    <x v="2"/>
    <x v="3"/>
    <x v="0"/>
    <n v="4"/>
    <n v="82"/>
    <n v="84"/>
    <d v="1899-12-30T00:09:45"/>
    <d v="1899-12-30T00:02:15"/>
    <s v="0:00:00"/>
    <n v="0"/>
    <n v="367"/>
    <m/>
    <m/>
    <m/>
    <m/>
    <m/>
    <m/>
    <m/>
    <m/>
    <m/>
    <m/>
    <m/>
    <m/>
    <m/>
    <s v=""/>
    <n v="0"/>
    <m/>
    <m/>
    <m/>
    <m/>
    <s v="unknown"/>
    <m/>
    <m/>
    <m/>
    <m/>
    <m/>
    <m/>
    <b v="0"/>
    <b v="0"/>
    <b v="0"/>
    <b v="0"/>
    <b v="0"/>
    <n v="0"/>
    <n v="168"/>
  </r>
  <r>
    <n v="42000406"/>
    <s v="2020-21 Playoffs"/>
    <d v="2021-07-20T00:00:00"/>
    <x v="5"/>
    <x v="0"/>
    <x v="5"/>
    <x v="4"/>
    <x v="0"/>
    <x v="4"/>
    <x v="1"/>
    <x v="2"/>
    <x v="3"/>
    <x v="0"/>
    <n v="4"/>
    <n v="82"/>
    <n v="84"/>
    <d v="1899-12-30T00:09:45"/>
    <d v="1899-12-30T00:02:15"/>
    <s v="0:00:00"/>
    <n v="0"/>
    <n v="368"/>
    <s v="MIL"/>
    <s v="substitution"/>
    <m/>
    <m/>
    <m/>
    <m/>
    <s v="Giannis Antetokounmpo"/>
    <s v="Brook Lopez"/>
    <m/>
    <m/>
    <m/>
    <s v="Brook Lopez"/>
    <m/>
    <s v="bucks"/>
    <n v="0"/>
    <m/>
    <m/>
    <m/>
    <m/>
    <s v="sub"/>
    <m/>
    <m/>
    <m/>
    <m/>
    <m/>
    <s v="SUB: Antetokounmpo FOR Lopez"/>
    <b v="0"/>
    <b v="0"/>
    <b v="0"/>
    <b v="0"/>
    <b v="0"/>
    <n v="0"/>
    <n v="168"/>
  </r>
  <r>
    <n v="42000406"/>
    <s v="2020-21 Playoffs"/>
    <d v="2021-07-20T00:00:00"/>
    <x v="6"/>
    <x v="0"/>
    <x v="5"/>
    <x v="4"/>
    <x v="0"/>
    <x v="4"/>
    <x v="1"/>
    <x v="2"/>
    <x v="3"/>
    <x v="0"/>
    <n v="4"/>
    <n v="82"/>
    <n v="84"/>
    <d v="1899-12-30T00:09:45"/>
    <d v="1899-12-30T00:02:15"/>
    <s v="0:00:00"/>
    <n v="0"/>
    <n v="369"/>
    <s v="PHX"/>
    <s v="substitution"/>
    <m/>
    <m/>
    <m/>
    <m/>
    <s v="Jae Crowder"/>
    <s v="Frank Kaminsky"/>
    <m/>
    <m/>
    <m/>
    <s v="Frank Kaminsky"/>
    <m/>
    <s v="suns"/>
    <n v="0"/>
    <m/>
    <m/>
    <m/>
    <m/>
    <s v="sub"/>
    <m/>
    <m/>
    <m/>
    <m/>
    <m/>
    <s v="SUB: Crowder FOR Kaminsky"/>
    <b v="0"/>
    <b v="0"/>
    <b v="0"/>
    <b v="0"/>
    <b v="0"/>
    <n v="0"/>
    <n v="168"/>
  </r>
  <r>
    <n v="42000406"/>
    <s v="2020-21 Playoffs"/>
    <d v="2021-07-20T00:00:00"/>
    <x v="6"/>
    <x v="0"/>
    <x v="3"/>
    <x v="4"/>
    <x v="0"/>
    <x v="4"/>
    <x v="1"/>
    <x v="2"/>
    <x v="3"/>
    <x v="0"/>
    <n v="4"/>
    <n v="82"/>
    <n v="84"/>
    <d v="1899-12-30T00:09:45"/>
    <d v="1899-12-30T00:02:15"/>
    <s v="0:00:00"/>
    <n v="0"/>
    <n v="370"/>
    <s v="PHX"/>
    <s v="substitution"/>
    <m/>
    <m/>
    <m/>
    <m/>
    <s v="Deandre Ayton"/>
    <s v="Cameron Johnson"/>
    <m/>
    <m/>
    <m/>
    <s v="Cameron Johnson"/>
    <m/>
    <s v="suns"/>
    <n v="0"/>
    <m/>
    <m/>
    <m/>
    <m/>
    <s v="sub"/>
    <m/>
    <m/>
    <m/>
    <m/>
    <m/>
    <s v="SUB: Ayton FOR Johnson"/>
    <b v="0"/>
    <b v="0"/>
    <b v="0"/>
    <b v="0"/>
    <b v="0"/>
    <n v="0"/>
    <n v="168"/>
  </r>
  <r>
    <n v="42000406"/>
    <s v="2020-21 Playoffs"/>
    <d v="2021-07-20T00:00:00"/>
    <x v="6"/>
    <x v="0"/>
    <x v="3"/>
    <x v="4"/>
    <x v="0"/>
    <x v="4"/>
    <x v="1"/>
    <x v="2"/>
    <x v="3"/>
    <x v="0"/>
    <n v="4"/>
    <n v="82"/>
    <n v="84"/>
    <d v="1899-12-30T00:09:29"/>
    <d v="1899-12-30T00:02:31"/>
    <s v="0:00:16"/>
    <n v="16"/>
    <n v="371"/>
    <s v="PHX"/>
    <s v="shot"/>
    <m/>
    <m/>
    <m/>
    <m/>
    <m/>
    <m/>
    <m/>
    <m/>
    <m/>
    <s v="Jae Crowder"/>
    <n v="0"/>
    <s v="suns"/>
    <n v="0"/>
    <m/>
    <m/>
    <s v="missed"/>
    <m/>
    <s v="3pt jump shot"/>
    <n v="29"/>
    <n v="-197"/>
    <n v="209"/>
    <n v="44.7"/>
    <n v="25.9"/>
    <s v="MISS Crowder 29' 3PT Jump Shot"/>
    <b v="0"/>
    <b v="0"/>
    <b v="0"/>
    <b v="0"/>
    <b v="0"/>
    <n v="0"/>
    <n v="168"/>
  </r>
  <r>
    <n v="42000406"/>
    <s v="2020-21 Playoffs"/>
    <d v="2021-07-20T00:00:00"/>
    <x v="6"/>
    <x v="0"/>
    <x v="3"/>
    <x v="4"/>
    <x v="0"/>
    <x v="4"/>
    <x v="1"/>
    <x v="2"/>
    <x v="3"/>
    <x v="0"/>
    <n v="4"/>
    <n v="82"/>
    <n v="84"/>
    <d v="1899-12-30T00:09:26"/>
    <d v="1899-12-30T00:02:34"/>
    <s v="0:00:03"/>
    <n v="3"/>
    <n v="372"/>
    <s v="MIL"/>
    <s v="rebound"/>
    <m/>
    <m/>
    <m/>
    <m/>
    <m/>
    <m/>
    <m/>
    <m/>
    <m/>
    <s v="Giannis Antetokounmpo"/>
    <m/>
    <s v="bucks"/>
    <n v="0"/>
    <m/>
    <m/>
    <m/>
    <m/>
    <s v="rebound defensive"/>
    <m/>
    <m/>
    <m/>
    <m/>
    <m/>
    <s v="Antetokounmpo REBOUND (Off:3 Def:8)"/>
    <b v="0"/>
    <b v="1"/>
    <b v="0"/>
    <b v="0"/>
    <b v="0"/>
    <n v="0"/>
    <n v="168"/>
  </r>
  <r>
    <n v="42000406"/>
    <s v="2020-21 Playoffs"/>
    <d v="2021-07-20T00:00:00"/>
    <x v="6"/>
    <x v="0"/>
    <x v="3"/>
    <x v="4"/>
    <x v="0"/>
    <x v="4"/>
    <x v="1"/>
    <x v="2"/>
    <x v="3"/>
    <x v="0"/>
    <n v="4"/>
    <n v="82"/>
    <n v="84"/>
    <d v="1899-12-30T00:09:16"/>
    <d v="1899-12-30T00:02:44"/>
    <s v="0:00:10"/>
    <n v="10"/>
    <n v="373"/>
    <s v="MIL"/>
    <s v="turnover"/>
    <m/>
    <m/>
    <m/>
    <m/>
    <m/>
    <m/>
    <m/>
    <m/>
    <m/>
    <s v="Giannis Antetokounmpo"/>
    <m/>
    <s v="bucks"/>
    <n v="0"/>
    <m/>
    <s v="bad pass"/>
    <m/>
    <s v="Jae Crowder"/>
    <s v="bad pass"/>
    <m/>
    <m/>
    <m/>
    <m/>
    <m/>
    <s v="Antetokounmpo Bad Pass Turnover (P6.T18): Crowder STEAL (4 STL)"/>
    <b v="0"/>
    <b v="0"/>
    <b v="1"/>
    <b v="0"/>
    <b v="0"/>
    <n v="1"/>
    <n v="169"/>
  </r>
  <r>
    <n v="42000406"/>
    <s v="2020-21 Playoffs"/>
    <d v="2021-07-20T00:00:00"/>
    <x v="6"/>
    <x v="0"/>
    <x v="3"/>
    <x v="4"/>
    <x v="0"/>
    <x v="4"/>
    <x v="1"/>
    <x v="2"/>
    <x v="3"/>
    <x v="0"/>
    <n v="4"/>
    <n v="82"/>
    <n v="84"/>
    <d v="1899-12-30T00:08:57"/>
    <d v="1899-12-30T00:03:03"/>
    <s v="0:00:19"/>
    <n v="19"/>
    <n v="374"/>
    <s v="PHX"/>
    <s v="shot"/>
    <m/>
    <m/>
    <m/>
    <s v="Giannis Antetokounmpo"/>
    <m/>
    <m/>
    <m/>
    <m/>
    <m/>
    <s v="Devin Booker"/>
    <n v="0"/>
    <s v="suns"/>
    <n v="0"/>
    <m/>
    <m/>
    <s v="missed"/>
    <m/>
    <s v="driving layup"/>
    <n v="8"/>
    <n v="-40"/>
    <n v="67"/>
    <n v="29"/>
    <n v="11.7"/>
    <s v="Antetokounmpo BLOCK (4 BLK): MISS Booker 8' Driving Layup"/>
    <b v="0"/>
    <b v="0"/>
    <b v="0"/>
    <b v="0"/>
    <b v="0"/>
    <n v="1"/>
    <n v="170"/>
  </r>
  <r>
    <n v="42000406"/>
    <s v="2020-21 Playoffs"/>
    <d v="2021-07-20T00:00:00"/>
    <x v="6"/>
    <x v="0"/>
    <x v="3"/>
    <x v="4"/>
    <x v="0"/>
    <x v="4"/>
    <x v="1"/>
    <x v="2"/>
    <x v="3"/>
    <x v="0"/>
    <n v="4"/>
    <n v="82"/>
    <n v="84"/>
    <d v="1899-12-30T00:08:56"/>
    <d v="1899-12-30T00:03:04"/>
    <s v="0:00:01"/>
    <n v="1"/>
    <n v="375"/>
    <s v="PHX"/>
    <s v="rebound"/>
    <m/>
    <m/>
    <m/>
    <m/>
    <m/>
    <m/>
    <m/>
    <m/>
    <m/>
    <s v="Jae Crowder"/>
    <m/>
    <s v="suns"/>
    <n v="0"/>
    <m/>
    <m/>
    <m/>
    <m/>
    <s v="rebound offensive"/>
    <m/>
    <m/>
    <m/>
    <m/>
    <m/>
    <s v="Crowder REBOUND (Off:1 Def:9)"/>
    <b v="0"/>
    <b v="0"/>
    <b v="0"/>
    <b v="0"/>
    <b v="0"/>
    <n v="0"/>
    <n v="170"/>
  </r>
  <r>
    <n v="42000406"/>
    <s v="2020-21 Playoffs"/>
    <d v="2021-07-20T00:00:00"/>
    <x v="6"/>
    <x v="0"/>
    <x v="3"/>
    <x v="4"/>
    <x v="0"/>
    <x v="4"/>
    <x v="1"/>
    <x v="2"/>
    <x v="3"/>
    <x v="0"/>
    <n v="4"/>
    <n v="82"/>
    <n v="84"/>
    <d v="1899-12-30T00:08:51"/>
    <d v="1899-12-30T00:03:09"/>
    <s v="0:00:05"/>
    <n v="5"/>
    <n v="376"/>
    <s v="PHX"/>
    <s v="shot"/>
    <m/>
    <m/>
    <m/>
    <m/>
    <m/>
    <m/>
    <m/>
    <m/>
    <m/>
    <s v="Jae Crowder"/>
    <n v="0"/>
    <s v="suns"/>
    <n v="0"/>
    <m/>
    <m/>
    <s v="missed"/>
    <m/>
    <s v="3pt jump shot"/>
    <n v="36"/>
    <n v="-208"/>
    <n v="299"/>
    <n v="45.8"/>
    <n v="34.9"/>
    <s v="MISS Crowder 36' 3PT Jump Shot"/>
    <b v="0"/>
    <b v="0"/>
    <b v="0"/>
    <b v="0"/>
    <b v="0"/>
    <n v="0"/>
    <n v="170"/>
  </r>
  <r>
    <n v="42000406"/>
    <s v="2020-21 Playoffs"/>
    <d v="2021-07-20T00:00:00"/>
    <x v="6"/>
    <x v="0"/>
    <x v="3"/>
    <x v="4"/>
    <x v="0"/>
    <x v="4"/>
    <x v="1"/>
    <x v="2"/>
    <x v="3"/>
    <x v="0"/>
    <n v="4"/>
    <n v="82"/>
    <n v="84"/>
    <d v="1899-12-30T00:08:51"/>
    <d v="1899-12-30T00:03:09"/>
    <s v="0:00:00"/>
    <n v="0"/>
    <n v="377"/>
    <s v="MIL"/>
    <s v="rebound"/>
    <m/>
    <m/>
    <m/>
    <m/>
    <m/>
    <m/>
    <m/>
    <m/>
    <m/>
    <s v="Bobby Portis"/>
    <m/>
    <s v="bucks"/>
    <n v="0"/>
    <m/>
    <m/>
    <m/>
    <m/>
    <s v="rebound defensive"/>
    <m/>
    <m/>
    <m/>
    <m/>
    <m/>
    <s v="Portis REBOUND (Off:0 Def:3)"/>
    <b v="0"/>
    <b v="1"/>
    <b v="0"/>
    <b v="0"/>
    <b v="0"/>
    <n v="0"/>
    <n v="170"/>
  </r>
  <r>
    <n v="42000406"/>
    <s v="2020-21 Playoffs"/>
    <d v="2021-07-20T00:00:00"/>
    <x v="6"/>
    <x v="0"/>
    <x v="3"/>
    <x v="4"/>
    <x v="0"/>
    <x v="4"/>
    <x v="1"/>
    <x v="2"/>
    <x v="3"/>
    <x v="0"/>
    <n v="4"/>
    <n v="82"/>
    <n v="84"/>
    <d v="1899-12-30T00:08:42"/>
    <d v="1899-12-30T00:03:18"/>
    <s v="0:00:09"/>
    <n v="9"/>
    <n v="378"/>
    <s v="MIL"/>
    <s v="shot"/>
    <m/>
    <m/>
    <m/>
    <m/>
    <m/>
    <m/>
    <m/>
    <m/>
    <m/>
    <s v="Khris Middleton"/>
    <n v="0"/>
    <s v="bucks"/>
    <n v="0"/>
    <m/>
    <m/>
    <s v="missed"/>
    <m/>
    <s v="driving floating bank jump shot"/>
    <n v="12"/>
    <n v="117"/>
    <n v="42"/>
    <n v="36.700000000000003"/>
    <n v="84.8"/>
    <s v="MISS Middleton 12' Driving Floating Bank Jump Shot"/>
    <b v="0"/>
    <b v="0"/>
    <b v="0"/>
    <b v="0"/>
    <b v="0"/>
    <n v="1"/>
    <n v="171"/>
  </r>
  <r>
    <n v="42000406"/>
    <s v="2020-21 Playoffs"/>
    <d v="2021-07-20T00:00:00"/>
    <x v="6"/>
    <x v="0"/>
    <x v="3"/>
    <x v="4"/>
    <x v="0"/>
    <x v="4"/>
    <x v="1"/>
    <x v="2"/>
    <x v="3"/>
    <x v="0"/>
    <n v="4"/>
    <n v="82"/>
    <n v="84"/>
    <d v="1899-12-30T00:08:41"/>
    <d v="1899-12-30T00:03:19"/>
    <s v="0:00:01"/>
    <n v="1"/>
    <n v="379"/>
    <s v="MIL"/>
    <s v="rebound"/>
    <m/>
    <m/>
    <m/>
    <m/>
    <m/>
    <m/>
    <m/>
    <m/>
    <m/>
    <s v="Giannis Antetokounmpo"/>
    <m/>
    <s v="bucks"/>
    <n v="0"/>
    <m/>
    <m/>
    <m/>
    <m/>
    <s v="rebound offensive"/>
    <m/>
    <m/>
    <m/>
    <m/>
    <m/>
    <s v="Antetokounmpo REBOUND (Off:4 Def:8)"/>
    <b v="0"/>
    <b v="0"/>
    <b v="0"/>
    <b v="0"/>
    <b v="0"/>
    <n v="0"/>
    <n v="171"/>
  </r>
  <r>
    <n v="42000406"/>
    <s v="2020-21 Playoffs"/>
    <d v="2021-07-20T00:00:00"/>
    <x v="6"/>
    <x v="0"/>
    <x v="3"/>
    <x v="4"/>
    <x v="0"/>
    <x v="4"/>
    <x v="1"/>
    <x v="2"/>
    <x v="3"/>
    <x v="0"/>
    <n v="4"/>
    <n v="82"/>
    <n v="86"/>
    <d v="1899-12-30T00:08:41"/>
    <d v="1899-12-30T00:03:19"/>
    <s v="0:00:00"/>
    <n v="0"/>
    <n v="380"/>
    <s v="MIL"/>
    <s v="shot"/>
    <m/>
    <m/>
    <m/>
    <m/>
    <m/>
    <m/>
    <m/>
    <m/>
    <m/>
    <s v="Giannis Antetokounmpo"/>
    <n v="2"/>
    <s v="bucks"/>
    <n v="2"/>
    <m/>
    <m/>
    <s v="made"/>
    <m/>
    <s v="layup"/>
    <n v="0"/>
    <n v="0"/>
    <n v="0"/>
    <n v="25"/>
    <n v="89"/>
    <s v="Antetokounmpo Tip Layup Shot (39 PTS)"/>
    <b v="1"/>
    <b v="0"/>
    <b v="0"/>
    <b v="0"/>
    <b v="0"/>
    <n v="0"/>
    <n v="171"/>
  </r>
  <r>
    <n v="42000406"/>
    <s v="2020-21 Playoffs"/>
    <d v="2021-07-20T00:00:00"/>
    <x v="6"/>
    <x v="0"/>
    <x v="3"/>
    <x v="4"/>
    <x v="0"/>
    <x v="4"/>
    <x v="1"/>
    <x v="2"/>
    <x v="3"/>
    <x v="0"/>
    <n v="4"/>
    <n v="84"/>
    <n v="86"/>
    <d v="1899-12-30T00:08:19"/>
    <d v="1899-12-30T00:03:41"/>
    <s v="0:00:22"/>
    <n v="22"/>
    <n v="381"/>
    <s v="PHX"/>
    <s v="shot"/>
    <m/>
    <m/>
    <m/>
    <m/>
    <m/>
    <m/>
    <m/>
    <m/>
    <m/>
    <s v="Chris Paul"/>
    <n v="2"/>
    <s v="suns"/>
    <n v="-2"/>
    <m/>
    <m/>
    <s v="made"/>
    <m/>
    <s v="jump shot"/>
    <n v="16"/>
    <n v="87"/>
    <n v="136"/>
    <n v="16.299999999999901"/>
    <n v="18.600000000000001"/>
    <s v="Paul 16' Step Back Jump Shot (22 PTS)"/>
    <b v="1"/>
    <b v="0"/>
    <b v="0"/>
    <b v="0"/>
    <b v="0"/>
    <n v="1"/>
    <n v="172"/>
  </r>
  <r>
    <n v="42000406"/>
    <s v="2020-21 Playoffs"/>
    <d v="2021-07-20T00:00:00"/>
    <x v="6"/>
    <x v="0"/>
    <x v="3"/>
    <x v="4"/>
    <x v="0"/>
    <x v="4"/>
    <x v="1"/>
    <x v="2"/>
    <x v="3"/>
    <x v="0"/>
    <n v="4"/>
    <n v="84"/>
    <n v="86"/>
    <d v="1899-12-30T00:08:03"/>
    <d v="1899-12-30T00:03:57"/>
    <s v="0:00:16"/>
    <n v="16"/>
    <n v="382"/>
    <s v="PHX"/>
    <s v="foul"/>
    <m/>
    <m/>
    <m/>
    <m/>
    <m/>
    <m/>
    <m/>
    <s v="Giannis Antetokounmpo"/>
    <m/>
    <s v="Deandre Ayton"/>
    <m/>
    <s v="suns"/>
    <n v="0"/>
    <m/>
    <s v="s.foul"/>
    <m/>
    <m/>
    <s v="shooting"/>
    <m/>
    <m/>
    <m/>
    <m/>
    <m/>
    <s v="Ayton S.FOUL (P5.T1) (S.Foster)"/>
    <b v="0"/>
    <b v="0"/>
    <b v="0"/>
    <b v="0"/>
    <b v="0"/>
    <n v="1"/>
    <n v="173"/>
  </r>
  <r>
    <n v="42000406"/>
    <s v="2020-21 Playoffs"/>
    <d v="2021-07-20T00:00:00"/>
    <x v="6"/>
    <x v="0"/>
    <x v="3"/>
    <x v="4"/>
    <x v="0"/>
    <x v="4"/>
    <x v="1"/>
    <x v="2"/>
    <x v="3"/>
    <x v="0"/>
    <n v="4"/>
    <n v="84"/>
    <n v="87"/>
    <d v="1899-12-30T00:08:03"/>
    <d v="1899-12-30T00:03:57"/>
    <s v="0:00:00"/>
    <n v="0"/>
    <n v="383"/>
    <s v="MIL"/>
    <s v="free throw"/>
    <m/>
    <m/>
    <m/>
    <m/>
    <m/>
    <m/>
    <n v="1"/>
    <m/>
    <n v="2"/>
    <s v="Giannis Antetokounmpo"/>
    <n v="1"/>
    <s v="bucks"/>
    <n v="1"/>
    <m/>
    <m/>
    <s v="made"/>
    <m/>
    <s v="free throw 1/2"/>
    <m/>
    <m/>
    <m/>
    <m/>
    <m/>
    <s v="Antetokounmpo Free Throw 1 of 2 (40 PTS)"/>
    <b v="0"/>
    <b v="0"/>
    <b v="0"/>
    <b v="0"/>
    <b v="1"/>
    <n v="0"/>
    <n v="173"/>
  </r>
  <r>
    <n v="42000406"/>
    <s v="2020-21 Playoffs"/>
    <d v="2021-07-20T00:00:00"/>
    <x v="6"/>
    <x v="0"/>
    <x v="3"/>
    <x v="4"/>
    <x v="0"/>
    <x v="4"/>
    <x v="1"/>
    <x v="2"/>
    <x v="3"/>
    <x v="5"/>
    <n v="4"/>
    <n v="84"/>
    <n v="87"/>
    <d v="1899-12-30T00:08:03"/>
    <d v="1899-12-30T00:03:57"/>
    <s v="0:00:00"/>
    <n v="0"/>
    <n v="384"/>
    <s v="MIL"/>
    <s v="substitution"/>
    <m/>
    <m/>
    <m/>
    <m/>
    <s v="Pat Connaughton"/>
    <s v="P.J. Tucker"/>
    <m/>
    <m/>
    <m/>
    <s v="P.J. Tucker"/>
    <m/>
    <s v="bucks"/>
    <n v="0"/>
    <m/>
    <m/>
    <m/>
    <m/>
    <s v="sub"/>
    <m/>
    <m/>
    <m/>
    <m/>
    <m/>
    <s v="SUB: Connaughton FOR Tucker"/>
    <b v="0"/>
    <b v="0"/>
    <b v="0"/>
    <b v="0"/>
    <b v="0"/>
    <n v="1"/>
    <n v="174"/>
  </r>
  <r>
    <n v="42000406"/>
    <s v="2020-21 Playoffs"/>
    <d v="2021-07-20T00:00:00"/>
    <x v="6"/>
    <x v="0"/>
    <x v="6"/>
    <x v="4"/>
    <x v="0"/>
    <x v="4"/>
    <x v="1"/>
    <x v="2"/>
    <x v="3"/>
    <x v="5"/>
    <n v="4"/>
    <n v="84"/>
    <n v="87"/>
    <d v="1899-12-30T00:08:03"/>
    <d v="1899-12-30T00:03:57"/>
    <s v="0:00:00"/>
    <n v="0"/>
    <n v="385"/>
    <s v="PHX"/>
    <s v="substitution"/>
    <m/>
    <m/>
    <m/>
    <m/>
    <s v="Frank Kaminsky"/>
    <s v="Deandre Ayton"/>
    <m/>
    <m/>
    <m/>
    <s v="Deandre Ayton"/>
    <m/>
    <s v="suns"/>
    <n v="0"/>
    <m/>
    <m/>
    <m/>
    <m/>
    <s v="sub"/>
    <m/>
    <m/>
    <m/>
    <m/>
    <m/>
    <s v="SUB: Kaminsky FOR Ayton"/>
    <b v="0"/>
    <b v="0"/>
    <b v="0"/>
    <b v="0"/>
    <b v="0"/>
    <n v="0"/>
    <n v="174"/>
  </r>
  <r>
    <n v="42000406"/>
    <s v="2020-21 Playoffs"/>
    <d v="2021-07-20T00:00:00"/>
    <x v="6"/>
    <x v="0"/>
    <x v="3"/>
    <x v="4"/>
    <x v="0"/>
    <x v="4"/>
    <x v="1"/>
    <x v="2"/>
    <x v="3"/>
    <x v="0"/>
    <n v="4"/>
    <n v="84"/>
    <n v="88"/>
    <d v="1899-12-30T00:08:03"/>
    <d v="1899-12-30T00:03:57"/>
    <s v="0:00:00"/>
    <n v="0"/>
    <n v="386"/>
    <s v="MIL"/>
    <s v="free throw"/>
    <m/>
    <m/>
    <m/>
    <m/>
    <m/>
    <m/>
    <n v="2"/>
    <m/>
    <n v="2"/>
    <s v="Giannis Antetokounmpo"/>
    <n v="1"/>
    <s v="bucks"/>
    <n v="1"/>
    <m/>
    <m/>
    <s v="made"/>
    <m/>
    <s v="free throw 2/2"/>
    <m/>
    <m/>
    <m/>
    <m/>
    <m/>
    <s v="Antetokounmpo Free Throw 2 of 2 (41 PTS)"/>
    <b v="0"/>
    <b v="0"/>
    <b v="0"/>
    <b v="0"/>
    <b v="1"/>
    <n v="0"/>
    <n v="174"/>
  </r>
  <r>
    <n v="42000406"/>
    <s v="2020-21 Playoffs"/>
    <d v="2021-07-20T00:00:00"/>
    <x v="6"/>
    <x v="0"/>
    <x v="6"/>
    <x v="4"/>
    <x v="0"/>
    <x v="4"/>
    <x v="1"/>
    <x v="2"/>
    <x v="3"/>
    <x v="5"/>
    <n v="4"/>
    <n v="84"/>
    <n v="88"/>
    <d v="1899-12-30T00:07:47"/>
    <d v="1899-12-30T00:04:13"/>
    <s v="0:00:16"/>
    <n v="16"/>
    <n v="387"/>
    <s v="MIL"/>
    <s v="foul"/>
    <m/>
    <m/>
    <m/>
    <m/>
    <m/>
    <m/>
    <m/>
    <s v="Jae Crowder"/>
    <m/>
    <s v="Bobby Portis"/>
    <m/>
    <s v="bucks"/>
    <n v="0"/>
    <m/>
    <s v="p.foul"/>
    <m/>
    <m/>
    <s v="personal"/>
    <m/>
    <m/>
    <m/>
    <m/>
    <m/>
    <s v="Portis P.FOUL (P4.T2) (T.Brothers)"/>
    <b v="0"/>
    <b v="0"/>
    <b v="0"/>
    <b v="0"/>
    <b v="0"/>
    <n v="1"/>
    <n v="175"/>
  </r>
  <r>
    <n v="42000406"/>
    <s v="2020-21 Playoffs"/>
    <d v="2021-07-20T00:00:00"/>
    <x v="6"/>
    <x v="0"/>
    <x v="6"/>
    <x v="4"/>
    <x v="0"/>
    <x v="4"/>
    <x v="1"/>
    <x v="2"/>
    <x v="3"/>
    <x v="5"/>
    <n v="4"/>
    <n v="84"/>
    <n v="88"/>
    <d v="1899-12-30T00:07:47"/>
    <d v="1899-12-30T00:04:13"/>
    <s v="0:00:00"/>
    <n v="0"/>
    <n v="388"/>
    <s v="MIL"/>
    <s v="foul"/>
    <m/>
    <m/>
    <m/>
    <m/>
    <m/>
    <m/>
    <m/>
    <m/>
    <m/>
    <s v="Bobby Portis"/>
    <m/>
    <s v="bucks"/>
    <n v="0"/>
    <m/>
    <m/>
    <m/>
    <m/>
    <s v="technical"/>
    <m/>
    <m/>
    <m/>
    <m/>
    <m/>
    <s v="Portis T.FOUL (P4.T2) (T.Brothers)"/>
    <b v="0"/>
    <b v="0"/>
    <b v="0"/>
    <b v="0"/>
    <b v="0"/>
    <n v="0"/>
    <n v="175"/>
  </r>
  <r>
    <n v="42000406"/>
    <s v="2020-21 Playoffs"/>
    <d v="2021-07-20T00:00:00"/>
    <x v="6"/>
    <x v="0"/>
    <x v="6"/>
    <x v="4"/>
    <x v="0"/>
    <x v="4"/>
    <x v="1"/>
    <x v="2"/>
    <x v="3"/>
    <x v="5"/>
    <n v="4"/>
    <n v="84"/>
    <n v="88"/>
    <d v="1899-12-30T00:07:47"/>
    <d v="1899-12-30T00:04:13"/>
    <s v="0:00:00"/>
    <n v="0"/>
    <n v="389"/>
    <s v="PHX"/>
    <s v="free throw"/>
    <m/>
    <m/>
    <m/>
    <m/>
    <m/>
    <m/>
    <n v="1"/>
    <m/>
    <n v="1"/>
    <s v="Chris Paul"/>
    <n v="0"/>
    <s v="suns"/>
    <n v="0"/>
    <m/>
    <m/>
    <s v="missed"/>
    <m/>
    <s v="free throw technical"/>
    <m/>
    <m/>
    <m/>
    <m/>
    <m/>
    <s v="MISS Paul Free Throw Technical"/>
    <b v="0"/>
    <b v="0"/>
    <b v="0"/>
    <b v="0"/>
    <b v="0"/>
    <n v="0"/>
    <n v="175"/>
  </r>
  <r>
    <n v="42000406"/>
    <s v="2020-21 Playoffs"/>
    <d v="2021-07-20T00:00:00"/>
    <x v="6"/>
    <x v="0"/>
    <x v="6"/>
    <x v="4"/>
    <x v="0"/>
    <x v="4"/>
    <x v="1"/>
    <x v="2"/>
    <x v="3"/>
    <x v="5"/>
    <n v="4"/>
    <n v="84"/>
    <n v="88"/>
    <d v="1899-12-30T00:07:47"/>
    <d v="1899-12-30T00:04:13"/>
    <s v="0:00:00"/>
    <n v="0"/>
    <n v="390"/>
    <s v="PHX"/>
    <s v="rebound"/>
    <m/>
    <m/>
    <m/>
    <m/>
    <m/>
    <m/>
    <m/>
    <m/>
    <m/>
    <m/>
    <m/>
    <s v=""/>
    <n v="0"/>
    <m/>
    <m/>
    <m/>
    <m/>
    <s v="team rebound"/>
    <m/>
    <m/>
    <m/>
    <m/>
    <m/>
    <s v="Suns Rebound"/>
    <b v="0"/>
    <b v="0"/>
    <b v="0"/>
    <b v="0"/>
    <b v="0"/>
    <n v="0"/>
    <n v="175"/>
  </r>
  <r>
    <n v="42000406"/>
    <s v="2020-21 Playoffs"/>
    <d v="2021-07-20T00:00:00"/>
    <x v="6"/>
    <x v="0"/>
    <x v="6"/>
    <x v="4"/>
    <x v="0"/>
    <x v="4"/>
    <x v="1"/>
    <x v="2"/>
    <x v="3"/>
    <x v="5"/>
    <n v="4"/>
    <n v="84"/>
    <n v="88"/>
    <d v="1899-12-30T00:07:42"/>
    <d v="1899-12-30T00:04:18"/>
    <s v="0:00:05"/>
    <n v="5"/>
    <n v="391"/>
    <s v="PHX"/>
    <s v="shot"/>
    <m/>
    <m/>
    <m/>
    <s v="Giannis Antetokounmpo"/>
    <m/>
    <m/>
    <m/>
    <m/>
    <m/>
    <s v="Devin Booker"/>
    <n v="0"/>
    <s v="suns"/>
    <n v="0"/>
    <m/>
    <m/>
    <s v="missed"/>
    <m/>
    <s v="driving floating jump shot"/>
    <n v="9"/>
    <n v="-24"/>
    <n v="89"/>
    <n v="27.4"/>
    <n v="13.9"/>
    <s v="Antetokounmpo BLOCK (5 BLK): MISS Booker 9' Driving Floating Jump Shot"/>
    <b v="0"/>
    <b v="0"/>
    <b v="0"/>
    <b v="0"/>
    <b v="0"/>
    <n v="0"/>
    <n v="175"/>
  </r>
  <r>
    <n v="42000406"/>
    <s v="2020-21 Playoffs"/>
    <d v="2021-07-20T00:00:00"/>
    <x v="6"/>
    <x v="0"/>
    <x v="6"/>
    <x v="4"/>
    <x v="0"/>
    <x v="4"/>
    <x v="1"/>
    <x v="2"/>
    <x v="3"/>
    <x v="5"/>
    <n v="4"/>
    <n v="84"/>
    <n v="88"/>
    <d v="1899-12-30T00:07:41"/>
    <d v="1899-12-30T00:04:19"/>
    <s v="0:00:01"/>
    <n v="1"/>
    <n v="392"/>
    <s v="MIL"/>
    <s v="rebound"/>
    <m/>
    <m/>
    <m/>
    <m/>
    <m/>
    <m/>
    <m/>
    <m/>
    <m/>
    <s v="Pat Connaughton"/>
    <m/>
    <s v="bucks"/>
    <n v="0"/>
    <m/>
    <m/>
    <m/>
    <m/>
    <s v="rebound defensive"/>
    <m/>
    <m/>
    <m/>
    <m/>
    <m/>
    <s v="Connaughton REBOUND (Off:1 Def:6)"/>
    <b v="0"/>
    <b v="1"/>
    <b v="0"/>
    <b v="0"/>
    <b v="0"/>
    <n v="0"/>
    <n v="175"/>
  </r>
  <r>
    <n v="42000406"/>
    <s v="2020-21 Playoffs"/>
    <d v="2021-07-20T00:00:00"/>
    <x v="6"/>
    <x v="0"/>
    <x v="6"/>
    <x v="4"/>
    <x v="0"/>
    <x v="4"/>
    <x v="1"/>
    <x v="2"/>
    <x v="3"/>
    <x v="5"/>
    <n v="4"/>
    <n v="84"/>
    <n v="88"/>
    <d v="1899-12-30T00:07:37"/>
    <d v="1899-12-30T00:04:23"/>
    <s v="0:00:04"/>
    <n v="4"/>
    <n v="393"/>
    <s v="PHX"/>
    <s v="foul"/>
    <m/>
    <m/>
    <m/>
    <m/>
    <m/>
    <m/>
    <m/>
    <s v="Giannis Antetokounmpo"/>
    <m/>
    <s v="Mikal Bridges"/>
    <m/>
    <s v="suns"/>
    <n v="0"/>
    <m/>
    <s v="s.foul"/>
    <m/>
    <m/>
    <s v="shooting"/>
    <m/>
    <m/>
    <m/>
    <m/>
    <m/>
    <s v="Bridges S.FOUL (P3.T2) (S.Foster)"/>
    <b v="0"/>
    <b v="0"/>
    <b v="0"/>
    <b v="0"/>
    <b v="0"/>
    <n v="1"/>
    <n v="176"/>
  </r>
  <r>
    <n v="42000406"/>
    <s v="2020-21 Playoffs"/>
    <d v="2021-07-20T00:00:00"/>
    <x v="6"/>
    <x v="0"/>
    <x v="6"/>
    <x v="4"/>
    <x v="0"/>
    <x v="4"/>
    <x v="1"/>
    <x v="2"/>
    <x v="3"/>
    <x v="5"/>
    <n v="4"/>
    <n v="84"/>
    <n v="89"/>
    <d v="1899-12-30T00:07:37"/>
    <d v="1899-12-30T00:04:23"/>
    <s v="0:00:00"/>
    <n v="0"/>
    <n v="394"/>
    <s v="MIL"/>
    <s v="free throw"/>
    <m/>
    <m/>
    <m/>
    <m/>
    <m/>
    <m/>
    <n v="1"/>
    <m/>
    <n v="2"/>
    <s v="Giannis Antetokounmpo"/>
    <n v="1"/>
    <s v="bucks"/>
    <n v="1"/>
    <m/>
    <m/>
    <s v="made"/>
    <m/>
    <s v="free throw 1/2"/>
    <m/>
    <m/>
    <m/>
    <m/>
    <m/>
    <s v="Antetokounmpo Free Throw 1 of 2 (42 PTS)"/>
    <b v="0"/>
    <b v="0"/>
    <b v="0"/>
    <b v="0"/>
    <b v="0"/>
    <n v="0"/>
    <n v="176"/>
  </r>
  <r>
    <n v="42000406"/>
    <s v="2020-21 Playoffs"/>
    <d v="2021-07-20T00:00:00"/>
    <x v="6"/>
    <x v="0"/>
    <x v="6"/>
    <x v="4"/>
    <x v="0"/>
    <x v="4"/>
    <x v="1"/>
    <x v="2"/>
    <x v="3"/>
    <x v="5"/>
    <n v="4"/>
    <n v="84"/>
    <n v="90"/>
    <d v="1899-12-30T00:07:37"/>
    <d v="1899-12-30T00:04:23"/>
    <s v="0:00:00"/>
    <n v="0"/>
    <n v="395"/>
    <s v="MIL"/>
    <s v="free throw"/>
    <m/>
    <m/>
    <m/>
    <m/>
    <m/>
    <m/>
    <n v="2"/>
    <m/>
    <n v="2"/>
    <s v="Giannis Antetokounmpo"/>
    <n v="1"/>
    <s v="bucks"/>
    <n v="1"/>
    <m/>
    <m/>
    <s v="made"/>
    <m/>
    <s v="free throw 2/2"/>
    <m/>
    <m/>
    <m/>
    <m/>
    <m/>
    <s v="Antetokounmpo Free Throw 2 of 2 (43 PTS)"/>
    <b v="0"/>
    <b v="0"/>
    <b v="0"/>
    <b v="0"/>
    <b v="1"/>
    <n v="0"/>
    <n v="176"/>
  </r>
  <r>
    <n v="42000406"/>
    <s v="2020-21 Playoffs"/>
    <d v="2021-07-20T00:00:00"/>
    <x v="6"/>
    <x v="0"/>
    <x v="6"/>
    <x v="4"/>
    <x v="0"/>
    <x v="4"/>
    <x v="1"/>
    <x v="2"/>
    <x v="3"/>
    <x v="5"/>
    <n v="4"/>
    <n v="84"/>
    <n v="90"/>
    <d v="1899-12-30T00:07:21"/>
    <d v="1899-12-30T00:04:39"/>
    <s v="0:00:16"/>
    <n v="16"/>
    <n v="396"/>
    <s v="MIL"/>
    <s v="foul"/>
    <m/>
    <m/>
    <m/>
    <m/>
    <m/>
    <m/>
    <m/>
    <s v="Chris Paul"/>
    <m/>
    <s v="Giannis Antetokounmpo"/>
    <m/>
    <s v="bucks"/>
    <n v="0"/>
    <m/>
    <s v="s.foul"/>
    <m/>
    <m/>
    <s v="shooting"/>
    <m/>
    <m/>
    <m/>
    <m/>
    <m/>
    <s v="Antetokounmpo S.FOUL (P2.T3) (S.Foster)"/>
    <b v="0"/>
    <b v="0"/>
    <b v="0"/>
    <b v="0"/>
    <b v="0"/>
    <n v="1"/>
    <n v="177"/>
  </r>
  <r>
    <n v="42000406"/>
    <s v="2020-21 Playoffs"/>
    <d v="2021-07-20T00:00:00"/>
    <x v="6"/>
    <x v="0"/>
    <x v="6"/>
    <x v="4"/>
    <x v="0"/>
    <x v="4"/>
    <x v="1"/>
    <x v="2"/>
    <x v="3"/>
    <x v="5"/>
    <n v="4"/>
    <n v="85"/>
    <n v="90"/>
    <d v="1899-12-30T00:07:21"/>
    <d v="1899-12-30T00:04:39"/>
    <s v="0:00:00"/>
    <n v="0"/>
    <n v="397"/>
    <s v="PHX"/>
    <s v="free throw"/>
    <m/>
    <m/>
    <m/>
    <m/>
    <m/>
    <m/>
    <n v="1"/>
    <m/>
    <n v="2"/>
    <s v="Chris Paul"/>
    <n v="1"/>
    <s v="suns"/>
    <n v="-1"/>
    <m/>
    <m/>
    <s v="made"/>
    <m/>
    <s v="free throw 1/2"/>
    <m/>
    <m/>
    <m/>
    <m/>
    <m/>
    <s v="Paul Free Throw 1 of 2 (23 PTS)"/>
    <b v="0"/>
    <b v="0"/>
    <b v="0"/>
    <b v="0"/>
    <b v="0"/>
    <n v="0"/>
    <n v="177"/>
  </r>
  <r>
    <n v="42000406"/>
    <s v="2020-21 Playoffs"/>
    <d v="2021-07-20T00:00:00"/>
    <x v="6"/>
    <x v="0"/>
    <x v="6"/>
    <x v="4"/>
    <x v="0"/>
    <x v="4"/>
    <x v="1"/>
    <x v="2"/>
    <x v="3"/>
    <x v="5"/>
    <n v="4"/>
    <n v="86"/>
    <n v="90"/>
    <d v="1899-12-30T00:07:21"/>
    <d v="1899-12-30T00:04:39"/>
    <s v="0:00:00"/>
    <n v="0"/>
    <n v="398"/>
    <s v="PHX"/>
    <s v="free throw"/>
    <m/>
    <m/>
    <m/>
    <m/>
    <m/>
    <m/>
    <n v="2"/>
    <m/>
    <n v="2"/>
    <s v="Chris Paul"/>
    <n v="1"/>
    <s v="suns"/>
    <n v="-1"/>
    <m/>
    <m/>
    <s v="made"/>
    <m/>
    <s v="free throw 2/2"/>
    <m/>
    <m/>
    <m/>
    <m/>
    <m/>
    <s v="Paul Free Throw 2 of 2 (24 PTS)"/>
    <b v="0"/>
    <b v="0"/>
    <b v="0"/>
    <b v="0"/>
    <b v="0"/>
    <n v="0"/>
    <n v="177"/>
  </r>
  <r>
    <n v="42000406"/>
    <s v="2020-21 Playoffs"/>
    <d v="2021-07-20T00:00:00"/>
    <x v="6"/>
    <x v="0"/>
    <x v="6"/>
    <x v="4"/>
    <x v="0"/>
    <x v="4"/>
    <x v="1"/>
    <x v="2"/>
    <x v="3"/>
    <x v="5"/>
    <n v="4"/>
    <n v="86"/>
    <n v="90"/>
    <d v="1899-12-30T00:07:09"/>
    <d v="1899-12-30T00:04:51"/>
    <s v="0:00:12"/>
    <n v="12"/>
    <n v="399"/>
    <s v="PHX"/>
    <s v="foul"/>
    <m/>
    <m/>
    <m/>
    <m/>
    <m/>
    <m/>
    <m/>
    <s v="Giannis Antetokounmpo"/>
    <m/>
    <s v="Chris Paul"/>
    <m/>
    <s v="suns"/>
    <n v="0"/>
    <m/>
    <s v="p.foul"/>
    <m/>
    <m/>
    <s v="personal"/>
    <m/>
    <m/>
    <m/>
    <m/>
    <m/>
    <s v="Paul P.FOUL (P4.T3) (S.Foster)"/>
    <b v="0"/>
    <b v="0"/>
    <b v="0"/>
    <b v="0"/>
    <b v="0"/>
    <n v="0"/>
    <n v="177"/>
  </r>
  <r>
    <n v="42000406"/>
    <s v="2020-21 Playoffs"/>
    <d v="2021-07-20T00:00:00"/>
    <x v="6"/>
    <x v="0"/>
    <x v="6"/>
    <x v="4"/>
    <x v="0"/>
    <x v="4"/>
    <x v="1"/>
    <x v="2"/>
    <x v="3"/>
    <x v="5"/>
    <n v="4"/>
    <n v="86"/>
    <n v="92"/>
    <d v="1899-12-30T00:06:58"/>
    <d v="1899-12-30T00:05:02"/>
    <s v="0:00:11"/>
    <n v="11"/>
    <n v="400"/>
    <s v="MIL"/>
    <s v="shot"/>
    <s v="Jrue Holiday"/>
    <m/>
    <m/>
    <m/>
    <m/>
    <m/>
    <m/>
    <m/>
    <m/>
    <s v="Bobby Portis"/>
    <n v="2"/>
    <s v="bucks"/>
    <n v="2"/>
    <m/>
    <m/>
    <s v="made"/>
    <m/>
    <s v="driving layup"/>
    <n v="4"/>
    <n v="41"/>
    <n v="14"/>
    <n v="29.1"/>
    <n v="87.6"/>
    <s v="Portis 4' Driving Layup (16 PTS) (Holiday 10 AST)"/>
    <b v="1"/>
    <b v="0"/>
    <b v="0"/>
    <b v="0"/>
    <b v="0"/>
    <n v="0"/>
    <n v="177"/>
  </r>
  <r>
    <n v="42000406"/>
    <s v="2020-21 Playoffs"/>
    <d v="2021-07-20T00:00:00"/>
    <x v="6"/>
    <x v="0"/>
    <x v="6"/>
    <x v="4"/>
    <x v="0"/>
    <x v="4"/>
    <x v="1"/>
    <x v="2"/>
    <x v="3"/>
    <x v="5"/>
    <n v="4"/>
    <n v="88"/>
    <n v="92"/>
    <d v="1899-12-30T00:06:34"/>
    <d v="1899-12-30T00:05:26"/>
    <s v="0:00:24"/>
    <n v="24"/>
    <n v="401"/>
    <s v="PHX"/>
    <s v="shot"/>
    <m/>
    <m/>
    <m/>
    <m/>
    <m/>
    <m/>
    <m/>
    <m/>
    <m/>
    <s v="Devin Booker"/>
    <n v="2"/>
    <s v="suns"/>
    <n v="-2"/>
    <m/>
    <m/>
    <s v="made"/>
    <m/>
    <s v="fadeaway jumper"/>
    <n v="9"/>
    <n v="2"/>
    <n v="86"/>
    <n v="24.8"/>
    <n v="13.6"/>
    <s v="Booker 9' Fadeaway Jumper (17 PTS)"/>
    <b v="1"/>
    <b v="0"/>
    <b v="0"/>
    <b v="0"/>
    <b v="0"/>
    <n v="1"/>
    <n v="178"/>
  </r>
  <r>
    <n v="42000406"/>
    <s v="2020-21 Playoffs"/>
    <d v="2021-07-20T00:00:00"/>
    <x v="6"/>
    <x v="0"/>
    <x v="6"/>
    <x v="4"/>
    <x v="0"/>
    <x v="4"/>
    <x v="1"/>
    <x v="2"/>
    <x v="3"/>
    <x v="5"/>
    <n v="4"/>
    <n v="88"/>
    <n v="94"/>
    <d v="1899-12-30T00:06:15"/>
    <d v="1899-12-30T00:05:45"/>
    <s v="0:00:19"/>
    <n v="19"/>
    <n v="402"/>
    <s v="MIL"/>
    <s v="shot"/>
    <s v="Khris Middleton"/>
    <m/>
    <m/>
    <m/>
    <m/>
    <m/>
    <m/>
    <m/>
    <m/>
    <s v="Giannis Antetokounmpo"/>
    <n v="2"/>
    <s v="bucks"/>
    <n v="2"/>
    <m/>
    <m/>
    <s v="made"/>
    <m/>
    <s v="dunk"/>
    <n v="2"/>
    <n v="-10"/>
    <n v="17"/>
    <n v="24"/>
    <n v="87.3"/>
    <s v="Antetokounmpo 2' Dunk (45 PTS) (Middleton 4 AST)"/>
    <b v="1"/>
    <b v="0"/>
    <b v="0"/>
    <b v="0"/>
    <b v="0"/>
    <n v="1"/>
    <n v="179"/>
  </r>
  <r>
    <n v="42000406"/>
    <s v="2020-21 Playoffs"/>
    <d v="2021-07-20T00:00:00"/>
    <x v="6"/>
    <x v="0"/>
    <x v="6"/>
    <x v="4"/>
    <x v="0"/>
    <x v="4"/>
    <x v="1"/>
    <x v="2"/>
    <x v="3"/>
    <x v="5"/>
    <n v="4"/>
    <n v="88"/>
    <n v="94"/>
    <d v="1899-12-30T00:06:06"/>
    <d v="1899-12-30T00:05:54"/>
    <s v="0:00:09"/>
    <n v="9"/>
    <n v="403"/>
    <s v="PHX"/>
    <s v="turnover"/>
    <m/>
    <m/>
    <m/>
    <m/>
    <m/>
    <m/>
    <m/>
    <m/>
    <m/>
    <s v="Chris Paul"/>
    <m/>
    <s v="suns"/>
    <n v="0"/>
    <m/>
    <m/>
    <m/>
    <s v="Jrue Holiday"/>
    <s v="lost ball"/>
    <m/>
    <m/>
    <m/>
    <m/>
    <m/>
    <s v="Holiday STEAL (4 STL): Paul Lost Ball Turnover (P3.T13)"/>
    <b v="0"/>
    <b v="0"/>
    <b v="1"/>
    <b v="0"/>
    <b v="0"/>
    <n v="1"/>
    <n v="180"/>
  </r>
  <r>
    <n v="42000406"/>
    <s v="2020-21 Playoffs"/>
    <d v="2021-07-20T00:00:00"/>
    <x v="6"/>
    <x v="0"/>
    <x v="6"/>
    <x v="4"/>
    <x v="0"/>
    <x v="4"/>
    <x v="1"/>
    <x v="2"/>
    <x v="3"/>
    <x v="5"/>
    <n v="4"/>
    <n v="88"/>
    <n v="94"/>
    <d v="1899-12-30T00:05:48"/>
    <d v="1899-12-30T00:06:12"/>
    <s v="0:00:18"/>
    <n v="18"/>
    <n v="404"/>
    <s v="MIL"/>
    <s v="shot"/>
    <m/>
    <m/>
    <m/>
    <m/>
    <m/>
    <m/>
    <m/>
    <m/>
    <m/>
    <s v="Khris Middleton"/>
    <n v="0"/>
    <s v="bucks"/>
    <n v="0"/>
    <m/>
    <m/>
    <s v="missed"/>
    <m/>
    <s v="turnaround fadeaway"/>
    <n v="16"/>
    <n v="78"/>
    <n v="143"/>
    <n v="32.799999999999997"/>
    <n v="74.7"/>
    <s v="MISS Middleton 16' Turnaround Fadeaway Shot"/>
    <b v="0"/>
    <b v="0"/>
    <b v="0"/>
    <b v="0"/>
    <b v="0"/>
    <n v="1"/>
    <n v="181"/>
  </r>
  <r>
    <n v="42000406"/>
    <s v="2020-21 Playoffs"/>
    <d v="2021-07-20T00:00:00"/>
    <x v="6"/>
    <x v="0"/>
    <x v="6"/>
    <x v="4"/>
    <x v="0"/>
    <x v="4"/>
    <x v="1"/>
    <x v="2"/>
    <x v="3"/>
    <x v="5"/>
    <n v="4"/>
    <n v="88"/>
    <n v="94"/>
    <d v="1899-12-30T00:05:46"/>
    <d v="1899-12-30T00:06:14"/>
    <s v="0:00:02"/>
    <n v="2"/>
    <n v="405"/>
    <s v="PHX"/>
    <s v="rebound"/>
    <m/>
    <m/>
    <m/>
    <m/>
    <m/>
    <m/>
    <m/>
    <m/>
    <m/>
    <s v="Chris Paul"/>
    <m/>
    <s v="suns"/>
    <n v="0"/>
    <m/>
    <m/>
    <m/>
    <m/>
    <s v="rebound defensive"/>
    <m/>
    <m/>
    <m/>
    <m/>
    <m/>
    <s v="Paul REBOUND (Off:1 Def:1)"/>
    <b v="0"/>
    <b v="1"/>
    <b v="0"/>
    <b v="0"/>
    <b v="0"/>
    <n v="0"/>
    <n v="181"/>
  </r>
  <r>
    <n v="42000406"/>
    <s v="2020-21 Playoffs"/>
    <d v="2021-07-20T00:00:00"/>
    <x v="6"/>
    <x v="0"/>
    <x v="6"/>
    <x v="4"/>
    <x v="0"/>
    <x v="4"/>
    <x v="1"/>
    <x v="2"/>
    <x v="3"/>
    <x v="5"/>
    <n v="4"/>
    <n v="88"/>
    <n v="94"/>
    <d v="1899-12-30T00:05:38"/>
    <d v="1899-12-30T00:06:22"/>
    <s v="0:00:08"/>
    <n v="8"/>
    <n v="406"/>
    <s v="PHX"/>
    <s v="foul"/>
    <m/>
    <m/>
    <m/>
    <m/>
    <m/>
    <m/>
    <m/>
    <s v="Pat Connaughton"/>
    <m/>
    <s v="Devin Booker"/>
    <m/>
    <s v="suns"/>
    <n v="0"/>
    <m/>
    <m/>
    <m/>
    <m/>
    <s v="offensive"/>
    <m/>
    <m/>
    <m/>
    <m/>
    <m/>
    <s v="Booker OFF.Foul (P2) (E.Lewis)"/>
    <b v="0"/>
    <b v="0"/>
    <b v="0"/>
    <b v="0"/>
    <b v="0"/>
    <n v="1"/>
    <n v="182"/>
  </r>
  <r>
    <n v="42000406"/>
    <s v="2020-21 Playoffs"/>
    <d v="2021-07-20T00:00:00"/>
    <x v="6"/>
    <x v="0"/>
    <x v="6"/>
    <x v="4"/>
    <x v="0"/>
    <x v="4"/>
    <x v="1"/>
    <x v="2"/>
    <x v="3"/>
    <x v="5"/>
    <n v="4"/>
    <n v="88"/>
    <n v="94"/>
    <d v="1899-12-30T00:05:38"/>
    <d v="1899-12-30T00:06:22"/>
    <s v="0:00:00"/>
    <n v="0"/>
    <n v="407"/>
    <s v="PHX"/>
    <s v="turnover"/>
    <m/>
    <m/>
    <m/>
    <m/>
    <m/>
    <m/>
    <m/>
    <m/>
    <m/>
    <s v="Devin Booker"/>
    <m/>
    <s v="suns"/>
    <n v="0"/>
    <m/>
    <s v="offensive foul turnover"/>
    <m/>
    <m/>
    <s v="offensive foul"/>
    <m/>
    <m/>
    <m/>
    <m/>
    <m/>
    <s v="Booker Offensive Foul Turnover (P5.T14)"/>
    <b v="0"/>
    <b v="0"/>
    <b v="1"/>
    <b v="0"/>
    <b v="0"/>
    <n v="0"/>
    <n v="182"/>
  </r>
  <r>
    <n v="42000406"/>
    <s v="2020-21 Playoffs"/>
    <d v="2021-07-20T00:00:00"/>
    <x v="6"/>
    <x v="0"/>
    <x v="3"/>
    <x v="4"/>
    <x v="0"/>
    <x v="4"/>
    <x v="1"/>
    <x v="2"/>
    <x v="3"/>
    <x v="5"/>
    <n v="4"/>
    <n v="88"/>
    <n v="94"/>
    <d v="1899-12-30T00:05:38"/>
    <d v="1899-12-30T00:06:22"/>
    <s v="0:00:00"/>
    <n v="0"/>
    <n v="408"/>
    <s v="PHX"/>
    <s v="substitution"/>
    <m/>
    <m/>
    <m/>
    <m/>
    <s v="Deandre Ayton"/>
    <s v="Frank Kaminsky"/>
    <m/>
    <m/>
    <m/>
    <s v="Frank Kaminsky"/>
    <m/>
    <s v="suns"/>
    <n v="0"/>
    <m/>
    <m/>
    <m/>
    <m/>
    <s v="sub"/>
    <m/>
    <m/>
    <m/>
    <m/>
    <m/>
    <s v="SUB: Ayton FOR Kaminsky"/>
    <b v="0"/>
    <b v="0"/>
    <b v="0"/>
    <b v="0"/>
    <b v="0"/>
    <n v="1"/>
    <n v="183"/>
  </r>
  <r>
    <n v="42000406"/>
    <s v="2020-21 Playoffs"/>
    <d v="2021-07-20T00:00:00"/>
    <x v="6"/>
    <x v="0"/>
    <x v="3"/>
    <x v="4"/>
    <x v="0"/>
    <x v="4"/>
    <x v="1"/>
    <x v="2"/>
    <x v="3"/>
    <x v="5"/>
    <n v="4"/>
    <n v="88"/>
    <n v="94"/>
    <d v="1899-12-30T00:05:19"/>
    <d v="1899-12-30T00:06:41"/>
    <s v="0:00:19"/>
    <n v="19"/>
    <n v="409"/>
    <s v="MIL"/>
    <s v="shot"/>
    <m/>
    <m/>
    <m/>
    <m/>
    <m/>
    <m/>
    <m/>
    <m/>
    <m/>
    <s v="Giannis Antetokounmpo"/>
    <n v="0"/>
    <s v="bucks"/>
    <n v="0"/>
    <m/>
    <m/>
    <s v="missed"/>
    <m/>
    <s v="turnaround fadeaway"/>
    <n v="9"/>
    <n v="-85"/>
    <n v="34"/>
    <n v="16.5"/>
    <n v="85.6"/>
    <s v="MISS Antetokounmpo 9' Turnaround Fadeaway Shot"/>
    <b v="0"/>
    <b v="0"/>
    <b v="0"/>
    <b v="0"/>
    <b v="0"/>
    <n v="0"/>
    <n v="183"/>
  </r>
  <r>
    <n v="42000406"/>
    <s v="2020-21 Playoffs"/>
    <d v="2021-07-20T00:00:00"/>
    <x v="6"/>
    <x v="0"/>
    <x v="3"/>
    <x v="4"/>
    <x v="0"/>
    <x v="4"/>
    <x v="1"/>
    <x v="2"/>
    <x v="3"/>
    <x v="5"/>
    <n v="4"/>
    <n v="88"/>
    <n v="94"/>
    <d v="1899-12-30T00:05:17"/>
    <d v="1899-12-30T00:06:43"/>
    <s v="0:00:02"/>
    <n v="2"/>
    <n v="410"/>
    <s v="MIL"/>
    <s v="rebound"/>
    <m/>
    <m/>
    <m/>
    <m/>
    <m/>
    <m/>
    <m/>
    <m/>
    <m/>
    <s v="Pat Connaughton"/>
    <m/>
    <s v="bucks"/>
    <n v="0"/>
    <m/>
    <m/>
    <m/>
    <m/>
    <s v="rebound offensive"/>
    <m/>
    <m/>
    <m/>
    <m/>
    <m/>
    <s v="Connaughton REBOUND (Off:2 Def:6)"/>
    <b v="0"/>
    <b v="0"/>
    <b v="0"/>
    <b v="0"/>
    <b v="0"/>
    <n v="0"/>
    <n v="183"/>
  </r>
  <r>
    <n v="42000406"/>
    <s v="2020-21 Playoffs"/>
    <d v="2021-07-20T00:00:00"/>
    <x v="6"/>
    <x v="0"/>
    <x v="3"/>
    <x v="4"/>
    <x v="0"/>
    <x v="4"/>
    <x v="1"/>
    <x v="2"/>
    <x v="3"/>
    <x v="5"/>
    <n v="4"/>
    <n v="88"/>
    <n v="94"/>
    <d v="1899-12-30T00:05:15"/>
    <d v="1899-12-30T00:06:45"/>
    <s v="0:00:02"/>
    <n v="2"/>
    <n v="411"/>
    <s v="MIL"/>
    <s v="shot"/>
    <m/>
    <m/>
    <m/>
    <m/>
    <m/>
    <m/>
    <m/>
    <m/>
    <m/>
    <s v="Pat Connaughton"/>
    <n v="0"/>
    <s v="bucks"/>
    <n v="0"/>
    <m/>
    <m/>
    <s v="missed"/>
    <m/>
    <s v="3pt jump shot"/>
    <n v="25"/>
    <n v="-140"/>
    <n v="207"/>
    <n v="11"/>
    <n v="68.3"/>
    <s v="MISS Connaughton 25' 3PT Jump Shot"/>
    <b v="0"/>
    <b v="0"/>
    <b v="0"/>
    <b v="0"/>
    <b v="0"/>
    <n v="0"/>
    <n v="183"/>
  </r>
  <r>
    <n v="42000406"/>
    <s v="2020-21 Playoffs"/>
    <d v="2021-07-20T00:00:00"/>
    <x v="6"/>
    <x v="0"/>
    <x v="3"/>
    <x v="4"/>
    <x v="0"/>
    <x v="4"/>
    <x v="1"/>
    <x v="2"/>
    <x v="3"/>
    <x v="5"/>
    <n v="4"/>
    <n v="88"/>
    <n v="94"/>
    <d v="1899-12-30T00:05:14"/>
    <d v="1899-12-30T00:06:46"/>
    <s v="0:00:01"/>
    <n v="1"/>
    <n v="412"/>
    <s v="PHX"/>
    <s v="rebound"/>
    <m/>
    <m/>
    <m/>
    <m/>
    <m/>
    <m/>
    <m/>
    <m/>
    <m/>
    <s v="Devin Booker"/>
    <m/>
    <s v="suns"/>
    <n v="0"/>
    <m/>
    <m/>
    <m/>
    <m/>
    <s v="rebound defensive"/>
    <m/>
    <m/>
    <m/>
    <m/>
    <m/>
    <s v="Booker REBOUND (Off:0 Def:3)"/>
    <b v="0"/>
    <b v="1"/>
    <b v="0"/>
    <b v="0"/>
    <b v="0"/>
    <n v="0"/>
    <n v="183"/>
  </r>
  <r>
    <n v="42000406"/>
    <s v="2020-21 Playoffs"/>
    <d v="2021-07-20T00:00:00"/>
    <x v="6"/>
    <x v="0"/>
    <x v="3"/>
    <x v="4"/>
    <x v="0"/>
    <x v="4"/>
    <x v="1"/>
    <x v="2"/>
    <x v="3"/>
    <x v="5"/>
    <n v="4"/>
    <n v="90"/>
    <n v="94"/>
    <d v="1899-12-30T00:04:53"/>
    <d v="1899-12-30T00:07:07"/>
    <s v="0:00:21"/>
    <n v="21"/>
    <n v="413"/>
    <s v="PHX"/>
    <s v="shot"/>
    <s v="Deandre Ayton"/>
    <m/>
    <m/>
    <m/>
    <m/>
    <m/>
    <m/>
    <m/>
    <m/>
    <s v="Jae Crowder"/>
    <n v="2"/>
    <s v="suns"/>
    <n v="-2"/>
    <m/>
    <m/>
    <s v="made"/>
    <m/>
    <s v="floating jump shot"/>
    <n v="12"/>
    <n v="-95"/>
    <n v="75"/>
    <n v="34.5"/>
    <n v="12.5"/>
    <s v="Crowder 12' Floating Jump Shot (13 PTS) (Ayton 1 AST)"/>
    <b v="1"/>
    <b v="0"/>
    <b v="0"/>
    <b v="0"/>
    <b v="0"/>
    <n v="1"/>
    <n v="184"/>
  </r>
  <r>
    <n v="42000406"/>
    <s v="2020-21 Playoffs"/>
    <d v="2021-07-20T00:00:00"/>
    <x v="6"/>
    <x v="0"/>
    <x v="3"/>
    <x v="4"/>
    <x v="0"/>
    <x v="4"/>
    <x v="1"/>
    <x v="2"/>
    <x v="3"/>
    <x v="5"/>
    <n v="4"/>
    <n v="90"/>
    <n v="94"/>
    <d v="1899-12-30T00:04:50"/>
    <d v="1899-12-30T00:07:10"/>
    <s v="0:00:03"/>
    <n v="3"/>
    <n v="414"/>
    <s v="MIL"/>
    <s v="timeout"/>
    <m/>
    <m/>
    <m/>
    <m/>
    <m/>
    <m/>
    <m/>
    <m/>
    <m/>
    <m/>
    <m/>
    <s v=""/>
    <n v="0"/>
    <m/>
    <m/>
    <m/>
    <m/>
    <s v="timeout: regular"/>
    <m/>
    <m/>
    <m/>
    <m/>
    <m/>
    <s v="BUCKS Timeout: Regular (Full 4 Short 0)"/>
    <b v="0"/>
    <b v="0"/>
    <b v="0"/>
    <b v="0"/>
    <b v="0"/>
    <n v="1"/>
    <n v="185"/>
  </r>
  <r>
    <n v="42000406"/>
    <s v="2020-21 Playoffs"/>
    <d v="2021-07-20T00:00:00"/>
    <x v="6"/>
    <x v="0"/>
    <x v="3"/>
    <x v="4"/>
    <x v="0"/>
    <x v="4"/>
    <x v="1"/>
    <x v="2"/>
    <x v="3"/>
    <x v="0"/>
    <n v="4"/>
    <n v="90"/>
    <n v="94"/>
    <d v="1899-12-30T00:04:50"/>
    <d v="1899-12-30T00:07:10"/>
    <s v="0:00:00"/>
    <n v="0"/>
    <n v="415"/>
    <s v="MIL"/>
    <s v="substitution"/>
    <m/>
    <m/>
    <m/>
    <m/>
    <s v="P.J. Tucker"/>
    <s v="Pat Connaughton"/>
    <m/>
    <m/>
    <m/>
    <s v="Pat Connaughton"/>
    <m/>
    <s v="bucks"/>
    <n v="0"/>
    <m/>
    <m/>
    <m/>
    <m/>
    <s v="sub"/>
    <m/>
    <m/>
    <m/>
    <m/>
    <m/>
    <s v="SUB: Tucker FOR Connaughton"/>
    <b v="0"/>
    <b v="0"/>
    <b v="0"/>
    <b v="0"/>
    <b v="0"/>
    <n v="0"/>
    <n v="185"/>
  </r>
  <r>
    <n v="42000406"/>
    <s v="2020-21 Playoffs"/>
    <d v="2021-07-20T00:00:00"/>
    <x v="6"/>
    <x v="0"/>
    <x v="3"/>
    <x v="4"/>
    <x v="0"/>
    <x v="4"/>
    <x v="1"/>
    <x v="2"/>
    <x v="3"/>
    <x v="0"/>
    <n v="4"/>
    <n v="90"/>
    <n v="96"/>
    <d v="1899-12-30T00:04:35"/>
    <d v="1899-12-30T00:07:25"/>
    <s v="0:00:15"/>
    <n v="15"/>
    <n v="416"/>
    <s v="MIL"/>
    <s v="shot"/>
    <m/>
    <m/>
    <m/>
    <m/>
    <m/>
    <m/>
    <m/>
    <m/>
    <m/>
    <s v="Khris Middleton"/>
    <n v="2"/>
    <s v="bucks"/>
    <n v="2"/>
    <m/>
    <m/>
    <s v="made"/>
    <m/>
    <s v="fadeaway jumper"/>
    <n v="15"/>
    <n v="-87"/>
    <n v="123"/>
    <n v="16.299999999999901"/>
    <n v="76.7"/>
    <s v="Middleton 15' Fadeaway Jumper (13 PTS)"/>
    <b v="1"/>
    <b v="0"/>
    <b v="0"/>
    <b v="0"/>
    <b v="0"/>
    <n v="0"/>
    <n v="185"/>
  </r>
  <r>
    <n v="42000406"/>
    <s v="2020-21 Playoffs"/>
    <d v="2021-07-20T00:00:00"/>
    <x v="6"/>
    <x v="0"/>
    <x v="3"/>
    <x v="4"/>
    <x v="0"/>
    <x v="4"/>
    <x v="1"/>
    <x v="2"/>
    <x v="3"/>
    <x v="0"/>
    <n v="4"/>
    <n v="90"/>
    <n v="96"/>
    <d v="1899-12-30T00:04:12"/>
    <d v="1899-12-30T00:07:48"/>
    <s v="0:00:23"/>
    <n v="23"/>
    <n v="417"/>
    <s v="PHX"/>
    <s v="turnover"/>
    <m/>
    <m/>
    <m/>
    <m/>
    <m/>
    <m/>
    <m/>
    <m/>
    <m/>
    <s v="Devin Booker"/>
    <m/>
    <s v="suns"/>
    <n v="0"/>
    <m/>
    <m/>
    <m/>
    <s v="P.J. Tucker"/>
    <s v="lost ball"/>
    <m/>
    <m/>
    <m/>
    <m/>
    <m/>
    <s v="Tucker STEAL (1 STL): Booker Lost Ball Turnover (P6.T15)"/>
    <b v="0"/>
    <b v="0"/>
    <b v="1"/>
    <b v="0"/>
    <b v="0"/>
    <n v="1"/>
    <n v="186"/>
  </r>
  <r>
    <n v="42000406"/>
    <s v="2020-21 Playoffs"/>
    <d v="2021-07-20T00:00:00"/>
    <x v="6"/>
    <x v="0"/>
    <x v="3"/>
    <x v="4"/>
    <x v="0"/>
    <x v="4"/>
    <x v="1"/>
    <x v="2"/>
    <x v="3"/>
    <x v="0"/>
    <n v="4"/>
    <n v="90"/>
    <n v="96"/>
    <d v="1899-12-30T00:04:11"/>
    <d v="1899-12-30T00:07:49"/>
    <s v="0:00:01"/>
    <n v="1"/>
    <n v="418"/>
    <s v="PHX"/>
    <s v="foul"/>
    <m/>
    <m/>
    <m/>
    <m/>
    <m/>
    <m/>
    <m/>
    <s v="P.J. Tucker"/>
    <m/>
    <s v="Devin Booker"/>
    <m/>
    <s v="suns"/>
    <n v="0"/>
    <m/>
    <s v="p.foul"/>
    <m/>
    <m/>
    <s v="personal"/>
    <m/>
    <m/>
    <m/>
    <m/>
    <m/>
    <s v="Booker P.FOUL (P3.T4) (E.Lewis)"/>
    <b v="0"/>
    <b v="0"/>
    <b v="0"/>
    <b v="0"/>
    <b v="0"/>
    <n v="1"/>
    <n v="187"/>
  </r>
  <r>
    <n v="42000406"/>
    <s v="2020-21 Playoffs"/>
    <d v="2021-07-20T00:00:00"/>
    <x v="6"/>
    <x v="0"/>
    <x v="3"/>
    <x v="4"/>
    <x v="0"/>
    <x v="4"/>
    <x v="1"/>
    <x v="2"/>
    <x v="3"/>
    <x v="0"/>
    <n v="4"/>
    <n v="90"/>
    <n v="96"/>
    <d v="1899-12-30T00:04:02"/>
    <d v="1899-12-30T00:07:58"/>
    <s v="0:00:09"/>
    <n v="9"/>
    <n v="419"/>
    <s v="MIL"/>
    <s v="shot"/>
    <m/>
    <m/>
    <m/>
    <m/>
    <m/>
    <m/>
    <m/>
    <m/>
    <m/>
    <s v="Jrue Holiday"/>
    <n v="0"/>
    <s v="bucks"/>
    <n v="0"/>
    <m/>
    <m/>
    <s v="missed"/>
    <m/>
    <s v="jump shot"/>
    <n v="16"/>
    <n v="101"/>
    <n v="120"/>
    <n v="35.1"/>
    <n v="77"/>
    <s v="MISS Holiday 16' Pullup Jump Shot"/>
    <b v="0"/>
    <b v="0"/>
    <b v="0"/>
    <b v="0"/>
    <b v="0"/>
    <n v="0"/>
    <n v="187"/>
  </r>
  <r>
    <n v="42000406"/>
    <s v="2020-21 Playoffs"/>
    <d v="2021-07-20T00:00:00"/>
    <x v="6"/>
    <x v="0"/>
    <x v="3"/>
    <x v="4"/>
    <x v="0"/>
    <x v="4"/>
    <x v="1"/>
    <x v="2"/>
    <x v="3"/>
    <x v="0"/>
    <n v="4"/>
    <n v="90"/>
    <n v="96"/>
    <d v="1899-12-30T00:04:00"/>
    <d v="1899-12-30T00:08:00"/>
    <s v="0:00:02"/>
    <n v="2"/>
    <n v="420"/>
    <s v="PHX"/>
    <s v="rebound"/>
    <m/>
    <m/>
    <m/>
    <m/>
    <m/>
    <m/>
    <m/>
    <m/>
    <m/>
    <s v="Mikal Bridges"/>
    <m/>
    <s v="suns"/>
    <n v="0"/>
    <m/>
    <m/>
    <m/>
    <m/>
    <s v="rebound defensive"/>
    <m/>
    <m/>
    <m/>
    <m/>
    <m/>
    <s v="Bridges REBOUND (Off:1 Def:5)"/>
    <b v="0"/>
    <b v="1"/>
    <b v="0"/>
    <b v="0"/>
    <b v="0"/>
    <n v="0"/>
    <n v="187"/>
  </r>
  <r>
    <n v="42000406"/>
    <s v="2020-21 Playoffs"/>
    <d v="2021-07-20T00:00:00"/>
    <x v="6"/>
    <x v="0"/>
    <x v="3"/>
    <x v="4"/>
    <x v="0"/>
    <x v="4"/>
    <x v="1"/>
    <x v="2"/>
    <x v="3"/>
    <x v="0"/>
    <n v="4"/>
    <n v="90"/>
    <n v="96"/>
    <d v="1899-12-30T00:03:48"/>
    <d v="1899-12-30T00:08:12"/>
    <s v="0:00:12"/>
    <n v="12"/>
    <n v="421"/>
    <s v="PHX"/>
    <s v="shot"/>
    <m/>
    <m/>
    <m/>
    <m/>
    <m/>
    <m/>
    <m/>
    <m/>
    <m/>
    <s v="Deandre Ayton"/>
    <n v="0"/>
    <s v="suns"/>
    <n v="0"/>
    <m/>
    <m/>
    <s v="missed"/>
    <m/>
    <s v="hook shot"/>
    <n v="5"/>
    <n v="-47"/>
    <n v="23"/>
    <n v="29.7"/>
    <n v="7.3"/>
    <s v="MISS Ayton 5' Turnaround Hook Shot"/>
    <b v="0"/>
    <b v="0"/>
    <b v="0"/>
    <b v="0"/>
    <b v="0"/>
    <n v="1"/>
    <n v="188"/>
  </r>
  <r>
    <n v="42000406"/>
    <s v="2020-21 Playoffs"/>
    <d v="2021-07-20T00:00:00"/>
    <x v="6"/>
    <x v="0"/>
    <x v="3"/>
    <x v="4"/>
    <x v="0"/>
    <x v="4"/>
    <x v="1"/>
    <x v="2"/>
    <x v="3"/>
    <x v="0"/>
    <n v="4"/>
    <n v="90"/>
    <n v="96"/>
    <d v="1899-12-30T00:03:47"/>
    <d v="1899-12-30T00:08:13"/>
    <s v="0:00:01"/>
    <n v="1"/>
    <n v="422"/>
    <s v="MIL"/>
    <s v="rebound"/>
    <m/>
    <m/>
    <m/>
    <m/>
    <m/>
    <m/>
    <m/>
    <m/>
    <m/>
    <s v="Khris Middleton"/>
    <m/>
    <s v="bucks"/>
    <n v="0"/>
    <m/>
    <m/>
    <m/>
    <m/>
    <s v="rebound defensive"/>
    <m/>
    <m/>
    <m/>
    <m/>
    <m/>
    <s v="Middleton REBOUND (Off:0 Def:5)"/>
    <b v="0"/>
    <b v="1"/>
    <b v="0"/>
    <b v="0"/>
    <b v="0"/>
    <n v="0"/>
    <n v="188"/>
  </r>
  <r>
    <n v="42000406"/>
    <s v="2020-21 Playoffs"/>
    <d v="2021-07-20T00:00:00"/>
    <x v="6"/>
    <x v="0"/>
    <x v="3"/>
    <x v="4"/>
    <x v="0"/>
    <x v="4"/>
    <x v="1"/>
    <x v="2"/>
    <x v="3"/>
    <x v="0"/>
    <n v="4"/>
    <n v="90"/>
    <n v="98"/>
    <d v="1899-12-30T00:03:37"/>
    <d v="1899-12-30T00:08:23"/>
    <s v="0:00:10"/>
    <n v="10"/>
    <n v="423"/>
    <s v="MIL"/>
    <s v="shot"/>
    <s v="Khris Middleton"/>
    <m/>
    <m/>
    <m/>
    <m/>
    <m/>
    <m/>
    <m/>
    <m/>
    <s v="Giannis Antetokounmpo"/>
    <n v="2"/>
    <s v="bucks"/>
    <n v="2"/>
    <m/>
    <m/>
    <s v="made"/>
    <m/>
    <s v="layup"/>
    <n v="2"/>
    <n v="2"/>
    <n v="24"/>
    <n v="25.2"/>
    <n v="86.6"/>
    <s v="Antetokounmpo 2' Driving Finger Roll Layup (47 PTS) (Middleton 5 AST)"/>
    <b v="1"/>
    <b v="0"/>
    <b v="0"/>
    <b v="0"/>
    <b v="0"/>
    <n v="1"/>
    <n v="189"/>
  </r>
  <r>
    <n v="42000406"/>
    <s v="2020-21 Playoffs"/>
    <d v="2021-07-20T00:00:00"/>
    <x v="6"/>
    <x v="0"/>
    <x v="3"/>
    <x v="4"/>
    <x v="0"/>
    <x v="4"/>
    <x v="1"/>
    <x v="2"/>
    <x v="3"/>
    <x v="0"/>
    <n v="4"/>
    <n v="90"/>
    <n v="98"/>
    <d v="1899-12-30T00:03:18"/>
    <d v="1899-12-30T00:08:42"/>
    <s v="0:00:19"/>
    <n v="19"/>
    <n v="424"/>
    <s v="PHX"/>
    <s v="shot"/>
    <m/>
    <m/>
    <m/>
    <m/>
    <m/>
    <m/>
    <m/>
    <m/>
    <m/>
    <s v="Devin Booker"/>
    <n v="0"/>
    <s v="suns"/>
    <n v="0"/>
    <m/>
    <m/>
    <s v="missed"/>
    <m/>
    <s v="3pt pullup jump shot"/>
    <n v="28"/>
    <n v="43"/>
    <n v="279"/>
    <n v="20.7"/>
    <n v="32.9"/>
    <s v="MISS Booker 28' 3PT Pullup Jump Shot"/>
    <b v="0"/>
    <b v="0"/>
    <b v="0"/>
    <b v="0"/>
    <b v="0"/>
    <n v="1"/>
    <n v="190"/>
  </r>
  <r>
    <n v="42000406"/>
    <s v="2020-21 Playoffs"/>
    <d v="2021-07-20T00:00:00"/>
    <x v="6"/>
    <x v="0"/>
    <x v="3"/>
    <x v="4"/>
    <x v="0"/>
    <x v="4"/>
    <x v="1"/>
    <x v="2"/>
    <x v="3"/>
    <x v="0"/>
    <n v="4"/>
    <n v="90"/>
    <n v="98"/>
    <d v="1899-12-30T00:03:16"/>
    <d v="1899-12-30T00:08:44"/>
    <s v="0:00:02"/>
    <n v="2"/>
    <n v="425"/>
    <s v="PHX"/>
    <s v="rebound"/>
    <m/>
    <m/>
    <m/>
    <m/>
    <m/>
    <m/>
    <m/>
    <m/>
    <m/>
    <s v="Jae Crowder"/>
    <m/>
    <s v="suns"/>
    <n v="0"/>
    <m/>
    <m/>
    <m/>
    <m/>
    <s v="rebound offensive"/>
    <m/>
    <m/>
    <m/>
    <m/>
    <m/>
    <s v="Crowder REBOUND (Off:2 Def:9)"/>
    <b v="0"/>
    <b v="0"/>
    <b v="0"/>
    <b v="0"/>
    <b v="0"/>
    <n v="0"/>
    <n v="190"/>
  </r>
  <r>
    <n v="42000406"/>
    <s v="2020-21 Playoffs"/>
    <d v="2021-07-20T00:00:00"/>
    <x v="6"/>
    <x v="0"/>
    <x v="3"/>
    <x v="4"/>
    <x v="0"/>
    <x v="4"/>
    <x v="1"/>
    <x v="2"/>
    <x v="3"/>
    <x v="0"/>
    <n v="4"/>
    <n v="92"/>
    <n v="98"/>
    <d v="1899-12-30T00:03:08"/>
    <d v="1899-12-30T00:08:52"/>
    <s v="0:00:08"/>
    <n v="8"/>
    <n v="426"/>
    <s v="PHX"/>
    <s v="shot"/>
    <s v="Devin Booker"/>
    <m/>
    <m/>
    <m/>
    <m/>
    <m/>
    <m/>
    <m/>
    <m/>
    <s v="Deandre Ayton"/>
    <n v="2"/>
    <s v="suns"/>
    <n v="-2"/>
    <m/>
    <m/>
    <s v="made"/>
    <m/>
    <s v="cutting layup shot"/>
    <n v="3"/>
    <n v="6"/>
    <n v="28"/>
    <n v="24.4"/>
    <n v="7.8"/>
    <s v="Ayton 3' Cutting Layup Shot (12 PTS) (Booker 5 AST)"/>
    <b v="1"/>
    <b v="0"/>
    <b v="0"/>
    <b v="0"/>
    <b v="0"/>
    <n v="0"/>
    <n v="190"/>
  </r>
  <r>
    <n v="42000406"/>
    <s v="2020-21 Playoffs"/>
    <d v="2021-07-20T00:00:00"/>
    <x v="6"/>
    <x v="0"/>
    <x v="3"/>
    <x v="4"/>
    <x v="0"/>
    <x v="4"/>
    <x v="1"/>
    <x v="2"/>
    <x v="3"/>
    <x v="0"/>
    <n v="4"/>
    <n v="92"/>
    <n v="98"/>
    <d v="1899-12-30T00:03:08"/>
    <d v="1899-12-30T00:08:52"/>
    <s v="0:00:00"/>
    <n v="0"/>
    <n v="427"/>
    <s v="MIL"/>
    <s v="timeout"/>
    <m/>
    <m/>
    <m/>
    <m/>
    <m/>
    <m/>
    <m/>
    <m/>
    <m/>
    <m/>
    <m/>
    <s v=""/>
    <n v="0"/>
    <m/>
    <m/>
    <m/>
    <m/>
    <s v="timeout: regular"/>
    <m/>
    <m/>
    <m/>
    <m/>
    <m/>
    <s v="BUCKS Timeout: Regular (Full 5 Short 0)"/>
    <b v="0"/>
    <b v="0"/>
    <b v="0"/>
    <b v="0"/>
    <b v="0"/>
    <n v="1"/>
    <n v="191"/>
  </r>
  <r>
    <n v="42000406"/>
    <s v="2020-21 Playoffs"/>
    <d v="2021-07-20T00:00:00"/>
    <x v="6"/>
    <x v="0"/>
    <x v="3"/>
    <x v="4"/>
    <x v="0"/>
    <x v="4"/>
    <x v="1"/>
    <x v="2"/>
    <x v="3"/>
    <x v="0"/>
    <n v="4"/>
    <n v="92"/>
    <n v="98"/>
    <d v="1899-12-30T00:03:08"/>
    <d v="1899-12-30T00:08:52"/>
    <s v="0:00:00"/>
    <n v="0"/>
    <n v="428"/>
    <s v="PHX"/>
    <s v="timeout"/>
    <m/>
    <m/>
    <m/>
    <m/>
    <m/>
    <m/>
    <m/>
    <m/>
    <m/>
    <m/>
    <m/>
    <s v=""/>
    <n v="0"/>
    <m/>
    <m/>
    <m/>
    <m/>
    <s v="timeout: regular"/>
    <m/>
    <m/>
    <m/>
    <m/>
    <m/>
    <s v="Suns Timeout: Regular (Reg.5 Short 0)"/>
    <b v="0"/>
    <b v="0"/>
    <b v="0"/>
    <b v="0"/>
    <b v="0"/>
    <n v="0"/>
    <n v="191"/>
  </r>
  <r>
    <n v="42000406"/>
    <s v="2020-21 Playoffs"/>
    <d v="2021-07-20T00:00:00"/>
    <x v="6"/>
    <x v="0"/>
    <x v="3"/>
    <x v="4"/>
    <x v="0"/>
    <x v="4"/>
    <x v="1"/>
    <x v="2"/>
    <x v="3"/>
    <x v="0"/>
    <n v="4"/>
    <n v="92"/>
    <n v="100"/>
    <d v="1899-12-30T00:02:43"/>
    <d v="1899-12-30T00:09:17"/>
    <s v="0:00:25"/>
    <n v="25"/>
    <n v="429"/>
    <s v="MIL"/>
    <s v="shot"/>
    <s v="Jrue Holiday"/>
    <m/>
    <m/>
    <m/>
    <m/>
    <m/>
    <m/>
    <m/>
    <m/>
    <s v="Giannis Antetokounmpo"/>
    <n v="2"/>
    <s v="bucks"/>
    <n v="2"/>
    <m/>
    <m/>
    <s v="made"/>
    <m/>
    <s v="jump shot"/>
    <n v="14"/>
    <n v="13"/>
    <n v="136"/>
    <n v="26.3"/>
    <n v="75.400000000000006"/>
    <s v="Antetokounmpo 14' Turnaround Jump Shot (49 PTS) (Holiday 11 AST)"/>
    <b v="1"/>
    <b v="0"/>
    <b v="0"/>
    <b v="0"/>
    <b v="0"/>
    <n v="0"/>
    <n v="191"/>
  </r>
  <r>
    <n v="42000406"/>
    <s v="2020-21 Playoffs"/>
    <d v="2021-07-20T00:00:00"/>
    <x v="6"/>
    <x v="0"/>
    <x v="3"/>
    <x v="4"/>
    <x v="0"/>
    <x v="4"/>
    <x v="1"/>
    <x v="2"/>
    <x v="3"/>
    <x v="0"/>
    <n v="4"/>
    <n v="92"/>
    <n v="100"/>
    <d v="1899-12-30T00:02:20"/>
    <d v="1899-12-30T00:09:40"/>
    <s v="0:00:23"/>
    <n v="23"/>
    <n v="430"/>
    <s v="PHX"/>
    <s v="shot"/>
    <m/>
    <m/>
    <m/>
    <m/>
    <m/>
    <m/>
    <m/>
    <m/>
    <m/>
    <s v="Jae Crowder"/>
    <n v="0"/>
    <s v="suns"/>
    <n v="0"/>
    <m/>
    <m/>
    <s v="missed"/>
    <m/>
    <s v="3pt jump shot"/>
    <n v="27"/>
    <n v="64"/>
    <n v="260"/>
    <n v="18.600000000000001"/>
    <n v="31"/>
    <s v="MISS Crowder 27' 3PT Jump Shot"/>
    <b v="0"/>
    <b v="0"/>
    <b v="0"/>
    <b v="0"/>
    <b v="0"/>
    <n v="1"/>
    <n v="192"/>
  </r>
  <r>
    <n v="42000406"/>
    <s v="2020-21 Playoffs"/>
    <d v="2021-07-20T00:00:00"/>
    <x v="6"/>
    <x v="0"/>
    <x v="3"/>
    <x v="4"/>
    <x v="0"/>
    <x v="4"/>
    <x v="1"/>
    <x v="2"/>
    <x v="3"/>
    <x v="0"/>
    <n v="4"/>
    <n v="92"/>
    <n v="100"/>
    <d v="1899-12-30T00:02:19"/>
    <d v="1899-12-30T00:09:41"/>
    <s v="0:00:01"/>
    <n v="1"/>
    <n v="431"/>
    <s v="MIL"/>
    <s v="rebound"/>
    <m/>
    <m/>
    <m/>
    <m/>
    <m/>
    <m/>
    <m/>
    <m/>
    <m/>
    <s v="Jrue Holiday"/>
    <m/>
    <s v="bucks"/>
    <n v="0"/>
    <m/>
    <m/>
    <m/>
    <m/>
    <s v="rebound defensive"/>
    <m/>
    <m/>
    <m/>
    <m/>
    <m/>
    <s v="Holiday REBOUND (Off:1 Def:8)"/>
    <b v="0"/>
    <b v="1"/>
    <b v="0"/>
    <b v="0"/>
    <b v="0"/>
    <n v="0"/>
    <n v="192"/>
  </r>
  <r>
    <n v="42000406"/>
    <s v="2020-21 Playoffs"/>
    <d v="2021-07-20T00:00:00"/>
    <x v="6"/>
    <x v="0"/>
    <x v="3"/>
    <x v="4"/>
    <x v="0"/>
    <x v="4"/>
    <x v="1"/>
    <x v="2"/>
    <x v="3"/>
    <x v="0"/>
    <n v="4"/>
    <n v="92"/>
    <n v="100"/>
    <d v="1899-12-30T00:01:54"/>
    <d v="1899-12-30T00:10:06"/>
    <s v="0:00:25"/>
    <n v="25"/>
    <n v="432"/>
    <s v="MIL"/>
    <s v="shot"/>
    <m/>
    <m/>
    <m/>
    <m/>
    <m/>
    <m/>
    <m/>
    <m/>
    <m/>
    <s v="Bobby Portis"/>
    <n v="0"/>
    <s v="bucks"/>
    <n v="0"/>
    <m/>
    <m/>
    <s v="missed"/>
    <m/>
    <s v="3pt jump shot"/>
    <n v="24"/>
    <n v="-239"/>
    <n v="45"/>
    <n v="1.0999999999999901"/>
    <n v="84.5"/>
    <s v="MISS Portis 24' 3PT Jump Shot"/>
    <b v="0"/>
    <b v="0"/>
    <b v="0"/>
    <b v="0"/>
    <b v="0"/>
    <n v="1"/>
    <n v="193"/>
  </r>
  <r>
    <n v="42000406"/>
    <s v="2020-21 Playoffs"/>
    <d v="2021-07-20T00:00:00"/>
    <x v="6"/>
    <x v="0"/>
    <x v="3"/>
    <x v="4"/>
    <x v="0"/>
    <x v="4"/>
    <x v="1"/>
    <x v="2"/>
    <x v="3"/>
    <x v="0"/>
    <n v="4"/>
    <n v="92"/>
    <n v="100"/>
    <d v="1899-12-30T00:01:53"/>
    <d v="1899-12-30T00:10:07"/>
    <s v="0:00:01"/>
    <n v="1"/>
    <n v="433"/>
    <s v="PHX"/>
    <s v="rebound"/>
    <m/>
    <m/>
    <m/>
    <m/>
    <m/>
    <m/>
    <m/>
    <m/>
    <m/>
    <s v="Jae Crowder"/>
    <m/>
    <s v="suns"/>
    <n v="0"/>
    <m/>
    <m/>
    <m/>
    <m/>
    <s v="rebound defensive"/>
    <m/>
    <m/>
    <m/>
    <m/>
    <m/>
    <s v="Crowder REBOUND (Off:2 Def:10)"/>
    <b v="0"/>
    <b v="1"/>
    <b v="0"/>
    <b v="0"/>
    <b v="0"/>
    <n v="0"/>
    <n v="193"/>
  </r>
  <r>
    <n v="42000406"/>
    <s v="2020-21 Playoffs"/>
    <d v="2021-07-20T00:00:00"/>
    <x v="6"/>
    <x v="0"/>
    <x v="3"/>
    <x v="4"/>
    <x v="0"/>
    <x v="4"/>
    <x v="1"/>
    <x v="2"/>
    <x v="3"/>
    <x v="0"/>
    <n v="4"/>
    <n v="94"/>
    <n v="100"/>
    <d v="1899-12-30T00:01:50"/>
    <d v="1899-12-30T00:10:10"/>
    <s v="0:00:03"/>
    <n v="3"/>
    <n v="434"/>
    <s v="PHX"/>
    <s v="shot"/>
    <m/>
    <m/>
    <m/>
    <m/>
    <m/>
    <m/>
    <m/>
    <m/>
    <m/>
    <s v="Devin Booker"/>
    <n v="2"/>
    <s v="suns"/>
    <n v="-2"/>
    <m/>
    <m/>
    <s v="made"/>
    <m/>
    <s v="layup"/>
    <n v="3"/>
    <n v="31"/>
    <n v="14"/>
    <n v="21.9"/>
    <n v="6.4"/>
    <s v="Booker 3' Running Layup (19 PTS)"/>
    <b v="1"/>
    <b v="0"/>
    <b v="0"/>
    <b v="0"/>
    <b v="0"/>
    <n v="1"/>
    <n v="194"/>
  </r>
  <r>
    <n v="42000406"/>
    <s v="2020-21 Playoffs"/>
    <d v="2021-07-20T00:00:00"/>
    <x v="6"/>
    <x v="0"/>
    <x v="3"/>
    <x v="4"/>
    <x v="0"/>
    <x v="4"/>
    <x v="1"/>
    <x v="2"/>
    <x v="3"/>
    <x v="0"/>
    <n v="4"/>
    <n v="94"/>
    <n v="100"/>
    <d v="1899-12-30T00:01:33"/>
    <d v="1899-12-30T00:10:27"/>
    <s v="0:00:17"/>
    <n v="17"/>
    <n v="435"/>
    <s v="MIL"/>
    <s v="turnover"/>
    <m/>
    <m/>
    <m/>
    <m/>
    <m/>
    <m/>
    <m/>
    <m/>
    <m/>
    <s v="Khris Middleton"/>
    <m/>
    <s v="bucks"/>
    <n v="0"/>
    <m/>
    <s v="bad pass"/>
    <m/>
    <m/>
    <s v="bad pass"/>
    <m/>
    <m/>
    <m/>
    <m/>
    <m/>
    <s v="Middleton Out of Bounds - Bad Pass Turnover Turnover (P5.T19)"/>
    <b v="0"/>
    <b v="0"/>
    <b v="1"/>
    <b v="0"/>
    <b v="0"/>
    <n v="1"/>
    <n v="195"/>
  </r>
  <r>
    <n v="42000406"/>
    <s v="2020-21 Playoffs"/>
    <d v="2021-07-20T00:00:00"/>
    <x v="6"/>
    <x v="0"/>
    <x v="3"/>
    <x v="4"/>
    <x v="0"/>
    <x v="4"/>
    <x v="1"/>
    <x v="2"/>
    <x v="3"/>
    <x v="0"/>
    <n v="4"/>
    <n v="94"/>
    <n v="100"/>
    <d v="1899-12-30T00:01:14"/>
    <d v="1899-12-30T00:10:46"/>
    <s v="0:00:19"/>
    <n v="19"/>
    <n v="436"/>
    <s v="MIL"/>
    <s v="foul"/>
    <m/>
    <m/>
    <m/>
    <m/>
    <m/>
    <m/>
    <m/>
    <s v="Jae Crowder"/>
    <m/>
    <s v="Bobby Portis"/>
    <m/>
    <s v="bucks"/>
    <n v="0"/>
    <m/>
    <s v="s.foul"/>
    <m/>
    <m/>
    <s v="shooting"/>
    <m/>
    <m/>
    <m/>
    <m/>
    <m/>
    <s v="Portis S.FOUL (P5.T4) (E.Lewis)"/>
    <b v="0"/>
    <b v="0"/>
    <b v="0"/>
    <b v="0"/>
    <b v="0"/>
    <n v="1"/>
    <n v="196"/>
  </r>
  <r>
    <n v="42000406"/>
    <s v="2020-21 Playoffs"/>
    <d v="2021-07-20T00:00:00"/>
    <x v="6"/>
    <x v="0"/>
    <x v="3"/>
    <x v="4"/>
    <x v="0"/>
    <x v="4"/>
    <x v="1"/>
    <x v="2"/>
    <x v="3"/>
    <x v="0"/>
    <n v="4"/>
    <n v="95"/>
    <n v="100"/>
    <d v="1899-12-30T00:01:14"/>
    <d v="1899-12-30T00:10:46"/>
    <s v="0:00:00"/>
    <n v="0"/>
    <n v="437"/>
    <s v="PHX"/>
    <s v="free throw"/>
    <m/>
    <m/>
    <m/>
    <m/>
    <m/>
    <m/>
    <n v="1"/>
    <m/>
    <n v="2"/>
    <s v="Jae Crowder"/>
    <n v="1"/>
    <s v="suns"/>
    <n v="-1"/>
    <m/>
    <m/>
    <s v="made"/>
    <m/>
    <s v="free throw 1/2"/>
    <m/>
    <m/>
    <m/>
    <m/>
    <m/>
    <s v="Crowder Free Throw 1 of 2 (14 PTS)"/>
    <b v="0"/>
    <b v="0"/>
    <b v="0"/>
    <b v="0"/>
    <b v="0"/>
    <n v="0"/>
    <n v="196"/>
  </r>
  <r>
    <n v="42000406"/>
    <s v="2020-21 Playoffs"/>
    <d v="2021-07-20T00:00:00"/>
    <x v="6"/>
    <x v="0"/>
    <x v="3"/>
    <x v="4"/>
    <x v="0"/>
    <x v="4"/>
    <x v="1"/>
    <x v="2"/>
    <x v="3"/>
    <x v="0"/>
    <n v="4"/>
    <n v="96"/>
    <n v="100"/>
    <d v="1899-12-30T00:01:14"/>
    <d v="1899-12-30T00:10:46"/>
    <s v="0:00:00"/>
    <n v="0"/>
    <n v="438"/>
    <s v="PHX"/>
    <s v="free throw"/>
    <m/>
    <m/>
    <m/>
    <m/>
    <m/>
    <m/>
    <n v="2"/>
    <m/>
    <n v="2"/>
    <s v="Jae Crowder"/>
    <n v="1"/>
    <s v="suns"/>
    <n v="-1"/>
    <m/>
    <m/>
    <s v="made"/>
    <m/>
    <s v="free throw 2/2"/>
    <m/>
    <m/>
    <m/>
    <m/>
    <m/>
    <s v="Crowder Free Throw 2 of 2 (15 PTS)"/>
    <b v="0"/>
    <b v="0"/>
    <b v="0"/>
    <b v="0"/>
    <b v="0"/>
    <n v="0"/>
    <n v="196"/>
  </r>
  <r>
    <n v="42000406"/>
    <s v="2020-21 Playoffs"/>
    <d v="2021-07-20T00:00:00"/>
    <x v="6"/>
    <x v="0"/>
    <x v="3"/>
    <x v="4"/>
    <x v="0"/>
    <x v="4"/>
    <x v="1"/>
    <x v="2"/>
    <x v="3"/>
    <x v="0"/>
    <n v="4"/>
    <n v="96"/>
    <n v="102"/>
    <d v="1899-12-30T00:00:56"/>
    <d v="1899-12-30T00:11:04"/>
    <s v="0:00:18"/>
    <n v="18"/>
    <n v="439"/>
    <s v="MIL"/>
    <s v="shot"/>
    <s v="Giannis Antetokounmpo"/>
    <m/>
    <m/>
    <m/>
    <m/>
    <m/>
    <m/>
    <m/>
    <m/>
    <s v="Khris Middleton"/>
    <n v="2"/>
    <s v="bucks"/>
    <n v="2"/>
    <m/>
    <m/>
    <s v="made"/>
    <m/>
    <s v="jump shot"/>
    <n v="17"/>
    <n v="144"/>
    <n v="90"/>
    <n v="39.4"/>
    <n v="80"/>
    <s v="Middleton 17' Pullup Jump Shot (15 PTS) (Antetokounmpo 2 AST)"/>
    <b v="1"/>
    <b v="0"/>
    <b v="0"/>
    <b v="0"/>
    <b v="0"/>
    <n v="0"/>
    <n v="196"/>
  </r>
  <r>
    <n v="42000406"/>
    <s v="2020-21 Playoffs"/>
    <d v="2021-07-20T00:00:00"/>
    <x v="6"/>
    <x v="0"/>
    <x v="3"/>
    <x v="4"/>
    <x v="0"/>
    <x v="4"/>
    <x v="1"/>
    <x v="2"/>
    <x v="3"/>
    <x v="0"/>
    <n v="4"/>
    <n v="96"/>
    <n v="102"/>
    <d v="1899-12-30T00:00:56"/>
    <d v="1899-12-30T00:11:04"/>
    <s v="0:00:00"/>
    <n v="0"/>
    <n v="440"/>
    <s v="PHX"/>
    <s v="timeout"/>
    <m/>
    <m/>
    <m/>
    <m/>
    <m/>
    <m/>
    <m/>
    <m/>
    <m/>
    <m/>
    <m/>
    <s v=""/>
    <n v="0"/>
    <m/>
    <m/>
    <m/>
    <m/>
    <s v="timeout: regular"/>
    <m/>
    <m/>
    <m/>
    <m/>
    <m/>
    <s v="Suns Timeout: Regular (Reg.6 Short 0)"/>
    <b v="0"/>
    <b v="0"/>
    <b v="0"/>
    <b v="0"/>
    <b v="0"/>
    <n v="1"/>
    <n v="197"/>
  </r>
  <r>
    <n v="42000406"/>
    <s v="2020-21 Playoffs"/>
    <d v="2021-07-20T00:00:00"/>
    <x v="6"/>
    <x v="0"/>
    <x v="3"/>
    <x v="4"/>
    <x v="0"/>
    <x v="4"/>
    <x v="3"/>
    <x v="2"/>
    <x v="3"/>
    <x v="0"/>
    <n v="4"/>
    <n v="96"/>
    <n v="102"/>
    <d v="1899-12-30T00:00:56"/>
    <d v="1899-12-30T00:11:04"/>
    <s v="0:00:00"/>
    <n v="0"/>
    <n v="441"/>
    <s v="MIL"/>
    <s v="substitution"/>
    <m/>
    <m/>
    <m/>
    <m/>
    <s v="Pat Connaughton"/>
    <s v="Bobby Portis"/>
    <m/>
    <m/>
    <m/>
    <s v="Bobby Portis"/>
    <m/>
    <s v="bucks"/>
    <n v="0"/>
    <m/>
    <m/>
    <m/>
    <m/>
    <s v="sub"/>
    <m/>
    <m/>
    <m/>
    <m/>
    <m/>
    <s v="SUB: Connaughton FOR Portis"/>
    <b v="0"/>
    <b v="0"/>
    <b v="0"/>
    <b v="0"/>
    <b v="0"/>
    <n v="0"/>
    <n v="197"/>
  </r>
  <r>
    <n v="42000406"/>
    <s v="2020-21 Playoffs"/>
    <d v="2021-07-20T00:00:00"/>
    <x v="6"/>
    <x v="0"/>
    <x v="3"/>
    <x v="4"/>
    <x v="0"/>
    <x v="4"/>
    <x v="3"/>
    <x v="2"/>
    <x v="3"/>
    <x v="0"/>
    <n v="4"/>
    <n v="96"/>
    <n v="102"/>
    <d v="1899-12-30T00:00:50"/>
    <d v="1899-12-30T00:11:10"/>
    <s v="0:00:06"/>
    <n v="6"/>
    <n v="442"/>
    <s v="PHX"/>
    <s v="shot"/>
    <m/>
    <m/>
    <m/>
    <m/>
    <m/>
    <m/>
    <m/>
    <m/>
    <m/>
    <s v="Devin Booker"/>
    <n v="0"/>
    <s v="suns"/>
    <n v="0"/>
    <m/>
    <m/>
    <s v="missed"/>
    <m/>
    <s v="3pt jump shot"/>
    <n v="26"/>
    <n v="105"/>
    <n v="242"/>
    <n v="14.5"/>
    <n v="29.2"/>
    <s v="MISS Booker 26' 3PT Jump Shot"/>
    <b v="0"/>
    <b v="0"/>
    <b v="0"/>
    <b v="0"/>
    <b v="0"/>
    <n v="0"/>
    <n v="197"/>
  </r>
  <r>
    <n v="42000406"/>
    <s v="2020-21 Playoffs"/>
    <d v="2021-07-20T00:00:00"/>
    <x v="6"/>
    <x v="0"/>
    <x v="3"/>
    <x v="4"/>
    <x v="0"/>
    <x v="4"/>
    <x v="3"/>
    <x v="2"/>
    <x v="3"/>
    <x v="0"/>
    <n v="4"/>
    <n v="96"/>
    <n v="102"/>
    <d v="1899-12-30T00:00:47"/>
    <d v="1899-12-30T00:11:13"/>
    <s v="0:00:03"/>
    <n v="3"/>
    <n v="443"/>
    <s v="MIL"/>
    <s v="rebound"/>
    <m/>
    <m/>
    <m/>
    <m/>
    <m/>
    <m/>
    <m/>
    <m/>
    <m/>
    <s v="Giannis Antetokounmpo"/>
    <m/>
    <s v="bucks"/>
    <n v="0"/>
    <m/>
    <m/>
    <m/>
    <m/>
    <s v="rebound defensive"/>
    <m/>
    <m/>
    <m/>
    <m/>
    <m/>
    <s v="Antetokounmpo REBOUND (Off:4 Def:9)"/>
    <b v="0"/>
    <b v="1"/>
    <b v="0"/>
    <b v="0"/>
    <b v="0"/>
    <n v="0"/>
    <n v="197"/>
  </r>
  <r>
    <n v="42000406"/>
    <s v="2020-21 Playoffs"/>
    <d v="2021-07-20T00:00:00"/>
    <x v="6"/>
    <x v="0"/>
    <x v="3"/>
    <x v="4"/>
    <x v="0"/>
    <x v="4"/>
    <x v="3"/>
    <x v="2"/>
    <x v="3"/>
    <x v="0"/>
    <n v="4"/>
    <n v="96"/>
    <n v="102"/>
    <d v="1899-12-30T00:00:44"/>
    <d v="1899-12-30T00:11:16"/>
    <s v="0:00:03"/>
    <n v="3"/>
    <n v="444"/>
    <s v="PHX"/>
    <s v="foul"/>
    <m/>
    <m/>
    <m/>
    <m/>
    <m/>
    <m/>
    <m/>
    <s v="Khris Middleton"/>
    <m/>
    <s v="Mikal Bridges"/>
    <m/>
    <s v="suns"/>
    <n v="0"/>
    <m/>
    <s v="p.foul"/>
    <m/>
    <m/>
    <s v="personal"/>
    <m/>
    <m/>
    <m/>
    <m/>
    <m/>
    <s v="Bridges P.FOUL (P4.PN) (T.Brothers)"/>
    <b v="0"/>
    <b v="0"/>
    <b v="0"/>
    <b v="0"/>
    <b v="0"/>
    <n v="1"/>
    <n v="198"/>
  </r>
  <r>
    <n v="42000406"/>
    <s v="2020-21 Playoffs"/>
    <d v="2021-07-20T00:00:00"/>
    <x v="6"/>
    <x v="0"/>
    <x v="3"/>
    <x v="4"/>
    <x v="0"/>
    <x v="4"/>
    <x v="3"/>
    <x v="2"/>
    <x v="3"/>
    <x v="0"/>
    <n v="4"/>
    <n v="96"/>
    <n v="103"/>
    <d v="1899-12-30T00:00:44"/>
    <d v="1899-12-30T00:11:16"/>
    <s v="0:00:00"/>
    <n v="0"/>
    <n v="445"/>
    <s v="MIL"/>
    <s v="free throw"/>
    <m/>
    <m/>
    <m/>
    <m/>
    <m/>
    <m/>
    <n v="1"/>
    <m/>
    <n v="2"/>
    <s v="Khris Middleton"/>
    <n v="1"/>
    <s v="bucks"/>
    <n v="1"/>
    <m/>
    <m/>
    <s v="made"/>
    <m/>
    <s v="free throw 1/2"/>
    <m/>
    <m/>
    <m/>
    <m/>
    <m/>
    <s v="Middleton Free Throw 1 of 2 (16 PTS)"/>
    <b v="0"/>
    <b v="0"/>
    <b v="0"/>
    <b v="0"/>
    <b v="0"/>
    <n v="0"/>
    <n v="198"/>
  </r>
  <r>
    <n v="42000406"/>
    <s v="2020-21 Playoffs"/>
    <d v="2021-07-20T00:00:00"/>
    <x v="6"/>
    <x v="0"/>
    <x v="3"/>
    <x v="4"/>
    <x v="0"/>
    <x v="4"/>
    <x v="3"/>
    <x v="2"/>
    <x v="3"/>
    <x v="0"/>
    <n v="4"/>
    <n v="96"/>
    <n v="104"/>
    <d v="1899-12-30T00:00:44"/>
    <d v="1899-12-30T00:11:16"/>
    <s v="0:00:00"/>
    <n v="0"/>
    <n v="446"/>
    <s v="MIL"/>
    <s v="free throw"/>
    <m/>
    <m/>
    <m/>
    <m/>
    <m/>
    <m/>
    <n v="2"/>
    <m/>
    <n v="2"/>
    <s v="Khris Middleton"/>
    <n v="1"/>
    <s v="bucks"/>
    <n v="1"/>
    <m/>
    <m/>
    <s v="made"/>
    <m/>
    <s v="free throw 2/2"/>
    <m/>
    <m/>
    <m/>
    <m/>
    <m/>
    <s v="Middleton Free Throw 2 of 2 (17 PTS)"/>
    <b v="0"/>
    <b v="0"/>
    <b v="0"/>
    <b v="0"/>
    <b v="1"/>
    <n v="0"/>
    <n v="198"/>
  </r>
  <r>
    <n v="42000406"/>
    <s v="2020-21 Playoffs"/>
    <d v="2021-07-20T00:00:00"/>
    <x v="6"/>
    <x v="0"/>
    <x v="3"/>
    <x v="4"/>
    <x v="0"/>
    <x v="4"/>
    <x v="3"/>
    <x v="2"/>
    <x v="3"/>
    <x v="0"/>
    <n v="4"/>
    <n v="96"/>
    <n v="104"/>
    <d v="1899-12-30T00:00:37"/>
    <d v="1899-12-30T00:11:23"/>
    <s v="0:00:07"/>
    <n v="7"/>
    <n v="447"/>
    <s v="PHX"/>
    <s v="shot"/>
    <m/>
    <m/>
    <m/>
    <m/>
    <m/>
    <m/>
    <m/>
    <m/>
    <m/>
    <s v="Chris Paul"/>
    <n v="0"/>
    <s v="suns"/>
    <n v="0"/>
    <m/>
    <m/>
    <s v="missed"/>
    <m/>
    <s v="3pt pullup jump shot"/>
    <n v="28"/>
    <n v="2"/>
    <n v="277"/>
    <n v="24.8"/>
    <n v="32.700000000000003"/>
    <s v="MISS Paul 28' 3PT Pullup Jump Shot"/>
    <b v="0"/>
    <b v="0"/>
    <b v="0"/>
    <b v="0"/>
    <b v="0"/>
    <n v="1"/>
    <n v="199"/>
  </r>
  <r>
    <n v="42000406"/>
    <s v="2020-21 Playoffs"/>
    <d v="2021-07-20T00:00:00"/>
    <x v="6"/>
    <x v="0"/>
    <x v="3"/>
    <x v="4"/>
    <x v="0"/>
    <x v="4"/>
    <x v="3"/>
    <x v="2"/>
    <x v="3"/>
    <x v="0"/>
    <n v="4"/>
    <n v="96"/>
    <n v="104"/>
    <d v="1899-12-30T00:00:33"/>
    <d v="1899-12-30T00:11:27"/>
    <s v="0:00:04"/>
    <n v="4"/>
    <n v="448"/>
    <s v="MIL"/>
    <s v="rebound"/>
    <m/>
    <m/>
    <m/>
    <m/>
    <m/>
    <m/>
    <m/>
    <m/>
    <m/>
    <s v="Giannis Antetokounmpo"/>
    <m/>
    <s v="bucks"/>
    <n v="0"/>
    <m/>
    <m/>
    <m/>
    <m/>
    <s v="rebound defensive"/>
    <m/>
    <m/>
    <m/>
    <m/>
    <m/>
    <s v="Antetokounmpo REBOUND (Off:4 Def:10)"/>
    <b v="0"/>
    <b v="1"/>
    <b v="0"/>
    <b v="0"/>
    <b v="0"/>
    <n v="0"/>
    <n v="199"/>
  </r>
  <r>
    <n v="42000406"/>
    <s v="2020-21 Playoffs"/>
    <d v="2021-07-20T00:00:00"/>
    <x v="6"/>
    <x v="0"/>
    <x v="3"/>
    <x v="4"/>
    <x v="0"/>
    <x v="4"/>
    <x v="3"/>
    <x v="2"/>
    <x v="3"/>
    <x v="0"/>
    <n v="4"/>
    <n v="96"/>
    <n v="104"/>
    <d v="1899-12-30T00:00:25"/>
    <d v="1899-12-30T00:11:35"/>
    <s v="0:00:08"/>
    <n v="8"/>
    <n v="449"/>
    <s v="MIL"/>
    <s v="timeout"/>
    <m/>
    <m/>
    <m/>
    <m/>
    <m/>
    <m/>
    <m/>
    <m/>
    <m/>
    <m/>
    <m/>
    <s v=""/>
    <n v="0"/>
    <m/>
    <m/>
    <m/>
    <m/>
    <s v="timeout: regular"/>
    <m/>
    <m/>
    <m/>
    <m/>
    <m/>
    <s v="BUCKS Timeout: Regular (Full 6 Short 0)"/>
    <b v="0"/>
    <b v="0"/>
    <b v="0"/>
    <b v="0"/>
    <b v="0"/>
    <n v="1"/>
    <n v="200"/>
  </r>
  <r>
    <n v="42000406"/>
    <s v="2020-21 Playoffs"/>
    <d v="2021-07-20T00:00:00"/>
    <x v="6"/>
    <x v="0"/>
    <x v="3"/>
    <x v="4"/>
    <x v="0"/>
    <x v="4"/>
    <x v="3"/>
    <x v="2"/>
    <x v="3"/>
    <x v="0"/>
    <n v="4"/>
    <n v="96"/>
    <n v="104"/>
    <d v="1899-12-30T00:00:19"/>
    <d v="1899-12-30T00:11:41"/>
    <s v="0:00:06"/>
    <n v="6"/>
    <n v="450"/>
    <s v="PHX"/>
    <s v="foul"/>
    <m/>
    <m/>
    <m/>
    <m/>
    <m/>
    <m/>
    <m/>
    <s v="Pat Connaughton"/>
    <m/>
    <s v="Devin Booker"/>
    <m/>
    <s v="suns"/>
    <n v="0"/>
    <m/>
    <s v="p.foul"/>
    <m/>
    <m/>
    <s v="personal"/>
    <m/>
    <m/>
    <m/>
    <m/>
    <m/>
    <s v="Booker P.FOUL (P4.PN) (T.Brothers)"/>
    <b v="0"/>
    <b v="0"/>
    <b v="0"/>
    <b v="0"/>
    <b v="0"/>
    <n v="0"/>
    <n v="200"/>
  </r>
  <r>
    <n v="42000406"/>
    <s v="2020-21 Playoffs"/>
    <d v="2021-07-20T00:00:00"/>
    <x v="6"/>
    <x v="0"/>
    <x v="3"/>
    <x v="4"/>
    <x v="0"/>
    <x v="4"/>
    <x v="3"/>
    <x v="2"/>
    <x v="3"/>
    <x v="0"/>
    <n v="4"/>
    <n v="96"/>
    <n v="104"/>
    <d v="1899-12-30T00:00:19"/>
    <d v="1899-12-30T00:11:41"/>
    <s v="0:00:00"/>
    <n v="0"/>
    <n v="451"/>
    <s v="MIL"/>
    <s v="free throw"/>
    <m/>
    <m/>
    <m/>
    <m/>
    <m/>
    <m/>
    <n v="1"/>
    <m/>
    <n v="2"/>
    <s v="Pat Connaughton"/>
    <n v="0"/>
    <s v="bucks"/>
    <n v="0"/>
    <m/>
    <m/>
    <s v="missed"/>
    <m/>
    <s v="free throw 1/2"/>
    <m/>
    <m/>
    <m/>
    <m/>
    <m/>
    <s v="MISS Connaughton Free Throw 1 of 2"/>
    <b v="0"/>
    <b v="0"/>
    <b v="0"/>
    <b v="0"/>
    <b v="0"/>
    <n v="0"/>
    <n v="200"/>
  </r>
  <r>
    <n v="42000406"/>
    <s v="2020-21 Playoffs"/>
    <d v="2021-07-20T00:00:00"/>
    <x v="6"/>
    <x v="0"/>
    <x v="3"/>
    <x v="4"/>
    <x v="0"/>
    <x v="4"/>
    <x v="3"/>
    <x v="2"/>
    <x v="3"/>
    <x v="0"/>
    <n v="4"/>
    <n v="96"/>
    <n v="104"/>
    <d v="1899-12-30T00:00:19"/>
    <d v="1899-12-30T00:11:41"/>
    <s v="0:00:00"/>
    <n v="0"/>
    <n v="452"/>
    <s v="MIL"/>
    <s v="rebound"/>
    <m/>
    <m/>
    <m/>
    <m/>
    <m/>
    <m/>
    <m/>
    <m/>
    <m/>
    <m/>
    <m/>
    <s v=""/>
    <n v="0"/>
    <m/>
    <m/>
    <m/>
    <m/>
    <s v="team rebound"/>
    <m/>
    <m/>
    <m/>
    <m/>
    <m/>
    <s v="BUCKS Rebound"/>
    <b v="0"/>
    <b v="0"/>
    <b v="0"/>
    <b v="0"/>
    <b v="0"/>
    <n v="0"/>
    <n v="200"/>
  </r>
  <r>
    <n v="42000406"/>
    <s v="2020-21 Playoffs"/>
    <d v="2021-07-20T00:00:00"/>
    <x v="6"/>
    <x v="0"/>
    <x v="3"/>
    <x v="4"/>
    <x v="0"/>
    <x v="4"/>
    <x v="3"/>
    <x v="2"/>
    <x v="3"/>
    <x v="0"/>
    <n v="4"/>
    <n v="96"/>
    <n v="104"/>
    <d v="1899-12-30T00:00:19"/>
    <d v="1899-12-30T00:11:41"/>
    <s v="0:00:00"/>
    <n v="0"/>
    <n v="453"/>
    <s v="MIL"/>
    <s v="free throw"/>
    <m/>
    <m/>
    <m/>
    <m/>
    <m/>
    <m/>
    <n v="2"/>
    <m/>
    <n v="2"/>
    <s v="Pat Connaughton"/>
    <n v="0"/>
    <s v="bucks"/>
    <n v="0"/>
    <m/>
    <m/>
    <s v="missed"/>
    <m/>
    <s v="free throw 2/2"/>
    <m/>
    <m/>
    <m/>
    <m/>
    <m/>
    <s v="MISS Connaughton Free Throw 2 of 2"/>
    <b v="0"/>
    <b v="0"/>
    <b v="0"/>
    <b v="0"/>
    <b v="0"/>
    <n v="0"/>
    <n v="200"/>
  </r>
  <r>
    <n v="42000406"/>
    <s v="2020-21 Playoffs"/>
    <d v="2021-07-20T00:00:00"/>
    <x v="6"/>
    <x v="0"/>
    <x v="3"/>
    <x v="4"/>
    <x v="0"/>
    <x v="4"/>
    <x v="3"/>
    <x v="2"/>
    <x v="3"/>
    <x v="0"/>
    <n v="4"/>
    <n v="96"/>
    <n v="104"/>
    <d v="1899-12-30T00:00:17"/>
    <d v="1899-12-30T00:11:43"/>
    <s v="0:00:02"/>
    <n v="2"/>
    <n v="454"/>
    <s v="PHX"/>
    <s v="rebound"/>
    <m/>
    <m/>
    <m/>
    <m/>
    <m/>
    <m/>
    <m/>
    <m/>
    <m/>
    <s v="Jae Crowder"/>
    <m/>
    <s v="suns"/>
    <n v="0"/>
    <m/>
    <m/>
    <m/>
    <m/>
    <s v="rebound defensive"/>
    <m/>
    <m/>
    <m/>
    <m/>
    <m/>
    <s v="Crowder REBOUND (Off:2 Def:11)"/>
    <b v="0"/>
    <b v="1"/>
    <b v="0"/>
    <b v="0"/>
    <b v="0"/>
    <n v="0"/>
    <n v="200"/>
  </r>
  <r>
    <n v="42000406"/>
    <s v="2020-21 Playoffs"/>
    <d v="2021-07-20T00:00:00"/>
    <x v="6"/>
    <x v="0"/>
    <x v="3"/>
    <x v="4"/>
    <x v="0"/>
    <x v="4"/>
    <x v="3"/>
    <x v="2"/>
    <x v="3"/>
    <x v="0"/>
    <n v="4"/>
    <n v="98"/>
    <n v="104"/>
    <d v="1899-12-30T00:00:11"/>
    <d v="1899-12-30T00:11:49"/>
    <s v="0:00:06"/>
    <n v="6"/>
    <n v="455"/>
    <s v="PHX"/>
    <s v="shot"/>
    <m/>
    <m/>
    <m/>
    <m/>
    <m/>
    <m/>
    <m/>
    <m/>
    <m/>
    <s v="Chris Paul"/>
    <n v="2"/>
    <s v="suns"/>
    <n v="-2"/>
    <m/>
    <m/>
    <s v="made"/>
    <m/>
    <s v="driving layup"/>
    <n v="2"/>
    <n v="5"/>
    <n v="18"/>
    <n v="24.5"/>
    <n v="6.8"/>
    <s v="Paul 2' Driving Layup (26 PTS)"/>
    <b v="1"/>
    <b v="0"/>
    <b v="0"/>
    <b v="0"/>
    <b v="0"/>
    <n v="1"/>
    <n v="201"/>
  </r>
  <r>
    <n v="42000406"/>
    <s v="2020-21 Playoffs"/>
    <d v="2021-07-20T00:00:00"/>
    <x v="6"/>
    <x v="0"/>
    <x v="3"/>
    <x v="4"/>
    <x v="0"/>
    <x v="4"/>
    <x v="3"/>
    <x v="2"/>
    <x v="3"/>
    <x v="0"/>
    <n v="4"/>
    <n v="98"/>
    <n v="104"/>
    <d v="1899-12-30T00:00:09"/>
    <d v="1899-12-30T00:11:51"/>
    <s v="0:00:02"/>
    <n v="2"/>
    <n v="456"/>
    <s v="PHX"/>
    <s v="foul"/>
    <m/>
    <m/>
    <m/>
    <m/>
    <m/>
    <m/>
    <m/>
    <s v="Giannis Antetokounmpo"/>
    <m/>
    <s v="Chris Paul"/>
    <m/>
    <s v="suns"/>
    <n v="0"/>
    <m/>
    <s v="personal take foul"/>
    <m/>
    <m/>
    <s v="personal take"/>
    <m/>
    <m/>
    <m/>
    <m/>
    <m/>
    <s v="Paul Personal Take Foul (P5.PN) (T.Brothers)"/>
    <b v="0"/>
    <b v="0"/>
    <b v="0"/>
    <b v="0"/>
    <b v="0"/>
    <n v="1"/>
    <n v="202"/>
  </r>
  <r>
    <n v="42000406"/>
    <s v="2020-21 Playoffs"/>
    <d v="2021-07-20T00:00:00"/>
    <x v="6"/>
    <x v="0"/>
    <x v="3"/>
    <x v="4"/>
    <x v="0"/>
    <x v="4"/>
    <x v="3"/>
    <x v="2"/>
    <x v="3"/>
    <x v="0"/>
    <n v="4"/>
    <n v="98"/>
    <n v="105"/>
    <d v="1899-12-30T00:00:09"/>
    <d v="1899-12-30T00:11:51"/>
    <s v="0:00:00"/>
    <n v="0"/>
    <n v="457"/>
    <s v="MIL"/>
    <s v="free throw"/>
    <m/>
    <m/>
    <m/>
    <m/>
    <m/>
    <m/>
    <n v="1"/>
    <m/>
    <n v="2"/>
    <s v="Giannis Antetokounmpo"/>
    <n v="1"/>
    <s v="bucks"/>
    <n v="1"/>
    <m/>
    <m/>
    <s v="made"/>
    <m/>
    <s v="free throw 1/2"/>
    <m/>
    <m/>
    <m/>
    <m/>
    <m/>
    <s v="Antetokounmpo Free Throw 1 of 2 (50 PTS)"/>
    <b v="0"/>
    <b v="0"/>
    <b v="0"/>
    <b v="0"/>
    <b v="0"/>
    <n v="0"/>
    <n v="202"/>
  </r>
  <r>
    <n v="42000406"/>
    <s v="2020-21 Playoffs"/>
    <d v="2021-07-20T00:00:00"/>
    <x v="6"/>
    <x v="0"/>
    <x v="3"/>
    <x v="4"/>
    <x v="0"/>
    <x v="4"/>
    <x v="3"/>
    <x v="2"/>
    <x v="3"/>
    <x v="0"/>
    <n v="4"/>
    <n v="98"/>
    <n v="105"/>
    <d v="1899-12-30T00:00:09"/>
    <d v="1899-12-30T00:11:51"/>
    <s v="0:00:00"/>
    <n v="0"/>
    <n v="458"/>
    <s v="MIL"/>
    <s v="free throw"/>
    <m/>
    <m/>
    <m/>
    <m/>
    <m/>
    <m/>
    <n v="2"/>
    <m/>
    <n v="2"/>
    <s v="Giannis Antetokounmpo"/>
    <n v="0"/>
    <s v="bucks"/>
    <n v="0"/>
    <m/>
    <m/>
    <s v="missed"/>
    <m/>
    <s v="free throw 2/2"/>
    <m/>
    <m/>
    <m/>
    <m/>
    <m/>
    <s v="MISS Antetokounmpo Free Throw 2 of 2"/>
    <b v="0"/>
    <b v="0"/>
    <b v="0"/>
    <b v="0"/>
    <b v="0"/>
    <n v="0"/>
    <n v="202"/>
  </r>
  <r>
    <n v="42000406"/>
    <s v="2020-21 Playoffs"/>
    <d v="2021-07-20T00:00:00"/>
    <x v="6"/>
    <x v="0"/>
    <x v="3"/>
    <x v="4"/>
    <x v="0"/>
    <x v="4"/>
    <x v="3"/>
    <x v="2"/>
    <x v="3"/>
    <x v="0"/>
    <n v="4"/>
    <n v="98"/>
    <n v="105"/>
    <d v="1899-12-30T00:00:09"/>
    <d v="1899-12-30T00:11:51"/>
    <s v="0:00:00"/>
    <n v="0"/>
    <n v="459"/>
    <s v="PHX"/>
    <s v="rebound"/>
    <m/>
    <m/>
    <m/>
    <m/>
    <m/>
    <m/>
    <m/>
    <m/>
    <m/>
    <s v="Deandre Ayton"/>
    <m/>
    <s v="suns"/>
    <n v="0"/>
    <m/>
    <m/>
    <m/>
    <m/>
    <s v="rebound defensive"/>
    <m/>
    <m/>
    <m/>
    <m/>
    <m/>
    <s v="Ayton REBOUND (Off:1 Def:5)"/>
    <b v="0"/>
    <b v="1"/>
    <b v="0"/>
    <b v="0"/>
    <b v="0"/>
    <n v="0"/>
    <n v="202"/>
  </r>
  <r>
    <n v="42000406"/>
    <s v="2020-21 Playoffs"/>
    <d v="2021-07-20T00:00:00"/>
    <x v="6"/>
    <x v="0"/>
    <x v="3"/>
    <x v="4"/>
    <x v="0"/>
    <x v="4"/>
    <x v="3"/>
    <x v="2"/>
    <x v="3"/>
    <x v="0"/>
    <n v="4"/>
    <n v="98"/>
    <n v="105"/>
    <d v="1899-12-30T00:00:09"/>
    <d v="1899-12-30T00:11:51"/>
    <s v="0:00:00"/>
    <n v="0"/>
    <n v="460"/>
    <s v="PHX"/>
    <s v="timeout"/>
    <m/>
    <m/>
    <m/>
    <m/>
    <m/>
    <m/>
    <m/>
    <m/>
    <m/>
    <m/>
    <m/>
    <s v=""/>
    <n v="0"/>
    <m/>
    <m/>
    <m/>
    <m/>
    <s v="timeout: regular"/>
    <m/>
    <m/>
    <m/>
    <m/>
    <m/>
    <s v="Suns Timeout: Regular (Reg.7 Short 0)"/>
    <b v="0"/>
    <b v="0"/>
    <b v="0"/>
    <b v="0"/>
    <b v="0"/>
    <n v="1"/>
    <n v="203"/>
  </r>
  <r>
    <n v="42000406"/>
    <s v="2020-21 Playoffs"/>
    <d v="2021-07-20T00:00:00"/>
    <x v="6"/>
    <x v="0"/>
    <x v="3"/>
    <x v="4"/>
    <x v="0"/>
    <x v="4"/>
    <x v="3"/>
    <x v="2"/>
    <x v="3"/>
    <x v="0"/>
    <n v="4"/>
    <n v="98"/>
    <n v="105"/>
    <d v="1899-12-30T00:00:07"/>
    <d v="1899-12-30T00:11:53"/>
    <s v="0:00:02"/>
    <n v="2"/>
    <n v="461"/>
    <s v="PHX"/>
    <s v="shot"/>
    <m/>
    <m/>
    <m/>
    <m/>
    <m/>
    <m/>
    <m/>
    <m/>
    <m/>
    <s v="Devin Booker"/>
    <n v="0"/>
    <s v="suns"/>
    <n v="0"/>
    <m/>
    <m/>
    <s v="missed"/>
    <m/>
    <s v="3pt jump shot"/>
    <n v="29"/>
    <n v="-130"/>
    <n v="257"/>
    <n v="38"/>
    <n v="30.7"/>
    <s v="MISS Booker 29' 3PT Jump Shot"/>
    <b v="0"/>
    <b v="0"/>
    <b v="0"/>
    <b v="0"/>
    <b v="0"/>
    <n v="0"/>
    <n v="203"/>
  </r>
  <r>
    <n v="42000406"/>
    <s v="2020-21 Playoffs"/>
    <d v="2021-07-20T00:00:00"/>
    <x v="6"/>
    <x v="0"/>
    <x v="3"/>
    <x v="4"/>
    <x v="0"/>
    <x v="4"/>
    <x v="3"/>
    <x v="2"/>
    <x v="3"/>
    <x v="0"/>
    <n v="4"/>
    <n v="98"/>
    <n v="105"/>
    <d v="1899-12-30T00:00:06"/>
    <d v="1899-12-30T00:11:54"/>
    <s v="0:00:01"/>
    <n v="1"/>
    <n v="462"/>
    <s v="MIL"/>
    <s v="rebound"/>
    <m/>
    <m/>
    <m/>
    <m/>
    <m/>
    <m/>
    <m/>
    <m/>
    <m/>
    <s v="P.J. Tucker"/>
    <m/>
    <s v="bucks"/>
    <n v="0"/>
    <m/>
    <m/>
    <m/>
    <m/>
    <s v="rebound defensive"/>
    <m/>
    <m/>
    <m/>
    <m/>
    <m/>
    <s v="Tucker REBOUND (Off:2 Def:4)"/>
    <b v="0"/>
    <b v="1"/>
    <b v="0"/>
    <b v="0"/>
    <b v="0"/>
    <n v="0"/>
    <n v="203"/>
  </r>
  <r>
    <n v="42000406"/>
    <s v="2020-21 Playoffs"/>
    <d v="2021-07-20T00:00:00"/>
    <x v="6"/>
    <x v="0"/>
    <x v="3"/>
    <x v="4"/>
    <x v="0"/>
    <x v="4"/>
    <x v="3"/>
    <x v="2"/>
    <x v="3"/>
    <x v="0"/>
    <n v="4"/>
    <n v="98"/>
    <n v="105"/>
    <d v="1899-12-30T00:00:00"/>
    <d v="1899-12-30T00:12:00"/>
    <s v="0:00:06"/>
    <n v="6"/>
    <n v="463"/>
    <m/>
    <s v="end of period"/>
    <m/>
    <m/>
    <m/>
    <m/>
    <m/>
    <m/>
    <m/>
    <m/>
    <m/>
    <m/>
    <m/>
    <s v=""/>
    <n v="0"/>
    <m/>
    <m/>
    <m/>
    <m/>
    <s v="end of period"/>
    <m/>
    <m/>
    <m/>
    <m/>
    <m/>
    <m/>
    <b v="0"/>
    <b v="0"/>
    <b v="0"/>
    <b v="1"/>
    <b v="0"/>
    <n v="1"/>
    <n v="2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7FB90-3512-43A1-AF99-51615E7255E2}" name="PivotTable2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>
  <location ref="A3:M54" firstHeaderRow="0" firstDataRow="1" firstDataCol="10"/>
  <pivotFields count="5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7">
        <item x="4"/>
        <item x="6"/>
        <item x="5"/>
        <item x="3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3">
        <item x="1"/>
        <item x="0"/>
        <item x="2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5"/>
        <item x="1"/>
        <item x="0"/>
        <item x="3"/>
        <item x="2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3"/>
        <item x="4"/>
        <item x="2"/>
        <item x="1"/>
        <item x="0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2"/>
        <item x="4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4"/>
        <item x="3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4"/>
        <item x="0"/>
        <item x="5"/>
        <item x="2"/>
        <item x="6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5"/>
        <item x="4"/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6"/>
        <item x="2"/>
        <item x="3"/>
        <item x="0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3"/>
        <item x="2"/>
        <item x="1"/>
        <item x="4"/>
        <item x="0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0">
    <field x="3"/>
    <field x="4"/>
    <field x="5"/>
    <field x="6"/>
    <field x="7"/>
    <field x="8"/>
    <field x="9"/>
    <field x="10"/>
    <field x="11"/>
    <field x="12"/>
  </rowFields>
  <rowItems count="51">
    <i>
      <x/>
      <x v="1"/>
      <x v="3"/>
      <x v="1"/>
      <x v="2"/>
      <x v="2"/>
      <x v="2"/>
      <x v="1"/>
      <x v="5"/>
      <x v="3"/>
    </i>
    <i r="9">
      <x v="5"/>
    </i>
    <i r="3">
      <x v="3"/>
      <x v="2"/>
      <x v="2"/>
      <x v="2"/>
      <x v="1"/>
      <x v="5"/>
      <x v="5"/>
    </i>
    <i>
      <x v="1"/>
      <x v="1"/>
      <x/>
      <x v="1"/>
      <x v="3"/>
      <x v="1"/>
      <x/>
      <x v="4"/>
      <x v="3"/>
      <x v="4"/>
    </i>
    <i r="2">
      <x v="3"/>
      <x v="1"/>
      <x v="3"/>
      <x v="1"/>
      <x/>
      <x v="4"/>
      <x v="3"/>
      <x v="4"/>
    </i>
    <i r="9">
      <x v="5"/>
    </i>
    <i r="6">
      <x v="6"/>
      <x v="4"/>
      <x v="3"/>
      <x v="4"/>
    </i>
    <i r="2">
      <x v="5"/>
      <x v="1"/>
      <x v="3"/>
      <x v="1"/>
      <x/>
      <x v="4"/>
      <x v="3"/>
      <x v="5"/>
    </i>
    <i>
      <x v="2"/>
      <x v="1"/>
      <x/>
      <x v="1"/>
      <x v="3"/>
      <x/>
      <x/>
      <x v="4"/>
      <x v="3"/>
      <x v="4"/>
    </i>
    <i r="5">
      <x v="1"/>
      <x/>
      <x v="4"/>
      <x v="3"/>
      <x v="4"/>
    </i>
    <i r="5">
      <x v="4"/>
      <x/>
      <x v="4"/>
      <x v="3"/>
      <x v="4"/>
    </i>
    <i>
      <x v="3"/>
      <x v="2"/>
      <x v="2"/>
      <x/>
      <x/>
      <x v="3"/>
      <x v="1"/>
      <x v="5"/>
      <x v="3"/>
      <x v="2"/>
    </i>
    <i r="8">
      <x v="4"/>
      <x v="2"/>
    </i>
    <i r="6">
      <x v="3"/>
      <x v="5"/>
      <x v="4"/>
      <x v="2"/>
    </i>
    <i r="4">
      <x v="4"/>
      <x v="3"/>
      <x v="3"/>
      <x v="5"/>
      <x v="4"/>
      <x v="2"/>
    </i>
    <i r="3">
      <x v="4"/>
      <x/>
      <x v="3"/>
      <x v="1"/>
      <x v="4"/>
      <x v="3"/>
      <x v="2"/>
    </i>
    <i r="7">
      <x v="5"/>
      <x v="3"/>
      <x v="2"/>
    </i>
    <i r="6">
      <x v="6"/>
      <x v="2"/>
      <x v="3"/>
      <x/>
    </i>
    <i r="7">
      <x v="4"/>
      <x v="3"/>
      <x/>
    </i>
    <i r="9">
      <x v="2"/>
    </i>
    <i r="4">
      <x v="1"/>
      <x v="3"/>
      <x v="3"/>
      <x v="5"/>
      <x v="4"/>
      <x v="2"/>
    </i>
    <i r="6">
      <x v="6"/>
      <x v="4"/>
      <x v="3"/>
      <x/>
    </i>
    <i r="9">
      <x v="2"/>
    </i>
    <i r="4">
      <x v="4"/>
      <x v="3"/>
      <x v="3"/>
      <x v="5"/>
      <x v="4"/>
      <x v="2"/>
    </i>
    <i r="1">
      <x/>
      <x v="2"/>
      <x v="4"/>
      <x/>
      <x v="3"/>
      <x v="4"/>
      <x v="2"/>
      <x v="3"/>
      <x/>
    </i>
    <i r="6">
      <x v="6"/>
      <x v="2"/>
      <x v="3"/>
      <x/>
    </i>
    <i>
      <x v="4"/>
      <x v="1"/>
      <x v="2"/>
      <x v="4"/>
      <x v="3"/>
      <x/>
      <x v="2"/>
      <x v="3"/>
      <x v="4"/>
      <x v="4"/>
    </i>
    <i r="5">
      <x v="4"/>
      <x/>
      <x v="3"/>
      <x v="4"/>
      <x v="4"/>
    </i>
    <i r="6">
      <x v="2"/>
      <x v="3"/>
      <x v="4"/>
      <x v="4"/>
    </i>
    <i>
      <x v="5"/>
      <x/>
      <x v="2"/>
      <x v="4"/>
      <x/>
      <x v="3"/>
      <x v="4"/>
      <x v="2"/>
      <x v="3"/>
      <x/>
    </i>
    <i r="5">
      <x v="4"/>
      <x v="4"/>
      <x v="2"/>
      <x v="2"/>
      <x v="1"/>
    </i>
    <i r="8">
      <x v="3"/>
      <x/>
    </i>
    <i r="9">
      <x v="1"/>
    </i>
    <i r="2">
      <x v="4"/>
      <x v="4"/>
      <x/>
      <x v="4"/>
      <x v="4"/>
      <x v="2"/>
      <x v="2"/>
      <x v="1"/>
    </i>
    <i>
      <x v="6"/>
      <x v="1"/>
      <x v="1"/>
      <x v="2"/>
      <x v="3"/>
      <x v="4"/>
      <x/>
      <x v="3"/>
      <x/>
      <x v="2"/>
    </i>
    <i r="3">
      <x v="3"/>
      <x v="2"/>
      <x v="2"/>
      <x v="1"/>
      <x/>
      <x v="1"/>
      <x v="3"/>
    </i>
    <i r="6">
      <x v="2"/>
      <x/>
      <x v="5"/>
      <x v="3"/>
    </i>
    <i r="9">
      <x v="5"/>
    </i>
    <i r="8">
      <x v="6"/>
      <x v="3"/>
    </i>
    <i r="7">
      <x v="1"/>
      <x v="5"/>
      <x v="5"/>
    </i>
    <i r="6">
      <x v="5"/>
      <x/>
      <x v="1"/>
      <x v="3"/>
    </i>
    <i r="8">
      <x v="6"/>
      <x v="3"/>
    </i>
    <i r="4">
      <x v="3"/>
      <x v="4"/>
      <x/>
      <x v="3"/>
      <x/>
      <x v="2"/>
    </i>
    <i r="3">
      <x v="5"/>
      <x v="2"/>
      <x v="2"/>
      <x v="1"/>
      <x/>
      <x v="1"/>
      <x v="3"/>
    </i>
    <i r="2">
      <x v="2"/>
      <x v="3"/>
      <x v="3"/>
      <x v="4"/>
      <x/>
      <x v="3"/>
      <x/>
      <x v="2"/>
    </i>
    <i r="8">
      <x v="4"/>
      <x v="2"/>
    </i>
    <i r="9">
      <x v="4"/>
    </i>
    <i r="3">
      <x v="4"/>
      <x v="3"/>
      <x v="4"/>
      <x/>
      <x v="3"/>
      <x v="4"/>
      <x v="4"/>
    </i>
    <i r="2">
      <x v="3"/>
      <x v="3"/>
      <x v="2"/>
      <x v="2"/>
      <x v="2"/>
      <x v="1"/>
      <x v="5"/>
      <x v="5"/>
    </i>
    <i r="2">
      <x v="6"/>
      <x v="5"/>
      <x v="2"/>
      <x v="2"/>
      <x v="1"/>
      <x/>
      <x v="1"/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alue of points" fld="35" baseField="0" baseItem="0"/>
    <dataField name="Sum of time" fld="19" baseField="0" baseItem="0"/>
    <dataField name="Sum of new posession?" fld="52" baseField="0" baseItem="0"/>
  </dataFields>
  <formats count="10">
    <format dxfId="75">
      <pivotArea field="3" type="button" dataOnly="0" labelOnly="1" outline="0" axis="axisRow" fieldPosition="0"/>
    </format>
    <format dxfId="74">
      <pivotArea field="4" type="button" dataOnly="0" labelOnly="1" outline="0" axis="axisRow" fieldPosition="1"/>
    </format>
    <format dxfId="73">
      <pivotArea field="5" type="button" dataOnly="0" labelOnly="1" outline="0" axis="axisRow" fieldPosition="2"/>
    </format>
    <format dxfId="72">
      <pivotArea field="6" type="button" dataOnly="0" labelOnly="1" outline="0" axis="axisRow" fieldPosition="3"/>
    </format>
    <format dxfId="71">
      <pivotArea field="7" type="button" dataOnly="0" labelOnly="1" outline="0" axis="axisRow" fieldPosition="4"/>
    </format>
    <format dxfId="70">
      <pivotArea field="8" type="button" dataOnly="0" labelOnly="1" outline="0" axis="axisRow" fieldPosition="5"/>
    </format>
    <format dxfId="69">
      <pivotArea field="9" type="button" dataOnly="0" labelOnly="1" outline="0" axis="axisRow" fieldPosition="6"/>
    </format>
    <format dxfId="68">
      <pivotArea field="10" type="button" dataOnly="0" labelOnly="1" outline="0" axis="axisRow" fieldPosition="7"/>
    </format>
    <format dxfId="67">
      <pivotArea field="11" type="button" dataOnly="0" labelOnly="1" outline="0" axis="axisRow" fieldPosition="8"/>
    </format>
    <format dxfId="66">
      <pivotArea field="12" type="button" dataOnly="0" labelOnly="1" outline="0" axis="axisRow" fieldPosition="9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DE90B-46B4-4173-AB59-1CB1A8B4666E}" name="PivotTable2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>
  <location ref="A3:M54" firstHeaderRow="0" firstDataRow="1" firstDataCol="10"/>
  <pivotFields count="5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4"/>
        <item x="6"/>
        <item x="5"/>
        <item x="3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3">
        <item x="1"/>
        <item x="0"/>
        <item x="2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5"/>
        <item x="1"/>
        <item x="0"/>
        <item x="3"/>
        <item x="2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3"/>
        <item x="4"/>
        <item x="2"/>
        <item x="1"/>
        <item x="0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2"/>
        <item x="4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4"/>
        <item x="3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4"/>
        <item x="0"/>
        <item x="5"/>
        <item x="2"/>
        <item x="6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5"/>
        <item x="4"/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6"/>
        <item x="2"/>
        <item x="3"/>
        <item x="0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3"/>
        <item x="2"/>
        <item x="1"/>
        <item x="4"/>
        <item x="0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0">
    <field x="3"/>
    <field x="4"/>
    <field x="5"/>
    <field x="6"/>
    <field x="7"/>
    <field x="8"/>
    <field x="9"/>
    <field x="10"/>
    <field x="11"/>
    <field x="12"/>
  </rowFields>
  <rowItems count="51">
    <i>
      <x/>
      <x v="1"/>
      <x v="3"/>
      <x v="1"/>
      <x v="2"/>
      <x v="2"/>
      <x v="2"/>
      <x v="1"/>
      <x v="5"/>
      <x v="3"/>
    </i>
    <i r="9">
      <x v="5"/>
    </i>
    <i r="3">
      <x v="3"/>
      <x v="2"/>
      <x v="2"/>
      <x v="2"/>
      <x v="1"/>
      <x v="5"/>
      <x v="5"/>
    </i>
    <i>
      <x v="1"/>
      <x v="1"/>
      <x/>
      <x v="1"/>
      <x v="3"/>
      <x v="1"/>
      <x/>
      <x v="4"/>
      <x v="3"/>
      <x v="4"/>
    </i>
    <i r="2">
      <x v="3"/>
      <x v="1"/>
      <x v="3"/>
      <x v="1"/>
      <x/>
      <x v="4"/>
      <x v="3"/>
      <x v="4"/>
    </i>
    <i r="9">
      <x v="5"/>
    </i>
    <i r="6">
      <x v="6"/>
      <x v="4"/>
      <x v="3"/>
      <x v="4"/>
    </i>
    <i r="2">
      <x v="5"/>
      <x v="1"/>
      <x v="3"/>
      <x v="1"/>
      <x/>
      <x v="4"/>
      <x v="3"/>
      <x v="5"/>
    </i>
    <i>
      <x v="2"/>
      <x v="1"/>
      <x/>
      <x v="1"/>
      <x v="3"/>
      <x/>
      <x/>
      <x v="4"/>
      <x v="3"/>
      <x v="4"/>
    </i>
    <i r="5">
      <x v="1"/>
      <x/>
      <x v="4"/>
      <x v="3"/>
      <x v="4"/>
    </i>
    <i r="5">
      <x v="4"/>
      <x/>
      <x v="4"/>
      <x v="3"/>
      <x v="4"/>
    </i>
    <i>
      <x v="3"/>
      <x v="2"/>
      <x v="2"/>
      <x/>
      <x/>
      <x v="3"/>
      <x v="1"/>
      <x v="5"/>
      <x v="3"/>
      <x v="2"/>
    </i>
    <i r="8">
      <x v="4"/>
      <x v="2"/>
    </i>
    <i r="6">
      <x v="3"/>
      <x v="5"/>
      <x v="4"/>
      <x v="2"/>
    </i>
    <i r="4">
      <x v="4"/>
      <x v="3"/>
      <x v="3"/>
      <x v="5"/>
      <x v="4"/>
      <x v="2"/>
    </i>
    <i r="3">
      <x v="4"/>
      <x/>
      <x v="3"/>
      <x v="1"/>
      <x v="4"/>
      <x v="3"/>
      <x v="2"/>
    </i>
    <i r="7">
      <x v="5"/>
      <x v="3"/>
      <x v="2"/>
    </i>
    <i r="6">
      <x v="6"/>
      <x v="2"/>
      <x v="3"/>
      <x/>
    </i>
    <i r="7">
      <x v="4"/>
      <x v="3"/>
      <x/>
    </i>
    <i r="9">
      <x v="2"/>
    </i>
    <i r="4">
      <x v="1"/>
      <x v="3"/>
      <x v="3"/>
      <x v="5"/>
      <x v="4"/>
      <x v="2"/>
    </i>
    <i r="6">
      <x v="6"/>
      <x v="4"/>
      <x v="3"/>
      <x/>
    </i>
    <i r="9">
      <x v="2"/>
    </i>
    <i r="4">
      <x v="4"/>
      <x v="3"/>
      <x v="3"/>
      <x v="5"/>
      <x v="4"/>
      <x v="2"/>
    </i>
    <i r="1">
      <x/>
      <x v="2"/>
      <x v="4"/>
      <x/>
      <x v="3"/>
      <x v="4"/>
      <x v="2"/>
      <x v="3"/>
      <x/>
    </i>
    <i r="6">
      <x v="6"/>
      <x v="2"/>
      <x v="3"/>
      <x/>
    </i>
    <i>
      <x v="4"/>
      <x v="1"/>
      <x v="2"/>
      <x v="4"/>
      <x v="3"/>
      <x/>
      <x v="2"/>
      <x v="3"/>
      <x v="4"/>
      <x v="4"/>
    </i>
    <i r="5">
      <x v="4"/>
      <x/>
      <x v="3"/>
      <x v="4"/>
      <x v="4"/>
    </i>
    <i r="6">
      <x v="2"/>
      <x v="3"/>
      <x v="4"/>
      <x v="4"/>
    </i>
    <i>
      <x v="5"/>
      <x/>
      <x v="2"/>
      <x v="4"/>
      <x/>
      <x v="3"/>
      <x v="4"/>
      <x v="2"/>
      <x v="3"/>
      <x/>
    </i>
    <i r="5">
      <x v="4"/>
      <x v="4"/>
      <x v="2"/>
      <x v="2"/>
      <x v="1"/>
    </i>
    <i r="8">
      <x v="3"/>
      <x/>
    </i>
    <i r="9">
      <x v="1"/>
    </i>
    <i r="2">
      <x v="4"/>
      <x v="4"/>
      <x/>
      <x v="4"/>
      <x v="4"/>
      <x v="2"/>
      <x v="2"/>
      <x v="1"/>
    </i>
    <i>
      <x v="6"/>
      <x v="1"/>
      <x v="1"/>
      <x v="2"/>
      <x v="3"/>
      <x v="4"/>
      <x/>
      <x v="3"/>
      <x/>
      <x v="2"/>
    </i>
    <i r="3">
      <x v="3"/>
      <x v="2"/>
      <x v="2"/>
      <x v="1"/>
      <x/>
      <x v="1"/>
      <x v="3"/>
    </i>
    <i r="6">
      <x v="2"/>
      <x/>
      <x v="5"/>
      <x v="3"/>
    </i>
    <i r="9">
      <x v="5"/>
    </i>
    <i r="8">
      <x v="6"/>
      <x v="3"/>
    </i>
    <i r="7">
      <x v="1"/>
      <x v="5"/>
      <x v="5"/>
    </i>
    <i r="6">
      <x v="5"/>
      <x/>
      <x v="1"/>
      <x v="3"/>
    </i>
    <i r="8">
      <x v="6"/>
      <x v="3"/>
    </i>
    <i r="4">
      <x v="3"/>
      <x v="4"/>
      <x/>
      <x v="3"/>
      <x/>
      <x v="2"/>
    </i>
    <i r="3">
      <x v="5"/>
      <x v="2"/>
      <x v="2"/>
      <x v="1"/>
      <x/>
      <x v="1"/>
      <x v="3"/>
    </i>
    <i r="2">
      <x v="2"/>
      <x v="3"/>
      <x v="3"/>
      <x v="4"/>
      <x/>
      <x v="3"/>
      <x/>
      <x v="2"/>
    </i>
    <i r="8">
      <x v="4"/>
      <x v="2"/>
    </i>
    <i r="9">
      <x v="4"/>
    </i>
    <i r="3">
      <x v="4"/>
      <x v="3"/>
      <x v="4"/>
      <x/>
      <x v="3"/>
      <x v="4"/>
      <x v="4"/>
    </i>
    <i r="2">
      <x v="3"/>
      <x v="3"/>
      <x v="2"/>
      <x v="2"/>
      <x v="2"/>
      <x v="1"/>
      <x v="5"/>
      <x v="5"/>
    </i>
    <i r="2">
      <x v="6"/>
      <x v="5"/>
      <x v="2"/>
      <x v="2"/>
      <x v="1"/>
      <x/>
      <x v="1"/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alue of points" fld="35" baseField="0" baseItem="0"/>
    <dataField name="Sum of time" fld="19" baseField="0" baseItem="0"/>
    <dataField name="Sum of new posession?" fld="52" baseField="0" baseItem="0"/>
  </dataFields>
  <formats count="10">
    <format dxfId="1">
      <pivotArea field="3" type="button" dataOnly="0" labelOnly="1" outline="0" axis="axisRow" fieldPosition="0"/>
    </format>
    <format dxfId="2">
      <pivotArea field="4" type="button" dataOnly="0" labelOnly="1" outline="0" axis="axisRow" fieldPosition="1"/>
    </format>
    <format dxfId="3">
      <pivotArea field="5" type="button" dataOnly="0" labelOnly="1" outline="0" axis="axisRow" fieldPosition="2"/>
    </format>
    <format dxfId="4">
      <pivotArea field="6" type="button" dataOnly="0" labelOnly="1" outline="0" axis="axisRow" fieldPosition="3"/>
    </format>
    <format dxfId="5">
      <pivotArea field="7" type="button" dataOnly="0" labelOnly="1" outline="0" axis="axisRow" fieldPosition="4"/>
    </format>
    <format dxfId="6">
      <pivotArea field="8" type="button" dataOnly="0" labelOnly="1" outline="0" axis="axisRow" fieldPosition="5"/>
    </format>
    <format dxfId="7">
      <pivotArea field="9" type="button" dataOnly="0" labelOnly="1" outline="0" axis="axisRow" fieldPosition="6"/>
    </format>
    <format dxfId="8">
      <pivotArea field="10" type="button" dataOnly="0" labelOnly="1" outline="0" axis="axisRow" fieldPosition="7"/>
    </format>
    <format dxfId="9">
      <pivotArea field="11" type="button" dataOnly="0" labelOnly="1" outline="0" axis="axisRow" fieldPosition="8"/>
    </format>
    <format dxfId="10">
      <pivotArea field="12" type="button" dataOnly="0" labelOnly="1" outline="0" axis="axisRow" fieldPosition="9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E8ECBE-8603-4248-9C14-981562153F67}" name="Table1" displayName="Table1" ref="A1:BB464" totalsRowShown="0" headerRowDxfId="65" dataDxfId="64">
  <autoFilter ref="A1:BB464" xr:uid="{94E70523-617C-4D2B-AEF5-4217F1E90F8A}"/>
  <tableColumns count="54">
    <tableColumn id="1" xr3:uid="{2DF1BC4B-A96A-4CFE-B706-1005C4069F1A}" name="GAME-ID" dataDxfId="63"/>
    <tableColumn id="2" xr3:uid="{371F816B-8FF3-4071-94F7-6E7196F435B1}" name="Season that this data sets belongs to." dataDxfId="62"/>
    <tableColumn id="3" xr3:uid="{5A91CC43-575A-4813-A45B-C306DE403EEB}" name="Game _x000a_Date" dataDxfId="61"/>
    <tableColumn id="4" xr3:uid="{2BCB8B74-4857-4333-A584-3BB0A774D315}" name="Away Team's_x000a_Five-Men Lineup_x000a_(Players On The Court)_x000a_1" dataDxfId="60"/>
    <tableColumn id="5" xr3:uid="{5523263E-C80A-4B53-A57A-A7C7C19D22C6}" name="Away Team's_x000a_Five-Men Lineup_x000a_(Players On The Court)_x000a_2" dataDxfId="59"/>
    <tableColumn id="6" xr3:uid="{7DA9E4DC-0A17-4D87-B321-DE828AFE9191}" name="Away Team's_x000a_Five-Men Lineup_x000a_(Players On The Court)_x000a_3" dataDxfId="58"/>
    <tableColumn id="7" xr3:uid="{9381C71D-BDA5-4A92-AD30-A761724FE793}" name="Away Team's_x000a_Five-Men Lineup_x000a_(Players On The Court)_x000a_4" dataDxfId="57"/>
    <tableColumn id="8" xr3:uid="{CD9FBB43-BBAE-43B9-9C4E-0B7F82A71349}" name="Away Team's_x000a_Five-Men Lineup_x000a_(Players On The Court)_x000a_5" dataDxfId="56"/>
    <tableColumn id="9" xr3:uid="{F3474A47-5D5E-4F49-AB4A-17C203D1E0CE}" name="Home Team's_x000a_Five-Men Lineup_x000a_(Players On The Court)_x000a_1" dataDxfId="55"/>
    <tableColumn id="10" xr3:uid="{44906B3C-B80C-4AC4-9A37-BA877595FCD3}" name="Home Team's_x000a_Five-Men Lineup_x000a_(Players On The Court)_x000a_2" dataDxfId="54"/>
    <tableColumn id="11" xr3:uid="{F143A135-7E52-4C8E-B9F9-9F87849DDF53}" name="Home Team's_x000a_Five-Men Lineup_x000a_(Players On The Court)_x000a_3" dataDxfId="53"/>
    <tableColumn id="12" xr3:uid="{D91551D9-D480-4B57-9817-805DC8F92DA2}" name="Home Team's_x000a_Five-Men Lineup_x000a_(Players On The Court)_x000a_4" dataDxfId="52"/>
    <tableColumn id="13" xr3:uid="{23A8FEB7-B57E-4660-B65E-2C6050F44982}" name="Home Team's_x000a_Five-Men Lineup_x000a_(Players On The Court)_x000a_5" dataDxfId="51"/>
    <tableColumn id="14" xr3:uid="{60C19E1A-61F4-4D8E-ABBB-2000E85CD2BE}" name="Period of the game that the the event described in that row actually occurred." dataDxfId="50"/>
    <tableColumn id="15" xr3:uid="{5772974B-BBD2-407A-920F-A68AF9D34816}" name="Accumulated score of away team at that moment in the game" dataDxfId="49"/>
    <tableColumn id="16" xr3:uid="{55C677EA-A4BB-48B5-8F19-EAD1D297F571}" name="Accumulated score of home team at that moment in the game" dataDxfId="48"/>
    <tableColumn id="17" xr3:uid="{7E23CEDB-9135-4C7D-BDFC-F58478232A59}" name="Remaining time in the period" dataDxfId="47"/>
    <tableColumn id="18" xr3:uid="{74C5D7D8-D54B-4620-8943-A8520454E19F}" name="Time passed since the period has started." dataDxfId="46"/>
    <tableColumn id="19" xr3:uid="{67280C32-174C-4A72-A219-F3771356448A}" name="Duration of the event described in that row." dataDxfId="45"/>
    <tableColumn id="50" xr3:uid="{5D68702C-C1D8-413A-B895-69BB490B239A}" name="time" dataDxfId="44">
      <calculatedColumnFormula>MID(Table1[[#This Row],[Duration of the event described in that row.]],3,2)*60+RIGHT(Table1[[#This Row],[Duration of the event described in that row.]],2)</calculatedColumnFormula>
    </tableColumn>
    <tableColumn id="20" xr3:uid="{72C91D4B-3BB0-43CB-BE39-24F1DF145F1B}" name="All events in a game has an id number" dataDxfId="43"/>
    <tableColumn id="21" xr3:uid="{B9FC1320-CA5C-4BB0-A6DB-F35895A0F47B}" name="The team that has executed the described event" dataDxfId="42"/>
    <tableColumn id="22" xr3:uid="{914E0793-9F7F-4610-912D-729A78106276}" name="Various types of events (fouls, freethrows, turnovers etc.)" dataDxfId="41"/>
    <tableColumn id="23" xr3:uid="{588CD3D1-357A-4A07-B7AA-DCE8020B08C2}" name="The player who made the assist if the event is an assisted field goal." dataDxfId="40"/>
    <tableColumn id="24" xr3:uid="{9A5C9549-7D8E-4106-8BDA-1167BCAE073F}" name="Player of away team who is participating in a jumpball" dataDxfId="39"/>
    <tableColumn id="25" xr3:uid="{87A5F421-AF51-42B6-8B1B-7104998C0AA4}" name="Player of home team who is participating in a jumpball" dataDxfId="38"/>
    <tableColumn id="26" xr3:uid="{1E1B6289-66EC-477B-BD4E-0C4D2927EAE1}" name="Player who blocked a shot" dataDxfId="37"/>
    <tableColumn id="27" xr3:uid="{A3E5C927-18EF-48D3-93D3-CD051AD6D1F8}" name="Player who checks in the game" dataDxfId="36"/>
    <tableColumn id="28" xr3:uid="{71330AC8-E66F-4B0D-BE76-7E94ABFB8E4D}" name="Player who checks out the game" dataDxfId="35"/>
    <tableColumn id="29" xr3:uid="{5C734D82-969C-4D45-83C9-3FAC44166F7D}" name="Freethrows in an order (first, second, third...)" dataDxfId="34"/>
    <tableColumn id="30" xr3:uid="{54D66426-E426-4BFD-B52E-468ACD010CA9}" name="Player who has drawn a foul." dataDxfId="33"/>
    <tableColumn id="31" xr3:uid="{D24067C8-450A-48CE-A5E2-EBB94CBF3732}" name="How many free throws are going to be shoot" dataDxfId="32"/>
    <tableColumn id="32" xr3:uid="{8DEC9EB0-35E0-409D-8A77-ED30D7F6B276}" name="Player who made this event" dataDxfId="31"/>
    <tableColumn id="33" xr3:uid="{9593038A-36FF-4C0F-A65C-D3F5406ED61B}" name="Points scored within the event" dataDxfId="30"/>
    <tableColumn id="34" xr3:uid="{706C5E6F-268B-4E64-BF1F-FD782A66250A}" name="team who did the thing" dataDxfId="29">
      <calculatedColumnFormula>_xlfn.IFNA(INDEX('normalized by minutes'!$AI$12:$AI$28,MATCH('raw data'!AG2,'normalized by minutes'!$AH$12:$AH$28,0)),"")</calculatedColumnFormula>
    </tableColumn>
    <tableColumn id="35" xr3:uid="{4290A067-35F1-4F3B-85D1-08AF52858838}" name="value of points" dataDxfId="28">
      <calculatedColumnFormula>AH2*IF(AI2="suns",-1,1)</calculatedColumnFormula>
    </tableColumn>
    <tableColumn id="36" xr3:uid="{DAFAFABE-4E9A-4F20-B490-89E137E67C3B}" name="Player who grabbed the ball after an event." dataDxfId="27"/>
    <tableColumn id="37" xr3:uid="{78D88798-FF3D-45BF-AB9D-D40D4AAD7C6D}" name="More details on how the event happened" dataDxfId="26"/>
    <tableColumn id="38" xr3:uid="{6E987714-B7C5-4164-A2C6-DC461B2E14DE}" name="Shot made or missed" dataDxfId="25"/>
    <tableColumn id="39" xr3:uid="{21E102BF-8095-4BB6-92FC-E489CB026189}" name="Player who steals the ball" dataDxfId="24"/>
    <tableColumn id="40" xr3:uid="{6BD673EE-6A4C-44B2-93D0-A2825E1C11BD}" name="Various types of events occurs in a game" dataDxfId="23"/>
    <tableColumn id="41" xr3:uid="{E68657E8-8F27-472C-B238-C3AD0E9A474C}" name="Shot distance (feet)" dataDxfId="22"/>
    <tableColumn id="42" xr3:uid="{E29163F9-C01A-41C4-A30C-8B94EE666A1D}" name="X axis value of the shot" dataDxfId="21"/>
    <tableColumn id="43" xr3:uid="{B6D74F14-AB77-42E1-A3D6-21DDD57D4CCA}" name="Y axis value of the shot" dataDxfId="20"/>
    <tableColumn id="44" xr3:uid="{7ECABBF1-472B-4452-9B00-255C2AF45561}" name="X axis value converted to X coordinate on an standard NBA court _x000a_(94 feet long and 50 feet wide)" dataDxfId="19"/>
    <tableColumn id="45" xr3:uid="{44C59739-DB87-4FB6-A2E3-94E91DD0E5BC}" name="Y axis value converted to Y coordinate on an standard NBA court _x000a_(94 feet long and 50 feet wide)" dataDxfId="18"/>
    <tableColumn id="46" xr3:uid="{23AF0771-8B12-4C39-A96E-A882EC2A7517}" name="Description of the play" dataDxfId="17"/>
    <tableColumn id="47" xr3:uid="{BCF2CC66-2EFB-4A24-86C1-8D5D3A3007BD}" name="made field goal" dataDxfId="0">
      <calculatedColumnFormula>AH2&gt;1</calculatedColumnFormula>
    </tableColumn>
    <tableColumn id="48" xr3:uid="{26919CF7-D110-497F-951B-394A270AC76B}" name="defensive rebound" dataDxfId="15">
      <calculatedColumnFormula>AO2="rebound defensive"</calculatedColumnFormula>
    </tableColumn>
    <tableColumn id="49" xr3:uid="{B045105B-2B7B-4DF9-991F-73C21F948B4E}" name="turnover" dataDxfId="13">
      <calculatedColumnFormula>W2="turnover"</calculatedColumnFormula>
    </tableColumn>
    <tableColumn id="51" xr3:uid="{619A9ADE-7046-4A8D-85EB-B3DB823FE10F}" name="end of period" dataDxfId="12">
      <calculatedColumnFormula>W2="end of period"</calculatedColumnFormula>
    </tableColumn>
    <tableColumn id="52" xr3:uid="{0A89C862-AEA4-4FE5-98EE-47663B6CF244}" name="2nd free throw" dataDxfId="11">
      <calculatedColumnFormula>AND(W2="free throw",NOT(W3="free throw"),AJ2=1)</calculatedColumnFormula>
    </tableColumn>
    <tableColumn id="53" xr3:uid="{886295F5-70E7-453B-B70F-668719D5EC12}" name="new posession?" dataDxfId="16"/>
    <tableColumn id="54" xr3:uid="{578FEBF7-BABD-4E47-871E-D035B2BCBC85}" name="posession #" dataDxfId="14">
      <calculatedColumnFormula>SUM($BA$2:BA2)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4F64-7AAB-4D88-9232-6151B3F83652}">
  <dimension ref="A3:AJ54"/>
  <sheetViews>
    <sheetView zoomScale="85" zoomScaleNormal="85" workbookViewId="0">
      <selection activeCell="N4" sqref="N4"/>
    </sheetView>
  </sheetViews>
  <sheetFormatPr defaultRowHeight="14.5" x14ac:dyDescent="0.35"/>
  <cols>
    <col min="1" max="9" width="20.7265625" customWidth="1"/>
    <col min="10" max="10" width="22.90625" bestFit="1" customWidth="1"/>
    <col min="11" max="11" width="19.6328125" bestFit="1" customWidth="1"/>
    <col min="12" max="12" width="10.90625" bestFit="1" customWidth="1"/>
    <col min="13" max="13" width="20.453125" bestFit="1" customWidth="1"/>
    <col min="14" max="14" width="8.81640625" bestFit="1" customWidth="1"/>
    <col min="15" max="24" width="8.7265625" hidden="1" customWidth="1"/>
    <col min="25" max="26" width="8.81640625" bestFit="1" customWidth="1"/>
    <col min="27" max="27" width="17.6328125" bestFit="1" customWidth="1"/>
    <col min="28" max="28" width="8.81640625" bestFit="1" customWidth="1"/>
    <col min="36" max="36" width="13.1796875" bestFit="1" customWidth="1"/>
  </cols>
  <sheetData>
    <row r="3" spans="1:36" s="7" customFormat="1" ht="59.25" customHeight="1" x14ac:dyDescent="0.35">
      <c r="A3" s="6" t="s">
        <v>51</v>
      </c>
      <c r="B3" s="6" t="s">
        <v>52</v>
      </c>
      <c r="C3" s="6" t="s">
        <v>53</v>
      </c>
      <c r="D3" s="6" t="s">
        <v>54</v>
      </c>
      <c r="E3" s="6" t="s">
        <v>55</v>
      </c>
      <c r="F3" s="6" t="s">
        <v>56</v>
      </c>
      <c r="G3" s="6" t="s">
        <v>57</v>
      </c>
      <c r="H3" s="6" t="s">
        <v>58</v>
      </c>
      <c r="I3" s="6" t="s">
        <v>59</v>
      </c>
      <c r="J3" s="6" t="s">
        <v>60</v>
      </c>
      <c r="K3" t="s">
        <v>561</v>
      </c>
      <c r="L3" t="s">
        <v>591</v>
      </c>
      <c r="M3" t="s">
        <v>614</v>
      </c>
      <c r="N3" s="7" t="s">
        <v>592</v>
      </c>
      <c r="O3" s="7" t="s">
        <v>594</v>
      </c>
      <c r="P3" s="7" t="s">
        <v>595</v>
      </c>
      <c r="Q3" s="7" t="s">
        <v>596</v>
      </c>
      <c r="R3" s="7" t="s">
        <v>597</v>
      </c>
      <c r="S3" s="7" t="s">
        <v>598</v>
      </c>
      <c r="T3" s="7" t="s">
        <v>599</v>
      </c>
      <c r="U3" s="7" t="s">
        <v>600</v>
      </c>
      <c r="V3" s="7" t="s">
        <v>601</v>
      </c>
      <c r="W3" s="7" t="s">
        <v>602</v>
      </c>
      <c r="X3" s="7" t="s">
        <v>603</v>
      </c>
      <c r="Y3" s="7" t="s">
        <v>607</v>
      </c>
      <c r="Z3" s="7" t="s">
        <v>605</v>
      </c>
      <c r="AA3" s="7" t="s">
        <v>606</v>
      </c>
      <c r="AB3" s="7" t="s">
        <v>604</v>
      </c>
    </row>
    <row r="4" spans="1:36" x14ac:dyDescent="0.35">
      <c r="A4" t="s">
        <v>106</v>
      </c>
      <c r="B4" t="s">
        <v>103</v>
      </c>
      <c r="C4" t="s">
        <v>102</v>
      </c>
      <c r="D4" t="s">
        <v>104</v>
      </c>
      <c r="E4" t="s">
        <v>105</v>
      </c>
      <c r="F4" t="s">
        <v>107</v>
      </c>
      <c r="G4" t="s">
        <v>67</v>
      </c>
      <c r="H4" t="s">
        <v>66</v>
      </c>
      <c r="I4" t="s">
        <v>108</v>
      </c>
      <c r="J4" t="s">
        <v>68</v>
      </c>
      <c r="K4" s="8">
        <v>10</v>
      </c>
      <c r="L4" s="8">
        <v>471</v>
      </c>
      <c r="M4" s="8">
        <v>36</v>
      </c>
      <c r="N4" s="12">
        <f>IFERROR(K4/L4*60,0)</f>
        <v>1.2738853503184713</v>
      </c>
      <c r="O4" s="12">
        <f>INDEX('normalized by minutes'!$AJ$12:$AJ$28,MATCH('normalized by minutes'!A4,'normalized by minutes'!$AH$12:$AH$28,0))</f>
        <v>6.6735422746828936</v>
      </c>
      <c r="P4" s="12">
        <f>INDEX('normalized by minutes'!$AJ$12:$AJ$28,MATCH('normalized by minutes'!B4,'normalized by minutes'!$AH$12:$AH$28,0))</f>
        <v>9.6244392515038992</v>
      </c>
      <c r="Q4" s="12">
        <f>INDEX('normalized by minutes'!$AJ$12:$AJ$28,MATCH('normalized by minutes'!C4,'normalized by minutes'!$AH$12:$AH$28,0))</f>
        <v>7.5649730919210754</v>
      </c>
      <c r="R4" s="12">
        <f>INDEX('normalized by minutes'!$AJ$12:$AJ$28,MATCH('normalized by minutes'!D4,'normalized by minutes'!$AH$12:$AH$28,0))</f>
        <v>6.5779367207801966</v>
      </c>
      <c r="S4" s="12">
        <f>INDEX('normalized by minutes'!$AJ$12:$AJ$28,MATCH('normalized by minutes'!E4,'normalized by minutes'!$AH$12:$AH$28,0))</f>
        <v>5.503196779534604</v>
      </c>
      <c r="T4" s="12">
        <f>INDEX('normalized by minutes'!$AJ$12:$AJ$28,MATCH('normalized by minutes'!F4,'normalized by minutes'!$AH$12:$AH$28,0))</f>
        <v>-5.9972617625244444</v>
      </c>
      <c r="U4" s="12">
        <f>INDEX('normalized by minutes'!$AJ$12:$AJ$28,MATCH('normalized by minutes'!G4,'normalized by minutes'!$AH$12:$AH$28,0))</f>
        <v>-6.4500203948759705</v>
      </c>
      <c r="V4" s="12">
        <f>INDEX('normalized by minutes'!$AJ$12:$AJ$28,MATCH('normalized by minutes'!H4,'normalized by minutes'!$AH$12:$AH$28,0))</f>
        <v>-7.768724720706139</v>
      </c>
      <c r="W4" s="12">
        <f>INDEX('normalized by minutes'!$AJ$12:$AJ$28,MATCH('normalized by minutes'!I4,'normalized by minutes'!$AH$12:$AH$28,0))</f>
        <v>-7.8045720597732657</v>
      </c>
      <c r="X4" s="12">
        <f>INDEX('normalized by minutes'!$AJ$12:$AJ$28,MATCH('normalized by minutes'!J4,'normalized by minutes'!$AH$12:$AH$28,0))</f>
        <v>-6.8010139411844746</v>
      </c>
      <c r="Y4" s="12">
        <f>SUM(O4:X4)</f>
        <v>1.1224952393583747</v>
      </c>
      <c r="Z4" s="12">
        <f>Y4-N4</f>
        <v>-0.15139011096009658</v>
      </c>
      <c r="AA4" s="12">
        <f>Z4^2</f>
        <v>2.2918965696510356E-2</v>
      </c>
      <c r="AB4" s="12">
        <f>Y4*L4/60</f>
        <v>8.8115876289632418</v>
      </c>
    </row>
    <row r="5" spans="1:36" x14ac:dyDescent="0.35">
      <c r="A5" t="s">
        <v>106</v>
      </c>
      <c r="B5" t="s">
        <v>103</v>
      </c>
      <c r="C5" t="s">
        <v>102</v>
      </c>
      <c r="D5" t="s">
        <v>104</v>
      </c>
      <c r="E5" t="s">
        <v>105</v>
      </c>
      <c r="F5" t="s">
        <v>107</v>
      </c>
      <c r="G5" t="s">
        <v>67</v>
      </c>
      <c r="H5" t="s">
        <v>66</v>
      </c>
      <c r="I5" t="s">
        <v>108</v>
      </c>
      <c r="J5" t="s">
        <v>81</v>
      </c>
      <c r="K5" s="8">
        <v>0</v>
      </c>
      <c r="L5" s="8">
        <v>0</v>
      </c>
      <c r="M5" s="8">
        <v>1</v>
      </c>
      <c r="N5" s="12">
        <f t="shared" ref="N5:N49" si="0">IFERROR(K5/L5*60,0)</f>
        <v>0</v>
      </c>
      <c r="O5" s="12">
        <f>INDEX('normalized by minutes'!$AJ$12:$AJ$28,MATCH('normalized by minutes'!A5,'normalized by minutes'!$AH$12:$AH$28,0))</f>
        <v>6.6735422746828936</v>
      </c>
      <c r="P5" s="12">
        <f>INDEX('normalized by minutes'!$AJ$12:$AJ$28,MATCH('normalized by minutes'!B5,'normalized by minutes'!$AH$12:$AH$28,0))</f>
        <v>9.6244392515038992</v>
      </c>
      <c r="Q5" s="12">
        <f>INDEX('normalized by minutes'!$AJ$12:$AJ$28,MATCH('normalized by minutes'!C5,'normalized by minutes'!$AH$12:$AH$28,0))</f>
        <v>7.5649730919210754</v>
      </c>
      <c r="R5" s="12">
        <f>INDEX('normalized by minutes'!$AJ$12:$AJ$28,MATCH('normalized by minutes'!D5,'normalized by minutes'!$AH$12:$AH$28,0))</f>
        <v>6.5779367207801966</v>
      </c>
      <c r="S5" s="12">
        <f>INDEX('normalized by minutes'!$AJ$12:$AJ$28,MATCH('normalized by minutes'!E5,'normalized by minutes'!$AH$12:$AH$28,0))</f>
        <v>5.503196779534604</v>
      </c>
      <c r="T5" s="12">
        <f>INDEX('normalized by minutes'!$AJ$12:$AJ$28,MATCH('normalized by minutes'!F5,'normalized by minutes'!$AH$12:$AH$28,0))</f>
        <v>-5.9972617625244444</v>
      </c>
      <c r="U5" s="12">
        <f>INDEX('normalized by minutes'!$AJ$12:$AJ$28,MATCH('normalized by minutes'!G5,'normalized by minutes'!$AH$12:$AH$28,0))</f>
        <v>-6.4500203948759705</v>
      </c>
      <c r="V5" s="12">
        <f>INDEX('normalized by minutes'!$AJ$12:$AJ$28,MATCH('normalized by minutes'!H5,'normalized by minutes'!$AH$12:$AH$28,0))</f>
        <v>-7.768724720706139</v>
      </c>
      <c r="W5" s="12">
        <f>INDEX('normalized by minutes'!$AJ$12:$AJ$28,MATCH('normalized by minutes'!I5,'normalized by minutes'!$AH$12:$AH$28,0))</f>
        <v>-7.8045720597732657</v>
      </c>
      <c r="X5" s="12">
        <f>INDEX('normalized by minutes'!$AJ$12:$AJ$28,MATCH('normalized by minutes'!J5,'normalized by minutes'!$AH$12:$AH$28,0))</f>
        <v>-8.9480292578275442</v>
      </c>
      <c r="Y5" s="12">
        <f t="shared" ref="Y5:Y49" si="1">SUM(O5:X5)</f>
        <v>-1.024520077284695</v>
      </c>
      <c r="Z5" s="12">
        <f>Y5-N5</f>
        <v>-1.024520077284695</v>
      </c>
      <c r="AA5" s="12">
        <f t="shared" ref="AA5:AA54" si="2">Z5^2</f>
        <v>1.0496413887594374</v>
      </c>
      <c r="AB5" s="12">
        <f>Y5*L5/60</f>
        <v>0</v>
      </c>
    </row>
    <row r="6" spans="1:36" x14ac:dyDescent="0.35">
      <c r="A6" t="s">
        <v>106</v>
      </c>
      <c r="B6" t="s">
        <v>103</v>
      </c>
      <c r="C6" t="s">
        <v>102</v>
      </c>
      <c r="D6" t="s">
        <v>191</v>
      </c>
      <c r="E6" t="s">
        <v>105</v>
      </c>
      <c r="F6" t="s">
        <v>107</v>
      </c>
      <c r="G6" t="s">
        <v>67</v>
      </c>
      <c r="H6" t="s">
        <v>66</v>
      </c>
      <c r="I6" t="s">
        <v>108</v>
      </c>
      <c r="J6" t="s">
        <v>81</v>
      </c>
      <c r="K6" s="8">
        <v>0</v>
      </c>
      <c r="L6" s="8">
        <v>0</v>
      </c>
      <c r="M6" s="8">
        <v>0</v>
      </c>
      <c r="N6" s="12">
        <f t="shared" si="0"/>
        <v>0</v>
      </c>
      <c r="O6" s="12">
        <f>INDEX('normalized by minutes'!$AJ$12:$AJ$28,MATCH('normalized by minutes'!A6,'normalized by minutes'!$AH$12:$AH$28,0))</f>
        <v>6.6735422746828936</v>
      </c>
      <c r="P6" s="12">
        <f>INDEX('normalized by minutes'!$AJ$12:$AJ$28,MATCH('normalized by minutes'!B6,'normalized by minutes'!$AH$12:$AH$28,0))</f>
        <v>9.6244392515038992</v>
      </c>
      <c r="Q6" s="12">
        <f>INDEX('normalized by minutes'!$AJ$12:$AJ$28,MATCH('normalized by minutes'!C6,'normalized by minutes'!$AH$12:$AH$28,0))</f>
        <v>7.5649730919210754</v>
      </c>
      <c r="R6" s="12">
        <f>INDEX('normalized by minutes'!$AJ$12:$AJ$28,MATCH('normalized by minutes'!D6,'normalized by minutes'!$AH$12:$AH$28,0))</f>
        <v>6.9407118522195574</v>
      </c>
      <c r="S6" s="12">
        <f>INDEX('normalized by minutes'!$AJ$12:$AJ$28,MATCH('normalized by minutes'!E6,'normalized by minutes'!$AH$12:$AH$28,0))</f>
        <v>5.503196779534604</v>
      </c>
      <c r="T6" s="12">
        <f>INDEX('normalized by minutes'!$AJ$12:$AJ$28,MATCH('normalized by minutes'!F6,'normalized by minutes'!$AH$12:$AH$28,0))</f>
        <v>-5.9972617625244444</v>
      </c>
      <c r="U6" s="12">
        <f>INDEX('normalized by minutes'!$AJ$12:$AJ$28,MATCH('normalized by minutes'!G6,'normalized by minutes'!$AH$12:$AH$28,0))</f>
        <v>-6.4500203948759705</v>
      </c>
      <c r="V6" s="12">
        <f>INDEX('normalized by minutes'!$AJ$12:$AJ$28,MATCH('normalized by minutes'!H6,'normalized by minutes'!$AH$12:$AH$28,0))</f>
        <v>-7.768724720706139</v>
      </c>
      <c r="W6" s="12">
        <f>INDEX('normalized by minutes'!$AJ$12:$AJ$28,MATCH('normalized by minutes'!I6,'normalized by minutes'!$AH$12:$AH$28,0))</f>
        <v>-7.8045720597732657</v>
      </c>
      <c r="X6" s="12">
        <f>INDEX('normalized by minutes'!$AJ$12:$AJ$28,MATCH('normalized by minutes'!J6,'normalized by minutes'!$AH$12:$AH$28,0))</f>
        <v>-8.9480292578275442</v>
      </c>
      <c r="Y6" s="12">
        <f t="shared" si="1"/>
        <v>-0.66174494584533861</v>
      </c>
      <c r="Z6" s="12">
        <f>Y6-N6</f>
        <v>-0.66174494584533861</v>
      </c>
      <c r="AA6" s="12">
        <f t="shared" si="2"/>
        <v>0.43790637335185012</v>
      </c>
      <c r="AB6" s="12">
        <f>Y6*L6/60</f>
        <v>0</v>
      </c>
    </row>
    <row r="7" spans="1:36" x14ac:dyDescent="0.35">
      <c r="A7" t="s">
        <v>105</v>
      </c>
      <c r="B7" t="s">
        <v>103</v>
      </c>
      <c r="C7" t="s">
        <v>189</v>
      </c>
      <c r="D7" t="s">
        <v>104</v>
      </c>
      <c r="E7" t="s">
        <v>106</v>
      </c>
      <c r="F7" t="s">
        <v>67</v>
      </c>
      <c r="G7" t="s">
        <v>177</v>
      </c>
      <c r="H7" t="s">
        <v>68</v>
      </c>
      <c r="I7" t="s">
        <v>107</v>
      </c>
      <c r="J7" t="s">
        <v>108</v>
      </c>
      <c r="K7" s="8">
        <v>0</v>
      </c>
      <c r="L7" s="8">
        <v>0</v>
      </c>
      <c r="M7" s="8">
        <v>0</v>
      </c>
      <c r="N7" s="12">
        <f t="shared" si="0"/>
        <v>0</v>
      </c>
      <c r="O7" s="12">
        <f>INDEX('normalized by minutes'!$AJ$12:$AJ$28,MATCH('normalized by minutes'!A7,'normalized by minutes'!$AH$12:$AH$28,0))</f>
        <v>5.503196779534604</v>
      </c>
      <c r="P7" s="12">
        <f>INDEX('normalized by minutes'!$AJ$12:$AJ$28,MATCH('normalized by minutes'!B7,'normalized by minutes'!$AH$12:$AH$28,0))</f>
        <v>9.6244392515038992</v>
      </c>
      <c r="Q7" s="12">
        <f>INDEX('normalized by minutes'!$AJ$12:$AJ$28,MATCH('normalized by minutes'!C7,'normalized by minutes'!$AH$12:$AH$28,0))</f>
        <v>7.3360526512214488</v>
      </c>
      <c r="R7" s="12">
        <f>INDEX('normalized by minutes'!$AJ$12:$AJ$28,MATCH('normalized by minutes'!D7,'normalized by minutes'!$AH$12:$AH$28,0))</f>
        <v>6.5779367207801966</v>
      </c>
      <c r="S7" s="12">
        <f>INDEX('normalized by minutes'!$AJ$12:$AJ$28,MATCH('normalized by minutes'!E7,'normalized by minutes'!$AH$12:$AH$28,0))</f>
        <v>6.6735422746828936</v>
      </c>
      <c r="T7" s="12">
        <f>INDEX('normalized by minutes'!$AJ$12:$AJ$28,MATCH('normalized by minutes'!F7,'normalized by minutes'!$AH$12:$AH$28,0))</f>
        <v>-6.4500203948759705</v>
      </c>
      <c r="U7" s="12">
        <f>INDEX('normalized by minutes'!$AJ$12:$AJ$28,MATCH('normalized by minutes'!G7,'normalized by minutes'!$AH$12:$AH$28,0))</f>
        <v>-7.7454283002035123</v>
      </c>
      <c r="V7" s="12">
        <f>INDEX('normalized by minutes'!$AJ$12:$AJ$28,MATCH('normalized by minutes'!H7,'normalized by minutes'!$AH$12:$AH$28,0))</f>
        <v>-6.8010139411844746</v>
      </c>
      <c r="W7" s="12">
        <f>INDEX('normalized by minutes'!$AJ$12:$AJ$28,MATCH('normalized by minutes'!I7,'normalized by minutes'!$AH$12:$AH$28,0))</f>
        <v>-5.9972617625244444</v>
      </c>
      <c r="X7" s="12">
        <f>INDEX('normalized by minutes'!$AJ$12:$AJ$28,MATCH('normalized by minutes'!J7,'normalized by minutes'!$AH$12:$AH$28,0))</f>
        <v>-7.8045720597732657</v>
      </c>
      <c r="Y7" s="12">
        <f t="shared" si="1"/>
        <v>0.91687121916136682</v>
      </c>
      <c r="Z7" s="12">
        <f>Y7-N7</f>
        <v>0.91687121916136682</v>
      </c>
      <c r="AA7" s="12">
        <f t="shared" si="2"/>
        <v>0.84065283252645118</v>
      </c>
      <c r="AB7" s="12">
        <f>Y7*L7/60</f>
        <v>0</v>
      </c>
    </row>
    <row r="8" spans="1:36" x14ac:dyDescent="0.35">
      <c r="A8" t="s">
        <v>105</v>
      </c>
      <c r="B8" t="s">
        <v>103</v>
      </c>
      <c r="C8" t="s">
        <v>102</v>
      </c>
      <c r="D8" t="s">
        <v>104</v>
      </c>
      <c r="E8" t="s">
        <v>106</v>
      </c>
      <c r="F8" t="s">
        <v>67</v>
      </c>
      <c r="G8" t="s">
        <v>177</v>
      </c>
      <c r="H8" t="s">
        <v>68</v>
      </c>
      <c r="I8" t="s">
        <v>107</v>
      </c>
      <c r="J8" t="s">
        <v>108</v>
      </c>
      <c r="K8" s="8">
        <v>4</v>
      </c>
      <c r="L8" s="8">
        <v>336</v>
      </c>
      <c r="M8" s="8">
        <v>17</v>
      </c>
      <c r="N8" s="12">
        <f t="shared" si="0"/>
        <v>0.71428571428571419</v>
      </c>
      <c r="O8" s="12">
        <f>INDEX('normalized by minutes'!$AJ$12:$AJ$28,MATCH('normalized by minutes'!A8,'normalized by minutes'!$AH$12:$AH$28,0))</f>
        <v>5.503196779534604</v>
      </c>
      <c r="P8" s="12">
        <f>INDEX('normalized by minutes'!$AJ$12:$AJ$28,MATCH('normalized by minutes'!B8,'normalized by minutes'!$AH$12:$AH$28,0))</f>
        <v>9.6244392515038992</v>
      </c>
      <c r="Q8" s="12">
        <f>INDEX('normalized by minutes'!$AJ$12:$AJ$28,MATCH('normalized by minutes'!C8,'normalized by minutes'!$AH$12:$AH$28,0))</f>
        <v>7.5649730919210754</v>
      </c>
      <c r="R8" s="12">
        <f>INDEX('normalized by minutes'!$AJ$12:$AJ$28,MATCH('normalized by minutes'!D8,'normalized by minutes'!$AH$12:$AH$28,0))</f>
        <v>6.5779367207801966</v>
      </c>
      <c r="S8" s="12">
        <f>INDEX('normalized by minutes'!$AJ$12:$AJ$28,MATCH('normalized by minutes'!E8,'normalized by minutes'!$AH$12:$AH$28,0))</f>
        <v>6.6735422746828936</v>
      </c>
      <c r="T8" s="12">
        <f>INDEX('normalized by minutes'!$AJ$12:$AJ$28,MATCH('normalized by minutes'!F8,'normalized by minutes'!$AH$12:$AH$28,0))</f>
        <v>-6.4500203948759705</v>
      </c>
      <c r="U8" s="12">
        <f>INDEX('normalized by minutes'!$AJ$12:$AJ$28,MATCH('normalized by minutes'!G8,'normalized by minutes'!$AH$12:$AH$28,0))</f>
        <v>-7.7454283002035123</v>
      </c>
      <c r="V8" s="12">
        <f>INDEX('normalized by minutes'!$AJ$12:$AJ$28,MATCH('normalized by minutes'!H8,'normalized by minutes'!$AH$12:$AH$28,0))</f>
        <v>-6.8010139411844746</v>
      </c>
      <c r="W8" s="12">
        <f>INDEX('normalized by minutes'!$AJ$12:$AJ$28,MATCH('normalized by minutes'!I8,'normalized by minutes'!$AH$12:$AH$28,0))</f>
        <v>-5.9972617625244444</v>
      </c>
      <c r="X8" s="12">
        <f>INDEX('normalized by minutes'!$AJ$12:$AJ$28,MATCH('normalized by minutes'!J8,'normalized by minutes'!$AH$12:$AH$28,0))</f>
        <v>-7.8045720597732657</v>
      </c>
      <c r="Y8" s="12">
        <f t="shared" si="1"/>
        <v>1.1457916598609987</v>
      </c>
      <c r="Z8" s="12">
        <f>Y8-N8</f>
        <v>0.43150594557528454</v>
      </c>
      <c r="AA8" s="12">
        <f t="shared" si="2"/>
        <v>0.18619738106682043</v>
      </c>
      <c r="AB8" s="12">
        <f>Y8*L8/60</f>
        <v>6.4164332952215926</v>
      </c>
    </row>
    <row r="9" spans="1:36" x14ac:dyDescent="0.35">
      <c r="A9" t="s">
        <v>105</v>
      </c>
      <c r="B9" t="s">
        <v>103</v>
      </c>
      <c r="C9" t="s">
        <v>102</v>
      </c>
      <c r="D9" t="s">
        <v>104</v>
      </c>
      <c r="E9" t="s">
        <v>106</v>
      </c>
      <c r="F9" t="s">
        <v>67</v>
      </c>
      <c r="G9" t="s">
        <v>177</v>
      </c>
      <c r="H9" t="s">
        <v>68</v>
      </c>
      <c r="I9" t="s">
        <v>107</v>
      </c>
      <c r="J9" t="s">
        <v>81</v>
      </c>
      <c r="K9" s="8">
        <v>-2</v>
      </c>
      <c r="L9" s="8">
        <v>48</v>
      </c>
      <c r="M9" s="8">
        <v>4</v>
      </c>
      <c r="N9" s="12">
        <f t="shared" si="0"/>
        <v>-2.5</v>
      </c>
      <c r="O9" s="12">
        <f>INDEX('normalized by minutes'!$AJ$12:$AJ$28,MATCH('normalized by minutes'!A9,'normalized by minutes'!$AH$12:$AH$28,0))</f>
        <v>5.503196779534604</v>
      </c>
      <c r="P9" s="12">
        <f>INDEX('normalized by minutes'!$AJ$12:$AJ$28,MATCH('normalized by minutes'!B9,'normalized by minutes'!$AH$12:$AH$28,0))</f>
        <v>9.6244392515038992</v>
      </c>
      <c r="Q9" s="12">
        <f>INDEX('normalized by minutes'!$AJ$12:$AJ$28,MATCH('normalized by minutes'!C9,'normalized by minutes'!$AH$12:$AH$28,0))</f>
        <v>7.5649730919210754</v>
      </c>
      <c r="R9" s="12">
        <f>INDEX('normalized by minutes'!$AJ$12:$AJ$28,MATCH('normalized by minutes'!D9,'normalized by minutes'!$AH$12:$AH$28,0))</f>
        <v>6.5779367207801966</v>
      </c>
      <c r="S9" s="12">
        <f>INDEX('normalized by minutes'!$AJ$12:$AJ$28,MATCH('normalized by minutes'!E9,'normalized by minutes'!$AH$12:$AH$28,0))</f>
        <v>6.6735422746828936</v>
      </c>
      <c r="T9" s="12">
        <f>INDEX('normalized by minutes'!$AJ$12:$AJ$28,MATCH('normalized by minutes'!F9,'normalized by minutes'!$AH$12:$AH$28,0))</f>
        <v>-6.4500203948759705</v>
      </c>
      <c r="U9" s="12">
        <f>INDEX('normalized by minutes'!$AJ$12:$AJ$28,MATCH('normalized by minutes'!G9,'normalized by minutes'!$AH$12:$AH$28,0))</f>
        <v>-7.7454283002035123</v>
      </c>
      <c r="V9" s="12">
        <f>INDEX('normalized by minutes'!$AJ$12:$AJ$28,MATCH('normalized by minutes'!H9,'normalized by minutes'!$AH$12:$AH$28,0))</f>
        <v>-6.8010139411844746</v>
      </c>
      <c r="W9" s="12">
        <f>INDEX('normalized by minutes'!$AJ$12:$AJ$28,MATCH('normalized by minutes'!I9,'normalized by minutes'!$AH$12:$AH$28,0))</f>
        <v>-5.9972617625244444</v>
      </c>
      <c r="X9" s="12">
        <f>INDEX('normalized by minutes'!$AJ$12:$AJ$28,MATCH('normalized by minutes'!J9,'normalized by minutes'!$AH$12:$AH$28,0))</f>
        <v>-8.9480292578275442</v>
      </c>
      <c r="Y9" s="12">
        <f t="shared" si="1"/>
        <v>2.334461806720256E-3</v>
      </c>
      <c r="Z9" s="12">
        <f>Y9-N9</f>
        <v>2.5023344618067203</v>
      </c>
      <c r="AA9" s="12">
        <f t="shared" si="2"/>
        <v>6.2616777587455283</v>
      </c>
      <c r="AB9" s="12">
        <f>Y9*L9/60</f>
        <v>1.8675694453762048E-3</v>
      </c>
    </row>
    <row r="10" spans="1:36" x14ac:dyDescent="0.35">
      <c r="A10" t="s">
        <v>105</v>
      </c>
      <c r="B10" t="s">
        <v>103</v>
      </c>
      <c r="C10" t="s">
        <v>102</v>
      </c>
      <c r="D10" t="s">
        <v>104</v>
      </c>
      <c r="E10" t="s">
        <v>106</v>
      </c>
      <c r="F10" t="s">
        <v>67</v>
      </c>
      <c r="G10" t="s">
        <v>81</v>
      </c>
      <c r="H10" t="s">
        <v>68</v>
      </c>
      <c r="I10" t="s">
        <v>107</v>
      </c>
      <c r="J10" t="s">
        <v>108</v>
      </c>
      <c r="K10" s="8">
        <v>1</v>
      </c>
      <c r="L10" s="8">
        <v>56</v>
      </c>
      <c r="M10" s="8">
        <v>7</v>
      </c>
      <c r="N10" s="12">
        <f t="shared" si="0"/>
        <v>1.0714285714285714</v>
      </c>
      <c r="O10" s="12">
        <f>INDEX('normalized by minutes'!$AJ$12:$AJ$28,MATCH('normalized by minutes'!A10,'normalized by minutes'!$AH$12:$AH$28,0))</f>
        <v>5.503196779534604</v>
      </c>
      <c r="P10" s="12">
        <f>INDEX('normalized by minutes'!$AJ$12:$AJ$28,MATCH('normalized by minutes'!B10,'normalized by minutes'!$AH$12:$AH$28,0))</f>
        <v>9.6244392515038992</v>
      </c>
      <c r="Q10" s="12">
        <f>INDEX('normalized by minutes'!$AJ$12:$AJ$28,MATCH('normalized by minutes'!C10,'normalized by minutes'!$AH$12:$AH$28,0))</f>
        <v>7.5649730919210754</v>
      </c>
      <c r="R10" s="12">
        <f>INDEX('normalized by minutes'!$AJ$12:$AJ$28,MATCH('normalized by minutes'!D10,'normalized by minutes'!$AH$12:$AH$28,0))</f>
        <v>6.5779367207801966</v>
      </c>
      <c r="S10" s="12">
        <f>INDEX('normalized by minutes'!$AJ$12:$AJ$28,MATCH('normalized by minutes'!E10,'normalized by minutes'!$AH$12:$AH$28,0))</f>
        <v>6.6735422746828936</v>
      </c>
      <c r="T10" s="12">
        <f>INDEX('normalized by minutes'!$AJ$12:$AJ$28,MATCH('normalized by minutes'!F10,'normalized by minutes'!$AH$12:$AH$28,0))</f>
        <v>-6.4500203948759705</v>
      </c>
      <c r="U10" s="12">
        <f>INDEX('normalized by minutes'!$AJ$12:$AJ$28,MATCH('normalized by minutes'!G10,'normalized by minutes'!$AH$12:$AH$28,0))</f>
        <v>-8.9480292578275442</v>
      </c>
      <c r="V10" s="12">
        <f>INDEX('normalized by minutes'!$AJ$12:$AJ$28,MATCH('normalized by minutes'!H10,'normalized by minutes'!$AH$12:$AH$28,0))</f>
        <v>-6.8010139411844746</v>
      </c>
      <c r="W10" s="12">
        <f>INDEX('normalized by minutes'!$AJ$12:$AJ$28,MATCH('normalized by minutes'!I10,'normalized by minutes'!$AH$12:$AH$28,0))</f>
        <v>-5.9972617625244444</v>
      </c>
      <c r="X10" s="12">
        <f>INDEX('normalized by minutes'!$AJ$12:$AJ$28,MATCH('normalized by minutes'!J10,'normalized by minutes'!$AH$12:$AH$28,0))</f>
        <v>-7.8045720597732657</v>
      </c>
      <c r="Y10" s="12">
        <f t="shared" si="1"/>
        <v>-5.6809297763028788E-2</v>
      </c>
      <c r="Z10" s="12">
        <f>Y10-N10</f>
        <v>-1.1282378691916002</v>
      </c>
      <c r="AA10" s="12">
        <f t="shared" si="2"/>
        <v>1.2729206894780023</v>
      </c>
      <c r="AB10" s="12">
        <f>Y10*L10/60</f>
        <v>-5.3022011245493536E-2</v>
      </c>
    </row>
    <row r="11" spans="1:36" x14ac:dyDescent="0.35">
      <c r="A11" t="s">
        <v>105</v>
      </c>
      <c r="B11" t="s">
        <v>103</v>
      </c>
      <c r="C11" t="s">
        <v>191</v>
      </c>
      <c r="D11" t="s">
        <v>104</v>
      </c>
      <c r="E11" t="s">
        <v>106</v>
      </c>
      <c r="F11" t="s">
        <v>67</v>
      </c>
      <c r="G11" t="s">
        <v>177</v>
      </c>
      <c r="H11" t="s">
        <v>68</v>
      </c>
      <c r="I11" t="s">
        <v>107</v>
      </c>
      <c r="J11" t="s">
        <v>81</v>
      </c>
      <c r="K11" s="8">
        <v>2</v>
      </c>
      <c r="L11" s="8">
        <v>145</v>
      </c>
      <c r="M11" s="8">
        <v>8</v>
      </c>
      <c r="N11" s="12">
        <f t="shared" si="0"/>
        <v>0.82758620689655171</v>
      </c>
      <c r="O11" s="12">
        <f>INDEX('normalized by minutes'!$AJ$12:$AJ$28,MATCH('normalized by minutes'!A11,'normalized by minutes'!$AH$12:$AH$28,0))</f>
        <v>5.503196779534604</v>
      </c>
      <c r="P11" s="12">
        <f>INDEX('normalized by minutes'!$AJ$12:$AJ$28,MATCH('normalized by minutes'!B11,'normalized by minutes'!$AH$12:$AH$28,0))</f>
        <v>9.6244392515038992</v>
      </c>
      <c r="Q11" s="12">
        <f>INDEX('normalized by minutes'!$AJ$12:$AJ$28,MATCH('normalized by minutes'!C11,'normalized by minutes'!$AH$12:$AH$28,0))</f>
        <v>6.9407118522195574</v>
      </c>
      <c r="R11" s="12">
        <f>INDEX('normalized by minutes'!$AJ$12:$AJ$28,MATCH('normalized by minutes'!D11,'normalized by minutes'!$AH$12:$AH$28,0))</f>
        <v>6.5779367207801966</v>
      </c>
      <c r="S11" s="12">
        <f>INDEX('normalized by minutes'!$AJ$12:$AJ$28,MATCH('normalized by minutes'!E11,'normalized by minutes'!$AH$12:$AH$28,0))</f>
        <v>6.6735422746828936</v>
      </c>
      <c r="T11" s="12">
        <f>INDEX('normalized by minutes'!$AJ$12:$AJ$28,MATCH('normalized by minutes'!F11,'normalized by minutes'!$AH$12:$AH$28,0))</f>
        <v>-6.4500203948759705</v>
      </c>
      <c r="U11" s="12">
        <f>INDEX('normalized by minutes'!$AJ$12:$AJ$28,MATCH('normalized by minutes'!G11,'normalized by minutes'!$AH$12:$AH$28,0))</f>
        <v>-7.7454283002035123</v>
      </c>
      <c r="V11" s="12">
        <f>INDEX('normalized by minutes'!$AJ$12:$AJ$28,MATCH('normalized by minutes'!H11,'normalized by minutes'!$AH$12:$AH$28,0))</f>
        <v>-6.8010139411844746</v>
      </c>
      <c r="W11" s="12">
        <f>INDEX('normalized by minutes'!$AJ$12:$AJ$28,MATCH('normalized by minutes'!I11,'normalized by minutes'!$AH$12:$AH$28,0))</f>
        <v>-5.9972617625244444</v>
      </c>
      <c r="X11" s="12">
        <f>INDEX('normalized by minutes'!$AJ$12:$AJ$28,MATCH('normalized by minutes'!J11,'normalized by minutes'!$AH$12:$AH$28,0))</f>
        <v>-8.9480292578275442</v>
      </c>
      <c r="Y11" s="12">
        <f t="shared" si="1"/>
        <v>-0.62192677789479767</v>
      </c>
      <c r="Z11" s="12">
        <f>Y11-N11</f>
        <v>-1.4495129847913493</v>
      </c>
      <c r="AA11" s="12">
        <f t="shared" si="2"/>
        <v>2.1010878930787262</v>
      </c>
      <c r="AB11" s="12">
        <f>Y11*L11/60</f>
        <v>-1.502989713245761</v>
      </c>
      <c r="AH11" t="s">
        <v>1</v>
      </c>
      <c r="AI11" t="s">
        <v>0</v>
      </c>
      <c r="AJ11" t="s">
        <v>593</v>
      </c>
    </row>
    <row r="12" spans="1:36" x14ac:dyDescent="0.35">
      <c r="A12" t="s">
        <v>191</v>
      </c>
      <c r="B12" t="s">
        <v>103</v>
      </c>
      <c r="C12" t="s">
        <v>189</v>
      </c>
      <c r="D12" t="s">
        <v>104</v>
      </c>
      <c r="E12" t="s">
        <v>106</v>
      </c>
      <c r="F12" t="s">
        <v>66</v>
      </c>
      <c r="G12" t="s">
        <v>177</v>
      </c>
      <c r="H12" t="s">
        <v>68</v>
      </c>
      <c r="I12" t="s">
        <v>107</v>
      </c>
      <c r="J12" t="s">
        <v>108</v>
      </c>
      <c r="K12" s="8">
        <v>2</v>
      </c>
      <c r="L12" s="8">
        <v>69</v>
      </c>
      <c r="M12" s="8">
        <v>7</v>
      </c>
      <c r="N12" s="12">
        <f t="shared" si="0"/>
        <v>1.7391304347826086</v>
      </c>
      <c r="O12" s="12">
        <f>INDEX('normalized by minutes'!$AJ$12:$AJ$28,MATCH('normalized by minutes'!A12,'normalized by minutes'!$AH$12:$AH$28,0))</f>
        <v>6.9407118522195574</v>
      </c>
      <c r="P12" s="12">
        <f>INDEX('normalized by minutes'!$AJ$12:$AJ$28,MATCH('normalized by minutes'!B12,'normalized by minutes'!$AH$12:$AH$28,0))</f>
        <v>9.6244392515038992</v>
      </c>
      <c r="Q12" s="12">
        <f>INDEX('normalized by minutes'!$AJ$12:$AJ$28,MATCH('normalized by minutes'!C12,'normalized by minutes'!$AH$12:$AH$28,0))</f>
        <v>7.3360526512214488</v>
      </c>
      <c r="R12" s="12">
        <f>INDEX('normalized by minutes'!$AJ$12:$AJ$28,MATCH('normalized by minutes'!D12,'normalized by minutes'!$AH$12:$AH$28,0))</f>
        <v>6.5779367207801966</v>
      </c>
      <c r="S12" s="12">
        <f>INDEX('normalized by minutes'!$AJ$12:$AJ$28,MATCH('normalized by minutes'!E12,'normalized by minutes'!$AH$12:$AH$28,0))</f>
        <v>6.6735422746828936</v>
      </c>
      <c r="T12" s="12">
        <f>INDEX('normalized by minutes'!$AJ$12:$AJ$28,MATCH('normalized by minutes'!F12,'normalized by minutes'!$AH$12:$AH$28,0))</f>
        <v>-7.768724720706139</v>
      </c>
      <c r="U12" s="12">
        <f>INDEX('normalized by minutes'!$AJ$12:$AJ$28,MATCH('normalized by minutes'!G12,'normalized by minutes'!$AH$12:$AH$28,0))</f>
        <v>-7.7454283002035123</v>
      </c>
      <c r="V12" s="12">
        <f>INDEX('normalized by minutes'!$AJ$12:$AJ$28,MATCH('normalized by minutes'!H12,'normalized by minutes'!$AH$12:$AH$28,0))</f>
        <v>-6.8010139411844746</v>
      </c>
      <c r="W12" s="12">
        <f>INDEX('normalized by minutes'!$AJ$12:$AJ$28,MATCH('normalized by minutes'!I12,'normalized by minutes'!$AH$12:$AH$28,0))</f>
        <v>-5.9972617625244444</v>
      </c>
      <c r="X12" s="12">
        <f>INDEX('normalized by minutes'!$AJ$12:$AJ$28,MATCH('normalized by minutes'!J12,'normalized by minutes'!$AH$12:$AH$28,0))</f>
        <v>-7.8045720597732657</v>
      </c>
      <c r="Y12" s="12">
        <f t="shared" si="1"/>
        <v>1.035681966016158</v>
      </c>
      <c r="Z12" s="12">
        <f>Y12-N12</f>
        <v>-0.70344846876645062</v>
      </c>
      <c r="AA12" s="12">
        <f t="shared" si="2"/>
        <v>0.49483974820986404</v>
      </c>
      <c r="AB12" s="12">
        <f>Y12*L12/60</f>
        <v>1.1910342609185818</v>
      </c>
      <c r="AH12" s="3" t="s">
        <v>102</v>
      </c>
      <c r="AI12" t="s">
        <v>556</v>
      </c>
      <c r="AJ12" s="10">
        <v>7.5649730919210754</v>
      </c>
    </row>
    <row r="13" spans="1:36" x14ac:dyDescent="0.35">
      <c r="A13" t="s">
        <v>191</v>
      </c>
      <c r="B13" t="s">
        <v>103</v>
      </c>
      <c r="C13" t="s">
        <v>189</v>
      </c>
      <c r="D13" t="s">
        <v>104</v>
      </c>
      <c r="E13" t="s">
        <v>106</v>
      </c>
      <c r="F13" t="s">
        <v>67</v>
      </c>
      <c r="G13" t="s">
        <v>177</v>
      </c>
      <c r="H13" t="s">
        <v>68</v>
      </c>
      <c r="I13" t="s">
        <v>107</v>
      </c>
      <c r="J13" t="s">
        <v>108</v>
      </c>
      <c r="K13" s="8">
        <v>0</v>
      </c>
      <c r="L13" s="8">
        <v>0</v>
      </c>
      <c r="M13" s="8">
        <v>0</v>
      </c>
      <c r="N13" s="12">
        <f t="shared" si="0"/>
        <v>0</v>
      </c>
      <c r="O13" s="12">
        <f>INDEX('normalized by minutes'!$AJ$12:$AJ$28,MATCH('normalized by minutes'!A13,'normalized by minutes'!$AH$12:$AH$28,0))</f>
        <v>6.9407118522195574</v>
      </c>
      <c r="P13" s="12">
        <f>INDEX('normalized by minutes'!$AJ$12:$AJ$28,MATCH('normalized by minutes'!B13,'normalized by minutes'!$AH$12:$AH$28,0))</f>
        <v>9.6244392515038992</v>
      </c>
      <c r="Q13" s="12">
        <f>INDEX('normalized by minutes'!$AJ$12:$AJ$28,MATCH('normalized by minutes'!C13,'normalized by minutes'!$AH$12:$AH$28,0))</f>
        <v>7.3360526512214488</v>
      </c>
      <c r="R13" s="12">
        <f>INDEX('normalized by minutes'!$AJ$12:$AJ$28,MATCH('normalized by minutes'!D13,'normalized by minutes'!$AH$12:$AH$28,0))</f>
        <v>6.5779367207801966</v>
      </c>
      <c r="S13" s="12">
        <f>INDEX('normalized by minutes'!$AJ$12:$AJ$28,MATCH('normalized by minutes'!E13,'normalized by minutes'!$AH$12:$AH$28,0))</f>
        <v>6.6735422746828936</v>
      </c>
      <c r="T13" s="12">
        <f>INDEX('normalized by minutes'!$AJ$12:$AJ$28,MATCH('normalized by minutes'!F13,'normalized by minutes'!$AH$12:$AH$28,0))</f>
        <v>-6.4500203948759705</v>
      </c>
      <c r="U13" s="12">
        <f>INDEX('normalized by minutes'!$AJ$12:$AJ$28,MATCH('normalized by minutes'!G13,'normalized by minutes'!$AH$12:$AH$28,0))</f>
        <v>-7.7454283002035123</v>
      </c>
      <c r="V13" s="12">
        <f>INDEX('normalized by minutes'!$AJ$12:$AJ$28,MATCH('normalized by minutes'!H13,'normalized by minutes'!$AH$12:$AH$28,0))</f>
        <v>-6.8010139411844746</v>
      </c>
      <c r="W13" s="12">
        <f>INDEX('normalized by minutes'!$AJ$12:$AJ$28,MATCH('normalized by minutes'!I13,'normalized by minutes'!$AH$12:$AH$28,0))</f>
        <v>-5.9972617625244444</v>
      </c>
      <c r="X13" s="12">
        <f>INDEX('normalized by minutes'!$AJ$12:$AJ$28,MATCH('normalized by minutes'!J13,'normalized by minutes'!$AH$12:$AH$28,0))</f>
        <v>-7.8045720597732657</v>
      </c>
      <c r="Y13" s="12">
        <f t="shared" si="1"/>
        <v>2.3543862918463265</v>
      </c>
      <c r="Z13" s="12">
        <f>Y13-N13</f>
        <v>2.3543862918463265</v>
      </c>
      <c r="AA13" s="12">
        <f t="shared" si="2"/>
        <v>5.5431348112338954</v>
      </c>
      <c r="AB13" s="12">
        <f>Y13*L13/60</f>
        <v>0</v>
      </c>
      <c r="AH13" s="3" t="s">
        <v>189</v>
      </c>
      <c r="AI13" t="s">
        <v>556</v>
      </c>
      <c r="AJ13" s="10">
        <v>7.3360526512214488</v>
      </c>
    </row>
    <row r="14" spans="1:36" x14ac:dyDescent="0.35">
      <c r="A14" t="s">
        <v>191</v>
      </c>
      <c r="B14" t="s">
        <v>103</v>
      </c>
      <c r="C14" t="s">
        <v>189</v>
      </c>
      <c r="D14" t="s">
        <v>104</v>
      </c>
      <c r="E14" t="s">
        <v>106</v>
      </c>
      <c r="F14" t="s">
        <v>81</v>
      </c>
      <c r="G14" t="s">
        <v>177</v>
      </c>
      <c r="H14" t="s">
        <v>68</v>
      </c>
      <c r="I14" t="s">
        <v>107</v>
      </c>
      <c r="J14" t="s">
        <v>108</v>
      </c>
      <c r="K14" s="8">
        <v>0</v>
      </c>
      <c r="L14" s="8">
        <v>66</v>
      </c>
      <c r="M14" s="8">
        <v>4</v>
      </c>
      <c r="N14" s="12">
        <f t="shared" si="0"/>
        <v>0</v>
      </c>
      <c r="O14" s="12">
        <f>INDEX('normalized by minutes'!$AJ$12:$AJ$28,MATCH('normalized by minutes'!A14,'normalized by minutes'!$AH$12:$AH$28,0))</f>
        <v>6.9407118522195574</v>
      </c>
      <c r="P14" s="12">
        <f>INDEX('normalized by minutes'!$AJ$12:$AJ$28,MATCH('normalized by minutes'!B14,'normalized by minutes'!$AH$12:$AH$28,0))</f>
        <v>9.6244392515038992</v>
      </c>
      <c r="Q14" s="12">
        <f>INDEX('normalized by minutes'!$AJ$12:$AJ$28,MATCH('normalized by minutes'!C14,'normalized by minutes'!$AH$12:$AH$28,0))</f>
        <v>7.3360526512214488</v>
      </c>
      <c r="R14" s="12">
        <f>INDEX('normalized by minutes'!$AJ$12:$AJ$28,MATCH('normalized by minutes'!D14,'normalized by minutes'!$AH$12:$AH$28,0))</f>
        <v>6.5779367207801966</v>
      </c>
      <c r="S14" s="12">
        <f>INDEX('normalized by minutes'!$AJ$12:$AJ$28,MATCH('normalized by minutes'!E14,'normalized by minutes'!$AH$12:$AH$28,0))</f>
        <v>6.6735422746828936</v>
      </c>
      <c r="T14" s="12">
        <f>INDEX('normalized by minutes'!$AJ$12:$AJ$28,MATCH('normalized by minutes'!F14,'normalized by minutes'!$AH$12:$AH$28,0))</f>
        <v>-8.9480292578275442</v>
      </c>
      <c r="U14" s="12">
        <f>INDEX('normalized by minutes'!$AJ$12:$AJ$28,MATCH('normalized by minutes'!G14,'normalized by minutes'!$AH$12:$AH$28,0))</f>
        <v>-7.7454283002035123</v>
      </c>
      <c r="V14" s="12">
        <f>INDEX('normalized by minutes'!$AJ$12:$AJ$28,MATCH('normalized by minutes'!H14,'normalized by minutes'!$AH$12:$AH$28,0))</f>
        <v>-6.8010139411844746</v>
      </c>
      <c r="W14" s="12">
        <f>INDEX('normalized by minutes'!$AJ$12:$AJ$28,MATCH('normalized by minutes'!I14,'normalized by minutes'!$AH$12:$AH$28,0))</f>
        <v>-5.9972617625244444</v>
      </c>
      <c r="X14" s="12">
        <f>INDEX('normalized by minutes'!$AJ$12:$AJ$28,MATCH('normalized by minutes'!J14,'normalized by minutes'!$AH$12:$AH$28,0))</f>
        <v>-7.8045720597732657</v>
      </c>
      <c r="Y14" s="12">
        <f t="shared" si="1"/>
        <v>-0.14362257110524457</v>
      </c>
      <c r="Z14" s="12">
        <f>Y14-N14</f>
        <v>-0.14362257110524457</v>
      </c>
      <c r="AA14" s="12">
        <f t="shared" si="2"/>
        <v>2.0627442930881031E-2</v>
      </c>
      <c r="AB14" s="12">
        <f>Y14*L14/60</f>
        <v>-0.15798482821576904</v>
      </c>
      <c r="AH14" s="3" t="s">
        <v>203</v>
      </c>
      <c r="AI14" t="s">
        <v>556</v>
      </c>
      <c r="AJ14" s="10">
        <v>6.2579571132717726</v>
      </c>
    </row>
    <row r="15" spans="1:36" x14ac:dyDescent="0.35">
      <c r="A15" t="s">
        <v>103</v>
      </c>
      <c r="B15" t="s">
        <v>106</v>
      </c>
      <c r="C15" t="s">
        <v>104</v>
      </c>
      <c r="D15" t="s">
        <v>189</v>
      </c>
      <c r="E15" t="s">
        <v>102</v>
      </c>
      <c r="F15" t="s">
        <v>108</v>
      </c>
      <c r="G15" t="s">
        <v>66</v>
      </c>
      <c r="H15" t="s">
        <v>81</v>
      </c>
      <c r="I15" t="s">
        <v>107</v>
      </c>
      <c r="J15" t="s">
        <v>67</v>
      </c>
      <c r="K15" s="8">
        <v>0</v>
      </c>
      <c r="L15" s="8">
        <v>0</v>
      </c>
      <c r="M15" s="8">
        <v>1</v>
      </c>
      <c r="N15" s="12">
        <f t="shared" si="0"/>
        <v>0</v>
      </c>
      <c r="O15" s="12">
        <f>INDEX('normalized by minutes'!$AJ$12:$AJ$28,MATCH('normalized by minutes'!A15,'normalized by minutes'!$AH$12:$AH$28,0))</f>
        <v>9.6244392515038992</v>
      </c>
      <c r="P15" s="12">
        <f>INDEX('normalized by minutes'!$AJ$12:$AJ$28,MATCH('normalized by minutes'!B15,'normalized by minutes'!$AH$12:$AH$28,0))</f>
        <v>6.6735422746828936</v>
      </c>
      <c r="Q15" s="12">
        <f>INDEX('normalized by minutes'!$AJ$12:$AJ$28,MATCH('normalized by minutes'!C15,'normalized by minutes'!$AH$12:$AH$28,0))</f>
        <v>6.5779367207801966</v>
      </c>
      <c r="R15" s="12">
        <f>INDEX('normalized by minutes'!$AJ$12:$AJ$28,MATCH('normalized by minutes'!D15,'normalized by minutes'!$AH$12:$AH$28,0))</f>
        <v>7.3360526512214488</v>
      </c>
      <c r="S15" s="12">
        <f>INDEX('normalized by minutes'!$AJ$12:$AJ$28,MATCH('normalized by minutes'!E15,'normalized by minutes'!$AH$12:$AH$28,0))</f>
        <v>7.5649730919210754</v>
      </c>
      <c r="T15" s="12">
        <f>INDEX('normalized by minutes'!$AJ$12:$AJ$28,MATCH('normalized by minutes'!F15,'normalized by minutes'!$AH$12:$AH$28,0))</f>
        <v>-7.8045720597732657</v>
      </c>
      <c r="U15" s="12">
        <f>INDEX('normalized by minutes'!$AJ$12:$AJ$28,MATCH('normalized by minutes'!G15,'normalized by minutes'!$AH$12:$AH$28,0))</f>
        <v>-7.768724720706139</v>
      </c>
      <c r="V15" s="12">
        <f>INDEX('normalized by minutes'!$AJ$12:$AJ$28,MATCH('normalized by minutes'!H15,'normalized by minutes'!$AH$12:$AH$28,0))</f>
        <v>-8.9480292578275442</v>
      </c>
      <c r="W15" s="12">
        <f>INDEX('normalized by minutes'!$AJ$12:$AJ$28,MATCH('normalized by minutes'!I15,'normalized by minutes'!$AH$12:$AH$28,0))</f>
        <v>-5.9972617625244444</v>
      </c>
      <c r="X15" s="12">
        <f>INDEX('normalized by minutes'!$AJ$12:$AJ$28,MATCH('normalized by minutes'!J15,'normalized by minutes'!$AH$12:$AH$28,0))</f>
        <v>-6.4500203948759705</v>
      </c>
      <c r="Y15" s="12">
        <f t="shared" si="1"/>
        <v>0.80833579440215342</v>
      </c>
      <c r="Z15" s="12">
        <f>Y15-N15</f>
        <v>0.80833579440215342</v>
      </c>
      <c r="AA15" s="12">
        <f t="shared" si="2"/>
        <v>0.65340675651176039</v>
      </c>
      <c r="AB15" s="12">
        <f>Y15*L15/60</f>
        <v>0</v>
      </c>
      <c r="AH15" s="3" t="s">
        <v>103</v>
      </c>
      <c r="AI15" t="s">
        <v>556</v>
      </c>
      <c r="AJ15" s="10">
        <v>9.6244392515038992</v>
      </c>
    </row>
    <row r="16" spans="1:36" x14ac:dyDescent="0.35">
      <c r="A16" t="s">
        <v>103</v>
      </c>
      <c r="B16" t="s">
        <v>106</v>
      </c>
      <c r="C16" t="s">
        <v>104</v>
      </c>
      <c r="D16" t="s">
        <v>189</v>
      </c>
      <c r="E16" t="s">
        <v>102</v>
      </c>
      <c r="F16" t="s">
        <v>108</v>
      </c>
      <c r="G16" t="s">
        <v>66</v>
      </c>
      <c r="H16" t="s">
        <v>81</v>
      </c>
      <c r="I16" t="s">
        <v>68</v>
      </c>
      <c r="J16" t="s">
        <v>67</v>
      </c>
      <c r="K16" s="8">
        <v>0</v>
      </c>
      <c r="L16" s="8">
        <v>0</v>
      </c>
      <c r="M16" s="8">
        <v>0</v>
      </c>
      <c r="N16" s="12">
        <f t="shared" si="0"/>
        <v>0</v>
      </c>
      <c r="O16" s="12">
        <f>INDEX('normalized by minutes'!$AJ$12:$AJ$28,MATCH('normalized by minutes'!A16,'normalized by minutes'!$AH$12:$AH$28,0))</f>
        <v>9.6244392515038992</v>
      </c>
      <c r="P16" s="12">
        <f>INDEX('normalized by minutes'!$AJ$12:$AJ$28,MATCH('normalized by minutes'!B16,'normalized by minutes'!$AH$12:$AH$28,0))</f>
        <v>6.6735422746828936</v>
      </c>
      <c r="Q16" s="12">
        <f>INDEX('normalized by minutes'!$AJ$12:$AJ$28,MATCH('normalized by minutes'!C16,'normalized by minutes'!$AH$12:$AH$28,0))</f>
        <v>6.5779367207801966</v>
      </c>
      <c r="R16" s="12">
        <f>INDEX('normalized by minutes'!$AJ$12:$AJ$28,MATCH('normalized by minutes'!D16,'normalized by minutes'!$AH$12:$AH$28,0))</f>
        <v>7.3360526512214488</v>
      </c>
      <c r="S16" s="12">
        <f>INDEX('normalized by minutes'!$AJ$12:$AJ$28,MATCH('normalized by minutes'!E16,'normalized by minutes'!$AH$12:$AH$28,0))</f>
        <v>7.5649730919210754</v>
      </c>
      <c r="T16" s="12">
        <f>INDEX('normalized by minutes'!$AJ$12:$AJ$28,MATCH('normalized by minutes'!F16,'normalized by minutes'!$AH$12:$AH$28,0))</f>
        <v>-7.8045720597732657</v>
      </c>
      <c r="U16" s="12">
        <f>INDEX('normalized by minutes'!$AJ$12:$AJ$28,MATCH('normalized by minutes'!G16,'normalized by minutes'!$AH$12:$AH$28,0))</f>
        <v>-7.768724720706139</v>
      </c>
      <c r="V16" s="12">
        <f>INDEX('normalized by minutes'!$AJ$12:$AJ$28,MATCH('normalized by minutes'!H16,'normalized by minutes'!$AH$12:$AH$28,0))</f>
        <v>-8.9480292578275442</v>
      </c>
      <c r="W16" s="12">
        <f>INDEX('normalized by minutes'!$AJ$12:$AJ$28,MATCH('normalized by minutes'!I16,'normalized by minutes'!$AH$12:$AH$28,0))</f>
        <v>-6.8010139411844746</v>
      </c>
      <c r="X16" s="12">
        <f>INDEX('normalized by minutes'!$AJ$12:$AJ$28,MATCH('normalized by minutes'!J16,'normalized by minutes'!$AH$12:$AH$28,0))</f>
        <v>-6.4500203948759705</v>
      </c>
      <c r="Y16" s="12">
        <f t="shared" si="1"/>
        <v>4.5836157421232926E-3</v>
      </c>
      <c r="Z16" s="12">
        <f>Y16-N16</f>
        <v>4.5836157421232926E-3</v>
      </c>
      <c r="AA16" s="12">
        <f t="shared" si="2"/>
        <v>2.1009533271440462E-5</v>
      </c>
      <c r="AB16" s="12">
        <f>Y16*L16/60</f>
        <v>0</v>
      </c>
      <c r="AH16" s="3" t="s">
        <v>106</v>
      </c>
      <c r="AI16" t="s">
        <v>556</v>
      </c>
      <c r="AJ16" s="10">
        <v>6.6735422746828936</v>
      </c>
    </row>
    <row r="17" spans="1:36" x14ac:dyDescent="0.35">
      <c r="A17" t="s">
        <v>103</v>
      </c>
      <c r="B17" t="s">
        <v>106</v>
      </c>
      <c r="C17" t="s">
        <v>104</v>
      </c>
      <c r="D17" t="s">
        <v>189</v>
      </c>
      <c r="E17" t="s">
        <v>102</v>
      </c>
      <c r="F17" t="s">
        <v>108</v>
      </c>
      <c r="G17" t="s">
        <v>107</v>
      </c>
      <c r="H17" t="s">
        <v>81</v>
      </c>
      <c r="I17" t="s">
        <v>68</v>
      </c>
      <c r="J17" t="s">
        <v>67</v>
      </c>
      <c r="K17" s="8">
        <v>0</v>
      </c>
      <c r="L17" s="8">
        <v>24</v>
      </c>
      <c r="M17" s="8">
        <v>0</v>
      </c>
      <c r="N17" s="12">
        <f t="shared" si="0"/>
        <v>0</v>
      </c>
      <c r="O17" s="12">
        <f>INDEX('normalized by minutes'!$AJ$12:$AJ$28,MATCH('normalized by minutes'!A17,'normalized by minutes'!$AH$12:$AH$28,0))</f>
        <v>9.6244392515038992</v>
      </c>
      <c r="P17" s="12">
        <f>INDEX('normalized by minutes'!$AJ$12:$AJ$28,MATCH('normalized by minutes'!B17,'normalized by minutes'!$AH$12:$AH$28,0))</f>
        <v>6.6735422746828936</v>
      </c>
      <c r="Q17" s="12">
        <f>INDEX('normalized by minutes'!$AJ$12:$AJ$28,MATCH('normalized by minutes'!C17,'normalized by minutes'!$AH$12:$AH$28,0))</f>
        <v>6.5779367207801966</v>
      </c>
      <c r="R17" s="12">
        <f>INDEX('normalized by minutes'!$AJ$12:$AJ$28,MATCH('normalized by minutes'!D17,'normalized by minutes'!$AH$12:$AH$28,0))</f>
        <v>7.3360526512214488</v>
      </c>
      <c r="S17" s="12">
        <f>INDEX('normalized by minutes'!$AJ$12:$AJ$28,MATCH('normalized by minutes'!E17,'normalized by minutes'!$AH$12:$AH$28,0))</f>
        <v>7.5649730919210754</v>
      </c>
      <c r="T17" s="12">
        <f>INDEX('normalized by minutes'!$AJ$12:$AJ$28,MATCH('normalized by minutes'!F17,'normalized by minutes'!$AH$12:$AH$28,0))</f>
        <v>-7.8045720597732657</v>
      </c>
      <c r="U17" s="12">
        <f>INDEX('normalized by minutes'!$AJ$12:$AJ$28,MATCH('normalized by minutes'!G17,'normalized by minutes'!$AH$12:$AH$28,0))</f>
        <v>-5.9972617625244444</v>
      </c>
      <c r="V17" s="12">
        <f>INDEX('normalized by minutes'!$AJ$12:$AJ$28,MATCH('normalized by minutes'!H17,'normalized by minutes'!$AH$12:$AH$28,0))</f>
        <v>-8.9480292578275442</v>
      </c>
      <c r="W17" s="12">
        <f>INDEX('normalized by minutes'!$AJ$12:$AJ$28,MATCH('normalized by minutes'!I17,'normalized by minutes'!$AH$12:$AH$28,0))</f>
        <v>-6.8010139411844746</v>
      </c>
      <c r="X17" s="12">
        <f>INDEX('normalized by minutes'!$AJ$12:$AJ$28,MATCH('normalized by minutes'!J17,'normalized by minutes'!$AH$12:$AH$28,0))</f>
        <v>-6.4500203948759705</v>
      </c>
      <c r="Y17" s="12">
        <f t="shared" si="1"/>
        <v>1.7760465739238178</v>
      </c>
      <c r="Z17" s="12">
        <f>Y17-N17</f>
        <v>1.7760465739238178</v>
      </c>
      <c r="AA17" s="12">
        <f t="shared" si="2"/>
        <v>3.1543414327465311</v>
      </c>
      <c r="AB17" s="12">
        <f>Y17*L17/60</f>
        <v>0.71041862956952717</v>
      </c>
      <c r="AH17" s="3" t="s">
        <v>191</v>
      </c>
      <c r="AI17" t="s">
        <v>556</v>
      </c>
      <c r="AJ17" s="10">
        <v>6.9407118522195574</v>
      </c>
    </row>
    <row r="18" spans="1:36" x14ac:dyDescent="0.35">
      <c r="A18" t="s">
        <v>103</v>
      </c>
      <c r="B18" t="s">
        <v>106</v>
      </c>
      <c r="C18" t="s">
        <v>104</v>
      </c>
      <c r="D18" t="s">
        <v>189</v>
      </c>
      <c r="E18" t="s">
        <v>333</v>
      </c>
      <c r="F18" t="s">
        <v>108</v>
      </c>
      <c r="G18" t="s">
        <v>107</v>
      </c>
      <c r="H18" t="s">
        <v>81</v>
      </c>
      <c r="I18" t="s">
        <v>68</v>
      </c>
      <c r="J18" t="s">
        <v>67</v>
      </c>
      <c r="K18" s="8">
        <v>0</v>
      </c>
      <c r="L18" s="8">
        <v>43</v>
      </c>
      <c r="M18" s="8">
        <v>3</v>
      </c>
      <c r="N18" s="12">
        <f t="shared" si="0"/>
        <v>0</v>
      </c>
      <c r="O18" s="12">
        <f>INDEX('normalized by minutes'!$AJ$12:$AJ$28,MATCH('normalized by minutes'!A18,'normalized by minutes'!$AH$12:$AH$28,0))</f>
        <v>9.6244392515038992</v>
      </c>
      <c r="P18" s="12">
        <f>INDEX('normalized by minutes'!$AJ$12:$AJ$28,MATCH('normalized by minutes'!B18,'normalized by minutes'!$AH$12:$AH$28,0))</f>
        <v>6.6735422746828936</v>
      </c>
      <c r="Q18" s="12">
        <f>INDEX('normalized by minutes'!$AJ$12:$AJ$28,MATCH('normalized by minutes'!C18,'normalized by minutes'!$AH$12:$AH$28,0))</f>
        <v>6.5779367207801966</v>
      </c>
      <c r="R18" s="12">
        <f>INDEX('normalized by minutes'!$AJ$12:$AJ$28,MATCH('normalized by minutes'!D18,'normalized by minutes'!$AH$12:$AH$28,0))</f>
        <v>7.3360526512214488</v>
      </c>
      <c r="S18" s="12">
        <f>INDEX('normalized by minutes'!$AJ$12:$AJ$28,MATCH('normalized by minutes'!E18,'normalized by minutes'!$AH$12:$AH$28,0))</f>
        <v>6.3016626391250004</v>
      </c>
      <c r="T18" s="12">
        <f>INDEX('normalized by minutes'!$AJ$12:$AJ$28,MATCH('normalized by minutes'!F18,'normalized by minutes'!$AH$12:$AH$28,0))</f>
        <v>-7.8045720597732657</v>
      </c>
      <c r="U18" s="12">
        <f>INDEX('normalized by minutes'!$AJ$12:$AJ$28,MATCH('normalized by minutes'!G18,'normalized by minutes'!$AH$12:$AH$28,0))</f>
        <v>-5.9972617625244444</v>
      </c>
      <c r="V18" s="12">
        <f>INDEX('normalized by minutes'!$AJ$12:$AJ$28,MATCH('normalized by minutes'!H18,'normalized by minutes'!$AH$12:$AH$28,0))</f>
        <v>-8.9480292578275442</v>
      </c>
      <c r="W18" s="12">
        <f>INDEX('normalized by minutes'!$AJ$12:$AJ$28,MATCH('normalized by minutes'!I18,'normalized by minutes'!$AH$12:$AH$28,0))</f>
        <v>-6.8010139411844746</v>
      </c>
      <c r="X18" s="12">
        <f>INDEX('normalized by minutes'!$AJ$12:$AJ$28,MATCH('normalized by minutes'!J18,'normalized by minutes'!$AH$12:$AH$28,0))</f>
        <v>-6.4500203948759705</v>
      </c>
      <c r="Y18" s="12">
        <f t="shared" si="1"/>
        <v>0.51273612112774014</v>
      </c>
      <c r="Z18" s="12">
        <f>Y18-N18</f>
        <v>0.51273612112774014</v>
      </c>
      <c r="AA18" s="12">
        <f t="shared" si="2"/>
        <v>0.2628983299091206</v>
      </c>
      <c r="AB18" s="12">
        <f>Y18*L18/60</f>
        <v>0.36746088680821376</v>
      </c>
      <c r="AH18" s="3" t="s">
        <v>105</v>
      </c>
      <c r="AI18" t="s">
        <v>556</v>
      </c>
      <c r="AJ18" s="10">
        <v>5.503196779534604</v>
      </c>
    </row>
    <row r="19" spans="1:36" x14ac:dyDescent="0.35">
      <c r="A19" t="s">
        <v>103</v>
      </c>
      <c r="B19" t="s">
        <v>106</v>
      </c>
      <c r="C19" t="s">
        <v>104</v>
      </c>
      <c r="D19" t="s">
        <v>105</v>
      </c>
      <c r="E19" t="s">
        <v>102</v>
      </c>
      <c r="F19" t="s">
        <v>108</v>
      </c>
      <c r="G19" t="s">
        <v>66</v>
      </c>
      <c r="H19" t="s">
        <v>68</v>
      </c>
      <c r="I19" t="s">
        <v>107</v>
      </c>
      <c r="J19" t="s">
        <v>67</v>
      </c>
      <c r="K19" s="8">
        <v>-2</v>
      </c>
      <c r="L19" s="8">
        <v>67</v>
      </c>
      <c r="M19" s="8">
        <v>6</v>
      </c>
      <c r="N19" s="12">
        <f t="shared" si="0"/>
        <v>-1.791044776119403</v>
      </c>
      <c r="O19" s="12">
        <f>INDEX('normalized by minutes'!$AJ$12:$AJ$28,MATCH('normalized by minutes'!A19,'normalized by minutes'!$AH$12:$AH$28,0))</f>
        <v>9.6244392515038992</v>
      </c>
      <c r="P19" s="12">
        <f>INDEX('normalized by minutes'!$AJ$12:$AJ$28,MATCH('normalized by minutes'!B19,'normalized by minutes'!$AH$12:$AH$28,0))</f>
        <v>6.6735422746828936</v>
      </c>
      <c r="Q19" s="12">
        <f>INDEX('normalized by minutes'!$AJ$12:$AJ$28,MATCH('normalized by minutes'!C19,'normalized by minutes'!$AH$12:$AH$28,0))</f>
        <v>6.5779367207801966</v>
      </c>
      <c r="R19" s="12">
        <f>INDEX('normalized by minutes'!$AJ$12:$AJ$28,MATCH('normalized by minutes'!D19,'normalized by minutes'!$AH$12:$AH$28,0))</f>
        <v>5.503196779534604</v>
      </c>
      <c r="S19" s="12">
        <f>INDEX('normalized by minutes'!$AJ$12:$AJ$28,MATCH('normalized by minutes'!E19,'normalized by minutes'!$AH$12:$AH$28,0))</f>
        <v>7.5649730919210754</v>
      </c>
      <c r="T19" s="12">
        <f>INDEX('normalized by minutes'!$AJ$12:$AJ$28,MATCH('normalized by minutes'!F19,'normalized by minutes'!$AH$12:$AH$28,0))</f>
        <v>-7.8045720597732657</v>
      </c>
      <c r="U19" s="12">
        <f>INDEX('normalized by minutes'!$AJ$12:$AJ$28,MATCH('normalized by minutes'!G19,'normalized by minutes'!$AH$12:$AH$28,0))</f>
        <v>-7.768724720706139</v>
      </c>
      <c r="V19" s="12">
        <f>INDEX('normalized by minutes'!$AJ$12:$AJ$28,MATCH('normalized by minutes'!H19,'normalized by minutes'!$AH$12:$AH$28,0))</f>
        <v>-6.8010139411844746</v>
      </c>
      <c r="W19" s="12">
        <f>INDEX('normalized by minutes'!$AJ$12:$AJ$28,MATCH('normalized by minutes'!I19,'normalized by minutes'!$AH$12:$AH$28,0))</f>
        <v>-5.9972617625244444</v>
      </c>
      <c r="X19" s="12">
        <f>INDEX('normalized by minutes'!$AJ$12:$AJ$28,MATCH('normalized by minutes'!J19,'normalized by minutes'!$AH$12:$AH$28,0))</f>
        <v>-6.4500203948759705</v>
      </c>
      <c r="Y19" s="12">
        <f t="shared" si="1"/>
        <v>1.1224952393583765</v>
      </c>
      <c r="Z19" s="12">
        <f>Y19-N19</f>
        <v>2.9135400154777793</v>
      </c>
      <c r="AA19" s="12">
        <f t="shared" si="2"/>
        <v>8.4887154217902587</v>
      </c>
      <c r="AB19" s="12">
        <f>Y19*L19/60</f>
        <v>1.2534530172835203</v>
      </c>
      <c r="AH19" s="3" t="s">
        <v>104</v>
      </c>
      <c r="AI19" t="s">
        <v>556</v>
      </c>
      <c r="AJ19" s="10">
        <v>6.5779367207801966</v>
      </c>
    </row>
    <row r="20" spans="1:36" x14ac:dyDescent="0.35">
      <c r="A20" t="s">
        <v>103</v>
      </c>
      <c r="B20" t="s">
        <v>106</v>
      </c>
      <c r="C20" t="s">
        <v>104</v>
      </c>
      <c r="D20" t="s">
        <v>105</v>
      </c>
      <c r="E20" t="s">
        <v>102</v>
      </c>
      <c r="F20" t="s">
        <v>108</v>
      </c>
      <c r="G20" t="s">
        <v>66</v>
      </c>
      <c r="H20" t="s">
        <v>81</v>
      </c>
      <c r="I20" t="s">
        <v>107</v>
      </c>
      <c r="J20" t="s">
        <v>67</v>
      </c>
      <c r="K20" s="8">
        <v>-2</v>
      </c>
      <c r="L20" s="8">
        <v>121</v>
      </c>
      <c r="M20" s="8">
        <v>7</v>
      </c>
      <c r="N20" s="12">
        <f t="shared" si="0"/>
        <v>-0.99173553719008267</v>
      </c>
      <c r="O20" s="12">
        <f>INDEX('normalized by minutes'!$AJ$12:$AJ$28,MATCH('normalized by minutes'!A20,'normalized by minutes'!$AH$12:$AH$28,0))</f>
        <v>9.6244392515038992</v>
      </c>
      <c r="P20" s="12">
        <f>INDEX('normalized by minutes'!$AJ$12:$AJ$28,MATCH('normalized by minutes'!B20,'normalized by minutes'!$AH$12:$AH$28,0))</f>
        <v>6.6735422746828936</v>
      </c>
      <c r="Q20" s="12">
        <f>INDEX('normalized by minutes'!$AJ$12:$AJ$28,MATCH('normalized by minutes'!C20,'normalized by minutes'!$AH$12:$AH$28,0))</f>
        <v>6.5779367207801966</v>
      </c>
      <c r="R20" s="12">
        <f>INDEX('normalized by minutes'!$AJ$12:$AJ$28,MATCH('normalized by minutes'!D20,'normalized by minutes'!$AH$12:$AH$28,0))</f>
        <v>5.503196779534604</v>
      </c>
      <c r="S20" s="12">
        <f>INDEX('normalized by minutes'!$AJ$12:$AJ$28,MATCH('normalized by minutes'!E20,'normalized by minutes'!$AH$12:$AH$28,0))</f>
        <v>7.5649730919210754</v>
      </c>
      <c r="T20" s="12">
        <f>INDEX('normalized by minutes'!$AJ$12:$AJ$28,MATCH('normalized by minutes'!F20,'normalized by minutes'!$AH$12:$AH$28,0))</f>
        <v>-7.8045720597732657</v>
      </c>
      <c r="U20" s="12">
        <f>INDEX('normalized by minutes'!$AJ$12:$AJ$28,MATCH('normalized by minutes'!G20,'normalized by minutes'!$AH$12:$AH$28,0))</f>
        <v>-7.768724720706139</v>
      </c>
      <c r="V20" s="12">
        <f>INDEX('normalized by minutes'!$AJ$12:$AJ$28,MATCH('normalized by minutes'!H20,'normalized by minutes'!$AH$12:$AH$28,0))</f>
        <v>-8.9480292578275442</v>
      </c>
      <c r="W20" s="12">
        <f>INDEX('normalized by minutes'!$AJ$12:$AJ$28,MATCH('normalized by minutes'!I20,'normalized by minutes'!$AH$12:$AH$28,0))</f>
        <v>-5.9972617625244444</v>
      </c>
      <c r="X20" s="12">
        <f>INDEX('normalized by minutes'!$AJ$12:$AJ$28,MATCH('normalized by minutes'!J20,'normalized by minutes'!$AH$12:$AH$28,0))</f>
        <v>-6.4500203948759705</v>
      </c>
      <c r="Y20" s="12">
        <f t="shared" si="1"/>
        <v>-1.0245200772846923</v>
      </c>
      <c r="Z20" s="12">
        <f>Y20-N20</f>
        <v>-3.2784540094609627E-2</v>
      </c>
      <c r="AA20" s="12">
        <f t="shared" si="2"/>
        <v>1.0748260692150663E-3</v>
      </c>
      <c r="AB20" s="12">
        <f>Y20*L20/60</f>
        <v>-2.0661154891907962</v>
      </c>
      <c r="AH20" s="3" t="s">
        <v>333</v>
      </c>
      <c r="AI20" t="s">
        <v>556</v>
      </c>
      <c r="AJ20" s="10">
        <v>6.3016626391250004</v>
      </c>
    </row>
    <row r="21" spans="1:36" x14ac:dyDescent="0.35">
      <c r="A21" t="s">
        <v>103</v>
      </c>
      <c r="B21" t="s">
        <v>106</v>
      </c>
      <c r="C21" t="s">
        <v>104</v>
      </c>
      <c r="D21" t="s">
        <v>105</v>
      </c>
      <c r="E21" t="s">
        <v>102</v>
      </c>
      <c r="F21" t="s">
        <v>108</v>
      </c>
      <c r="G21" t="s">
        <v>81</v>
      </c>
      <c r="H21" t="s">
        <v>67</v>
      </c>
      <c r="I21" t="s">
        <v>107</v>
      </c>
      <c r="J21" t="s">
        <v>177</v>
      </c>
      <c r="K21" s="8">
        <v>-5</v>
      </c>
      <c r="L21" s="8">
        <v>71</v>
      </c>
      <c r="M21" s="8">
        <v>5</v>
      </c>
      <c r="N21" s="12">
        <f t="shared" si="0"/>
        <v>-4.2253521126760569</v>
      </c>
      <c r="O21" s="12">
        <f>INDEX('normalized by minutes'!$AJ$12:$AJ$28,MATCH('normalized by minutes'!A21,'normalized by minutes'!$AH$12:$AH$28,0))</f>
        <v>9.6244392515038992</v>
      </c>
      <c r="P21" s="12">
        <f>INDEX('normalized by minutes'!$AJ$12:$AJ$28,MATCH('normalized by minutes'!B21,'normalized by minutes'!$AH$12:$AH$28,0))</f>
        <v>6.6735422746828936</v>
      </c>
      <c r="Q21" s="12">
        <f>INDEX('normalized by minutes'!$AJ$12:$AJ$28,MATCH('normalized by minutes'!C21,'normalized by minutes'!$AH$12:$AH$28,0))</f>
        <v>6.5779367207801966</v>
      </c>
      <c r="R21" s="12">
        <f>INDEX('normalized by minutes'!$AJ$12:$AJ$28,MATCH('normalized by minutes'!D21,'normalized by minutes'!$AH$12:$AH$28,0))</f>
        <v>5.503196779534604</v>
      </c>
      <c r="S21" s="12">
        <f>INDEX('normalized by minutes'!$AJ$12:$AJ$28,MATCH('normalized by minutes'!E21,'normalized by minutes'!$AH$12:$AH$28,0))</f>
        <v>7.5649730919210754</v>
      </c>
      <c r="T21" s="12">
        <f>INDEX('normalized by minutes'!$AJ$12:$AJ$28,MATCH('normalized by minutes'!F21,'normalized by minutes'!$AH$12:$AH$28,0))</f>
        <v>-7.8045720597732657</v>
      </c>
      <c r="U21" s="12">
        <f>INDEX('normalized by minutes'!$AJ$12:$AJ$28,MATCH('normalized by minutes'!G21,'normalized by minutes'!$AH$12:$AH$28,0))</f>
        <v>-8.9480292578275442</v>
      </c>
      <c r="V21" s="12">
        <f>INDEX('normalized by minutes'!$AJ$12:$AJ$28,MATCH('normalized by minutes'!H21,'normalized by minutes'!$AH$12:$AH$28,0))</f>
        <v>-6.4500203948759705</v>
      </c>
      <c r="W21" s="12">
        <f>INDEX('normalized by minutes'!$AJ$12:$AJ$28,MATCH('normalized by minutes'!I21,'normalized by minutes'!$AH$12:$AH$28,0))</f>
        <v>-5.9972617625244444</v>
      </c>
      <c r="X21" s="12">
        <f>INDEX('normalized by minutes'!$AJ$12:$AJ$28,MATCH('normalized by minutes'!J21,'normalized by minutes'!$AH$12:$AH$28,0))</f>
        <v>-7.7454283002035123</v>
      </c>
      <c r="Y21" s="12">
        <f t="shared" si="1"/>
        <v>-1.0012236567820638</v>
      </c>
      <c r="Z21" s="12">
        <f>Y21-N21</f>
        <v>3.2241284558939931</v>
      </c>
      <c r="AA21" s="12">
        <f t="shared" si="2"/>
        <v>10.395004300105384</v>
      </c>
      <c r="AB21" s="12">
        <f>Y21*L21/60</f>
        <v>-1.1847813271921088</v>
      </c>
      <c r="AH21" s="3" t="s">
        <v>66</v>
      </c>
      <c r="AI21" t="s">
        <v>557</v>
      </c>
      <c r="AJ21" s="10">
        <v>-7.768724720706139</v>
      </c>
    </row>
    <row r="22" spans="1:36" x14ac:dyDescent="0.35">
      <c r="A22" t="s">
        <v>103</v>
      </c>
      <c r="B22" t="s">
        <v>106</v>
      </c>
      <c r="C22" t="s">
        <v>104</v>
      </c>
      <c r="D22" t="s">
        <v>105</v>
      </c>
      <c r="E22" t="s">
        <v>102</v>
      </c>
      <c r="F22" t="s">
        <v>108</v>
      </c>
      <c r="G22" t="s">
        <v>81</v>
      </c>
      <c r="H22" t="s">
        <v>68</v>
      </c>
      <c r="I22" t="s">
        <v>107</v>
      </c>
      <c r="J22" t="s">
        <v>177</v>
      </c>
      <c r="K22" s="8">
        <v>0</v>
      </c>
      <c r="L22" s="8">
        <v>0</v>
      </c>
      <c r="M22" s="8">
        <v>0</v>
      </c>
      <c r="N22" s="12">
        <f t="shared" si="0"/>
        <v>0</v>
      </c>
      <c r="O22" s="12">
        <f>INDEX('normalized by minutes'!$AJ$12:$AJ$28,MATCH('normalized by minutes'!A22,'normalized by minutes'!$AH$12:$AH$28,0))</f>
        <v>9.6244392515038992</v>
      </c>
      <c r="P22" s="12">
        <f>INDEX('normalized by minutes'!$AJ$12:$AJ$28,MATCH('normalized by minutes'!B22,'normalized by minutes'!$AH$12:$AH$28,0))</f>
        <v>6.6735422746828936</v>
      </c>
      <c r="Q22" s="12">
        <f>INDEX('normalized by minutes'!$AJ$12:$AJ$28,MATCH('normalized by minutes'!C22,'normalized by minutes'!$AH$12:$AH$28,0))</f>
        <v>6.5779367207801966</v>
      </c>
      <c r="R22" s="12">
        <f>INDEX('normalized by minutes'!$AJ$12:$AJ$28,MATCH('normalized by minutes'!D22,'normalized by minutes'!$AH$12:$AH$28,0))</f>
        <v>5.503196779534604</v>
      </c>
      <c r="S22" s="12">
        <f>INDEX('normalized by minutes'!$AJ$12:$AJ$28,MATCH('normalized by minutes'!E22,'normalized by minutes'!$AH$12:$AH$28,0))</f>
        <v>7.5649730919210754</v>
      </c>
      <c r="T22" s="12">
        <f>INDEX('normalized by minutes'!$AJ$12:$AJ$28,MATCH('normalized by minutes'!F22,'normalized by minutes'!$AH$12:$AH$28,0))</f>
        <v>-7.8045720597732657</v>
      </c>
      <c r="U22" s="12">
        <f>INDEX('normalized by minutes'!$AJ$12:$AJ$28,MATCH('normalized by minutes'!G22,'normalized by minutes'!$AH$12:$AH$28,0))</f>
        <v>-8.9480292578275442</v>
      </c>
      <c r="V22" s="12">
        <f>INDEX('normalized by minutes'!$AJ$12:$AJ$28,MATCH('normalized by minutes'!H22,'normalized by minutes'!$AH$12:$AH$28,0))</f>
        <v>-6.8010139411844746</v>
      </c>
      <c r="W22" s="12">
        <f>INDEX('normalized by minutes'!$AJ$12:$AJ$28,MATCH('normalized by minutes'!I22,'normalized by minutes'!$AH$12:$AH$28,0))</f>
        <v>-5.9972617625244444</v>
      </c>
      <c r="X22" s="12">
        <f>INDEX('normalized by minutes'!$AJ$12:$AJ$28,MATCH('normalized by minutes'!J22,'normalized by minutes'!$AH$12:$AH$28,0))</f>
        <v>-7.7454283002035123</v>
      </c>
      <c r="Y22" s="12">
        <f t="shared" si="1"/>
        <v>-1.3522172030905688</v>
      </c>
      <c r="Z22" s="12">
        <f>Y22-N22</f>
        <v>-1.3522172030905688</v>
      </c>
      <c r="AA22" s="12">
        <f t="shared" si="2"/>
        <v>1.8284913643340805</v>
      </c>
      <c r="AB22" s="12">
        <f>Y22*L22/60</f>
        <v>0</v>
      </c>
      <c r="AH22" s="3" t="s">
        <v>81</v>
      </c>
      <c r="AI22" t="s">
        <v>557</v>
      </c>
      <c r="AJ22" s="10">
        <v>-8.9480292578275442</v>
      </c>
    </row>
    <row r="23" spans="1:36" x14ac:dyDescent="0.35">
      <c r="A23" t="s">
        <v>103</v>
      </c>
      <c r="B23" t="s">
        <v>106</v>
      </c>
      <c r="C23" t="s">
        <v>104</v>
      </c>
      <c r="D23" t="s">
        <v>105</v>
      </c>
      <c r="E23" t="s">
        <v>102</v>
      </c>
      <c r="F23" t="s">
        <v>108</v>
      </c>
      <c r="G23" t="s">
        <v>81</v>
      </c>
      <c r="H23" t="s">
        <v>68</v>
      </c>
      <c r="I23" t="s">
        <v>107</v>
      </c>
      <c r="J23" t="s">
        <v>67</v>
      </c>
      <c r="K23" s="8">
        <v>-1</v>
      </c>
      <c r="L23" s="8">
        <v>45</v>
      </c>
      <c r="M23" s="8">
        <v>2</v>
      </c>
      <c r="N23" s="12">
        <f t="shared" si="0"/>
        <v>-1.3333333333333335</v>
      </c>
      <c r="O23" s="12">
        <f>INDEX('normalized by minutes'!$AJ$12:$AJ$28,MATCH('normalized by minutes'!A23,'normalized by minutes'!$AH$12:$AH$28,0))</f>
        <v>9.6244392515038992</v>
      </c>
      <c r="P23" s="12">
        <f>INDEX('normalized by minutes'!$AJ$12:$AJ$28,MATCH('normalized by minutes'!B23,'normalized by minutes'!$AH$12:$AH$28,0))</f>
        <v>6.6735422746828936</v>
      </c>
      <c r="Q23" s="12">
        <f>INDEX('normalized by minutes'!$AJ$12:$AJ$28,MATCH('normalized by minutes'!C23,'normalized by minutes'!$AH$12:$AH$28,0))</f>
        <v>6.5779367207801966</v>
      </c>
      <c r="R23" s="12">
        <f>INDEX('normalized by minutes'!$AJ$12:$AJ$28,MATCH('normalized by minutes'!D23,'normalized by minutes'!$AH$12:$AH$28,0))</f>
        <v>5.503196779534604</v>
      </c>
      <c r="S23" s="12">
        <f>INDEX('normalized by minutes'!$AJ$12:$AJ$28,MATCH('normalized by minutes'!E23,'normalized by minutes'!$AH$12:$AH$28,0))</f>
        <v>7.5649730919210754</v>
      </c>
      <c r="T23" s="12">
        <f>INDEX('normalized by minutes'!$AJ$12:$AJ$28,MATCH('normalized by minutes'!F23,'normalized by minutes'!$AH$12:$AH$28,0))</f>
        <v>-7.8045720597732657</v>
      </c>
      <c r="U23" s="12">
        <f>INDEX('normalized by minutes'!$AJ$12:$AJ$28,MATCH('normalized by minutes'!G23,'normalized by minutes'!$AH$12:$AH$28,0))</f>
        <v>-8.9480292578275442</v>
      </c>
      <c r="V23" s="12">
        <f>INDEX('normalized by minutes'!$AJ$12:$AJ$28,MATCH('normalized by minutes'!H23,'normalized by minutes'!$AH$12:$AH$28,0))</f>
        <v>-6.8010139411844746</v>
      </c>
      <c r="W23" s="12">
        <f>INDEX('normalized by minutes'!$AJ$12:$AJ$28,MATCH('normalized by minutes'!I23,'normalized by minutes'!$AH$12:$AH$28,0))</f>
        <v>-5.9972617625244444</v>
      </c>
      <c r="X23" s="12">
        <f>INDEX('normalized by minutes'!$AJ$12:$AJ$28,MATCH('normalized by minutes'!J23,'normalized by minutes'!$AH$12:$AH$28,0))</f>
        <v>-6.4500203948759705</v>
      </c>
      <c r="Y23" s="12">
        <f t="shared" si="1"/>
        <v>-5.6809297763027011E-2</v>
      </c>
      <c r="Z23" s="12">
        <f>Y23-N23</f>
        <v>1.2765240355703065</v>
      </c>
      <c r="AA23" s="12">
        <f t="shared" si="2"/>
        <v>1.6295136133887012</v>
      </c>
      <c r="AB23" s="12">
        <f>Y23*L23/60</f>
        <v>-4.2606973322270258E-2</v>
      </c>
      <c r="AH23" s="3" t="s">
        <v>108</v>
      </c>
      <c r="AI23" t="s">
        <v>557</v>
      </c>
      <c r="AJ23" s="10">
        <v>-7.8045720597732657</v>
      </c>
    </row>
    <row r="24" spans="1:36" x14ac:dyDescent="0.35">
      <c r="A24" t="s">
        <v>103</v>
      </c>
      <c r="B24" t="s">
        <v>106</v>
      </c>
      <c r="C24" t="s">
        <v>104</v>
      </c>
      <c r="D24" t="s">
        <v>105</v>
      </c>
      <c r="E24" t="s">
        <v>191</v>
      </c>
      <c r="F24" t="s">
        <v>108</v>
      </c>
      <c r="G24" t="s">
        <v>107</v>
      </c>
      <c r="H24" t="s">
        <v>81</v>
      </c>
      <c r="I24" t="s">
        <v>68</v>
      </c>
      <c r="J24" t="s">
        <v>67</v>
      </c>
      <c r="K24" s="8">
        <v>0</v>
      </c>
      <c r="L24" s="8">
        <v>3</v>
      </c>
      <c r="M24" s="8">
        <v>1</v>
      </c>
      <c r="N24" s="12">
        <f t="shared" si="0"/>
        <v>0</v>
      </c>
      <c r="O24" s="12">
        <f>INDEX('normalized by minutes'!$AJ$12:$AJ$28,MATCH('normalized by minutes'!A24,'normalized by minutes'!$AH$12:$AH$28,0))</f>
        <v>9.6244392515038992</v>
      </c>
      <c r="P24" s="12">
        <f>INDEX('normalized by minutes'!$AJ$12:$AJ$28,MATCH('normalized by minutes'!B24,'normalized by minutes'!$AH$12:$AH$28,0))</f>
        <v>6.6735422746828936</v>
      </c>
      <c r="Q24" s="12">
        <f>INDEX('normalized by minutes'!$AJ$12:$AJ$28,MATCH('normalized by minutes'!C24,'normalized by minutes'!$AH$12:$AH$28,0))</f>
        <v>6.5779367207801966</v>
      </c>
      <c r="R24" s="12">
        <f>INDEX('normalized by minutes'!$AJ$12:$AJ$28,MATCH('normalized by minutes'!D24,'normalized by minutes'!$AH$12:$AH$28,0))</f>
        <v>5.503196779534604</v>
      </c>
      <c r="S24" s="12">
        <f>INDEX('normalized by minutes'!$AJ$12:$AJ$28,MATCH('normalized by minutes'!E24,'normalized by minutes'!$AH$12:$AH$28,0))</f>
        <v>6.9407118522195574</v>
      </c>
      <c r="T24" s="12">
        <f>INDEX('normalized by minutes'!$AJ$12:$AJ$28,MATCH('normalized by minutes'!F24,'normalized by minutes'!$AH$12:$AH$28,0))</f>
        <v>-7.8045720597732657</v>
      </c>
      <c r="U24" s="12">
        <f>INDEX('normalized by minutes'!$AJ$12:$AJ$28,MATCH('normalized by minutes'!G24,'normalized by minutes'!$AH$12:$AH$28,0))</f>
        <v>-5.9972617625244444</v>
      </c>
      <c r="V24" s="12">
        <f>INDEX('normalized by minutes'!$AJ$12:$AJ$28,MATCH('normalized by minutes'!H24,'normalized by minutes'!$AH$12:$AH$28,0))</f>
        <v>-8.9480292578275442</v>
      </c>
      <c r="W24" s="12">
        <f>INDEX('normalized by minutes'!$AJ$12:$AJ$28,MATCH('normalized by minutes'!I24,'normalized by minutes'!$AH$12:$AH$28,0))</f>
        <v>-6.8010139411844746</v>
      </c>
      <c r="X24" s="12">
        <f>INDEX('normalized by minutes'!$AJ$12:$AJ$28,MATCH('normalized by minutes'!J24,'normalized by minutes'!$AH$12:$AH$28,0))</f>
        <v>-6.4500203948759705</v>
      </c>
      <c r="Y24" s="12">
        <f t="shared" si="1"/>
        <v>-0.68107053746454671</v>
      </c>
      <c r="Z24" s="12">
        <f>Y24-N24</f>
        <v>-0.68107053746454671</v>
      </c>
      <c r="AA24" s="12">
        <f t="shared" si="2"/>
        <v>0.46385707700224654</v>
      </c>
      <c r="AB24" s="12">
        <f>Y24*L24/60</f>
        <v>-3.4053526873227338E-2</v>
      </c>
      <c r="AH24" s="3" t="s">
        <v>107</v>
      </c>
      <c r="AI24" t="s">
        <v>557</v>
      </c>
      <c r="AJ24" s="10">
        <v>-5.9972617625244444</v>
      </c>
    </row>
    <row r="25" spans="1:36" x14ac:dyDescent="0.35">
      <c r="A25" t="s">
        <v>103</v>
      </c>
      <c r="B25" t="s">
        <v>106</v>
      </c>
      <c r="C25" t="s">
        <v>104</v>
      </c>
      <c r="D25" t="s">
        <v>105</v>
      </c>
      <c r="E25" t="s">
        <v>191</v>
      </c>
      <c r="F25" t="s">
        <v>108</v>
      </c>
      <c r="G25" t="s">
        <v>81</v>
      </c>
      <c r="H25" t="s">
        <v>68</v>
      </c>
      <c r="I25" t="s">
        <v>107</v>
      </c>
      <c r="J25" t="s">
        <v>177</v>
      </c>
      <c r="K25" s="8">
        <v>-2</v>
      </c>
      <c r="L25" s="8">
        <v>78</v>
      </c>
      <c r="M25" s="8">
        <v>3</v>
      </c>
      <c r="N25" s="12">
        <f t="shared" si="0"/>
        <v>-1.5384615384615383</v>
      </c>
      <c r="O25" s="12">
        <f>INDEX('normalized by minutes'!$AJ$12:$AJ$28,MATCH('normalized by minutes'!A25,'normalized by minutes'!$AH$12:$AH$28,0))</f>
        <v>9.6244392515038992</v>
      </c>
      <c r="P25" s="12">
        <f>INDEX('normalized by minutes'!$AJ$12:$AJ$28,MATCH('normalized by minutes'!B25,'normalized by minutes'!$AH$12:$AH$28,0))</f>
        <v>6.6735422746828936</v>
      </c>
      <c r="Q25" s="12">
        <f>INDEX('normalized by minutes'!$AJ$12:$AJ$28,MATCH('normalized by minutes'!C25,'normalized by minutes'!$AH$12:$AH$28,0))</f>
        <v>6.5779367207801966</v>
      </c>
      <c r="R25" s="12">
        <f>INDEX('normalized by minutes'!$AJ$12:$AJ$28,MATCH('normalized by minutes'!D25,'normalized by minutes'!$AH$12:$AH$28,0))</f>
        <v>5.503196779534604</v>
      </c>
      <c r="S25" s="12">
        <f>INDEX('normalized by minutes'!$AJ$12:$AJ$28,MATCH('normalized by minutes'!E25,'normalized by minutes'!$AH$12:$AH$28,0))</f>
        <v>6.9407118522195574</v>
      </c>
      <c r="T25" s="12">
        <f>INDEX('normalized by minutes'!$AJ$12:$AJ$28,MATCH('normalized by minutes'!F25,'normalized by minutes'!$AH$12:$AH$28,0))</f>
        <v>-7.8045720597732657</v>
      </c>
      <c r="U25" s="12">
        <f>INDEX('normalized by minutes'!$AJ$12:$AJ$28,MATCH('normalized by minutes'!G25,'normalized by minutes'!$AH$12:$AH$28,0))</f>
        <v>-8.9480292578275442</v>
      </c>
      <c r="V25" s="12">
        <f>INDEX('normalized by minutes'!$AJ$12:$AJ$28,MATCH('normalized by minutes'!H25,'normalized by minutes'!$AH$12:$AH$28,0))</f>
        <v>-6.8010139411844746</v>
      </c>
      <c r="W25" s="12">
        <f>INDEX('normalized by minutes'!$AJ$12:$AJ$28,MATCH('normalized by minutes'!I25,'normalized by minutes'!$AH$12:$AH$28,0))</f>
        <v>-5.9972617625244444</v>
      </c>
      <c r="X25" s="12">
        <f>INDEX('normalized by minutes'!$AJ$12:$AJ$28,MATCH('normalized by minutes'!J25,'normalized by minutes'!$AH$12:$AH$28,0))</f>
        <v>-7.7454283002035123</v>
      </c>
      <c r="Y25" s="12">
        <f t="shared" si="1"/>
        <v>-1.9764784427920867</v>
      </c>
      <c r="Z25" s="12">
        <f>Y25-N25</f>
        <v>-0.43801690433054841</v>
      </c>
      <c r="AA25" s="12">
        <f t="shared" si="2"/>
        <v>0.1918588084793168</v>
      </c>
      <c r="AB25" s="12">
        <f>Y25*L25/60</f>
        <v>-2.5694219756297128</v>
      </c>
      <c r="AH25" s="3" t="s">
        <v>67</v>
      </c>
      <c r="AI25" t="s">
        <v>557</v>
      </c>
      <c r="AJ25" s="10">
        <v>-6.4500203948759705</v>
      </c>
    </row>
    <row r="26" spans="1:36" x14ac:dyDescent="0.35">
      <c r="A26" t="s">
        <v>103</v>
      </c>
      <c r="B26" t="s">
        <v>106</v>
      </c>
      <c r="C26" t="s">
        <v>104</v>
      </c>
      <c r="D26" t="s">
        <v>105</v>
      </c>
      <c r="E26" t="s">
        <v>191</v>
      </c>
      <c r="F26" t="s">
        <v>108</v>
      </c>
      <c r="G26" t="s">
        <v>81</v>
      </c>
      <c r="H26" t="s">
        <v>68</v>
      </c>
      <c r="I26" t="s">
        <v>107</v>
      </c>
      <c r="J26" t="s">
        <v>67</v>
      </c>
      <c r="K26" s="8">
        <v>0</v>
      </c>
      <c r="L26" s="8">
        <v>0</v>
      </c>
      <c r="M26" s="8">
        <v>0</v>
      </c>
      <c r="N26" s="12">
        <f t="shared" si="0"/>
        <v>0</v>
      </c>
      <c r="O26" s="12">
        <f>INDEX('normalized by minutes'!$AJ$12:$AJ$28,MATCH('normalized by minutes'!A26,'normalized by minutes'!$AH$12:$AH$28,0))</f>
        <v>9.6244392515038992</v>
      </c>
      <c r="P26" s="12">
        <f>INDEX('normalized by minutes'!$AJ$12:$AJ$28,MATCH('normalized by minutes'!B26,'normalized by minutes'!$AH$12:$AH$28,0))</f>
        <v>6.6735422746828936</v>
      </c>
      <c r="Q26" s="12">
        <f>INDEX('normalized by minutes'!$AJ$12:$AJ$28,MATCH('normalized by minutes'!C26,'normalized by minutes'!$AH$12:$AH$28,0))</f>
        <v>6.5779367207801966</v>
      </c>
      <c r="R26" s="12">
        <f>INDEX('normalized by minutes'!$AJ$12:$AJ$28,MATCH('normalized by minutes'!D26,'normalized by minutes'!$AH$12:$AH$28,0))</f>
        <v>5.503196779534604</v>
      </c>
      <c r="S26" s="12">
        <f>INDEX('normalized by minutes'!$AJ$12:$AJ$28,MATCH('normalized by minutes'!E26,'normalized by minutes'!$AH$12:$AH$28,0))</f>
        <v>6.9407118522195574</v>
      </c>
      <c r="T26" s="12">
        <f>INDEX('normalized by minutes'!$AJ$12:$AJ$28,MATCH('normalized by minutes'!F26,'normalized by minutes'!$AH$12:$AH$28,0))</f>
        <v>-7.8045720597732657</v>
      </c>
      <c r="U26" s="12">
        <f>INDEX('normalized by minutes'!$AJ$12:$AJ$28,MATCH('normalized by minutes'!G26,'normalized by minutes'!$AH$12:$AH$28,0))</f>
        <v>-8.9480292578275442</v>
      </c>
      <c r="V26" s="12">
        <f>INDEX('normalized by minutes'!$AJ$12:$AJ$28,MATCH('normalized by minutes'!H26,'normalized by minutes'!$AH$12:$AH$28,0))</f>
        <v>-6.8010139411844746</v>
      </c>
      <c r="W26" s="12">
        <f>INDEX('normalized by minutes'!$AJ$12:$AJ$28,MATCH('normalized by minutes'!I26,'normalized by minutes'!$AH$12:$AH$28,0))</f>
        <v>-5.9972617625244444</v>
      </c>
      <c r="X26" s="12">
        <f>INDEX('normalized by minutes'!$AJ$12:$AJ$28,MATCH('normalized by minutes'!J26,'normalized by minutes'!$AH$12:$AH$28,0))</f>
        <v>-6.4500203948759705</v>
      </c>
      <c r="Y26" s="12">
        <f t="shared" si="1"/>
        <v>-0.68107053746454493</v>
      </c>
      <c r="Z26" s="12">
        <f>Y26-N26</f>
        <v>-0.68107053746454493</v>
      </c>
      <c r="AA26" s="12">
        <f t="shared" si="2"/>
        <v>0.4638570770022441</v>
      </c>
      <c r="AB26" s="12">
        <f>Y26*L26/60</f>
        <v>0</v>
      </c>
      <c r="AH26" s="3" t="s">
        <v>177</v>
      </c>
      <c r="AI26" t="s">
        <v>557</v>
      </c>
      <c r="AJ26" s="10">
        <v>-7.7454283002035123</v>
      </c>
    </row>
    <row r="27" spans="1:36" x14ac:dyDescent="0.35">
      <c r="A27" t="s">
        <v>103</v>
      </c>
      <c r="B27" t="s">
        <v>106</v>
      </c>
      <c r="C27" t="s">
        <v>104</v>
      </c>
      <c r="D27" t="s">
        <v>105</v>
      </c>
      <c r="E27" t="s">
        <v>333</v>
      </c>
      <c r="F27" t="s">
        <v>108</v>
      </c>
      <c r="G27" t="s">
        <v>107</v>
      </c>
      <c r="H27" t="s">
        <v>81</v>
      </c>
      <c r="I27" t="s">
        <v>68</v>
      </c>
      <c r="J27" t="s">
        <v>67</v>
      </c>
      <c r="K27" s="8">
        <v>0</v>
      </c>
      <c r="L27" s="8">
        <v>0</v>
      </c>
      <c r="M27" s="8">
        <v>1</v>
      </c>
      <c r="N27" s="12">
        <f t="shared" si="0"/>
        <v>0</v>
      </c>
      <c r="O27" s="12">
        <f>INDEX('normalized by minutes'!$AJ$12:$AJ$28,MATCH('normalized by minutes'!A27,'normalized by minutes'!$AH$12:$AH$28,0))</f>
        <v>9.6244392515038992</v>
      </c>
      <c r="P27" s="12">
        <f>INDEX('normalized by minutes'!$AJ$12:$AJ$28,MATCH('normalized by minutes'!B27,'normalized by minutes'!$AH$12:$AH$28,0))</f>
        <v>6.6735422746828936</v>
      </c>
      <c r="Q27" s="12">
        <f>INDEX('normalized by minutes'!$AJ$12:$AJ$28,MATCH('normalized by minutes'!C27,'normalized by minutes'!$AH$12:$AH$28,0))</f>
        <v>6.5779367207801966</v>
      </c>
      <c r="R27" s="12">
        <f>INDEX('normalized by minutes'!$AJ$12:$AJ$28,MATCH('normalized by minutes'!D27,'normalized by minutes'!$AH$12:$AH$28,0))</f>
        <v>5.503196779534604</v>
      </c>
      <c r="S27" s="12">
        <f>INDEX('normalized by minutes'!$AJ$12:$AJ$28,MATCH('normalized by minutes'!E27,'normalized by minutes'!$AH$12:$AH$28,0))</f>
        <v>6.3016626391250004</v>
      </c>
      <c r="T27" s="12">
        <f>INDEX('normalized by minutes'!$AJ$12:$AJ$28,MATCH('normalized by minutes'!F27,'normalized by minutes'!$AH$12:$AH$28,0))</f>
        <v>-7.8045720597732657</v>
      </c>
      <c r="U27" s="12">
        <f>INDEX('normalized by minutes'!$AJ$12:$AJ$28,MATCH('normalized by minutes'!G27,'normalized by minutes'!$AH$12:$AH$28,0))</f>
        <v>-5.9972617625244444</v>
      </c>
      <c r="V27" s="12">
        <f>INDEX('normalized by minutes'!$AJ$12:$AJ$28,MATCH('normalized by minutes'!H27,'normalized by minutes'!$AH$12:$AH$28,0))</f>
        <v>-8.9480292578275442</v>
      </c>
      <c r="W27" s="12">
        <f>INDEX('normalized by minutes'!$AJ$12:$AJ$28,MATCH('normalized by minutes'!I27,'normalized by minutes'!$AH$12:$AH$28,0))</f>
        <v>-6.8010139411844746</v>
      </c>
      <c r="X27" s="12">
        <f>INDEX('normalized by minutes'!$AJ$12:$AJ$28,MATCH('normalized by minutes'!J27,'normalized by minutes'!$AH$12:$AH$28,0))</f>
        <v>-6.4500203948759705</v>
      </c>
      <c r="Y27" s="12">
        <f t="shared" si="1"/>
        <v>-1.3201197505591056</v>
      </c>
      <c r="Z27" s="12">
        <f>Y27-N27</f>
        <v>-1.3201197505591056</v>
      </c>
      <c r="AA27" s="12">
        <f t="shared" si="2"/>
        <v>1.7427161558162352</v>
      </c>
      <c r="AB27" s="12">
        <f>Y27*L27/60</f>
        <v>0</v>
      </c>
      <c r="AH27" s="3" t="s">
        <v>68</v>
      </c>
      <c r="AI27" t="s">
        <v>557</v>
      </c>
      <c r="AJ27" s="10">
        <v>-6.8010139411844746</v>
      </c>
    </row>
    <row r="28" spans="1:36" x14ac:dyDescent="0.35">
      <c r="A28" t="s">
        <v>103</v>
      </c>
      <c r="B28" t="s">
        <v>189</v>
      </c>
      <c r="C28" t="s">
        <v>104</v>
      </c>
      <c r="D28" t="s">
        <v>105</v>
      </c>
      <c r="E28" t="s">
        <v>102</v>
      </c>
      <c r="F28" t="s">
        <v>108</v>
      </c>
      <c r="G28" t="s">
        <v>68</v>
      </c>
      <c r="H28" t="s">
        <v>67</v>
      </c>
      <c r="I28" t="s">
        <v>107</v>
      </c>
      <c r="J28" t="s">
        <v>177</v>
      </c>
      <c r="K28" s="8">
        <v>4</v>
      </c>
      <c r="L28" s="8">
        <v>75</v>
      </c>
      <c r="M28" s="8">
        <v>4</v>
      </c>
      <c r="N28" s="12">
        <f t="shared" si="0"/>
        <v>3.2</v>
      </c>
      <c r="O28" s="12">
        <f>INDEX('normalized by minutes'!$AJ$12:$AJ$28,MATCH('normalized by minutes'!A28,'normalized by minutes'!$AH$12:$AH$28,0))</f>
        <v>9.6244392515038992</v>
      </c>
      <c r="P28" s="12">
        <f>INDEX('normalized by minutes'!$AJ$12:$AJ$28,MATCH('normalized by minutes'!B28,'normalized by minutes'!$AH$12:$AH$28,0))</f>
        <v>7.3360526512214488</v>
      </c>
      <c r="Q28" s="12">
        <f>INDEX('normalized by minutes'!$AJ$12:$AJ$28,MATCH('normalized by minutes'!C28,'normalized by minutes'!$AH$12:$AH$28,0))</f>
        <v>6.5779367207801966</v>
      </c>
      <c r="R28" s="12">
        <f>INDEX('normalized by minutes'!$AJ$12:$AJ$28,MATCH('normalized by minutes'!D28,'normalized by minutes'!$AH$12:$AH$28,0))</f>
        <v>5.503196779534604</v>
      </c>
      <c r="S28" s="12">
        <f>INDEX('normalized by minutes'!$AJ$12:$AJ$28,MATCH('normalized by minutes'!E28,'normalized by minutes'!$AH$12:$AH$28,0))</f>
        <v>7.5649730919210754</v>
      </c>
      <c r="T28" s="12">
        <f>INDEX('normalized by minutes'!$AJ$12:$AJ$28,MATCH('normalized by minutes'!F28,'normalized by minutes'!$AH$12:$AH$28,0))</f>
        <v>-7.8045720597732657</v>
      </c>
      <c r="U28" s="12">
        <f>INDEX('normalized by minutes'!$AJ$12:$AJ$28,MATCH('normalized by minutes'!G28,'normalized by minutes'!$AH$12:$AH$28,0))</f>
        <v>-6.8010139411844746</v>
      </c>
      <c r="V28" s="12">
        <f>INDEX('normalized by minutes'!$AJ$12:$AJ$28,MATCH('normalized by minutes'!H28,'normalized by minutes'!$AH$12:$AH$28,0))</f>
        <v>-6.4500203948759705</v>
      </c>
      <c r="W28" s="12">
        <f>INDEX('normalized by minutes'!$AJ$12:$AJ$28,MATCH('normalized by minutes'!I28,'normalized by minutes'!$AH$12:$AH$28,0))</f>
        <v>-5.9972617625244444</v>
      </c>
      <c r="X28" s="12">
        <f>INDEX('normalized by minutes'!$AJ$12:$AJ$28,MATCH('normalized by minutes'!J28,'normalized by minutes'!$AH$12:$AH$28,0))</f>
        <v>-7.7454283002035123</v>
      </c>
      <c r="Y28" s="12">
        <f t="shared" si="1"/>
        <v>1.8083020363995583</v>
      </c>
      <c r="Z28" s="12">
        <f>Y28-N28</f>
        <v>-1.3916979636004418</v>
      </c>
      <c r="AA28" s="12">
        <f t="shared" si="2"/>
        <v>1.9368232218896169</v>
      </c>
      <c r="AB28" s="12">
        <f>Y28*L28/60</f>
        <v>2.2603775454994479</v>
      </c>
      <c r="AH28" s="3" t="s">
        <v>233</v>
      </c>
      <c r="AI28" t="s">
        <v>557</v>
      </c>
      <c r="AJ28" s="10">
        <v>-11.33919106795965</v>
      </c>
    </row>
    <row r="29" spans="1:36" x14ac:dyDescent="0.35">
      <c r="A29" t="s">
        <v>103</v>
      </c>
      <c r="B29" t="s">
        <v>189</v>
      </c>
      <c r="C29" t="s">
        <v>104</v>
      </c>
      <c r="D29" t="s">
        <v>105</v>
      </c>
      <c r="E29" t="s">
        <v>102</v>
      </c>
      <c r="F29" t="s">
        <v>108</v>
      </c>
      <c r="G29" t="s">
        <v>81</v>
      </c>
      <c r="H29" t="s">
        <v>67</v>
      </c>
      <c r="I29" t="s">
        <v>107</v>
      </c>
      <c r="J29" t="s">
        <v>177</v>
      </c>
      <c r="K29" s="8">
        <v>0</v>
      </c>
      <c r="L29" s="8">
        <v>0</v>
      </c>
      <c r="M29" s="8">
        <v>1</v>
      </c>
      <c r="N29" s="12">
        <f t="shared" si="0"/>
        <v>0</v>
      </c>
      <c r="O29" s="12">
        <f>INDEX('normalized by minutes'!$AJ$12:$AJ$28,MATCH('normalized by minutes'!A29,'normalized by minutes'!$AH$12:$AH$28,0))</f>
        <v>9.6244392515038992</v>
      </c>
      <c r="P29" s="12">
        <f>INDEX('normalized by minutes'!$AJ$12:$AJ$28,MATCH('normalized by minutes'!B29,'normalized by minutes'!$AH$12:$AH$28,0))</f>
        <v>7.3360526512214488</v>
      </c>
      <c r="Q29" s="12">
        <f>INDEX('normalized by minutes'!$AJ$12:$AJ$28,MATCH('normalized by minutes'!C29,'normalized by minutes'!$AH$12:$AH$28,0))</f>
        <v>6.5779367207801966</v>
      </c>
      <c r="R29" s="12">
        <f>INDEX('normalized by minutes'!$AJ$12:$AJ$28,MATCH('normalized by minutes'!D29,'normalized by minutes'!$AH$12:$AH$28,0))</f>
        <v>5.503196779534604</v>
      </c>
      <c r="S29" s="12">
        <f>INDEX('normalized by minutes'!$AJ$12:$AJ$28,MATCH('normalized by minutes'!E29,'normalized by minutes'!$AH$12:$AH$28,0))</f>
        <v>7.5649730919210754</v>
      </c>
      <c r="T29" s="12">
        <f>INDEX('normalized by minutes'!$AJ$12:$AJ$28,MATCH('normalized by minutes'!F29,'normalized by minutes'!$AH$12:$AH$28,0))</f>
        <v>-7.8045720597732657</v>
      </c>
      <c r="U29" s="12">
        <f>INDEX('normalized by minutes'!$AJ$12:$AJ$28,MATCH('normalized by minutes'!G29,'normalized by minutes'!$AH$12:$AH$28,0))</f>
        <v>-8.9480292578275442</v>
      </c>
      <c r="V29" s="12">
        <f>INDEX('normalized by minutes'!$AJ$12:$AJ$28,MATCH('normalized by minutes'!H29,'normalized by minutes'!$AH$12:$AH$28,0))</f>
        <v>-6.4500203948759705</v>
      </c>
      <c r="W29" s="12">
        <f>INDEX('normalized by minutes'!$AJ$12:$AJ$28,MATCH('normalized by minutes'!I29,'normalized by minutes'!$AH$12:$AH$28,0))</f>
        <v>-5.9972617625244444</v>
      </c>
      <c r="X29" s="12">
        <f>INDEX('normalized by minutes'!$AJ$12:$AJ$28,MATCH('normalized by minutes'!J29,'normalized by minutes'!$AH$12:$AH$28,0))</f>
        <v>-7.7454283002035123</v>
      </c>
      <c r="Y29" s="12">
        <f t="shared" si="1"/>
        <v>-0.33871328024350777</v>
      </c>
      <c r="Z29" s="12">
        <f>Y29-N29</f>
        <v>-0.33871328024350777</v>
      </c>
      <c r="AA29" s="12">
        <f t="shared" si="2"/>
        <v>0.11472668621331704</v>
      </c>
      <c r="AB29" s="12">
        <f>Y29*L29/60</f>
        <v>0</v>
      </c>
      <c r="AJ29">
        <f>SUM(AJ12:AJ28)</f>
        <v>-7.3769130794552495E-2</v>
      </c>
    </row>
    <row r="30" spans="1:36" x14ac:dyDescent="0.35">
      <c r="A30" t="s">
        <v>102</v>
      </c>
      <c r="B30" t="s">
        <v>103</v>
      </c>
      <c r="C30" t="s">
        <v>104</v>
      </c>
      <c r="D30" t="s">
        <v>105</v>
      </c>
      <c r="E30" t="s">
        <v>106</v>
      </c>
      <c r="F30" t="s">
        <v>66</v>
      </c>
      <c r="G30" t="s">
        <v>67</v>
      </c>
      <c r="H30" t="s">
        <v>107</v>
      </c>
      <c r="I30" t="s">
        <v>68</v>
      </c>
      <c r="J30" t="s">
        <v>108</v>
      </c>
      <c r="K30" s="8">
        <v>8</v>
      </c>
      <c r="L30" s="8">
        <v>429</v>
      </c>
      <c r="M30" s="8">
        <v>32</v>
      </c>
      <c r="N30" s="12">
        <f t="shared" si="0"/>
        <v>1.118881118881119</v>
      </c>
      <c r="O30" s="12">
        <f>INDEX('normalized by minutes'!$AJ$12:$AJ$28,MATCH('normalized by minutes'!A30,'normalized by minutes'!$AH$12:$AH$28,0))</f>
        <v>7.5649730919210754</v>
      </c>
      <c r="P30" s="12">
        <f>INDEX('normalized by minutes'!$AJ$12:$AJ$28,MATCH('normalized by minutes'!B30,'normalized by minutes'!$AH$12:$AH$28,0))</f>
        <v>9.6244392515038992</v>
      </c>
      <c r="Q30" s="12">
        <f>INDEX('normalized by minutes'!$AJ$12:$AJ$28,MATCH('normalized by minutes'!C30,'normalized by minutes'!$AH$12:$AH$28,0))</f>
        <v>6.5779367207801966</v>
      </c>
      <c r="R30" s="12">
        <f>INDEX('normalized by minutes'!$AJ$12:$AJ$28,MATCH('normalized by minutes'!D30,'normalized by minutes'!$AH$12:$AH$28,0))</f>
        <v>5.503196779534604</v>
      </c>
      <c r="S30" s="12">
        <f>INDEX('normalized by minutes'!$AJ$12:$AJ$28,MATCH('normalized by minutes'!E30,'normalized by minutes'!$AH$12:$AH$28,0))</f>
        <v>6.6735422746828936</v>
      </c>
      <c r="T30" s="12">
        <f>INDEX('normalized by minutes'!$AJ$12:$AJ$28,MATCH('normalized by minutes'!F30,'normalized by minutes'!$AH$12:$AH$28,0))</f>
        <v>-7.768724720706139</v>
      </c>
      <c r="U30" s="12">
        <f>INDEX('normalized by minutes'!$AJ$12:$AJ$28,MATCH('normalized by minutes'!G30,'normalized by minutes'!$AH$12:$AH$28,0))</f>
        <v>-6.4500203948759705</v>
      </c>
      <c r="V30" s="12">
        <f>INDEX('normalized by minutes'!$AJ$12:$AJ$28,MATCH('normalized by minutes'!H30,'normalized by minutes'!$AH$12:$AH$28,0))</f>
        <v>-5.9972617625244444</v>
      </c>
      <c r="W30" s="12">
        <f>INDEX('normalized by minutes'!$AJ$12:$AJ$28,MATCH('normalized by minutes'!I30,'normalized by minutes'!$AH$12:$AH$28,0))</f>
        <v>-6.8010139411844746</v>
      </c>
      <c r="X30" s="12">
        <f>INDEX('normalized by minutes'!$AJ$12:$AJ$28,MATCH('normalized by minutes'!J30,'normalized by minutes'!$AH$12:$AH$28,0))</f>
        <v>-7.8045720597732657</v>
      </c>
      <c r="Y30" s="12">
        <f t="shared" si="1"/>
        <v>1.1224952393583738</v>
      </c>
      <c r="Z30" s="12">
        <f>Y30-N30</f>
        <v>3.6141204772548452E-3</v>
      </c>
      <c r="AA30" s="12">
        <f t="shared" si="2"/>
        <v>1.3061866824112789E-5</v>
      </c>
      <c r="AB30" s="12">
        <f>Y30*L30/60</f>
        <v>8.0258409614123725</v>
      </c>
    </row>
    <row r="31" spans="1:36" x14ac:dyDescent="0.35">
      <c r="A31" t="s">
        <v>102</v>
      </c>
      <c r="B31" t="s">
        <v>103</v>
      </c>
      <c r="C31" t="s">
        <v>104</v>
      </c>
      <c r="D31" t="s">
        <v>105</v>
      </c>
      <c r="E31" t="s">
        <v>106</v>
      </c>
      <c r="F31" t="s">
        <v>81</v>
      </c>
      <c r="G31" t="s">
        <v>177</v>
      </c>
      <c r="H31" t="s">
        <v>107</v>
      </c>
      <c r="I31" t="s">
        <v>68</v>
      </c>
      <c r="J31" t="s">
        <v>108</v>
      </c>
      <c r="K31" s="8">
        <v>-4</v>
      </c>
      <c r="L31" s="8">
        <v>46</v>
      </c>
      <c r="M31" s="8">
        <v>4</v>
      </c>
      <c r="N31" s="12">
        <f t="shared" si="0"/>
        <v>-5.2173913043478262</v>
      </c>
      <c r="O31" s="12">
        <f>INDEX('normalized by minutes'!$AJ$12:$AJ$28,MATCH('normalized by minutes'!A31,'normalized by minutes'!$AH$12:$AH$28,0))</f>
        <v>7.5649730919210754</v>
      </c>
      <c r="P31" s="12">
        <f>INDEX('normalized by minutes'!$AJ$12:$AJ$28,MATCH('normalized by minutes'!B31,'normalized by minutes'!$AH$12:$AH$28,0))</f>
        <v>9.6244392515038992</v>
      </c>
      <c r="Q31" s="12">
        <f>INDEX('normalized by minutes'!$AJ$12:$AJ$28,MATCH('normalized by minutes'!C31,'normalized by minutes'!$AH$12:$AH$28,0))</f>
        <v>6.5779367207801966</v>
      </c>
      <c r="R31" s="12">
        <f>INDEX('normalized by minutes'!$AJ$12:$AJ$28,MATCH('normalized by minutes'!D31,'normalized by minutes'!$AH$12:$AH$28,0))</f>
        <v>5.503196779534604</v>
      </c>
      <c r="S31" s="12">
        <f>INDEX('normalized by minutes'!$AJ$12:$AJ$28,MATCH('normalized by minutes'!E31,'normalized by minutes'!$AH$12:$AH$28,0))</f>
        <v>6.6735422746828936</v>
      </c>
      <c r="T31" s="12">
        <f>INDEX('normalized by minutes'!$AJ$12:$AJ$28,MATCH('normalized by minutes'!F31,'normalized by minutes'!$AH$12:$AH$28,0))</f>
        <v>-8.9480292578275442</v>
      </c>
      <c r="U31" s="12">
        <f>INDEX('normalized by minutes'!$AJ$12:$AJ$28,MATCH('normalized by minutes'!G31,'normalized by minutes'!$AH$12:$AH$28,0))</f>
        <v>-7.7454283002035123</v>
      </c>
      <c r="V31" s="12">
        <f>INDEX('normalized by minutes'!$AJ$12:$AJ$28,MATCH('normalized by minutes'!H31,'normalized by minutes'!$AH$12:$AH$28,0))</f>
        <v>-5.9972617625244444</v>
      </c>
      <c r="W31" s="12">
        <f>INDEX('normalized by minutes'!$AJ$12:$AJ$28,MATCH('normalized by minutes'!I31,'normalized by minutes'!$AH$12:$AH$28,0))</f>
        <v>-6.8010139411844746</v>
      </c>
      <c r="X31" s="12">
        <f>INDEX('normalized by minutes'!$AJ$12:$AJ$28,MATCH('normalized by minutes'!J31,'normalized by minutes'!$AH$12:$AH$28,0))</f>
        <v>-7.8045720597732657</v>
      </c>
      <c r="Y31" s="12">
        <f t="shared" si="1"/>
        <v>-1.3522172030905724</v>
      </c>
      <c r="Z31" s="12">
        <f>Y31-N31</f>
        <v>3.8651741012572538</v>
      </c>
      <c r="AA31" s="12">
        <f t="shared" si="2"/>
        <v>14.939570833029819</v>
      </c>
      <c r="AB31" s="12">
        <f>Y31*L31/60</f>
        <v>-1.0366998557027722</v>
      </c>
    </row>
    <row r="32" spans="1:36" x14ac:dyDescent="0.35">
      <c r="A32" t="s">
        <v>102</v>
      </c>
      <c r="B32" t="s">
        <v>103</v>
      </c>
      <c r="C32" t="s">
        <v>104</v>
      </c>
      <c r="D32" t="s">
        <v>105</v>
      </c>
      <c r="E32" t="s">
        <v>106</v>
      </c>
      <c r="F32" t="s">
        <v>81</v>
      </c>
      <c r="G32" t="s">
        <v>67</v>
      </c>
      <c r="H32" t="s">
        <v>107</v>
      </c>
      <c r="I32" t="s">
        <v>68</v>
      </c>
      <c r="J32" t="s">
        <v>108</v>
      </c>
      <c r="K32" s="8">
        <v>0</v>
      </c>
      <c r="L32" s="8">
        <v>0</v>
      </c>
      <c r="M32" s="8">
        <v>1</v>
      </c>
      <c r="N32" s="12">
        <f t="shared" si="0"/>
        <v>0</v>
      </c>
      <c r="O32" s="12">
        <f>INDEX('normalized by minutes'!$AJ$12:$AJ$28,MATCH('normalized by minutes'!A32,'normalized by minutes'!$AH$12:$AH$28,0))</f>
        <v>7.5649730919210754</v>
      </c>
      <c r="P32" s="12">
        <f>INDEX('normalized by minutes'!$AJ$12:$AJ$28,MATCH('normalized by minutes'!B32,'normalized by minutes'!$AH$12:$AH$28,0))</f>
        <v>9.6244392515038992</v>
      </c>
      <c r="Q32" s="12">
        <f>INDEX('normalized by minutes'!$AJ$12:$AJ$28,MATCH('normalized by minutes'!C32,'normalized by minutes'!$AH$12:$AH$28,0))</f>
        <v>6.5779367207801966</v>
      </c>
      <c r="R32" s="12">
        <f>INDEX('normalized by minutes'!$AJ$12:$AJ$28,MATCH('normalized by minutes'!D32,'normalized by minutes'!$AH$12:$AH$28,0))</f>
        <v>5.503196779534604</v>
      </c>
      <c r="S32" s="12">
        <f>INDEX('normalized by minutes'!$AJ$12:$AJ$28,MATCH('normalized by minutes'!E32,'normalized by minutes'!$AH$12:$AH$28,0))</f>
        <v>6.6735422746828936</v>
      </c>
      <c r="T32" s="12">
        <f>INDEX('normalized by minutes'!$AJ$12:$AJ$28,MATCH('normalized by minutes'!F32,'normalized by minutes'!$AH$12:$AH$28,0))</f>
        <v>-8.9480292578275442</v>
      </c>
      <c r="U32" s="12">
        <f>INDEX('normalized by minutes'!$AJ$12:$AJ$28,MATCH('normalized by minutes'!G32,'normalized by minutes'!$AH$12:$AH$28,0))</f>
        <v>-6.4500203948759705</v>
      </c>
      <c r="V32" s="12">
        <f>INDEX('normalized by minutes'!$AJ$12:$AJ$28,MATCH('normalized by minutes'!H32,'normalized by minutes'!$AH$12:$AH$28,0))</f>
        <v>-5.9972617625244444</v>
      </c>
      <c r="W32" s="12">
        <f>INDEX('normalized by minutes'!$AJ$12:$AJ$28,MATCH('normalized by minutes'!I32,'normalized by minutes'!$AH$12:$AH$28,0))</f>
        <v>-6.8010139411844746</v>
      </c>
      <c r="X32" s="12">
        <f>INDEX('normalized by minutes'!$AJ$12:$AJ$28,MATCH('normalized by minutes'!J32,'normalized by minutes'!$AH$12:$AH$28,0))</f>
        <v>-7.8045720597732657</v>
      </c>
      <c r="Y32" s="12">
        <f t="shared" si="1"/>
        <v>-5.6809297763028788E-2</v>
      </c>
      <c r="Z32" s="12">
        <f>Y32-N32</f>
        <v>-5.6809297763028788E-2</v>
      </c>
      <c r="AA32" s="12">
        <f t="shared" si="2"/>
        <v>3.2272963123284675E-3</v>
      </c>
      <c r="AB32" s="12">
        <f>Y32*L32/60</f>
        <v>0</v>
      </c>
      <c r="AI32" t="s">
        <v>618</v>
      </c>
      <c r="AJ32" s="10">
        <f>SUM(AA4:AA53)</f>
        <v>152.06175671394206</v>
      </c>
    </row>
    <row r="33" spans="1:28" x14ac:dyDescent="0.35">
      <c r="A33" t="s">
        <v>203</v>
      </c>
      <c r="B33" t="s">
        <v>189</v>
      </c>
      <c r="C33" t="s">
        <v>104</v>
      </c>
      <c r="D33" t="s">
        <v>105</v>
      </c>
      <c r="E33" t="s">
        <v>102</v>
      </c>
      <c r="F33" t="s">
        <v>108</v>
      </c>
      <c r="G33" t="s">
        <v>68</v>
      </c>
      <c r="H33" t="s">
        <v>67</v>
      </c>
      <c r="I33" t="s">
        <v>107</v>
      </c>
      <c r="J33" t="s">
        <v>177</v>
      </c>
      <c r="K33" s="8">
        <v>0</v>
      </c>
      <c r="L33" s="8">
        <v>0</v>
      </c>
      <c r="M33" s="8">
        <v>0</v>
      </c>
      <c r="N33" s="12">
        <f t="shared" si="0"/>
        <v>0</v>
      </c>
      <c r="O33" s="12">
        <f>INDEX('normalized by minutes'!$AJ$12:$AJ$28,MATCH('normalized by minutes'!A33,'normalized by minutes'!$AH$12:$AH$28,0))</f>
        <v>6.2579571132717726</v>
      </c>
      <c r="P33" s="12">
        <f>INDEX('normalized by minutes'!$AJ$12:$AJ$28,MATCH('normalized by minutes'!B33,'normalized by minutes'!$AH$12:$AH$28,0))</f>
        <v>7.3360526512214488</v>
      </c>
      <c r="Q33" s="12">
        <f>INDEX('normalized by minutes'!$AJ$12:$AJ$28,MATCH('normalized by minutes'!C33,'normalized by minutes'!$AH$12:$AH$28,0))</f>
        <v>6.5779367207801966</v>
      </c>
      <c r="R33" s="12">
        <f>INDEX('normalized by minutes'!$AJ$12:$AJ$28,MATCH('normalized by minutes'!D33,'normalized by minutes'!$AH$12:$AH$28,0))</f>
        <v>5.503196779534604</v>
      </c>
      <c r="S33" s="12">
        <f>INDEX('normalized by minutes'!$AJ$12:$AJ$28,MATCH('normalized by minutes'!E33,'normalized by minutes'!$AH$12:$AH$28,0))</f>
        <v>7.5649730919210754</v>
      </c>
      <c r="T33" s="12">
        <f>INDEX('normalized by minutes'!$AJ$12:$AJ$28,MATCH('normalized by minutes'!F33,'normalized by minutes'!$AH$12:$AH$28,0))</f>
        <v>-7.8045720597732657</v>
      </c>
      <c r="U33" s="12">
        <f>INDEX('normalized by minutes'!$AJ$12:$AJ$28,MATCH('normalized by minutes'!G33,'normalized by minutes'!$AH$12:$AH$28,0))</f>
        <v>-6.8010139411844746</v>
      </c>
      <c r="V33" s="12">
        <f>INDEX('normalized by minutes'!$AJ$12:$AJ$28,MATCH('normalized by minutes'!H33,'normalized by minutes'!$AH$12:$AH$28,0))</f>
        <v>-6.4500203948759705</v>
      </c>
      <c r="W33" s="12">
        <f>INDEX('normalized by minutes'!$AJ$12:$AJ$28,MATCH('normalized by minutes'!I33,'normalized by minutes'!$AH$12:$AH$28,0))</f>
        <v>-5.9972617625244444</v>
      </c>
      <c r="X33" s="12">
        <f>INDEX('normalized by minutes'!$AJ$12:$AJ$28,MATCH('normalized by minutes'!J33,'normalized by minutes'!$AH$12:$AH$28,0))</f>
        <v>-7.7454283002035123</v>
      </c>
      <c r="Y33" s="12">
        <f t="shared" si="1"/>
        <v>-1.5581801018325629</v>
      </c>
      <c r="Z33" s="12">
        <f>Y33-N33</f>
        <v>-1.5581801018325629</v>
      </c>
      <c r="AA33" s="12">
        <f t="shared" si="2"/>
        <v>2.4279252297469363</v>
      </c>
      <c r="AB33" s="12">
        <f>Y33*L33/60</f>
        <v>0</v>
      </c>
    </row>
    <row r="34" spans="1:28" x14ac:dyDescent="0.35">
      <c r="A34" t="s">
        <v>203</v>
      </c>
      <c r="B34" t="s">
        <v>189</v>
      </c>
      <c r="C34" t="s">
        <v>104</v>
      </c>
      <c r="D34" t="s">
        <v>105</v>
      </c>
      <c r="E34" t="s">
        <v>102</v>
      </c>
      <c r="F34" t="s">
        <v>81</v>
      </c>
      <c r="G34" t="s">
        <v>68</v>
      </c>
      <c r="H34" t="s">
        <v>67</v>
      </c>
      <c r="I34" t="s">
        <v>233</v>
      </c>
      <c r="J34" t="s">
        <v>66</v>
      </c>
      <c r="K34" s="8">
        <v>-3</v>
      </c>
      <c r="L34" s="8">
        <v>15</v>
      </c>
      <c r="M34" s="8">
        <v>1</v>
      </c>
      <c r="N34" s="12">
        <f t="shared" si="0"/>
        <v>-12</v>
      </c>
      <c r="O34" s="12">
        <f>INDEX('normalized by minutes'!$AJ$12:$AJ$28,MATCH('normalized by minutes'!A34,'normalized by minutes'!$AH$12:$AH$28,0))</f>
        <v>6.2579571132717726</v>
      </c>
      <c r="P34" s="12">
        <f>INDEX('normalized by minutes'!$AJ$12:$AJ$28,MATCH('normalized by minutes'!B34,'normalized by minutes'!$AH$12:$AH$28,0))</f>
        <v>7.3360526512214488</v>
      </c>
      <c r="Q34" s="12">
        <f>INDEX('normalized by minutes'!$AJ$12:$AJ$28,MATCH('normalized by minutes'!C34,'normalized by minutes'!$AH$12:$AH$28,0))</f>
        <v>6.5779367207801966</v>
      </c>
      <c r="R34" s="12">
        <f>INDEX('normalized by minutes'!$AJ$12:$AJ$28,MATCH('normalized by minutes'!D34,'normalized by minutes'!$AH$12:$AH$28,0))</f>
        <v>5.503196779534604</v>
      </c>
      <c r="S34" s="12">
        <f>INDEX('normalized by minutes'!$AJ$12:$AJ$28,MATCH('normalized by minutes'!E34,'normalized by minutes'!$AH$12:$AH$28,0))</f>
        <v>7.5649730919210754</v>
      </c>
      <c r="T34" s="12">
        <f>INDEX('normalized by minutes'!$AJ$12:$AJ$28,MATCH('normalized by minutes'!F34,'normalized by minutes'!$AH$12:$AH$28,0))</f>
        <v>-8.9480292578275442</v>
      </c>
      <c r="U34" s="12">
        <f>INDEX('normalized by minutes'!$AJ$12:$AJ$28,MATCH('normalized by minutes'!G34,'normalized by minutes'!$AH$12:$AH$28,0))</f>
        <v>-6.8010139411844746</v>
      </c>
      <c r="V34" s="12">
        <f>INDEX('normalized by minutes'!$AJ$12:$AJ$28,MATCH('normalized by minutes'!H34,'normalized by minutes'!$AH$12:$AH$28,0))</f>
        <v>-6.4500203948759705</v>
      </c>
      <c r="W34" s="12">
        <f>INDEX('normalized by minutes'!$AJ$12:$AJ$28,MATCH('normalized by minutes'!I34,'normalized by minutes'!$AH$12:$AH$28,0))</f>
        <v>-11.33919106795965</v>
      </c>
      <c r="X34" s="12">
        <f>INDEX('normalized by minutes'!$AJ$12:$AJ$28,MATCH('normalized by minutes'!J34,'normalized by minutes'!$AH$12:$AH$28,0))</f>
        <v>-7.768724720706139</v>
      </c>
      <c r="Y34" s="12">
        <f t="shared" si="1"/>
        <v>-8.0668630258246736</v>
      </c>
      <c r="Z34" s="12">
        <f>Y34-N34</f>
        <v>3.9331369741753264</v>
      </c>
      <c r="AA34" s="12">
        <f t="shared" si="2"/>
        <v>15.469566457625042</v>
      </c>
      <c r="AB34" s="12">
        <f>Y34*L34/60</f>
        <v>-2.0167157564561684</v>
      </c>
    </row>
    <row r="35" spans="1:28" x14ac:dyDescent="0.35">
      <c r="A35" t="s">
        <v>203</v>
      </c>
      <c r="B35" t="s">
        <v>189</v>
      </c>
      <c r="C35" t="s">
        <v>104</v>
      </c>
      <c r="D35" t="s">
        <v>105</v>
      </c>
      <c r="E35" t="s">
        <v>102</v>
      </c>
      <c r="F35" t="s">
        <v>81</v>
      </c>
      <c r="G35" t="s">
        <v>68</v>
      </c>
      <c r="H35" t="s">
        <v>67</v>
      </c>
      <c r="I35" t="s">
        <v>107</v>
      </c>
      <c r="J35" t="s">
        <v>177</v>
      </c>
      <c r="K35" s="8">
        <v>0</v>
      </c>
      <c r="L35" s="8">
        <v>0</v>
      </c>
      <c r="M35" s="8">
        <v>0</v>
      </c>
      <c r="N35" s="12">
        <f t="shared" si="0"/>
        <v>0</v>
      </c>
      <c r="O35" s="12">
        <f>INDEX('normalized by minutes'!$AJ$12:$AJ$28,MATCH('normalized by minutes'!A35,'normalized by minutes'!$AH$12:$AH$28,0))</f>
        <v>6.2579571132717726</v>
      </c>
      <c r="P35" s="12">
        <f>INDEX('normalized by minutes'!$AJ$12:$AJ$28,MATCH('normalized by minutes'!B35,'normalized by minutes'!$AH$12:$AH$28,0))</f>
        <v>7.3360526512214488</v>
      </c>
      <c r="Q35" s="12">
        <f>INDEX('normalized by minutes'!$AJ$12:$AJ$28,MATCH('normalized by minutes'!C35,'normalized by minutes'!$AH$12:$AH$28,0))</f>
        <v>6.5779367207801966</v>
      </c>
      <c r="R35" s="12">
        <f>INDEX('normalized by minutes'!$AJ$12:$AJ$28,MATCH('normalized by minutes'!D35,'normalized by minutes'!$AH$12:$AH$28,0))</f>
        <v>5.503196779534604</v>
      </c>
      <c r="S35" s="12">
        <f>INDEX('normalized by minutes'!$AJ$12:$AJ$28,MATCH('normalized by minutes'!E35,'normalized by minutes'!$AH$12:$AH$28,0))</f>
        <v>7.5649730919210754</v>
      </c>
      <c r="T35" s="12">
        <f>INDEX('normalized by minutes'!$AJ$12:$AJ$28,MATCH('normalized by minutes'!F35,'normalized by minutes'!$AH$12:$AH$28,0))</f>
        <v>-8.9480292578275442</v>
      </c>
      <c r="U35" s="12">
        <f>INDEX('normalized by minutes'!$AJ$12:$AJ$28,MATCH('normalized by minutes'!G35,'normalized by minutes'!$AH$12:$AH$28,0))</f>
        <v>-6.8010139411844746</v>
      </c>
      <c r="V35" s="12">
        <f>INDEX('normalized by minutes'!$AJ$12:$AJ$28,MATCH('normalized by minutes'!H35,'normalized by minutes'!$AH$12:$AH$28,0))</f>
        <v>-6.4500203948759705</v>
      </c>
      <c r="W35" s="12">
        <f>INDEX('normalized by minutes'!$AJ$12:$AJ$28,MATCH('normalized by minutes'!I35,'normalized by minutes'!$AH$12:$AH$28,0))</f>
        <v>-5.9972617625244444</v>
      </c>
      <c r="X35" s="12">
        <f>INDEX('normalized by minutes'!$AJ$12:$AJ$28,MATCH('normalized by minutes'!J35,'normalized by minutes'!$AH$12:$AH$28,0))</f>
        <v>-7.7454283002035123</v>
      </c>
      <c r="Y35" s="12">
        <f t="shared" si="1"/>
        <v>-2.7016372998868414</v>
      </c>
      <c r="Z35" s="12">
        <f>Y35-N35</f>
        <v>-2.7016372998868414</v>
      </c>
      <c r="AA35" s="12">
        <f t="shared" si="2"/>
        <v>7.2988441001398634</v>
      </c>
      <c r="AB35" s="12">
        <f>Y35*L35/60</f>
        <v>0</v>
      </c>
    </row>
    <row r="36" spans="1:28" x14ac:dyDescent="0.35">
      <c r="A36" t="s">
        <v>203</v>
      </c>
      <c r="B36" t="s">
        <v>189</v>
      </c>
      <c r="C36" t="s">
        <v>104</v>
      </c>
      <c r="D36" t="s">
        <v>105</v>
      </c>
      <c r="E36" t="s">
        <v>102</v>
      </c>
      <c r="F36" t="s">
        <v>81</v>
      </c>
      <c r="G36" t="s">
        <v>68</v>
      </c>
      <c r="H36" t="s">
        <v>67</v>
      </c>
      <c r="I36" t="s">
        <v>107</v>
      </c>
      <c r="J36" t="s">
        <v>66</v>
      </c>
      <c r="K36" s="8">
        <v>-5</v>
      </c>
      <c r="L36" s="8">
        <v>90</v>
      </c>
      <c r="M36" s="8">
        <v>7</v>
      </c>
      <c r="N36" s="12">
        <f t="shared" si="0"/>
        <v>-3.333333333333333</v>
      </c>
      <c r="O36" s="12">
        <f>INDEX('normalized by minutes'!$AJ$12:$AJ$28,MATCH('normalized by minutes'!A36,'normalized by minutes'!$AH$12:$AH$28,0))</f>
        <v>6.2579571132717726</v>
      </c>
      <c r="P36" s="12">
        <f>INDEX('normalized by minutes'!$AJ$12:$AJ$28,MATCH('normalized by minutes'!B36,'normalized by minutes'!$AH$12:$AH$28,0))</f>
        <v>7.3360526512214488</v>
      </c>
      <c r="Q36" s="12">
        <f>INDEX('normalized by minutes'!$AJ$12:$AJ$28,MATCH('normalized by minutes'!C36,'normalized by minutes'!$AH$12:$AH$28,0))</f>
        <v>6.5779367207801966</v>
      </c>
      <c r="R36" s="12">
        <f>INDEX('normalized by minutes'!$AJ$12:$AJ$28,MATCH('normalized by minutes'!D36,'normalized by minutes'!$AH$12:$AH$28,0))</f>
        <v>5.503196779534604</v>
      </c>
      <c r="S36" s="12">
        <f>INDEX('normalized by minutes'!$AJ$12:$AJ$28,MATCH('normalized by minutes'!E36,'normalized by minutes'!$AH$12:$AH$28,0))</f>
        <v>7.5649730919210754</v>
      </c>
      <c r="T36" s="12">
        <f>INDEX('normalized by minutes'!$AJ$12:$AJ$28,MATCH('normalized by minutes'!F36,'normalized by minutes'!$AH$12:$AH$28,0))</f>
        <v>-8.9480292578275442</v>
      </c>
      <c r="U36" s="12">
        <f>INDEX('normalized by minutes'!$AJ$12:$AJ$28,MATCH('normalized by minutes'!G36,'normalized by minutes'!$AH$12:$AH$28,0))</f>
        <v>-6.8010139411844746</v>
      </c>
      <c r="V36" s="12">
        <f>INDEX('normalized by minutes'!$AJ$12:$AJ$28,MATCH('normalized by minutes'!H36,'normalized by minutes'!$AH$12:$AH$28,0))</f>
        <v>-6.4500203948759705</v>
      </c>
      <c r="W36" s="12">
        <f>INDEX('normalized by minutes'!$AJ$12:$AJ$28,MATCH('normalized by minutes'!I36,'normalized by minutes'!$AH$12:$AH$28,0))</f>
        <v>-5.9972617625244444</v>
      </c>
      <c r="X36" s="12">
        <f>INDEX('normalized by minutes'!$AJ$12:$AJ$28,MATCH('normalized by minutes'!J36,'normalized by minutes'!$AH$12:$AH$28,0))</f>
        <v>-7.768724720706139</v>
      </c>
      <c r="Y36" s="12">
        <f t="shared" si="1"/>
        <v>-2.7249337203894681</v>
      </c>
      <c r="Z36" s="12">
        <f>Y36-N36</f>
        <v>0.60839961294386491</v>
      </c>
      <c r="AA36" s="12">
        <f t="shared" si="2"/>
        <v>0.37015008903024466</v>
      </c>
      <c r="AB36" s="12">
        <f>Y36*L36/60</f>
        <v>-4.0874005805842026</v>
      </c>
    </row>
    <row r="37" spans="1:28" x14ac:dyDescent="0.35">
      <c r="A37" t="s">
        <v>203</v>
      </c>
      <c r="B37" t="s">
        <v>189</v>
      </c>
      <c r="C37" t="s">
        <v>103</v>
      </c>
      <c r="D37" t="s">
        <v>105</v>
      </c>
      <c r="E37" t="s">
        <v>102</v>
      </c>
      <c r="F37" t="s">
        <v>81</v>
      </c>
      <c r="G37" t="s">
        <v>68</v>
      </c>
      <c r="H37" t="s">
        <v>67</v>
      </c>
      <c r="I37" t="s">
        <v>233</v>
      </c>
      <c r="J37" t="s">
        <v>66</v>
      </c>
      <c r="K37" s="8">
        <v>-2</v>
      </c>
      <c r="L37" s="8">
        <v>88</v>
      </c>
      <c r="M37" s="8">
        <v>6</v>
      </c>
      <c r="N37" s="12">
        <f t="shared" si="0"/>
        <v>-1.3636363636363638</v>
      </c>
      <c r="O37" s="12">
        <f>INDEX('normalized by minutes'!$AJ$12:$AJ$28,MATCH('normalized by minutes'!A37,'normalized by minutes'!$AH$12:$AH$28,0))</f>
        <v>6.2579571132717726</v>
      </c>
      <c r="P37" s="12">
        <f>INDEX('normalized by minutes'!$AJ$12:$AJ$28,MATCH('normalized by minutes'!B37,'normalized by minutes'!$AH$12:$AH$28,0))</f>
        <v>7.3360526512214488</v>
      </c>
      <c r="Q37" s="12">
        <f>INDEX('normalized by minutes'!$AJ$12:$AJ$28,MATCH('normalized by minutes'!C37,'normalized by minutes'!$AH$12:$AH$28,0))</f>
        <v>9.6244392515038992</v>
      </c>
      <c r="R37" s="12">
        <f>INDEX('normalized by minutes'!$AJ$12:$AJ$28,MATCH('normalized by minutes'!D37,'normalized by minutes'!$AH$12:$AH$28,0))</f>
        <v>5.503196779534604</v>
      </c>
      <c r="S37" s="12">
        <f>INDEX('normalized by minutes'!$AJ$12:$AJ$28,MATCH('normalized by minutes'!E37,'normalized by minutes'!$AH$12:$AH$28,0))</f>
        <v>7.5649730919210754</v>
      </c>
      <c r="T37" s="12">
        <f>INDEX('normalized by minutes'!$AJ$12:$AJ$28,MATCH('normalized by minutes'!F37,'normalized by minutes'!$AH$12:$AH$28,0))</f>
        <v>-8.9480292578275442</v>
      </c>
      <c r="U37" s="12">
        <f>INDEX('normalized by minutes'!$AJ$12:$AJ$28,MATCH('normalized by minutes'!G37,'normalized by minutes'!$AH$12:$AH$28,0))</f>
        <v>-6.8010139411844746</v>
      </c>
      <c r="V37" s="12">
        <f>INDEX('normalized by minutes'!$AJ$12:$AJ$28,MATCH('normalized by minutes'!H37,'normalized by minutes'!$AH$12:$AH$28,0))</f>
        <v>-6.4500203948759705</v>
      </c>
      <c r="W37" s="12">
        <f>INDEX('normalized by minutes'!$AJ$12:$AJ$28,MATCH('normalized by minutes'!I37,'normalized by minutes'!$AH$12:$AH$28,0))</f>
        <v>-11.33919106795965</v>
      </c>
      <c r="X37" s="12">
        <f>INDEX('normalized by minutes'!$AJ$12:$AJ$28,MATCH('normalized by minutes'!J37,'normalized by minutes'!$AH$12:$AH$28,0))</f>
        <v>-7.768724720706139</v>
      </c>
      <c r="Y37" s="12">
        <f t="shared" si="1"/>
        <v>-5.0203604951009737</v>
      </c>
      <c r="Z37" s="12">
        <f>Y37-N37</f>
        <v>-3.65672413146461</v>
      </c>
      <c r="AA37" s="12">
        <f t="shared" si="2"/>
        <v>13.371631373635607</v>
      </c>
      <c r="AB37" s="12">
        <f>Y37*L37/60</f>
        <v>-7.3631953928147613</v>
      </c>
    </row>
    <row r="38" spans="1:28" x14ac:dyDescent="0.35">
      <c r="A38" t="s">
        <v>189</v>
      </c>
      <c r="B38" t="s">
        <v>103</v>
      </c>
      <c r="C38" t="s">
        <v>203</v>
      </c>
      <c r="D38" t="s">
        <v>102</v>
      </c>
      <c r="E38" t="s">
        <v>106</v>
      </c>
      <c r="F38" t="s">
        <v>81</v>
      </c>
      <c r="G38" t="s">
        <v>177</v>
      </c>
      <c r="H38" t="s">
        <v>107</v>
      </c>
      <c r="I38" t="s">
        <v>66</v>
      </c>
      <c r="J38" t="s">
        <v>67</v>
      </c>
      <c r="K38" s="8">
        <v>6</v>
      </c>
      <c r="L38" s="8">
        <v>190</v>
      </c>
      <c r="M38" s="8">
        <v>13</v>
      </c>
      <c r="N38" s="12">
        <f t="shared" si="0"/>
        <v>1.8947368421052633</v>
      </c>
      <c r="O38" s="12">
        <f>INDEX('normalized by minutes'!$AJ$12:$AJ$28,MATCH('normalized by minutes'!A38,'normalized by minutes'!$AH$12:$AH$28,0))</f>
        <v>7.3360526512214488</v>
      </c>
      <c r="P38" s="12">
        <f>INDEX('normalized by minutes'!$AJ$12:$AJ$28,MATCH('normalized by minutes'!B38,'normalized by minutes'!$AH$12:$AH$28,0))</f>
        <v>9.6244392515038992</v>
      </c>
      <c r="Q38" s="12">
        <f>INDEX('normalized by minutes'!$AJ$12:$AJ$28,MATCH('normalized by minutes'!C38,'normalized by minutes'!$AH$12:$AH$28,0))</f>
        <v>6.2579571132717726</v>
      </c>
      <c r="R38" s="12">
        <f>INDEX('normalized by minutes'!$AJ$12:$AJ$28,MATCH('normalized by minutes'!D38,'normalized by minutes'!$AH$12:$AH$28,0))</f>
        <v>7.5649730919210754</v>
      </c>
      <c r="S38" s="12">
        <f>INDEX('normalized by minutes'!$AJ$12:$AJ$28,MATCH('normalized by minutes'!E38,'normalized by minutes'!$AH$12:$AH$28,0))</f>
        <v>6.6735422746828936</v>
      </c>
      <c r="T38" s="12">
        <f>INDEX('normalized by minutes'!$AJ$12:$AJ$28,MATCH('normalized by minutes'!F38,'normalized by minutes'!$AH$12:$AH$28,0))</f>
        <v>-8.9480292578275442</v>
      </c>
      <c r="U38" s="12">
        <f>INDEX('normalized by minutes'!$AJ$12:$AJ$28,MATCH('normalized by minutes'!G38,'normalized by minutes'!$AH$12:$AH$28,0))</f>
        <v>-7.7454283002035123</v>
      </c>
      <c r="V38" s="12">
        <f>INDEX('normalized by minutes'!$AJ$12:$AJ$28,MATCH('normalized by minutes'!H38,'normalized by minutes'!$AH$12:$AH$28,0))</f>
        <v>-5.9972617625244444</v>
      </c>
      <c r="W38" s="12">
        <f>INDEX('normalized by minutes'!$AJ$12:$AJ$28,MATCH('normalized by minutes'!I38,'normalized by minutes'!$AH$12:$AH$28,0))</f>
        <v>-7.768724720706139</v>
      </c>
      <c r="X38" s="12">
        <f>INDEX('normalized by minutes'!$AJ$12:$AJ$28,MATCH('normalized by minutes'!J38,'normalized by minutes'!$AH$12:$AH$28,0))</f>
        <v>-6.4500203948759705</v>
      </c>
      <c r="Y38" s="12">
        <f t="shared" si="1"/>
        <v>0.54749994646347488</v>
      </c>
      <c r="Z38" s="12">
        <f>Y38-N38</f>
        <v>-1.3472368956417884</v>
      </c>
      <c r="AA38" s="12">
        <f t="shared" si="2"/>
        <v>1.8150472529785231</v>
      </c>
      <c r="AB38" s="12">
        <f>Y38*L38/60</f>
        <v>1.7337498304676704</v>
      </c>
    </row>
    <row r="39" spans="1:28" x14ac:dyDescent="0.35">
      <c r="A39" t="s">
        <v>189</v>
      </c>
      <c r="B39" t="s">
        <v>103</v>
      </c>
      <c r="C39" t="s">
        <v>203</v>
      </c>
      <c r="D39" t="s">
        <v>191</v>
      </c>
      <c r="E39" t="s">
        <v>105</v>
      </c>
      <c r="F39" t="s">
        <v>107</v>
      </c>
      <c r="G39" t="s">
        <v>66</v>
      </c>
      <c r="H39" t="s">
        <v>177</v>
      </c>
      <c r="I39" t="s">
        <v>67</v>
      </c>
      <c r="J39" t="s">
        <v>68</v>
      </c>
      <c r="K39" s="8">
        <v>0</v>
      </c>
      <c r="L39" s="8">
        <v>0</v>
      </c>
      <c r="M39" s="8">
        <v>0</v>
      </c>
      <c r="N39" s="12">
        <f t="shared" si="0"/>
        <v>0</v>
      </c>
      <c r="O39" s="12">
        <f>INDEX('normalized by minutes'!$AJ$12:$AJ$28,MATCH('normalized by minutes'!A39,'normalized by minutes'!$AH$12:$AH$28,0))</f>
        <v>7.3360526512214488</v>
      </c>
      <c r="P39" s="12">
        <f>INDEX('normalized by minutes'!$AJ$12:$AJ$28,MATCH('normalized by minutes'!B39,'normalized by minutes'!$AH$12:$AH$28,0))</f>
        <v>9.6244392515038992</v>
      </c>
      <c r="Q39" s="12">
        <f>INDEX('normalized by minutes'!$AJ$12:$AJ$28,MATCH('normalized by minutes'!C39,'normalized by minutes'!$AH$12:$AH$28,0))</f>
        <v>6.2579571132717726</v>
      </c>
      <c r="R39" s="12">
        <f>INDEX('normalized by minutes'!$AJ$12:$AJ$28,MATCH('normalized by minutes'!D39,'normalized by minutes'!$AH$12:$AH$28,0))</f>
        <v>6.9407118522195574</v>
      </c>
      <c r="S39" s="12">
        <f>INDEX('normalized by minutes'!$AJ$12:$AJ$28,MATCH('normalized by minutes'!E39,'normalized by minutes'!$AH$12:$AH$28,0))</f>
        <v>5.503196779534604</v>
      </c>
      <c r="T39" s="12">
        <f>INDEX('normalized by minutes'!$AJ$12:$AJ$28,MATCH('normalized by minutes'!F39,'normalized by minutes'!$AH$12:$AH$28,0))</f>
        <v>-5.9972617625244444</v>
      </c>
      <c r="U39" s="12">
        <f>INDEX('normalized by minutes'!$AJ$12:$AJ$28,MATCH('normalized by minutes'!G39,'normalized by minutes'!$AH$12:$AH$28,0))</f>
        <v>-7.768724720706139</v>
      </c>
      <c r="V39" s="12">
        <f>INDEX('normalized by minutes'!$AJ$12:$AJ$28,MATCH('normalized by minutes'!H39,'normalized by minutes'!$AH$12:$AH$28,0))</f>
        <v>-7.7454283002035123</v>
      </c>
      <c r="W39" s="12">
        <f>INDEX('normalized by minutes'!$AJ$12:$AJ$28,MATCH('normalized by minutes'!I39,'normalized by minutes'!$AH$12:$AH$28,0))</f>
        <v>-6.4500203948759705</v>
      </c>
      <c r="X39" s="12">
        <f>INDEX('normalized by minutes'!$AJ$12:$AJ$28,MATCH('normalized by minutes'!J39,'normalized by minutes'!$AH$12:$AH$28,0))</f>
        <v>-6.8010139411844746</v>
      </c>
      <c r="Y39" s="12">
        <f t="shared" si="1"/>
        <v>0.89990852825673695</v>
      </c>
      <c r="Z39" s="12">
        <f>Y39-N39</f>
        <v>0.89990852825673695</v>
      </c>
      <c r="AA39" s="12">
        <f t="shared" si="2"/>
        <v>0.80983535922920635</v>
      </c>
      <c r="AB39" s="12">
        <f>Y39*L39/60</f>
        <v>0</v>
      </c>
    </row>
    <row r="40" spans="1:28" x14ac:dyDescent="0.35">
      <c r="A40" t="s">
        <v>189</v>
      </c>
      <c r="B40" t="s">
        <v>103</v>
      </c>
      <c r="C40" t="s">
        <v>203</v>
      </c>
      <c r="D40" t="s">
        <v>191</v>
      </c>
      <c r="E40" t="s">
        <v>105</v>
      </c>
      <c r="F40" t="s">
        <v>107</v>
      </c>
      <c r="G40" t="s">
        <v>67</v>
      </c>
      <c r="H40" t="s">
        <v>177</v>
      </c>
      <c r="I40" t="s">
        <v>108</v>
      </c>
      <c r="J40" t="s">
        <v>68</v>
      </c>
      <c r="K40" s="8">
        <v>2</v>
      </c>
      <c r="L40" s="8">
        <v>53</v>
      </c>
      <c r="M40" s="8">
        <v>3</v>
      </c>
      <c r="N40" s="12">
        <f t="shared" si="0"/>
        <v>2.2641509433962264</v>
      </c>
      <c r="O40" s="12">
        <f>INDEX('normalized by minutes'!$AJ$12:$AJ$28,MATCH('normalized by minutes'!A40,'normalized by minutes'!$AH$12:$AH$28,0))</f>
        <v>7.3360526512214488</v>
      </c>
      <c r="P40" s="12">
        <f>INDEX('normalized by minutes'!$AJ$12:$AJ$28,MATCH('normalized by minutes'!B40,'normalized by minutes'!$AH$12:$AH$28,0))</f>
        <v>9.6244392515038992</v>
      </c>
      <c r="Q40" s="12">
        <f>INDEX('normalized by minutes'!$AJ$12:$AJ$28,MATCH('normalized by minutes'!C40,'normalized by minutes'!$AH$12:$AH$28,0))</f>
        <v>6.2579571132717726</v>
      </c>
      <c r="R40" s="12">
        <f>INDEX('normalized by minutes'!$AJ$12:$AJ$28,MATCH('normalized by minutes'!D40,'normalized by minutes'!$AH$12:$AH$28,0))</f>
        <v>6.9407118522195574</v>
      </c>
      <c r="S40" s="12">
        <f>INDEX('normalized by minutes'!$AJ$12:$AJ$28,MATCH('normalized by minutes'!E40,'normalized by minutes'!$AH$12:$AH$28,0))</f>
        <v>5.503196779534604</v>
      </c>
      <c r="T40" s="12">
        <f>INDEX('normalized by minutes'!$AJ$12:$AJ$28,MATCH('normalized by minutes'!F40,'normalized by minutes'!$AH$12:$AH$28,0))</f>
        <v>-5.9972617625244444</v>
      </c>
      <c r="U40" s="12">
        <f>INDEX('normalized by minutes'!$AJ$12:$AJ$28,MATCH('normalized by minutes'!G40,'normalized by minutes'!$AH$12:$AH$28,0))</f>
        <v>-6.4500203948759705</v>
      </c>
      <c r="V40" s="12">
        <f>INDEX('normalized by minutes'!$AJ$12:$AJ$28,MATCH('normalized by minutes'!H40,'normalized by minutes'!$AH$12:$AH$28,0))</f>
        <v>-7.7454283002035123</v>
      </c>
      <c r="W40" s="12">
        <f>INDEX('normalized by minutes'!$AJ$12:$AJ$28,MATCH('normalized by minutes'!I40,'normalized by minutes'!$AH$12:$AH$28,0))</f>
        <v>-7.8045720597732657</v>
      </c>
      <c r="X40" s="12">
        <f>INDEX('normalized by minutes'!$AJ$12:$AJ$28,MATCH('normalized by minutes'!J40,'normalized by minutes'!$AH$12:$AH$28,0))</f>
        <v>-6.8010139411844746</v>
      </c>
      <c r="Y40" s="12">
        <f t="shared" si="1"/>
        <v>0.86406118918961017</v>
      </c>
      <c r="Z40" s="12">
        <f>Y40-N40</f>
        <v>-1.4000897542066162</v>
      </c>
      <c r="AA40" s="12">
        <f t="shared" si="2"/>
        <v>1.960251319834343</v>
      </c>
      <c r="AB40" s="12">
        <f>Y40*L40/60</f>
        <v>0.76325405045082229</v>
      </c>
    </row>
    <row r="41" spans="1:28" x14ac:dyDescent="0.35">
      <c r="A41" t="s">
        <v>189</v>
      </c>
      <c r="B41" t="s">
        <v>103</v>
      </c>
      <c r="C41" t="s">
        <v>203</v>
      </c>
      <c r="D41" t="s">
        <v>191</v>
      </c>
      <c r="E41" t="s">
        <v>105</v>
      </c>
      <c r="F41" t="s">
        <v>107</v>
      </c>
      <c r="G41" t="s">
        <v>67</v>
      </c>
      <c r="H41" t="s">
        <v>177</v>
      </c>
      <c r="I41" t="s">
        <v>108</v>
      </c>
      <c r="J41" t="s">
        <v>81</v>
      </c>
      <c r="K41" s="8">
        <v>0</v>
      </c>
      <c r="L41" s="8">
        <v>0</v>
      </c>
      <c r="M41" s="8">
        <v>0</v>
      </c>
      <c r="N41" s="12">
        <f t="shared" si="0"/>
        <v>0</v>
      </c>
      <c r="O41" s="12">
        <f>INDEX('normalized by minutes'!$AJ$12:$AJ$28,MATCH('normalized by minutes'!A41,'normalized by minutes'!$AH$12:$AH$28,0))</f>
        <v>7.3360526512214488</v>
      </c>
      <c r="P41" s="12">
        <f>INDEX('normalized by minutes'!$AJ$12:$AJ$28,MATCH('normalized by minutes'!B41,'normalized by minutes'!$AH$12:$AH$28,0))</f>
        <v>9.6244392515038992</v>
      </c>
      <c r="Q41" s="12">
        <f>INDEX('normalized by minutes'!$AJ$12:$AJ$28,MATCH('normalized by minutes'!C41,'normalized by minutes'!$AH$12:$AH$28,0))</f>
        <v>6.2579571132717726</v>
      </c>
      <c r="R41" s="12">
        <f>INDEX('normalized by minutes'!$AJ$12:$AJ$28,MATCH('normalized by minutes'!D41,'normalized by minutes'!$AH$12:$AH$28,0))</f>
        <v>6.9407118522195574</v>
      </c>
      <c r="S41" s="12">
        <f>INDEX('normalized by minutes'!$AJ$12:$AJ$28,MATCH('normalized by minutes'!E41,'normalized by minutes'!$AH$12:$AH$28,0))</f>
        <v>5.503196779534604</v>
      </c>
      <c r="T41" s="12">
        <f>INDEX('normalized by minutes'!$AJ$12:$AJ$28,MATCH('normalized by minutes'!F41,'normalized by minutes'!$AH$12:$AH$28,0))</f>
        <v>-5.9972617625244444</v>
      </c>
      <c r="U41" s="12">
        <f>INDEX('normalized by minutes'!$AJ$12:$AJ$28,MATCH('normalized by minutes'!G41,'normalized by minutes'!$AH$12:$AH$28,0))</f>
        <v>-6.4500203948759705</v>
      </c>
      <c r="V41" s="12">
        <f>INDEX('normalized by minutes'!$AJ$12:$AJ$28,MATCH('normalized by minutes'!H41,'normalized by minutes'!$AH$12:$AH$28,0))</f>
        <v>-7.7454283002035123</v>
      </c>
      <c r="W41" s="12">
        <f>INDEX('normalized by minutes'!$AJ$12:$AJ$28,MATCH('normalized by minutes'!I41,'normalized by minutes'!$AH$12:$AH$28,0))</f>
        <v>-7.8045720597732657</v>
      </c>
      <c r="X41" s="12">
        <f>INDEX('normalized by minutes'!$AJ$12:$AJ$28,MATCH('normalized by minutes'!J41,'normalized by minutes'!$AH$12:$AH$28,0))</f>
        <v>-8.9480292578275442</v>
      </c>
      <c r="Y41" s="12">
        <f t="shared" si="1"/>
        <v>-1.2829541274534595</v>
      </c>
      <c r="Z41" s="12">
        <f>Y41-N41</f>
        <v>-1.2829541274534595</v>
      </c>
      <c r="AA41" s="12">
        <f t="shared" si="2"/>
        <v>1.6459712931498676</v>
      </c>
      <c r="AB41" s="12">
        <f>Y41*L41/60</f>
        <v>0</v>
      </c>
    </row>
    <row r="42" spans="1:28" x14ac:dyDescent="0.35">
      <c r="A42" t="s">
        <v>189</v>
      </c>
      <c r="B42" t="s">
        <v>103</v>
      </c>
      <c r="C42" t="s">
        <v>203</v>
      </c>
      <c r="D42" t="s">
        <v>191</v>
      </c>
      <c r="E42" t="s">
        <v>105</v>
      </c>
      <c r="F42" t="s">
        <v>107</v>
      </c>
      <c r="G42" t="s">
        <v>67</v>
      </c>
      <c r="H42" t="s">
        <v>177</v>
      </c>
      <c r="I42" t="s">
        <v>81</v>
      </c>
      <c r="J42" t="s">
        <v>68</v>
      </c>
      <c r="K42" s="8">
        <v>-2</v>
      </c>
      <c r="L42" s="8">
        <v>112</v>
      </c>
      <c r="M42" s="8">
        <v>10</v>
      </c>
      <c r="N42" s="12">
        <f t="shared" si="0"/>
        <v>-1.0714285714285714</v>
      </c>
      <c r="O42" s="12">
        <f>INDEX('normalized by minutes'!$AJ$12:$AJ$28,MATCH('normalized by minutes'!A42,'normalized by minutes'!$AH$12:$AH$28,0))</f>
        <v>7.3360526512214488</v>
      </c>
      <c r="P42" s="12">
        <f>INDEX('normalized by minutes'!$AJ$12:$AJ$28,MATCH('normalized by minutes'!B42,'normalized by minutes'!$AH$12:$AH$28,0))</f>
        <v>9.6244392515038992</v>
      </c>
      <c r="Q42" s="12">
        <f>INDEX('normalized by minutes'!$AJ$12:$AJ$28,MATCH('normalized by minutes'!C42,'normalized by minutes'!$AH$12:$AH$28,0))</f>
        <v>6.2579571132717726</v>
      </c>
      <c r="R42" s="12">
        <f>INDEX('normalized by minutes'!$AJ$12:$AJ$28,MATCH('normalized by minutes'!D42,'normalized by minutes'!$AH$12:$AH$28,0))</f>
        <v>6.9407118522195574</v>
      </c>
      <c r="S42" s="12">
        <f>INDEX('normalized by minutes'!$AJ$12:$AJ$28,MATCH('normalized by minutes'!E42,'normalized by minutes'!$AH$12:$AH$28,0))</f>
        <v>5.503196779534604</v>
      </c>
      <c r="T42" s="12">
        <f>INDEX('normalized by minutes'!$AJ$12:$AJ$28,MATCH('normalized by minutes'!F42,'normalized by minutes'!$AH$12:$AH$28,0))</f>
        <v>-5.9972617625244444</v>
      </c>
      <c r="U42" s="12">
        <f>INDEX('normalized by minutes'!$AJ$12:$AJ$28,MATCH('normalized by minutes'!G42,'normalized by minutes'!$AH$12:$AH$28,0))</f>
        <v>-6.4500203948759705</v>
      </c>
      <c r="V42" s="12">
        <f>INDEX('normalized by minutes'!$AJ$12:$AJ$28,MATCH('normalized by minutes'!H42,'normalized by minutes'!$AH$12:$AH$28,0))</f>
        <v>-7.7454283002035123</v>
      </c>
      <c r="W42" s="12">
        <f>INDEX('normalized by minutes'!$AJ$12:$AJ$28,MATCH('normalized by minutes'!I42,'normalized by minutes'!$AH$12:$AH$28,0))</f>
        <v>-8.9480292578275442</v>
      </c>
      <c r="X42" s="12">
        <f>INDEX('normalized by minutes'!$AJ$12:$AJ$28,MATCH('normalized by minutes'!J42,'normalized by minutes'!$AH$12:$AH$28,0))</f>
        <v>-6.8010139411844746</v>
      </c>
      <c r="Y42" s="12">
        <f t="shared" si="1"/>
        <v>-0.27939600886466831</v>
      </c>
      <c r="Z42" s="12">
        <f>Y42-N42</f>
        <v>0.79203256256390309</v>
      </c>
      <c r="AA42" s="12">
        <f t="shared" si="2"/>
        <v>0.6273155801615431</v>
      </c>
      <c r="AB42" s="12">
        <f>Y42*L42/60</f>
        <v>-0.52153921654738089</v>
      </c>
    </row>
    <row r="43" spans="1:28" x14ac:dyDescent="0.35">
      <c r="A43" t="s">
        <v>189</v>
      </c>
      <c r="B43" t="s">
        <v>103</v>
      </c>
      <c r="C43" t="s">
        <v>203</v>
      </c>
      <c r="D43" t="s">
        <v>191</v>
      </c>
      <c r="E43" t="s">
        <v>105</v>
      </c>
      <c r="F43" t="s">
        <v>107</v>
      </c>
      <c r="G43" t="s">
        <v>67</v>
      </c>
      <c r="H43" t="s">
        <v>66</v>
      </c>
      <c r="I43" t="s">
        <v>108</v>
      </c>
      <c r="J43" t="s">
        <v>81</v>
      </c>
      <c r="K43" s="8">
        <v>-3</v>
      </c>
      <c r="L43" s="8">
        <v>60</v>
      </c>
      <c r="M43" s="8">
        <v>4</v>
      </c>
      <c r="N43" s="12">
        <f t="shared" si="0"/>
        <v>-3</v>
      </c>
      <c r="O43" s="12">
        <f>INDEX('normalized by minutes'!$AJ$12:$AJ$28,MATCH('normalized by minutes'!A43,'normalized by minutes'!$AH$12:$AH$28,0))</f>
        <v>7.3360526512214488</v>
      </c>
      <c r="P43" s="12">
        <f>INDEX('normalized by minutes'!$AJ$12:$AJ$28,MATCH('normalized by minutes'!B43,'normalized by minutes'!$AH$12:$AH$28,0))</f>
        <v>9.6244392515038992</v>
      </c>
      <c r="Q43" s="12">
        <f>INDEX('normalized by minutes'!$AJ$12:$AJ$28,MATCH('normalized by minutes'!C43,'normalized by minutes'!$AH$12:$AH$28,0))</f>
        <v>6.2579571132717726</v>
      </c>
      <c r="R43" s="12">
        <f>INDEX('normalized by minutes'!$AJ$12:$AJ$28,MATCH('normalized by minutes'!D43,'normalized by minutes'!$AH$12:$AH$28,0))</f>
        <v>6.9407118522195574</v>
      </c>
      <c r="S43" s="12">
        <f>INDEX('normalized by minutes'!$AJ$12:$AJ$28,MATCH('normalized by minutes'!E43,'normalized by minutes'!$AH$12:$AH$28,0))</f>
        <v>5.503196779534604</v>
      </c>
      <c r="T43" s="12">
        <f>INDEX('normalized by minutes'!$AJ$12:$AJ$28,MATCH('normalized by minutes'!F43,'normalized by minutes'!$AH$12:$AH$28,0))</f>
        <v>-5.9972617625244444</v>
      </c>
      <c r="U43" s="12">
        <f>INDEX('normalized by minutes'!$AJ$12:$AJ$28,MATCH('normalized by minutes'!G43,'normalized by minutes'!$AH$12:$AH$28,0))</f>
        <v>-6.4500203948759705</v>
      </c>
      <c r="V43" s="12">
        <f>INDEX('normalized by minutes'!$AJ$12:$AJ$28,MATCH('normalized by minutes'!H43,'normalized by minutes'!$AH$12:$AH$28,0))</f>
        <v>-7.768724720706139</v>
      </c>
      <c r="W43" s="12">
        <f>INDEX('normalized by minutes'!$AJ$12:$AJ$28,MATCH('normalized by minutes'!I43,'normalized by minutes'!$AH$12:$AH$28,0))</f>
        <v>-7.8045720597732657</v>
      </c>
      <c r="X43" s="12">
        <f>INDEX('normalized by minutes'!$AJ$12:$AJ$28,MATCH('normalized by minutes'!J43,'normalized by minutes'!$AH$12:$AH$28,0))</f>
        <v>-8.9480292578275442</v>
      </c>
      <c r="Y43" s="12">
        <f t="shared" si="1"/>
        <v>-1.3062505479560862</v>
      </c>
      <c r="Z43" s="12">
        <f>Y43-N43</f>
        <v>1.6937494520439138</v>
      </c>
      <c r="AA43" s="12">
        <f t="shared" si="2"/>
        <v>2.8687872062990585</v>
      </c>
      <c r="AB43" s="12">
        <f>Y43*L43/60</f>
        <v>-1.3062505479560862</v>
      </c>
    </row>
    <row r="44" spans="1:28" x14ac:dyDescent="0.35">
      <c r="A44" t="s">
        <v>189</v>
      </c>
      <c r="B44" t="s">
        <v>103</v>
      </c>
      <c r="C44" t="s">
        <v>203</v>
      </c>
      <c r="D44" t="s">
        <v>191</v>
      </c>
      <c r="E44" t="s">
        <v>105</v>
      </c>
      <c r="F44" t="s">
        <v>107</v>
      </c>
      <c r="G44" t="s">
        <v>108</v>
      </c>
      <c r="H44" t="s">
        <v>177</v>
      </c>
      <c r="I44" t="s">
        <v>67</v>
      </c>
      <c r="J44" t="s">
        <v>68</v>
      </c>
      <c r="K44" s="8">
        <v>0</v>
      </c>
      <c r="L44" s="8">
        <v>0</v>
      </c>
      <c r="M44" s="8">
        <v>0</v>
      </c>
      <c r="N44" s="12">
        <f t="shared" si="0"/>
        <v>0</v>
      </c>
      <c r="O44" s="12">
        <f>INDEX('normalized by minutes'!$AJ$12:$AJ$28,MATCH('normalized by minutes'!A44,'normalized by minutes'!$AH$12:$AH$28,0))</f>
        <v>7.3360526512214488</v>
      </c>
      <c r="P44" s="12">
        <f>INDEX('normalized by minutes'!$AJ$12:$AJ$28,MATCH('normalized by minutes'!B44,'normalized by minutes'!$AH$12:$AH$28,0))</f>
        <v>9.6244392515038992</v>
      </c>
      <c r="Q44" s="12">
        <f>INDEX('normalized by minutes'!$AJ$12:$AJ$28,MATCH('normalized by minutes'!C44,'normalized by minutes'!$AH$12:$AH$28,0))</f>
        <v>6.2579571132717726</v>
      </c>
      <c r="R44" s="12">
        <f>INDEX('normalized by minutes'!$AJ$12:$AJ$28,MATCH('normalized by minutes'!D44,'normalized by minutes'!$AH$12:$AH$28,0))</f>
        <v>6.9407118522195574</v>
      </c>
      <c r="S44" s="12">
        <f>INDEX('normalized by minutes'!$AJ$12:$AJ$28,MATCH('normalized by minutes'!E44,'normalized by minutes'!$AH$12:$AH$28,0))</f>
        <v>5.503196779534604</v>
      </c>
      <c r="T44" s="12">
        <f>INDEX('normalized by minutes'!$AJ$12:$AJ$28,MATCH('normalized by minutes'!F44,'normalized by minutes'!$AH$12:$AH$28,0))</f>
        <v>-5.9972617625244444</v>
      </c>
      <c r="U44" s="12">
        <f>INDEX('normalized by minutes'!$AJ$12:$AJ$28,MATCH('normalized by minutes'!G44,'normalized by minutes'!$AH$12:$AH$28,0))</f>
        <v>-7.8045720597732657</v>
      </c>
      <c r="V44" s="12">
        <f>INDEX('normalized by minutes'!$AJ$12:$AJ$28,MATCH('normalized by minutes'!H44,'normalized by minutes'!$AH$12:$AH$28,0))</f>
        <v>-7.7454283002035123</v>
      </c>
      <c r="W44" s="12">
        <f>INDEX('normalized by minutes'!$AJ$12:$AJ$28,MATCH('normalized by minutes'!I44,'normalized by minutes'!$AH$12:$AH$28,0))</f>
        <v>-6.4500203948759705</v>
      </c>
      <c r="X44" s="12">
        <f>INDEX('normalized by minutes'!$AJ$12:$AJ$28,MATCH('normalized by minutes'!J44,'normalized by minutes'!$AH$12:$AH$28,0))</f>
        <v>-6.8010139411844746</v>
      </c>
      <c r="Y44" s="12">
        <f t="shared" si="1"/>
        <v>0.86406118918961194</v>
      </c>
      <c r="Z44" s="12">
        <f>Y44-N44</f>
        <v>0.86406118918961194</v>
      </c>
      <c r="AA44" s="12">
        <f t="shared" si="2"/>
        <v>0.74660173866376633</v>
      </c>
      <c r="AB44" s="12">
        <f>Y44*L44/60</f>
        <v>0</v>
      </c>
    </row>
    <row r="45" spans="1:28" x14ac:dyDescent="0.35">
      <c r="A45" t="s">
        <v>189</v>
      </c>
      <c r="B45" t="s">
        <v>103</v>
      </c>
      <c r="C45" t="s">
        <v>203</v>
      </c>
      <c r="D45" t="s">
        <v>191</v>
      </c>
      <c r="E45" t="s">
        <v>105</v>
      </c>
      <c r="F45" t="s">
        <v>107</v>
      </c>
      <c r="G45" t="s">
        <v>108</v>
      </c>
      <c r="H45" t="s">
        <v>177</v>
      </c>
      <c r="I45" t="s">
        <v>81</v>
      </c>
      <c r="J45" t="s">
        <v>68</v>
      </c>
      <c r="K45" s="8">
        <v>-2</v>
      </c>
      <c r="L45" s="8">
        <v>19</v>
      </c>
      <c r="M45" s="8">
        <v>0</v>
      </c>
      <c r="N45" s="12">
        <f t="shared" si="0"/>
        <v>-6.3157894736842106</v>
      </c>
      <c r="O45" s="12">
        <f>INDEX('normalized by minutes'!$AJ$12:$AJ$28,MATCH('normalized by minutes'!A45,'normalized by minutes'!$AH$12:$AH$28,0))</f>
        <v>7.3360526512214488</v>
      </c>
      <c r="P45" s="12">
        <f>INDEX('normalized by minutes'!$AJ$12:$AJ$28,MATCH('normalized by minutes'!B45,'normalized by minutes'!$AH$12:$AH$28,0))</f>
        <v>9.6244392515038992</v>
      </c>
      <c r="Q45" s="12">
        <f>INDEX('normalized by minutes'!$AJ$12:$AJ$28,MATCH('normalized by minutes'!C45,'normalized by minutes'!$AH$12:$AH$28,0))</f>
        <v>6.2579571132717726</v>
      </c>
      <c r="R45" s="12">
        <f>INDEX('normalized by minutes'!$AJ$12:$AJ$28,MATCH('normalized by minutes'!D45,'normalized by minutes'!$AH$12:$AH$28,0))</f>
        <v>6.9407118522195574</v>
      </c>
      <c r="S45" s="12">
        <f>INDEX('normalized by minutes'!$AJ$12:$AJ$28,MATCH('normalized by minutes'!E45,'normalized by minutes'!$AH$12:$AH$28,0))</f>
        <v>5.503196779534604</v>
      </c>
      <c r="T45" s="12">
        <f>INDEX('normalized by minutes'!$AJ$12:$AJ$28,MATCH('normalized by minutes'!F45,'normalized by minutes'!$AH$12:$AH$28,0))</f>
        <v>-5.9972617625244444</v>
      </c>
      <c r="U45" s="12">
        <f>INDEX('normalized by minutes'!$AJ$12:$AJ$28,MATCH('normalized by minutes'!G45,'normalized by minutes'!$AH$12:$AH$28,0))</f>
        <v>-7.8045720597732657</v>
      </c>
      <c r="V45" s="12">
        <f>INDEX('normalized by minutes'!$AJ$12:$AJ$28,MATCH('normalized by minutes'!H45,'normalized by minutes'!$AH$12:$AH$28,0))</f>
        <v>-7.7454283002035123</v>
      </c>
      <c r="W45" s="12">
        <f>INDEX('normalized by minutes'!$AJ$12:$AJ$28,MATCH('normalized by minutes'!I45,'normalized by minutes'!$AH$12:$AH$28,0))</f>
        <v>-8.9480292578275442</v>
      </c>
      <c r="X45" s="12">
        <f>INDEX('normalized by minutes'!$AJ$12:$AJ$28,MATCH('normalized by minutes'!J45,'normalized by minutes'!$AH$12:$AH$28,0))</f>
        <v>-6.8010139411844746</v>
      </c>
      <c r="Y45" s="12">
        <f t="shared" si="1"/>
        <v>-1.6339476737619618</v>
      </c>
      <c r="Z45" s="12">
        <f>Y45-N45</f>
        <v>4.6818417999222488</v>
      </c>
      <c r="AA45" s="12">
        <f t="shared" si="2"/>
        <v>21.919642639499202</v>
      </c>
      <c r="AB45" s="12">
        <f>Y45*L45/60</f>
        <v>-0.51741676335795461</v>
      </c>
    </row>
    <row r="46" spans="1:28" x14ac:dyDescent="0.35">
      <c r="A46" t="s">
        <v>189</v>
      </c>
      <c r="B46" t="s">
        <v>103</v>
      </c>
      <c r="C46" t="s">
        <v>203</v>
      </c>
      <c r="D46" t="s">
        <v>191</v>
      </c>
      <c r="E46" t="s">
        <v>106</v>
      </c>
      <c r="F46" t="s">
        <v>81</v>
      </c>
      <c r="G46" t="s">
        <v>177</v>
      </c>
      <c r="H46" t="s">
        <v>107</v>
      </c>
      <c r="I46" t="s">
        <v>66</v>
      </c>
      <c r="J46" t="s">
        <v>67</v>
      </c>
      <c r="K46" s="8">
        <v>0</v>
      </c>
      <c r="L46" s="8">
        <v>0</v>
      </c>
      <c r="M46" s="8">
        <v>0</v>
      </c>
      <c r="N46" s="12">
        <f t="shared" si="0"/>
        <v>0</v>
      </c>
      <c r="O46" s="12">
        <f>INDEX('normalized by minutes'!$AJ$12:$AJ$28,MATCH('normalized by minutes'!A46,'normalized by minutes'!$AH$12:$AH$28,0))</f>
        <v>7.3360526512214488</v>
      </c>
      <c r="P46" s="12">
        <f>INDEX('normalized by minutes'!$AJ$12:$AJ$28,MATCH('normalized by minutes'!B46,'normalized by minutes'!$AH$12:$AH$28,0))</f>
        <v>9.6244392515038992</v>
      </c>
      <c r="Q46" s="12">
        <f>INDEX('normalized by minutes'!$AJ$12:$AJ$28,MATCH('normalized by minutes'!C46,'normalized by minutes'!$AH$12:$AH$28,0))</f>
        <v>6.2579571132717726</v>
      </c>
      <c r="R46" s="12">
        <f>INDEX('normalized by minutes'!$AJ$12:$AJ$28,MATCH('normalized by minutes'!D46,'normalized by minutes'!$AH$12:$AH$28,0))</f>
        <v>6.9407118522195574</v>
      </c>
      <c r="S46" s="12">
        <f>INDEX('normalized by minutes'!$AJ$12:$AJ$28,MATCH('normalized by minutes'!E46,'normalized by minutes'!$AH$12:$AH$28,0))</f>
        <v>6.6735422746828936</v>
      </c>
      <c r="T46" s="12">
        <f>INDEX('normalized by minutes'!$AJ$12:$AJ$28,MATCH('normalized by minutes'!F46,'normalized by minutes'!$AH$12:$AH$28,0))</f>
        <v>-8.9480292578275442</v>
      </c>
      <c r="U46" s="12">
        <f>INDEX('normalized by minutes'!$AJ$12:$AJ$28,MATCH('normalized by minutes'!G46,'normalized by minutes'!$AH$12:$AH$28,0))</f>
        <v>-7.7454283002035123</v>
      </c>
      <c r="V46" s="12">
        <f>INDEX('normalized by minutes'!$AJ$12:$AJ$28,MATCH('normalized by minutes'!H46,'normalized by minutes'!$AH$12:$AH$28,0))</f>
        <v>-5.9972617625244444</v>
      </c>
      <c r="W46" s="12">
        <f>INDEX('normalized by minutes'!$AJ$12:$AJ$28,MATCH('normalized by minutes'!I46,'normalized by minutes'!$AH$12:$AH$28,0))</f>
        <v>-7.768724720706139</v>
      </c>
      <c r="X46" s="12">
        <f>INDEX('normalized by minutes'!$AJ$12:$AJ$28,MATCH('normalized by minutes'!J46,'normalized by minutes'!$AH$12:$AH$28,0))</f>
        <v>-6.4500203948759705</v>
      </c>
      <c r="Y46" s="12">
        <f t="shared" si="1"/>
        <v>-7.6761293238043038E-2</v>
      </c>
      <c r="Z46" s="12">
        <f>Y46-N46</f>
        <v>-7.6761293238043038E-2</v>
      </c>
      <c r="AA46" s="12">
        <f t="shared" si="2"/>
        <v>5.8922961395768319E-3</v>
      </c>
      <c r="AB46" s="12">
        <f>Y46*L46/60</f>
        <v>0</v>
      </c>
    </row>
    <row r="47" spans="1:28" x14ac:dyDescent="0.35">
      <c r="A47" t="s">
        <v>189</v>
      </c>
      <c r="B47" t="s">
        <v>103</v>
      </c>
      <c r="C47" t="s">
        <v>203</v>
      </c>
      <c r="D47" t="s">
        <v>333</v>
      </c>
      <c r="E47" t="s">
        <v>105</v>
      </c>
      <c r="F47" t="s">
        <v>107</v>
      </c>
      <c r="G47" t="s">
        <v>66</v>
      </c>
      <c r="H47" t="s">
        <v>177</v>
      </c>
      <c r="I47" t="s">
        <v>67</v>
      </c>
      <c r="J47" t="s">
        <v>68</v>
      </c>
      <c r="K47" s="8">
        <v>0</v>
      </c>
      <c r="L47" s="8">
        <v>0</v>
      </c>
      <c r="M47" s="8">
        <v>0</v>
      </c>
      <c r="N47" s="12">
        <f t="shared" si="0"/>
        <v>0</v>
      </c>
      <c r="O47" s="12">
        <f>INDEX('normalized by minutes'!$AJ$12:$AJ$28,MATCH('normalized by minutes'!A47,'normalized by minutes'!$AH$12:$AH$28,0))</f>
        <v>7.3360526512214488</v>
      </c>
      <c r="P47" s="12">
        <f>INDEX('normalized by minutes'!$AJ$12:$AJ$28,MATCH('normalized by minutes'!B47,'normalized by minutes'!$AH$12:$AH$28,0))</f>
        <v>9.6244392515038992</v>
      </c>
      <c r="Q47" s="12">
        <f>INDEX('normalized by minutes'!$AJ$12:$AJ$28,MATCH('normalized by minutes'!C47,'normalized by minutes'!$AH$12:$AH$28,0))</f>
        <v>6.2579571132717726</v>
      </c>
      <c r="R47" s="12">
        <f>INDEX('normalized by minutes'!$AJ$12:$AJ$28,MATCH('normalized by minutes'!D47,'normalized by minutes'!$AH$12:$AH$28,0))</f>
        <v>6.3016626391250004</v>
      </c>
      <c r="S47" s="12">
        <f>INDEX('normalized by minutes'!$AJ$12:$AJ$28,MATCH('normalized by minutes'!E47,'normalized by minutes'!$AH$12:$AH$28,0))</f>
        <v>5.503196779534604</v>
      </c>
      <c r="T47" s="12">
        <f>INDEX('normalized by minutes'!$AJ$12:$AJ$28,MATCH('normalized by minutes'!F47,'normalized by minutes'!$AH$12:$AH$28,0))</f>
        <v>-5.9972617625244444</v>
      </c>
      <c r="U47" s="12">
        <f>INDEX('normalized by minutes'!$AJ$12:$AJ$28,MATCH('normalized by minutes'!G47,'normalized by minutes'!$AH$12:$AH$28,0))</f>
        <v>-7.768724720706139</v>
      </c>
      <c r="V47" s="12">
        <f>INDEX('normalized by minutes'!$AJ$12:$AJ$28,MATCH('normalized by minutes'!H47,'normalized by minutes'!$AH$12:$AH$28,0))</f>
        <v>-7.7454283002035123</v>
      </c>
      <c r="W47" s="12">
        <f>INDEX('normalized by minutes'!$AJ$12:$AJ$28,MATCH('normalized by minutes'!I47,'normalized by minutes'!$AH$12:$AH$28,0))</f>
        <v>-6.4500203948759705</v>
      </c>
      <c r="X47" s="12">
        <f>INDEX('normalized by minutes'!$AJ$12:$AJ$28,MATCH('normalized by minutes'!J47,'normalized by minutes'!$AH$12:$AH$28,0))</f>
        <v>-6.8010139411844746</v>
      </c>
      <c r="Y47" s="12">
        <f t="shared" si="1"/>
        <v>0.26085931516218519</v>
      </c>
      <c r="Z47" s="12">
        <f>Y47-N47</f>
        <v>0.26085931516218519</v>
      </c>
      <c r="AA47" s="12">
        <f t="shared" si="2"/>
        <v>6.8047582306884263E-2</v>
      </c>
      <c r="AB47" s="12">
        <f>Y47*L47/60</f>
        <v>0</v>
      </c>
    </row>
    <row r="48" spans="1:28" x14ac:dyDescent="0.35">
      <c r="A48" t="s">
        <v>189</v>
      </c>
      <c r="B48" t="s">
        <v>103</v>
      </c>
      <c r="C48" t="s">
        <v>104</v>
      </c>
      <c r="D48" t="s">
        <v>191</v>
      </c>
      <c r="E48" t="s">
        <v>106</v>
      </c>
      <c r="F48" t="s">
        <v>81</v>
      </c>
      <c r="G48" t="s">
        <v>177</v>
      </c>
      <c r="H48" t="s">
        <v>107</v>
      </c>
      <c r="I48" t="s">
        <v>66</v>
      </c>
      <c r="J48" t="s">
        <v>67</v>
      </c>
      <c r="K48" s="8">
        <v>0</v>
      </c>
      <c r="L48" s="8">
        <v>0</v>
      </c>
      <c r="M48" s="8">
        <v>0</v>
      </c>
      <c r="N48" s="12">
        <f t="shared" si="0"/>
        <v>0</v>
      </c>
      <c r="O48" s="12">
        <f>INDEX('normalized by minutes'!$AJ$12:$AJ$28,MATCH('normalized by minutes'!A48,'normalized by minutes'!$AH$12:$AH$28,0))</f>
        <v>7.3360526512214488</v>
      </c>
      <c r="P48" s="12">
        <f>INDEX('normalized by minutes'!$AJ$12:$AJ$28,MATCH('normalized by minutes'!B48,'normalized by minutes'!$AH$12:$AH$28,0))</f>
        <v>9.6244392515038992</v>
      </c>
      <c r="Q48" s="12">
        <f>INDEX('normalized by minutes'!$AJ$12:$AJ$28,MATCH('normalized by minutes'!C48,'normalized by minutes'!$AH$12:$AH$28,0))</f>
        <v>6.5779367207801966</v>
      </c>
      <c r="R48" s="12">
        <f>INDEX('normalized by minutes'!$AJ$12:$AJ$28,MATCH('normalized by minutes'!D48,'normalized by minutes'!$AH$12:$AH$28,0))</f>
        <v>6.9407118522195574</v>
      </c>
      <c r="S48" s="12">
        <f>INDEX('normalized by minutes'!$AJ$12:$AJ$28,MATCH('normalized by minutes'!E48,'normalized by minutes'!$AH$12:$AH$28,0))</f>
        <v>6.6735422746828936</v>
      </c>
      <c r="T48" s="12">
        <f>INDEX('normalized by minutes'!$AJ$12:$AJ$28,MATCH('normalized by minutes'!F48,'normalized by minutes'!$AH$12:$AH$28,0))</f>
        <v>-8.9480292578275442</v>
      </c>
      <c r="U48" s="12">
        <f>INDEX('normalized by minutes'!$AJ$12:$AJ$28,MATCH('normalized by minutes'!G48,'normalized by minutes'!$AH$12:$AH$28,0))</f>
        <v>-7.7454283002035123</v>
      </c>
      <c r="V48" s="12">
        <f>INDEX('normalized by minutes'!$AJ$12:$AJ$28,MATCH('normalized by minutes'!H48,'normalized by minutes'!$AH$12:$AH$28,0))</f>
        <v>-5.9972617625244444</v>
      </c>
      <c r="W48" s="12">
        <f>INDEX('normalized by minutes'!$AJ$12:$AJ$28,MATCH('normalized by minutes'!I48,'normalized by minutes'!$AH$12:$AH$28,0))</f>
        <v>-7.768724720706139</v>
      </c>
      <c r="X48" s="12">
        <f>INDEX('normalized by minutes'!$AJ$12:$AJ$28,MATCH('normalized by minutes'!J48,'normalized by minutes'!$AH$12:$AH$28,0))</f>
        <v>-6.4500203948759705</v>
      </c>
      <c r="Y48" s="12">
        <f t="shared" si="1"/>
        <v>0.24321831427038632</v>
      </c>
      <c r="Z48" s="12">
        <f>Y48-N48</f>
        <v>0.24321831427038632</v>
      </c>
      <c r="AA48" s="12">
        <f t="shared" si="2"/>
        <v>5.9155148396528405E-2</v>
      </c>
      <c r="AB48" s="12">
        <f>Y48*L48/60</f>
        <v>0</v>
      </c>
    </row>
    <row r="49" spans="1:28" x14ac:dyDescent="0.35">
      <c r="A49" t="s">
        <v>189</v>
      </c>
      <c r="B49" t="s">
        <v>103</v>
      </c>
      <c r="C49" t="s">
        <v>104</v>
      </c>
      <c r="D49" t="s">
        <v>191</v>
      </c>
      <c r="E49" t="s">
        <v>106</v>
      </c>
      <c r="F49" t="s">
        <v>81</v>
      </c>
      <c r="G49" t="s">
        <v>177</v>
      </c>
      <c r="H49" t="s">
        <v>107</v>
      </c>
      <c r="I49" t="s">
        <v>68</v>
      </c>
      <c r="J49" t="s">
        <v>67</v>
      </c>
      <c r="K49" s="8">
        <v>0</v>
      </c>
      <c r="L49" s="8">
        <v>0</v>
      </c>
      <c r="M49" s="8">
        <v>0</v>
      </c>
      <c r="N49" s="12">
        <f t="shared" si="0"/>
        <v>0</v>
      </c>
      <c r="O49" s="12">
        <f>INDEX('normalized by minutes'!$AJ$12:$AJ$28,MATCH('normalized by minutes'!A49,'normalized by minutes'!$AH$12:$AH$28,0))</f>
        <v>7.3360526512214488</v>
      </c>
      <c r="P49" s="12">
        <f>INDEX('normalized by minutes'!$AJ$12:$AJ$28,MATCH('normalized by minutes'!B49,'normalized by minutes'!$AH$12:$AH$28,0))</f>
        <v>9.6244392515038992</v>
      </c>
      <c r="Q49" s="12">
        <f>INDEX('normalized by minutes'!$AJ$12:$AJ$28,MATCH('normalized by minutes'!C49,'normalized by minutes'!$AH$12:$AH$28,0))</f>
        <v>6.5779367207801966</v>
      </c>
      <c r="R49" s="12">
        <f>INDEX('normalized by minutes'!$AJ$12:$AJ$28,MATCH('normalized by minutes'!D49,'normalized by minutes'!$AH$12:$AH$28,0))</f>
        <v>6.9407118522195574</v>
      </c>
      <c r="S49" s="12">
        <f>INDEX('normalized by minutes'!$AJ$12:$AJ$28,MATCH('normalized by minutes'!E49,'normalized by minutes'!$AH$12:$AH$28,0))</f>
        <v>6.6735422746828936</v>
      </c>
      <c r="T49" s="12">
        <f>INDEX('normalized by minutes'!$AJ$12:$AJ$28,MATCH('normalized by minutes'!F49,'normalized by minutes'!$AH$12:$AH$28,0))</f>
        <v>-8.9480292578275442</v>
      </c>
      <c r="U49" s="12">
        <f>INDEX('normalized by minutes'!$AJ$12:$AJ$28,MATCH('normalized by minutes'!G49,'normalized by minutes'!$AH$12:$AH$28,0))</f>
        <v>-7.7454283002035123</v>
      </c>
      <c r="V49" s="12">
        <f>INDEX('normalized by minutes'!$AJ$12:$AJ$28,MATCH('normalized by minutes'!H49,'normalized by minutes'!$AH$12:$AH$28,0))</f>
        <v>-5.9972617625244444</v>
      </c>
      <c r="W49" s="12">
        <f>INDEX('normalized by minutes'!$AJ$12:$AJ$28,MATCH('normalized by minutes'!I49,'normalized by minutes'!$AH$12:$AH$28,0))</f>
        <v>-6.8010139411844746</v>
      </c>
      <c r="X49" s="12">
        <f>INDEX('normalized by minutes'!$AJ$12:$AJ$28,MATCH('normalized by minutes'!J49,'normalized by minutes'!$AH$12:$AH$28,0))</f>
        <v>-6.4500203948759705</v>
      </c>
      <c r="Y49" s="12">
        <f t="shared" si="1"/>
        <v>1.2109290937920507</v>
      </c>
      <c r="Z49" s="12">
        <f>Y49-N49</f>
        <v>1.2109290937920507</v>
      </c>
      <c r="AA49" s="12">
        <f t="shared" si="2"/>
        <v>1.4663492701920371</v>
      </c>
      <c r="AB49" s="12">
        <f>Y49*L49/60</f>
        <v>0</v>
      </c>
    </row>
    <row r="50" spans="1:28" x14ac:dyDescent="0.35">
      <c r="A50" t="s">
        <v>189</v>
      </c>
      <c r="B50" t="s">
        <v>103</v>
      </c>
      <c r="C50" t="s">
        <v>104</v>
      </c>
      <c r="D50" t="s">
        <v>191</v>
      </c>
      <c r="E50" t="s">
        <v>106</v>
      </c>
      <c r="F50" t="s">
        <v>81</v>
      </c>
      <c r="G50" t="s">
        <v>177</v>
      </c>
      <c r="H50" t="s">
        <v>107</v>
      </c>
      <c r="I50" t="s">
        <v>68</v>
      </c>
      <c r="J50" t="s">
        <v>108</v>
      </c>
      <c r="K50" s="8">
        <v>3</v>
      </c>
      <c r="L50" s="8">
        <v>55</v>
      </c>
      <c r="M50" s="8">
        <v>5</v>
      </c>
      <c r="N50" s="12">
        <f t="shared" ref="N50:N53" si="3">IFERROR(K50/L50*60,0)</f>
        <v>3.2727272727272725</v>
      </c>
      <c r="O50" s="12">
        <f>INDEX('normalized by minutes'!$AJ$12:$AJ$28,MATCH('normalized by minutes'!A50,'normalized by minutes'!$AH$12:$AH$28,0))</f>
        <v>7.3360526512214488</v>
      </c>
      <c r="P50" s="12">
        <f>INDEX('normalized by minutes'!$AJ$12:$AJ$28,MATCH('normalized by minutes'!B50,'normalized by minutes'!$AH$12:$AH$28,0))</f>
        <v>9.6244392515038992</v>
      </c>
      <c r="Q50" s="12">
        <f>INDEX('normalized by minutes'!$AJ$12:$AJ$28,MATCH('normalized by minutes'!C50,'normalized by minutes'!$AH$12:$AH$28,0))</f>
        <v>6.5779367207801966</v>
      </c>
      <c r="R50" s="12">
        <f>INDEX('normalized by minutes'!$AJ$12:$AJ$28,MATCH('normalized by minutes'!D50,'normalized by minutes'!$AH$12:$AH$28,0))</f>
        <v>6.9407118522195574</v>
      </c>
      <c r="S50" s="12">
        <f>INDEX('normalized by minutes'!$AJ$12:$AJ$28,MATCH('normalized by minutes'!E50,'normalized by minutes'!$AH$12:$AH$28,0))</f>
        <v>6.6735422746828936</v>
      </c>
      <c r="T50" s="12">
        <f>INDEX('normalized by minutes'!$AJ$12:$AJ$28,MATCH('normalized by minutes'!F50,'normalized by minutes'!$AH$12:$AH$28,0))</f>
        <v>-8.9480292578275442</v>
      </c>
      <c r="U50" s="12">
        <f>INDEX('normalized by minutes'!$AJ$12:$AJ$28,MATCH('normalized by minutes'!G50,'normalized by minutes'!$AH$12:$AH$28,0))</f>
        <v>-7.7454283002035123</v>
      </c>
      <c r="V50" s="12">
        <f>INDEX('normalized by minutes'!$AJ$12:$AJ$28,MATCH('normalized by minutes'!H50,'normalized by minutes'!$AH$12:$AH$28,0))</f>
        <v>-5.9972617625244444</v>
      </c>
      <c r="W50" s="12">
        <f>INDEX('normalized by minutes'!$AJ$12:$AJ$28,MATCH('normalized by minutes'!I50,'normalized by minutes'!$AH$12:$AH$28,0))</f>
        <v>-6.8010139411844746</v>
      </c>
      <c r="X50" s="12">
        <f>INDEX('normalized by minutes'!$AJ$12:$AJ$28,MATCH('normalized by minutes'!J50,'normalized by minutes'!$AH$12:$AH$28,0))</f>
        <v>-7.8045720597732657</v>
      </c>
      <c r="Y50" s="12">
        <f t="shared" ref="Y50:Y53" si="4">SUM(O50:X50)</f>
        <v>-0.14362257110524457</v>
      </c>
      <c r="Z50" s="12">
        <f>Y50-N50</f>
        <v>-3.4163498438325171</v>
      </c>
      <c r="AA50" s="12">
        <f t="shared" si="2"/>
        <v>11.671446255454464</v>
      </c>
      <c r="AB50" s="12">
        <f>Y50*L50/60</f>
        <v>-0.13165402351314084</v>
      </c>
    </row>
    <row r="51" spans="1:28" x14ac:dyDescent="0.35">
      <c r="A51" t="s">
        <v>189</v>
      </c>
      <c r="B51" t="s">
        <v>103</v>
      </c>
      <c r="C51" t="s">
        <v>104</v>
      </c>
      <c r="D51" t="s">
        <v>105</v>
      </c>
      <c r="E51" t="s">
        <v>106</v>
      </c>
      <c r="F51" t="s">
        <v>81</v>
      </c>
      <c r="G51" t="s">
        <v>177</v>
      </c>
      <c r="H51" t="s">
        <v>107</v>
      </c>
      <c r="I51" t="s">
        <v>68</v>
      </c>
      <c r="J51" t="s">
        <v>108</v>
      </c>
      <c r="K51" s="8">
        <v>0</v>
      </c>
      <c r="L51" s="8">
        <v>0</v>
      </c>
      <c r="M51" s="8">
        <v>0</v>
      </c>
      <c r="N51" s="12">
        <f t="shared" si="3"/>
        <v>0</v>
      </c>
      <c r="O51" s="12">
        <f>INDEX('normalized by minutes'!$AJ$12:$AJ$28,MATCH('normalized by minutes'!A51,'normalized by minutes'!$AH$12:$AH$28,0))</f>
        <v>7.3360526512214488</v>
      </c>
      <c r="P51" s="12">
        <f>INDEX('normalized by minutes'!$AJ$12:$AJ$28,MATCH('normalized by minutes'!B51,'normalized by minutes'!$AH$12:$AH$28,0))</f>
        <v>9.6244392515038992</v>
      </c>
      <c r="Q51" s="12">
        <f>INDEX('normalized by minutes'!$AJ$12:$AJ$28,MATCH('normalized by minutes'!C51,'normalized by minutes'!$AH$12:$AH$28,0))</f>
        <v>6.5779367207801966</v>
      </c>
      <c r="R51" s="12">
        <f>INDEX('normalized by minutes'!$AJ$12:$AJ$28,MATCH('normalized by minutes'!D51,'normalized by minutes'!$AH$12:$AH$28,0))</f>
        <v>5.503196779534604</v>
      </c>
      <c r="S51" s="12">
        <f>INDEX('normalized by minutes'!$AJ$12:$AJ$28,MATCH('normalized by minutes'!E51,'normalized by minutes'!$AH$12:$AH$28,0))</f>
        <v>6.6735422746828936</v>
      </c>
      <c r="T51" s="12">
        <f>INDEX('normalized by minutes'!$AJ$12:$AJ$28,MATCH('normalized by minutes'!F51,'normalized by minutes'!$AH$12:$AH$28,0))</f>
        <v>-8.9480292578275442</v>
      </c>
      <c r="U51" s="12">
        <f>INDEX('normalized by minutes'!$AJ$12:$AJ$28,MATCH('normalized by minutes'!G51,'normalized by minutes'!$AH$12:$AH$28,0))</f>
        <v>-7.7454283002035123</v>
      </c>
      <c r="V51" s="12">
        <f>INDEX('normalized by minutes'!$AJ$12:$AJ$28,MATCH('normalized by minutes'!H51,'normalized by minutes'!$AH$12:$AH$28,0))</f>
        <v>-5.9972617625244444</v>
      </c>
      <c r="W51" s="12">
        <f>INDEX('normalized by minutes'!$AJ$12:$AJ$28,MATCH('normalized by minutes'!I51,'normalized by minutes'!$AH$12:$AH$28,0))</f>
        <v>-6.8010139411844746</v>
      </c>
      <c r="X51" s="12">
        <f>INDEX('normalized by minutes'!$AJ$12:$AJ$28,MATCH('normalized by minutes'!J51,'normalized by minutes'!$AH$12:$AH$28,0))</f>
        <v>-7.8045720597732657</v>
      </c>
      <c r="Y51" s="12">
        <f t="shared" si="4"/>
        <v>-1.5811376437901972</v>
      </c>
      <c r="Z51" s="12">
        <f>Y51-N51</f>
        <v>-1.5811376437901972</v>
      </c>
      <c r="AA51" s="12">
        <f t="shared" si="2"/>
        <v>2.4999962486104166</v>
      </c>
      <c r="AB51" s="12">
        <f>Y51*L51/60</f>
        <v>0</v>
      </c>
    </row>
    <row r="52" spans="1:28" x14ac:dyDescent="0.35">
      <c r="A52" t="s">
        <v>189</v>
      </c>
      <c r="B52" t="s">
        <v>103</v>
      </c>
      <c r="C52" t="s">
        <v>102</v>
      </c>
      <c r="D52" t="s">
        <v>191</v>
      </c>
      <c r="E52" t="s">
        <v>105</v>
      </c>
      <c r="F52" t="s">
        <v>107</v>
      </c>
      <c r="G52" t="s">
        <v>67</v>
      </c>
      <c r="H52" t="s">
        <v>66</v>
      </c>
      <c r="I52" t="s">
        <v>108</v>
      </c>
      <c r="J52" t="s">
        <v>81</v>
      </c>
      <c r="K52" s="8">
        <v>0</v>
      </c>
      <c r="L52" s="8">
        <v>0</v>
      </c>
      <c r="M52" s="8">
        <v>0</v>
      </c>
      <c r="N52" s="12">
        <f t="shared" si="3"/>
        <v>0</v>
      </c>
      <c r="O52" s="12">
        <f>INDEX('normalized by minutes'!$AJ$12:$AJ$28,MATCH('normalized by minutes'!A52,'normalized by minutes'!$AH$12:$AH$28,0))</f>
        <v>7.3360526512214488</v>
      </c>
      <c r="P52" s="12">
        <f>INDEX('normalized by minutes'!$AJ$12:$AJ$28,MATCH('normalized by minutes'!B52,'normalized by minutes'!$AH$12:$AH$28,0))</f>
        <v>9.6244392515038992</v>
      </c>
      <c r="Q52" s="12">
        <f>INDEX('normalized by minutes'!$AJ$12:$AJ$28,MATCH('normalized by minutes'!C52,'normalized by minutes'!$AH$12:$AH$28,0))</f>
        <v>7.5649730919210754</v>
      </c>
      <c r="R52" s="12">
        <f>INDEX('normalized by minutes'!$AJ$12:$AJ$28,MATCH('normalized by minutes'!D52,'normalized by minutes'!$AH$12:$AH$28,0))</f>
        <v>6.9407118522195574</v>
      </c>
      <c r="S52" s="12">
        <f>INDEX('normalized by minutes'!$AJ$12:$AJ$28,MATCH('normalized by minutes'!E52,'normalized by minutes'!$AH$12:$AH$28,0))</f>
        <v>5.503196779534604</v>
      </c>
      <c r="T52" s="12">
        <f>INDEX('normalized by minutes'!$AJ$12:$AJ$28,MATCH('normalized by minutes'!F52,'normalized by minutes'!$AH$12:$AH$28,0))</f>
        <v>-5.9972617625244444</v>
      </c>
      <c r="U52" s="12">
        <f>INDEX('normalized by minutes'!$AJ$12:$AJ$28,MATCH('normalized by minutes'!G52,'normalized by minutes'!$AH$12:$AH$28,0))</f>
        <v>-6.4500203948759705</v>
      </c>
      <c r="V52" s="12">
        <f>INDEX('normalized by minutes'!$AJ$12:$AJ$28,MATCH('normalized by minutes'!H52,'normalized by minutes'!$AH$12:$AH$28,0))</f>
        <v>-7.768724720706139</v>
      </c>
      <c r="W52" s="12">
        <f>INDEX('normalized by minutes'!$AJ$12:$AJ$28,MATCH('normalized by minutes'!I52,'normalized by minutes'!$AH$12:$AH$28,0))</f>
        <v>-7.8045720597732657</v>
      </c>
      <c r="X52" s="12">
        <f>INDEX('normalized by minutes'!$AJ$12:$AJ$28,MATCH('normalized by minutes'!J52,'normalized by minutes'!$AH$12:$AH$28,0))</f>
        <v>-8.9480292578275442</v>
      </c>
      <c r="Y52" s="12">
        <f t="shared" si="4"/>
        <v>7.6543069321743928E-4</v>
      </c>
      <c r="Z52" s="12">
        <f>Y52-N52</f>
        <v>7.6543069321743928E-4</v>
      </c>
      <c r="AA52" s="12">
        <f t="shared" si="2"/>
        <v>5.8588414611932964E-7</v>
      </c>
      <c r="AB52" s="12">
        <f>Y52*L52/60</f>
        <v>0</v>
      </c>
    </row>
    <row r="53" spans="1:28" x14ac:dyDescent="0.35">
      <c r="A53" t="s">
        <v>189</v>
      </c>
      <c r="B53" t="s">
        <v>103</v>
      </c>
      <c r="C53" t="s">
        <v>106</v>
      </c>
      <c r="D53" t="s">
        <v>333</v>
      </c>
      <c r="E53" t="s">
        <v>105</v>
      </c>
      <c r="F53" t="s">
        <v>107</v>
      </c>
      <c r="G53" t="s">
        <v>66</v>
      </c>
      <c r="H53" t="s">
        <v>177</v>
      </c>
      <c r="I53" t="s">
        <v>67</v>
      </c>
      <c r="J53" t="s">
        <v>68</v>
      </c>
      <c r="K53" s="8">
        <v>0</v>
      </c>
      <c r="L53" s="8">
        <v>5</v>
      </c>
      <c r="M53" s="8">
        <v>0</v>
      </c>
      <c r="N53" s="12">
        <f t="shared" si="3"/>
        <v>0</v>
      </c>
      <c r="O53" s="12">
        <f>INDEX('normalized by minutes'!$AJ$12:$AJ$28,MATCH('normalized by minutes'!A53,'normalized by minutes'!$AH$12:$AH$28,0))</f>
        <v>7.3360526512214488</v>
      </c>
      <c r="P53" s="12">
        <f>INDEX('normalized by minutes'!$AJ$12:$AJ$28,MATCH('normalized by minutes'!B53,'normalized by minutes'!$AH$12:$AH$28,0))</f>
        <v>9.6244392515038992</v>
      </c>
      <c r="Q53" s="12">
        <f>INDEX('normalized by minutes'!$AJ$12:$AJ$28,MATCH('normalized by minutes'!C53,'normalized by minutes'!$AH$12:$AH$28,0))</f>
        <v>6.6735422746828936</v>
      </c>
      <c r="R53" s="12">
        <f>INDEX('normalized by minutes'!$AJ$12:$AJ$28,MATCH('normalized by minutes'!D53,'normalized by minutes'!$AH$12:$AH$28,0))</f>
        <v>6.3016626391250004</v>
      </c>
      <c r="S53" s="12">
        <f>INDEX('normalized by minutes'!$AJ$12:$AJ$28,MATCH('normalized by minutes'!E53,'normalized by minutes'!$AH$12:$AH$28,0))</f>
        <v>5.503196779534604</v>
      </c>
      <c r="T53" s="12">
        <f>INDEX('normalized by minutes'!$AJ$12:$AJ$28,MATCH('normalized by minutes'!F53,'normalized by minutes'!$AH$12:$AH$28,0))</f>
        <v>-5.9972617625244444</v>
      </c>
      <c r="U53" s="12">
        <f>INDEX('normalized by minutes'!$AJ$12:$AJ$28,MATCH('normalized by minutes'!G53,'normalized by minutes'!$AH$12:$AH$28,0))</f>
        <v>-7.768724720706139</v>
      </c>
      <c r="V53" s="12">
        <f>INDEX('normalized by minutes'!$AJ$12:$AJ$28,MATCH('normalized by minutes'!H53,'normalized by minutes'!$AH$12:$AH$28,0))</f>
        <v>-7.7454283002035123</v>
      </c>
      <c r="W53" s="12">
        <f>INDEX('normalized by minutes'!$AJ$12:$AJ$28,MATCH('normalized by minutes'!I53,'normalized by minutes'!$AH$12:$AH$28,0))</f>
        <v>-6.4500203948759705</v>
      </c>
      <c r="X53" s="12">
        <f>INDEX('normalized by minutes'!$AJ$12:$AJ$28,MATCH('normalized by minutes'!J53,'normalized by minutes'!$AH$12:$AH$28,0))</f>
        <v>-6.8010139411844746</v>
      </c>
      <c r="Y53" s="12">
        <f t="shared" si="4"/>
        <v>0.67644447657330797</v>
      </c>
      <c r="Z53" s="12">
        <f>Y53-N53</f>
        <v>0.67644447657330797</v>
      </c>
      <c r="AA53" s="12">
        <f t="shared" si="2"/>
        <v>0.45757712988653659</v>
      </c>
      <c r="AB53" s="12">
        <f>Y53*L53/60</f>
        <v>5.6370373047775667E-2</v>
      </c>
    </row>
    <row r="54" spans="1:28" x14ac:dyDescent="0.35">
      <c r="A54" t="s">
        <v>560</v>
      </c>
      <c r="K54" s="8">
        <v>7</v>
      </c>
      <c r="L54" s="8">
        <v>2880</v>
      </c>
      <c r="M54" s="8">
        <v>204</v>
      </c>
      <c r="N54" s="10"/>
      <c r="Z54" s="10"/>
      <c r="AA54" s="10"/>
      <c r="AB54">
        <f>SUM(AB4:AB53)</f>
        <v>7.0000000672405385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64"/>
  <sheetViews>
    <sheetView topLeftCell="AP1" zoomScale="70" zoomScaleNormal="70" workbookViewId="0">
      <pane ySplit="1" topLeftCell="A2" activePane="bottomLeft" state="frozen"/>
      <selection activeCell="F1" sqref="F1"/>
      <selection pane="bottomLeft" activeCell="AY18" sqref="AY18"/>
    </sheetView>
  </sheetViews>
  <sheetFormatPr defaultColWidth="9.1796875" defaultRowHeight="10.5" x14ac:dyDescent="0.35"/>
  <cols>
    <col min="1" max="1" width="10" style="3" customWidth="1"/>
    <col min="2" max="2" width="32" style="3" customWidth="1"/>
    <col min="3" max="3" width="10.7265625" style="3" customWidth="1"/>
    <col min="4" max="4" width="18.81640625" style="3" customWidth="1"/>
    <col min="5" max="13" width="20.453125" style="3" customWidth="1"/>
    <col min="14" max="14" width="64.26953125" style="3" customWidth="1"/>
    <col min="15" max="15" width="51.54296875" style="3" customWidth="1"/>
    <col min="16" max="16" width="52.1796875" style="3" customWidth="1"/>
    <col min="17" max="17" width="26" style="3" customWidth="1"/>
    <col min="18" max="18" width="35.26953125" style="3" customWidth="1"/>
    <col min="19" max="20" width="37.7265625" style="3" customWidth="1"/>
    <col min="21" max="21" width="32.54296875" style="3" customWidth="1"/>
    <col min="22" max="22" width="41.1796875" style="3" customWidth="1"/>
    <col min="23" max="23" width="48.26953125" style="3" customWidth="1"/>
    <col min="24" max="24" width="55.54296875" style="3" customWidth="1"/>
    <col min="25" max="25" width="44.81640625" style="3" customWidth="1"/>
    <col min="26" max="26" width="45.453125" style="3" customWidth="1"/>
    <col min="27" max="27" width="23.453125" style="3" customWidth="1"/>
    <col min="28" max="28" width="27" style="3" customWidth="1"/>
    <col min="29" max="29" width="28.26953125" style="3" customWidth="1"/>
    <col min="30" max="30" width="38.26953125" style="3" customWidth="1"/>
    <col min="31" max="31" width="25.453125" style="3" customWidth="1"/>
    <col min="32" max="32" width="38.1796875" style="3" customWidth="1"/>
    <col min="33" max="33" width="25" style="3" customWidth="1"/>
    <col min="34" max="34" width="27.1796875" style="3" customWidth="1"/>
    <col min="35" max="35" width="21.54296875" style="3" customWidth="1"/>
    <col min="36" max="36" width="14.54296875" style="3" customWidth="1"/>
    <col min="37" max="37" width="37" style="3" customWidth="1"/>
    <col min="38" max="38" width="35.7265625" style="3" customWidth="1"/>
    <col min="39" max="39" width="19.54296875" style="3" customWidth="1"/>
    <col min="40" max="40" width="23" style="3" customWidth="1"/>
    <col min="41" max="41" width="34.54296875" style="3" customWidth="1"/>
    <col min="42" max="42" width="18.453125" style="3" customWidth="1"/>
    <col min="43" max="44" width="21" style="3" customWidth="1"/>
    <col min="45" max="46" width="17.81640625" style="3" customWidth="1"/>
    <col min="47" max="47" width="46.7265625" style="3" bestFit="1" customWidth="1"/>
    <col min="48" max="16384" width="9.1796875" style="3"/>
  </cols>
  <sheetData>
    <row r="1" spans="1:54" s="2" customFormat="1" ht="78" x14ac:dyDescent="0.35">
      <c r="A1" s="1" t="s">
        <v>49</v>
      </c>
      <c r="B1" s="1" t="s">
        <v>22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23</v>
      </c>
      <c r="O1" s="1" t="s">
        <v>25</v>
      </c>
      <c r="P1" s="1" t="s">
        <v>24</v>
      </c>
      <c r="Q1" s="1" t="s">
        <v>26</v>
      </c>
      <c r="R1" s="1" t="s">
        <v>27</v>
      </c>
      <c r="S1" s="1" t="s">
        <v>28</v>
      </c>
      <c r="T1" s="1" t="s">
        <v>562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47</v>
      </c>
      <c r="AE1" s="1" t="s">
        <v>39</v>
      </c>
      <c r="AF1" s="1" t="s">
        <v>48</v>
      </c>
      <c r="AG1" s="1" t="s">
        <v>38</v>
      </c>
      <c r="AH1" s="1" t="s">
        <v>40</v>
      </c>
      <c r="AI1" s="1" t="s">
        <v>559</v>
      </c>
      <c r="AJ1" s="1" t="s">
        <v>558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  <c r="AP1" s="1" t="s">
        <v>46</v>
      </c>
      <c r="AQ1" s="1" t="s">
        <v>64</v>
      </c>
      <c r="AR1" s="1" t="s">
        <v>65</v>
      </c>
      <c r="AS1" s="1" t="s">
        <v>62</v>
      </c>
      <c r="AT1" s="1" t="s">
        <v>63</v>
      </c>
      <c r="AU1" s="1" t="s">
        <v>61</v>
      </c>
      <c r="AV1" s="1" t="s">
        <v>609</v>
      </c>
      <c r="AW1" s="1" t="s">
        <v>610</v>
      </c>
      <c r="AX1" s="1" t="s">
        <v>18</v>
      </c>
      <c r="AY1" s="1" t="s">
        <v>20</v>
      </c>
      <c r="AZ1" s="1" t="s">
        <v>611</v>
      </c>
      <c r="BA1" s="1" t="s">
        <v>612</v>
      </c>
      <c r="BB1" s="1" t="s">
        <v>613</v>
      </c>
    </row>
    <row r="2" spans="1:54" x14ac:dyDescent="0.35">
      <c r="A2" s="3">
        <v>42000406</v>
      </c>
      <c r="B2" s="3" t="s">
        <v>101</v>
      </c>
      <c r="C2" s="4">
        <v>44397</v>
      </c>
      <c r="D2" s="3" t="s">
        <v>102</v>
      </c>
      <c r="E2" s="3" t="s">
        <v>103</v>
      </c>
      <c r="F2" s="3" t="s">
        <v>104</v>
      </c>
      <c r="G2" s="3" t="s">
        <v>105</v>
      </c>
      <c r="H2" s="3" t="s">
        <v>106</v>
      </c>
      <c r="I2" s="3" t="s">
        <v>66</v>
      </c>
      <c r="J2" s="3" t="s">
        <v>67</v>
      </c>
      <c r="K2" s="3" t="s">
        <v>107</v>
      </c>
      <c r="L2" s="3" t="s">
        <v>68</v>
      </c>
      <c r="M2" s="3" t="s">
        <v>108</v>
      </c>
      <c r="N2" s="3">
        <v>1</v>
      </c>
      <c r="O2" s="3">
        <v>0</v>
      </c>
      <c r="P2" s="3">
        <v>0</v>
      </c>
      <c r="Q2" s="5">
        <v>8.3333333333333332E-3</v>
      </c>
      <c r="R2" s="5">
        <v>0</v>
      </c>
      <c r="S2" s="5" t="s">
        <v>563</v>
      </c>
      <c r="T2" s="9">
        <f>MID(Table1[[#This Row],[Duration of the event described in that row.]],3,2)*60+RIGHT(Table1[[#This Row],[Duration of the event described in that row.]],2)</f>
        <v>0</v>
      </c>
      <c r="U2" s="3">
        <v>1</v>
      </c>
      <c r="W2" s="3" t="s">
        <v>2</v>
      </c>
      <c r="AI2" s="3" t="str">
        <f>_xlfn.IFNA(INDEX('normalized by minutes'!$AI$12:$AI$28,MATCH('raw data'!AG2,'normalized by minutes'!$AH$12:$AH$28,0)),"")</f>
        <v/>
      </c>
      <c r="AJ2" s="3">
        <f>AH2*IF(AI2="suns",-1,1)</f>
        <v>0</v>
      </c>
      <c r="AO2" s="3" t="s">
        <v>2</v>
      </c>
      <c r="AV2" s="3" t="b">
        <f t="shared" ref="AV2:AV65" si="0">AH2&gt;1</f>
        <v>0</v>
      </c>
      <c r="AW2" s="3" t="b">
        <f>AO2="rebound defensive"</f>
        <v>0</v>
      </c>
      <c r="AX2" s="3" t="b">
        <f t="shared" ref="AX2:AX65" si="1">W2="turnover"</f>
        <v>0</v>
      </c>
      <c r="AY2" s="3" t="b">
        <f t="shared" ref="AY2:AY65" si="2">W2="end of period"</f>
        <v>0</v>
      </c>
      <c r="AZ2" s="3" t="b">
        <f t="shared" ref="AZ2:AZ65" si="3">AND(W2="free throw",NOT(W3="free throw"),AJ2=1)</f>
        <v>0</v>
      </c>
      <c r="BA2" s="3">
        <v>1</v>
      </c>
      <c r="BB2" s="3">
        <f>SUM($BA$2:BA2)</f>
        <v>1</v>
      </c>
    </row>
    <row r="3" spans="1:54" x14ac:dyDescent="0.35">
      <c r="A3" s="3">
        <v>42000406</v>
      </c>
      <c r="B3" s="3" t="s">
        <v>101</v>
      </c>
      <c r="C3" s="4">
        <v>44397</v>
      </c>
      <c r="D3" s="3" t="s">
        <v>102</v>
      </c>
      <c r="E3" s="3" t="s">
        <v>103</v>
      </c>
      <c r="F3" s="3" t="s">
        <v>104</v>
      </c>
      <c r="G3" s="3" t="s">
        <v>105</v>
      </c>
      <c r="H3" s="3" t="s">
        <v>106</v>
      </c>
      <c r="I3" s="3" t="s">
        <v>66</v>
      </c>
      <c r="J3" s="3" t="s">
        <v>67</v>
      </c>
      <c r="K3" s="3" t="s">
        <v>107</v>
      </c>
      <c r="L3" s="3" t="s">
        <v>68</v>
      </c>
      <c r="M3" s="3" t="s">
        <v>108</v>
      </c>
      <c r="N3" s="3">
        <v>1</v>
      </c>
      <c r="O3" s="3">
        <v>0</v>
      </c>
      <c r="P3" s="3">
        <v>0</v>
      </c>
      <c r="Q3" s="5">
        <v>8.3333333333333332E-3</v>
      </c>
      <c r="R3" s="5">
        <v>0</v>
      </c>
      <c r="S3" s="5" t="s">
        <v>563</v>
      </c>
      <c r="T3" s="9">
        <f>MID(Table1[[#This Row],[Duration of the event described in that row.]],3,2)*60+RIGHT(Table1[[#This Row],[Duration of the event described in that row.]],2)</f>
        <v>0</v>
      </c>
      <c r="U3" s="3">
        <v>2</v>
      </c>
      <c r="V3" s="3" t="s">
        <v>69</v>
      </c>
      <c r="W3" s="3" t="s">
        <v>3</v>
      </c>
      <c r="Y3" s="3" t="s">
        <v>102</v>
      </c>
      <c r="Z3" s="3" t="s">
        <v>66</v>
      </c>
      <c r="AG3" s="3" t="s">
        <v>102</v>
      </c>
      <c r="AI3" s="3" t="str">
        <f>_xlfn.IFNA(INDEX('normalized by minutes'!$AI$12:$AI$28,MATCH('raw data'!AG3,'normalized by minutes'!$AH$12:$AH$28,0)),"")</f>
        <v>suns</v>
      </c>
      <c r="AJ3" s="3">
        <f t="shared" ref="AJ3:AJ66" si="4">AH3*IF(AI3="suns",-1,1)</f>
        <v>0</v>
      </c>
      <c r="AK3" s="3" t="s">
        <v>103</v>
      </c>
      <c r="AO3" s="3" t="s">
        <v>3</v>
      </c>
      <c r="AU3" s="3" t="s">
        <v>109</v>
      </c>
      <c r="AV3" s="3" t="b">
        <f t="shared" si="0"/>
        <v>0</v>
      </c>
      <c r="AW3" s="3" t="b">
        <f t="shared" ref="AW2:AW65" si="5">AO3="rebound defensive"</f>
        <v>0</v>
      </c>
      <c r="AX3" s="3" t="b">
        <f t="shared" si="1"/>
        <v>0</v>
      </c>
      <c r="AY3" s="3" t="b">
        <f t="shared" si="2"/>
        <v>0</v>
      </c>
      <c r="AZ3" s="3" t="b">
        <f t="shared" si="3"/>
        <v>0</v>
      </c>
      <c r="BA3" s="3">
        <f>IF(OR(AV2:AZ2),1,0)</f>
        <v>0</v>
      </c>
      <c r="BB3" s="3">
        <f>SUM($BA$2:BA3)</f>
        <v>1</v>
      </c>
    </row>
    <row r="4" spans="1:54" x14ac:dyDescent="0.35">
      <c r="A4" s="3">
        <v>42000406</v>
      </c>
      <c r="B4" s="3" t="s">
        <v>101</v>
      </c>
      <c r="C4" s="4">
        <v>44397</v>
      </c>
      <c r="D4" s="3" t="s">
        <v>102</v>
      </c>
      <c r="E4" s="3" t="s">
        <v>103</v>
      </c>
      <c r="F4" s="3" t="s">
        <v>104</v>
      </c>
      <c r="G4" s="3" t="s">
        <v>105</v>
      </c>
      <c r="H4" s="3" t="s">
        <v>106</v>
      </c>
      <c r="I4" s="3" t="s">
        <v>66</v>
      </c>
      <c r="J4" s="3" t="s">
        <v>67</v>
      </c>
      <c r="K4" s="3" t="s">
        <v>107</v>
      </c>
      <c r="L4" s="3" t="s">
        <v>68</v>
      </c>
      <c r="M4" s="3" t="s">
        <v>108</v>
      </c>
      <c r="N4" s="3">
        <v>1</v>
      </c>
      <c r="O4" s="3">
        <v>0</v>
      </c>
      <c r="P4" s="3">
        <v>0</v>
      </c>
      <c r="Q4" s="5">
        <v>8.1018518518518514E-3</v>
      </c>
      <c r="R4" s="5">
        <v>2.3148148148148146E-4</v>
      </c>
      <c r="S4" s="5" t="s">
        <v>564</v>
      </c>
      <c r="T4" s="9">
        <f>MID(Table1[[#This Row],[Duration of the event described in that row.]],3,2)*60+RIGHT(Table1[[#This Row],[Duration of the event described in that row.]],2)</f>
        <v>20</v>
      </c>
      <c r="U4" s="3">
        <v>3</v>
      </c>
      <c r="V4" s="3" t="s">
        <v>110</v>
      </c>
      <c r="W4" s="3" t="s">
        <v>7</v>
      </c>
      <c r="AG4" s="3" t="s">
        <v>104</v>
      </c>
      <c r="AH4" s="3">
        <v>0</v>
      </c>
      <c r="AI4" s="3" t="str">
        <f>_xlfn.IFNA(INDEX('normalized by minutes'!$AI$12:$AI$28,MATCH('raw data'!AG4,'normalized by minutes'!$AH$12:$AH$28,0)),"")</f>
        <v>suns</v>
      </c>
      <c r="AJ4" s="3">
        <f t="shared" si="4"/>
        <v>0</v>
      </c>
      <c r="AM4" s="3" t="s">
        <v>4</v>
      </c>
      <c r="AO4" s="3" t="s">
        <v>111</v>
      </c>
      <c r="AP4" s="3">
        <v>20</v>
      </c>
      <c r="AQ4" s="3">
        <v>49</v>
      </c>
      <c r="AR4" s="3">
        <v>189</v>
      </c>
      <c r="AS4" s="3">
        <v>20.100000000000001</v>
      </c>
      <c r="AT4" s="3">
        <v>23.9</v>
      </c>
      <c r="AU4" s="3" t="s">
        <v>112</v>
      </c>
      <c r="AV4" s="3" t="b">
        <f t="shared" si="0"/>
        <v>0</v>
      </c>
      <c r="AW4" s="3" t="b">
        <f t="shared" si="5"/>
        <v>0</v>
      </c>
      <c r="AX4" s="3" t="b">
        <f t="shared" si="1"/>
        <v>0</v>
      </c>
      <c r="AY4" s="3" t="b">
        <f t="shared" si="2"/>
        <v>0</v>
      </c>
      <c r="AZ4" s="3" t="b">
        <f t="shared" si="3"/>
        <v>0</v>
      </c>
      <c r="BA4" s="3">
        <f t="shared" ref="BA4:BA67" si="6">IF(OR(AV3:AZ3),1,0)</f>
        <v>0</v>
      </c>
      <c r="BB4" s="3">
        <f>SUM($BA$2:BA4)</f>
        <v>1</v>
      </c>
    </row>
    <row r="5" spans="1:54" x14ac:dyDescent="0.35">
      <c r="A5" s="3">
        <v>42000406</v>
      </c>
      <c r="B5" s="3" t="s">
        <v>101</v>
      </c>
      <c r="C5" s="4">
        <v>44397</v>
      </c>
      <c r="D5" s="3" t="s">
        <v>102</v>
      </c>
      <c r="E5" s="3" t="s">
        <v>103</v>
      </c>
      <c r="F5" s="3" t="s">
        <v>104</v>
      </c>
      <c r="G5" s="3" t="s">
        <v>105</v>
      </c>
      <c r="H5" s="3" t="s">
        <v>106</v>
      </c>
      <c r="I5" s="3" t="s">
        <v>66</v>
      </c>
      <c r="J5" s="3" t="s">
        <v>67</v>
      </c>
      <c r="K5" s="3" t="s">
        <v>107</v>
      </c>
      <c r="L5" s="3" t="s">
        <v>68</v>
      </c>
      <c r="M5" s="3" t="s">
        <v>108</v>
      </c>
      <c r="N5" s="3">
        <v>1</v>
      </c>
      <c r="O5" s="3">
        <v>0</v>
      </c>
      <c r="P5" s="3">
        <v>0</v>
      </c>
      <c r="Q5" s="5">
        <v>8.0902777777777778E-3</v>
      </c>
      <c r="R5" s="5">
        <v>2.4305555555555552E-4</v>
      </c>
      <c r="S5" s="5" t="s">
        <v>573</v>
      </c>
      <c r="T5" s="9">
        <f>MID(Table1[[#This Row],[Duration of the event described in that row.]],3,2)*60+RIGHT(Table1[[#This Row],[Duration of the event described in that row.]],2)</f>
        <v>1</v>
      </c>
      <c r="U5" s="3">
        <v>4</v>
      </c>
      <c r="V5" s="3" t="s">
        <v>69</v>
      </c>
      <c r="W5" s="3" t="s">
        <v>5</v>
      </c>
      <c r="AG5" s="3" t="s">
        <v>67</v>
      </c>
      <c r="AI5" s="3" t="str">
        <f>_xlfn.IFNA(INDEX('normalized by minutes'!$AI$12:$AI$28,MATCH('raw data'!AG5,'normalized by minutes'!$AH$12:$AH$28,0)),"")</f>
        <v>bucks</v>
      </c>
      <c r="AJ5" s="3">
        <f t="shared" si="4"/>
        <v>0</v>
      </c>
      <c r="AO5" s="3" t="s">
        <v>14</v>
      </c>
      <c r="AU5" s="3" t="s">
        <v>70</v>
      </c>
      <c r="AV5" s="3" t="b">
        <f t="shared" si="0"/>
        <v>0</v>
      </c>
      <c r="AW5" s="3" t="b">
        <f t="shared" si="5"/>
        <v>1</v>
      </c>
      <c r="AX5" s="3" t="b">
        <f t="shared" si="1"/>
        <v>0</v>
      </c>
      <c r="AY5" s="3" t="b">
        <f t="shared" si="2"/>
        <v>0</v>
      </c>
      <c r="AZ5" s="3" t="b">
        <f t="shared" si="3"/>
        <v>0</v>
      </c>
      <c r="BA5" s="3">
        <f t="shared" si="6"/>
        <v>0</v>
      </c>
      <c r="BB5" s="3">
        <f>SUM($BA$2:BA5)</f>
        <v>1</v>
      </c>
    </row>
    <row r="6" spans="1:54" x14ac:dyDescent="0.35">
      <c r="A6" s="3">
        <v>42000406</v>
      </c>
      <c r="B6" s="3" t="s">
        <v>101</v>
      </c>
      <c r="C6" s="4">
        <v>44397</v>
      </c>
      <c r="D6" s="3" t="s">
        <v>102</v>
      </c>
      <c r="E6" s="3" t="s">
        <v>103</v>
      </c>
      <c r="F6" s="3" t="s">
        <v>104</v>
      </c>
      <c r="G6" s="3" t="s">
        <v>105</v>
      </c>
      <c r="H6" s="3" t="s">
        <v>106</v>
      </c>
      <c r="I6" s="3" t="s">
        <v>66</v>
      </c>
      <c r="J6" s="3" t="s">
        <v>67</v>
      </c>
      <c r="K6" s="3" t="s">
        <v>107</v>
      </c>
      <c r="L6" s="3" t="s">
        <v>68</v>
      </c>
      <c r="M6" s="3" t="s">
        <v>108</v>
      </c>
      <c r="N6" s="3">
        <v>1</v>
      </c>
      <c r="O6" s="3">
        <v>0</v>
      </c>
      <c r="P6" s="3">
        <v>0</v>
      </c>
      <c r="Q6" s="5">
        <v>7.8819444444444432E-3</v>
      </c>
      <c r="R6" s="5">
        <v>4.5138888888888892E-4</v>
      </c>
      <c r="S6" s="5" t="s">
        <v>570</v>
      </c>
      <c r="T6" s="9">
        <f>MID(Table1[[#This Row],[Duration of the event described in that row.]],3,2)*60+RIGHT(Table1[[#This Row],[Duration of the event described in that row.]],2)</f>
        <v>18</v>
      </c>
      <c r="U6" s="3">
        <v>5</v>
      </c>
      <c r="V6" s="3" t="s">
        <v>69</v>
      </c>
      <c r="W6" s="3" t="s">
        <v>7</v>
      </c>
      <c r="AG6" s="3" t="s">
        <v>107</v>
      </c>
      <c r="AH6" s="3">
        <v>0</v>
      </c>
      <c r="AI6" s="3" t="str">
        <f>_xlfn.IFNA(INDEX('normalized by minutes'!$AI$12:$AI$28,MATCH('raw data'!AG6,'normalized by minutes'!$AH$12:$AH$28,0)),"")</f>
        <v>bucks</v>
      </c>
      <c r="AJ6" s="3">
        <f t="shared" si="4"/>
        <v>0</v>
      </c>
      <c r="AM6" s="3" t="s">
        <v>4</v>
      </c>
      <c r="AO6" s="3" t="s">
        <v>111</v>
      </c>
      <c r="AP6" s="3">
        <v>19</v>
      </c>
      <c r="AQ6" s="3">
        <v>-189</v>
      </c>
      <c r="AR6" s="3">
        <v>44</v>
      </c>
      <c r="AS6" s="3">
        <v>6.0999999999999899</v>
      </c>
      <c r="AT6" s="3">
        <v>84.6</v>
      </c>
      <c r="AU6" s="3" t="s">
        <v>113</v>
      </c>
      <c r="AV6" s="3" t="b">
        <f t="shared" si="0"/>
        <v>0</v>
      </c>
      <c r="AW6" s="3" t="b">
        <f t="shared" si="5"/>
        <v>0</v>
      </c>
      <c r="AX6" s="3" t="b">
        <f t="shared" si="1"/>
        <v>0</v>
      </c>
      <c r="AY6" s="3" t="b">
        <f t="shared" si="2"/>
        <v>0</v>
      </c>
      <c r="AZ6" s="3" t="b">
        <f t="shared" si="3"/>
        <v>0</v>
      </c>
      <c r="BA6" s="3">
        <f t="shared" si="6"/>
        <v>1</v>
      </c>
      <c r="BB6" s="3">
        <f>SUM($BA$2:BA6)</f>
        <v>2</v>
      </c>
    </row>
    <row r="7" spans="1:54" x14ac:dyDescent="0.35">
      <c r="A7" s="3">
        <v>42000406</v>
      </c>
      <c r="B7" s="3" t="s">
        <v>101</v>
      </c>
      <c r="C7" s="4">
        <v>44397</v>
      </c>
      <c r="D7" s="3" t="s">
        <v>102</v>
      </c>
      <c r="E7" s="3" t="s">
        <v>103</v>
      </c>
      <c r="F7" s="3" t="s">
        <v>104</v>
      </c>
      <c r="G7" s="3" t="s">
        <v>105</v>
      </c>
      <c r="H7" s="3" t="s">
        <v>106</v>
      </c>
      <c r="I7" s="3" t="s">
        <v>66</v>
      </c>
      <c r="J7" s="3" t="s">
        <v>67</v>
      </c>
      <c r="K7" s="3" t="s">
        <v>107</v>
      </c>
      <c r="L7" s="3" t="s">
        <v>68</v>
      </c>
      <c r="M7" s="3" t="s">
        <v>108</v>
      </c>
      <c r="N7" s="3">
        <v>1</v>
      </c>
      <c r="O7" s="3">
        <v>0</v>
      </c>
      <c r="P7" s="3">
        <v>0</v>
      </c>
      <c r="Q7" s="5">
        <v>7.8703703703703713E-3</v>
      </c>
      <c r="R7" s="5">
        <v>4.6296296296296293E-4</v>
      </c>
      <c r="S7" s="5" t="s">
        <v>573</v>
      </c>
      <c r="T7" s="9">
        <f>MID(Table1[[#This Row],[Duration of the event described in that row.]],3,2)*60+RIGHT(Table1[[#This Row],[Duration of the event described in that row.]],2)</f>
        <v>1</v>
      </c>
      <c r="U7" s="3">
        <v>6</v>
      </c>
      <c r="V7" s="3" t="s">
        <v>110</v>
      </c>
      <c r="W7" s="3" t="s">
        <v>5</v>
      </c>
      <c r="AG7" s="3" t="s">
        <v>105</v>
      </c>
      <c r="AI7" s="3" t="str">
        <f>_xlfn.IFNA(INDEX('normalized by minutes'!$AI$12:$AI$28,MATCH('raw data'!AG7,'normalized by minutes'!$AH$12:$AH$28,0)),"")</f>
        <v>suns</v>
      </c>
      <c r="AJ7" s="3">
        <f t="shared" si="4"/>
        <v>0</v>
      </c>
      <c r="AO7" s="3" t="s">
        <v>14</v>
      </c>
      <c r="AU7" s="3" t="s">
        <v>114</v>
      </c>
      <c r="AV7" s="3" t="b">
        <f t="shared" si="0"/>
        <v>0</v>
      </c>
      <c r="AW7" s="3" t="b">
        <f t="shared" si="5"/>
        <v>1</v>
      </c>
      <c r="AX7" s="3" t="b">
        <f t="shared" si="1"/>
        <v>0</v>
      </c>
      <c r="AY7" s="3" t="b">
        <f t="shared" si="2"/>
        <v>0</v>
      </c>
      <c r="AZ7" s="3" t="b">
        <f t="shared" si="3"/>
        <v>0</v>
      </c>
      <c r="BA7" s="3">
        <f t="shared" si="6"/>
        <v>0</v>
      </c>
      <c r="BB7" s="3">
        <f>SUM($BA$2:BA7)</f>
        <v>2</v>
      </c>
    </row>
    <row r="8" spans="1:54" x14ac:dyDescent="0.35">
      <c r="A8" s="3">
        <v>42000406</v>
      </c>
      <c r="B8" s="3" t="s">
        <v>101</v>
      </c>
      <c r="C8" s="4">
        <v>44397</v>
      </c>
      <c r="D8" s="3" t="s">
        <v>102</v>
      </c>
      <c r="E8" s="3" t="s">
        <v>103</v>
      </c>
      <c r="F8" s="3" t="s">
        <v>104</v>
      </c>
      <c r="G8" s="3" t="s">
        <v>105</v>
      </c>
      <c r="H8" s="3" t="s">
        <v>106</v>
      </c>
      <c r="I8" s="3" t="s">
        <v>66</v>
      </c>
      <c r="J8" s="3" t="s">
        <v>67</v>
      </c>
      <c r="K8" s="3" t="s">
        <v>107</v>
      </c>
      <c r="L8" s="3" t="s">
        <v>68</v>
      </c>
      <c r="M8" s="3" t="s">
        <v>108</v>
      </c>
      <c r="N8" s="3">
        <v>1</v>
      </c>
      <c r="O8" s="3">
        <v>0</v>
      </c>
      <c r="P8" s="3">
        <v>0</v>
      </c>
      <c r="Q8" s="5">
        <v>7.8009259259259256E-3</v>
      </c>
      <c r="R8" s="5">
        <v>5.3240740740740744E-4</v>
      </c>
      <c r="S8" s="5" t="s">
        <v>574</v>
      </c>
      <c r="T8" s="9">
        <f>MID(Table1[[#This Row],[Duration of the event described in that row.]],3,2)*60+RIGHT(Table1[[#This Row],[Duration of the event described in that row.]],2)</f>
        <v>6</v>
      </c>
      <c r="U8" s="3">
        <v>7</v>
      </c>
      <c r="V8" s="3" t="s">
        <v>110</v>
      </c>
      <c r="W8" s="3" t="s">
        <v>7</v>
      </c>
      <c r="AA8" s="3" t="s">
        <v>67</v>
      </c>
      <c r="AG8" s="3" t="s">
        <v>106</v>
      </c>
      <c r="AH8" s="3">
        <v>0</v>
      </c>
      <c r="AI8" s="3" t="str">
        <f>_xlfn.IFNA(INDEX('normalized by minutes'!$AI$12:$AI$28,MATCH('raw data'!AG8,'normalized by minutes'!$AH$12:$AH$28,0)),"")</f>
        <v>suns</v>
      </c>
      <c r="AJ8" s="3">
        <f t="shared" si="4"/>
        <v>0</v>
      </c>
      <c r="AM8" s="3" t="s">
        <v>4</v>
      </c>
      <c r="AO8" s="3" t="s">
        <v>115</v>
      </c>
      <c r="AP8" s="3">
        <v>4</v>
      </c>
      <c r="AQ8" s="3">
        <v>0</v>
      </c>
      <c r="AR8" s="3">
        <v>41</v>
      </c>
      <c r="AS8" s="3">
        <v>25</v>
      </c>
      <c r="AT8" s="3">
        <v>9.1</v>
      </c>
      <c r="AU8" s="3" t="s">
        <v>116</v>
      </c>
      <c r="AV8" s="3" t="b">
        <f t="shared" si="0"/>
        <v>0</v>
      </c>
      <c r="AW8" s="3" t="b">
        <f t="shared" si="5"/>
        <v>0</v>
      </c>
      <c r="AX8" s="3" t="b">
        <f t="shared" si="1"/>
        <v>0</v>
      </c>
      <c r="AY8" s="3" t="b">
        <f t="shared" si="2"/>
        <v>0</v>
      </c>
      <c r="AZ8" s="3" t="b">
        <f t="shared" si="3"/>
        <v>0</v>
      </c>
      <c r="BA8" s="3">
        <f t="shared" si="6"/>
        <v>1</v>
      </c>
      <c r="BB8" s="3">
        <f>SUM($BA$2:BA8)</f>
        <v>3</v>
      </c>
    </row>
    <row r="9" spans="1:54" x14ac:dyDescent="0.35">
      <c r="A9" s="3">
        <v>42000406</v>
      </c>
      <c r="B9" s="3" t="s">
        <v>101</v>
      </c>
      <c r="C9" s="4">
        <v>44397</v>
      </c>
      <c r="D9" s="3" t="s">
        <v>102</v>
      </c>
      <c r="E9" s="3" t="s">
        <v>103</v>
      </c>
      <c r="F9" s="3" t="s">
        <v>104</v>
      </c>
      <c r="G9" s="3" t="s">
        <v>105</v>
      </c>
      <c r="H9" s="3" t="s">
        <v>106</v>
      </c>
      <c r="I9" s="3" t="s">
        <v>66</v>
      </c>
      <c r="J9" s="3" t="s">
        <v>67</v>
      </c>
      <c r="K9" s="3" t="s">
        <v>107</v>
      </c>
      <c r="L9" s="3" t="s">
        <v>68</v>
      </c>
      <c r="M9" s="3" t="s">
        <v>108</v>
      </c>
      <c r="N9" s="3">
        <v>1</v>
      </c>
      <c r="O9" s="3">
        <v>0</v>
      </c>
      <c r="P9" s="3">
        <v>0</v>
      </c>
      <c r="Q9" s="5">
        <v>7.789351851851852E-3</v>
      </c>
      <c r="R9" s="5">
        <v>5.4398148148148144E-4</v>
      </c>
      <c r="S9" s="5" t="s">
        <v>573</v>
      </c>
      <c r="T9" s="9">
        <f>MID(Table1[[#This Row],[Duration of the event described in that row.]],3,2)*60+RIGHT(Table1[[#This Row],[Duration of the event described in that row.]],2)</f>
        <v>1</v>
      </c>
      <c r="U9" s="3">
        <v>8</v>
      </c>
      <c r="V9" s="3" t="s">
        <v>69</v>
      </c>
      <c r="W9" s="3" t="s">
        <v>5</v>
      </c>
      <c r="AG9" s="3" t="s">
        <v>68</v>
      </c>
      <c r="AI9" s="3" t="str">
        <f>_xlfn.IFNA(INDEX('normalized by minutes'!$AI$12:$AI$28,MATCH('raw data'!AG9,'normalized by minutes'!$AH$12:$AH$28,0)),"")</f>
        <v>bucks</v>
      </c>
      <c r="AJ9" s="3">
        <f t="shared" si="4"/>
        <v>0</v>
      </c>
      <c r="AO9" s="3" t="s">
        <v>14</v>
      </c>
      <c r="AU9" s="3" t="s">
        <v>82</v>
      </c>
      <c r="AV9" s="3" t="b">
        <f t="shared" si="0"/>
        <v>0</v>
      </c>
      <c r="AW9" s="3" t="b">
        <f t="shared" si="5"/>
        <v>1</v>
      </c>
      <c r="AX9" s="3" t="b">
        <f t="shared" si="1"/>
        <v>0</v>
      </c>
      <c r="AY9" s="3" t="b">
        <f t="shared" si="2"/>
        <v>0</v>
      </c>
      <c r="AZ9" s="3" t="b">
        <f t="shared" si="3"/>
        <v>0</v>
      </c>
      <c r="BA9" s="3">
        <f t="shared" si="6"/>
        <v>0</v>
      </c>
      <c r="BB9" s="3">
        <f>SUM($BA$2:BA9)</f>
        <v>3</v>
      </c>
    </row>
    <row r="10" spans="1:54" x14ac:dyDescent="0.35">
      <c r="A10" s="3">
        <v>42000406</v>
      </c>
      <c r="B10" s="3" t="s">
        <v>101</v>
      </c>
      <c r="C10" s="4">
        <v>44397</v>
      </c>
      <c r="D10" s="3" t="s">
        <v>102</v>
      </c>
      <c r="E10" s="3" t="s">
        <v>103</v>
      </c>
      <c r="F10" s="3" t="s">
        <v>104</v>
      </c>
      <c r="G10" s="3" t="s">
        <v>105</v>
      </c>
      <c r="H10" s="3" t="s">
        <v>106</v>
      </c>
      <c r="I10" s="3" t="s">
        <v>66</v>
      </c>
      <c r="J10" s="3" t="s">
        <v>67</v>
      </c>
      <c r="K10" s="3" t="s">
        <v>107</v>
      </c>
      <c r="L10" s="3" t="s">
        <v>68</v>
      </c>
      <c r="M10" s="3" t="s">
        <v>108</v>
      </c>
      <c r="N10" s="3">
        <v>1</v>
      </c>
      <c r="O10" s="3">
        <v>0</v>
      </c>
      <c r="P10" s="3">
        <v>2</v>
      </c>
      <c r="Q10" s="5">
        <v>7.7083333333333335E-3</v>
      </c>
      <c r="R10" s="5">
        <v>6.2500000000000001E-4</v>
      </c>
      <c r="S10" s="5" t="s">
        <v>575</v>
      </c>
      <c r="T10" s="9">
        <f>MID(Table1[[#This Row],[Duration of the event described in that row.]],3,2)*60+RIGHT(Table1[[#This Row],[Duration of the event described in that row.]],2)</f>
        <v>7</v>
      </c>
      <c r="U10" s="3">
        <v>9</v>
      </c>
      <c r="V10" s="3" t="s">
        <v>69</v>
      </c>
      <c r="W10" s="3" t="s">
        <v>7</v>
      </c>
      <c r="X10" s="3" t="s">
        <v>68</v>
      </c>
      <c r="AG10" s="3" t="s">
        <v>67</v>
      </c>
      <c r="AH10" s="3">
        <v>2</v>
      </c>
      <c r="AI10" s="3" t="str">
        <f>_xlfn.IFNA(INDEX('normalized by minutes'!$AI$12:$AI$28,MATCH('raw data'!AG10,'normalized by minutes'!$AH$12:$AH$28,0)),"")</f>
        <v>bucks</v>
      </c>
      <c r="AJ10" s="3">
        <f t="shared" si="4"/>
        <v>2</v>
      </c>
      <c r="AM10" s="3" t="s">
        <v>8</v>
      </c>
      <c r="AO10" s="3" t="s">
        <v>117</v>
      </c>
      <c r="AP10" s="3">
        <v>4</v>
      </c>
      <c r="AQ10" s="3">
        <v>27</v>
      </c>
      <c r="AR10" s="3">
        <v>24</v>
      </c>
      <c r="AS10" s="3">
        <v>27.7</v>
      </c>
      <c r="AT10" s="3">
        <v>86.6</v>
      </c>
      <c r="AU10" s="3" t="s">
        <v>118</v>
      </c>
      <c r="AV10" s="3" t="b">
        <f t="shared" si="0"/>
        <v>1</v>
      </c>
      <c r="AW10" s="3" t="b">
        <f t="shared" si="5"/>
        <v>0</v>
      </c>
      <c r="AX10" s="3" t="b">
        <f t="shared" si="1"/>
        <v>0</v>
      </c>
      <c r="AY10" s="3" t="b">
        <f t="shared" si="2"/>
        <v>0</v>
      </c>
      <c r="AZ10" s="3" t="b">
        <f t="shared" si="3"/>
        <v>0</v>
      </c>
      <c r="BA10" s="3">
        <f t="shared" si="6"/>
        <v>1</v>
      </c>
      <c r="BB10" s="3">
        <f>SUM($BA$2:BA10)</f>
        <v>4</v>
      </c>
    </row>
    <row r="11" spans="1:54" x14ac:dyDescent="0.35">
      <c r="A11" s="3" t="s">
        <v>608</v>
      </c>
      <c r="B11" s="3" t="s">
        <v>101</v>
      </c>
      <c r="C11" s="4">
        <v>44397</v>
      </c>
      <c r="D11" s="3" t="s">
        <v>102</v>
      </c>
      <c r="E11" s="3" t="s">
        <v>103</v>
      </c>
      <c r="F11" s="3" t="s">
        <v>104</v>
      </c>
      <c r="G11" s="3" t="s">
        <v>105</v>
      </c>
      <c r="H11" s="3" t="s">
        <v>106</v>
      </c>
      <c r="I11" s="3" t="s">
        <v>66</v>
      </c>
      <c r="J11" s="3" t="s">
        <v>67</v>
      </c>
      <c r="K11" s="3" t="s">
        <v>107</v>
      </c>
      <c r="L11" s="3" t="s">
        <v>68</v>
      </c>
      <c r="M11" s="3" t="s">
        <v>108</v>
      </c>
      <c r="N11" s="3">
        <v>1</v>
      </c>
      <c r="O11" s="3">
        <v>2</v>
      </c>
      <c r="P11" s="3">
        <v>2</v>
      </c>
      <c r="Q11" s="5">
        <v>7.5000000000000006E-3</v>
      </c>
      <c r="R11" s="5">
        <v>8.3333333333333339E-4</v>
      </c>
      <c r="S11" s="5" t="s">
        <v>570</v>
      </c>
      <c r="T11" s="9">
        <f>MID(Table1[[#This Row],[Duration of the event described in that row.]],3,2)*60+RIGHT(Table1[[#This Row],[Duration of the event described in that row.]],2)</f>
        <v>18</v>
      </c>
      <c r="U11" s="3">
        <v>10</v>
      </c>
      <c r="V11" s="3" t="s">
        <v>110</v>
      </c>
      <c r="W11" s="3" t="s">
        <v>7</v>
      </c>
      <c r="AG11" s="3" t="s">
        <v>103</v>
      </c>
      <c r="AH11" s="3">
        <v>2</v>
      </c>
      <c r="AI11" s="3" t="str">
        <f>_xlfn.IFNA(INDEX('normalized by minutes'!$AI$12:$AI$28,MATCH('raw data'!AG11,'normalized by minutes'!$AH$12:$AH$28,0)),"")</f>
        <v>suns</v>
      </c>
      <c r="AJ11" s="3">
        <f t="shared" si="4"/>
        <v>-2</v>
      </c>
      <c r="AM11" s="3" t="s">
        <v>8</v>
      </c>
      <c r="AO11" s="3" t="s">
        <v>119</v>
      </c>
      <c r="AP11" s="3">
        <v>15</v>
      </c>
      <c r="AQ11" s="3">
        <v>84</v>
      </c>
      <c r="AR11" s="3">
        <v>121</v>
      </c>
      <c r="AS11" s="3">
        <v>16.600000000000001</v>
      </c>
      <c r="AT11" s="3">
        <v>17.100000000000001</v>
      </c>
      <c r="AU11" s="3" t="s">
        <v>120</v>
      </c>
      <c r="AV11" s="3" t="b">
        <f t="shared" si="0"/>
        <v>1</v>
      </c>
      <c r="AW11" s="3" t="b">
        <f t="shared" si="5"/>
        <v>0</v>
      </c>
      <c r="AX11" s="3" t="b">
        <f t="shared" si="1"/>
        <v>0</v>
      </c>
      <c r="AY11" s="3" t="b">
        <f t="shared" si="2"/>
        <v>0</v>
      </c>
      <c r="AZ11" s="3" t="b">
        <f t="shared" si="3"/>
        <v>0</v>
      </c>
      <c r="BA11" s="3">
        <f t="shared" si="6"/>
        <v>1</v>
      </c>
      <c r="BB11" s="3">
        <f>SUM($BA$2:BA11)</f>
        <v>5</v>
      </c>
    </row>
    <row r="12" spans="1:54" x14ac:dyDescent="0.35">
      <c r="A12" s="3">
        <v>42000406</v>
      </c>
      <c r="B12" s="3" t="s">
        <v>101</v>
      </c>
      <c r="C12" s="4">
        <v>44397</v>
      </c>
      <c r="D12" s="3" t="s">
        <v>102</v>
      </c>
      <c r="E12" s="3" t="s">
        <v>103</v>
      </c>
      <c r="F12" s="3" t="s">
        <v>104</v>
      </c>
      <c r="G12" s="3" t="s">
        <v>105</v>
      </c>
      <c r="H12" s="3" t="s">
        <v>106</v>
      </c>
      <c r="I12" s="3" t="s">
        <v>66</v>
      </c>
      <c r="J12" s="3" t="s">
        <v>67</v>
      </c>
      <c r="K12" s="3" t="s">
        <v>107</v>
      </c>
      <c r="L12" s="3" t="s">
        <v>68</v>
      </c>
      <c r="M12" s="3" t="s">
        <v>108</v>
      </c>
      <c r="N12" s="3">
        <v>1</v>
      </c>
      <c r="O12" s="3">
        <v>2</v>
      </c>
      <c r="P12" s="3">
        <v>2</v>
      </c>
      <c r="Q12" s="5">
        <v>7.2222222222222228E-3</v>
      </c>
      <c r="R12" s="5">
        <v>1.1111111111111111E-3</v>
      </c>
      <c r="S12" s="5" t="s">
        <v>571</v>
      </c>
      <c r="T12" s="9">
        <f>MID(Table1[[#This Row],[Duration of the event described in that row.]],3,2)*60+RIGHT(Table1[[#This Row],[Duration of the event described in that row.]],2)</f>
        <v>24</v>
      </c>
      <c r="U12" s="3">
        <v>11</v>
      </c>
      <c r="V12" s="3" t="s">
        <v>69</v>
      </c>
      <c r="W12" s="3" t="s">
        <v>7</v>
      </c>
      <c r="AG12" s="3" t="s">
        <v>68</v>
      </c>
      <c r="AH12" s="3">
        <v>0</v>
      </c>
      <c r="AI12" s="3" t="str">
        <f>_xlfn.IFNA(INDEX('normalized by minutes'!$AI$12:$AI$28,MATCH('raw data'!AG12,'normalized by minutes'!$AH$12:$AH$28,0)),"")</f>
        <v>bucks</v>
      </c>
      <c r="AJ12" s="3">
        <f t="shared" si="4"/>
        <v>0</v>
      </c>
      <c r="AM12" s="3" t="s">
        <v>4</v>
      </c>
      <c r="AO12" s="3" t="s">
        <v>111</v>
      </c>
      <c r="AP12" s="3">
        <v>14</v>
      </c>
      <c r="AQ12" s="3">
        <v>-137</v>
      </c>
      <c r="AR12" s="3">
        <v>18</v>
      </c>
      <c r="AS12" s="3">
        <v>11.299999999999899</v>
      </c>
      <c r="AT12" s="3">
        <v>87.2</v>
      </c>
      <c r="AU12" s="3" t="s">
        <v>121</v>
      </c>
      <c r="AV12" s="3" t="b">
        <f t="shared" si="0"/>
        <v>0</v>
      </c>
      <c r="AW12" s="3" t="b">
        <f t="shared" si="5"/>
        <v>0</v>
      </c>
      <c r="AX12" s="3" t="b">
        <f t="shared" si="1"/>
        <v>0</v>
      </c>
      <c r="AY12" s="3" t="b">
        <f t="shared" si="2"/>
        <v>0</v>
      </c>
      <c r="AZ12" s="3" t="b">
        <f t="shared" si="3"/>
        <v>0</v>
      </c>
      <c r="BA12" s="3">
        <f t="shared" si="6"/>
        <v>1</v>
      </c>
      <c r="BB12" s="3">
        <f>SUM($BA$2:BA12)</f>
        <v>6</v>
      </c>
    </row>
    <row r="13" spans="1:54" x14ac:dyDescent="0.35">
      <c r="A13" s="3">
        <v>42000406</v>
      </c>
      <c r="B13" s="3" t="s">
        <v>101</v>
      </c>
      <c r="C13" s="4">
        <v>44397</v>
      </c>
      <c r="D13" s="3" t="s">
        <v>102</v>
      </c>
      <c r="E13" s="3" t="s">
        <v>103</v>
      </c>
      <c r="F13" s="3" t="s">
        <v>104</v>
      </c>
      <c r="G13" s="3" t="s">
        <v>105</v>
      </c>
      <c r="H13" s="3" t="s">
        <v>106</v>
      </c>
      <c r="I13" s="3" t="s">
        <v>66</v>
      </c>
      <c r="J13" s="3" t="s">
        <v>67</v>
      </c>
      <c r="K13" s="3" t="s">
        <v>107</v>
      </c>
      <c r="L13" s="3" t="s">
        <v>68</v>
      </c>
      <c r="M13" s="3" t="s">
        <v>108</v>
      </c>
      <c r="N13" s="3">
        <v>1</v>
      </c>
      <c r="O13" s="3">
        <v>2</v>
      </c>
      <c r="P13" s="3">
        <v>2</v>
      </c>
      <c r="Q13" s="5">
        <v>7.2222222222222228E-3</v>
      </c>
      <c r="R13" s="5">
        <v>1.1111111111111111E-3</v>
      </c>
      <c r="S13" s="5" t="s">
        <v>563</v>
      </c>
      <c r="T13" s="9">
        <f>MID(Table1[[#This Row],[Duration of the event described in that row.]],3,2)*60+RIGHT(Table1[[#This Row],[Duration of the event described in that row.]],2)</f>
        <v>0</v>
      </c>
      <c r="U13" s="3">
        <v>12</v>
      </c>
      <c r="V13" s="3" t="s">
        <v>69</v>
      </c>
      <c r="W13" s="3" t="s">
        <v>5</v>
      </c>
      <c r="AI13" s="3" t="str">
        <f>_xlfn.IFNA(INDEX('normalized by minutes'!$AI$12:$AI$28,MATCH('raw data'!AG13,'normalized by minutes'!$AH$12:$AH$28,0)),"")</f>
        <v/>
      </c>
      <c r="AJ13" s="3">
        <f t="shared" si="4"/>
        <v>0</v>
      </c>
      <c r="AO13" s="3" t="s">
        <v>13</v>
      </c>
      <c r="AU13" s="3" t="s">
        <v>122</v>
      </c>
      <c r="AV13" s="3" t="b">
        <f t="shared" si="0"/>
        <v>0</v>
      </c>
      <c r="AW13" s="3" t="b">
        <f t="shared" si="5"/>
        <v>0</v>
      </c>
      <c r="AX13" s="3" t="b">
        <f t="shared" si="1"/>
        <v>0</v>
      </c>
      <c r="AY13" s="3" t="b">
        <f t="shared" si="2"/>
        <v>0</v>
      </c>
      <c r="AZ13" s="3" t="b">
        <f t="shared" si="3"/>
        <v>0</v>
      </c>
      <c r="BA13" s="3">
        <f t="shared" si="6"/>
        <v>0</v>
      </c>
      <c r="BB13" s="3">
        <f>SUM($BA$2:BA13)</f>
        <v>6</v>
      </c>
    </row>
    <row r="14" spans="1:54" x14ac:dyDescent="0.35">
      <c r="A14" s="3">
        <v>42000406</v>
      </c>
      <c r="B14" s="3" t="s">
        <v>101</v>
      </c>
      <c r="C14" s="4">
        <v>44397</v>
      </c>
      <c r="D14" s="3" t="s">
        <v>102</v>
      </c>
      <c r="E14" s="3" t="s">
        <v>103</v>
      </c>
      <c r="F14" s="3" t="s">
        <v>104</v>
      </c>
      <c r="G14" s="3" t="s">
        <v>105</v>
      </c>
      <c r="H14" s="3" t="s">
        <v>106</v>
      </c>
      <c r="I14" s="3" t="s">
        <v>66</v>
      </c>
      <c r="J14" s="3" t="s">
        <v>67</v>
      </c>
      <c r="K14" s="3" t="s">
        <v>107</v>
      </c>
      <c r="L14" s="3" t="s">
        <v>68</v>
      </c>
      <c r="M14" s="3" t="s">
        <v>108</v>
      </c>
      <c r="N14" s="3">
        <v>1</v>
      </c>
      <c r="O14" s="3">
        <v>2</v>
      </c>
      <c r="P14" s="3">
        <v>2</v>
      </c>
      <c r="Q14" s="5">
        <v>7.2222222222222228E-3</v>
      </c>
      <c r="R14" s="5">
        <v>1.1111111111111111E-3</v>
      </c>
      <c r="S14" s="5" t="s">
        <v>563</v>
      </c>
      <c r="T14" s="9">
        <f>MID(Table1[[#This Row],[Duration of the event described in that row.]],3,2)*60+RIGHT(Table1[[#This Row],[Duration of the event described in that row.]],2)</f>
        <v>0</v>
      </c>
      <c r="U14" s="3">
        <v>13</v>
      </c>
      <c r="V14" s="3" t="s">
        <v>69</v>
      </c>
      <c r="W14" s="3" t="s">
        <v>18</v>
      </c>
      <c r="AI14" s="3" t="str">
        <f>_xlfn.IFNA(INDEX('normalized by minutes'!$AI$12:$AI$28,MATCH('raw data'!AG14,'normalized by minutes'!$AH$12:$AH$28,0)),"")</f>
        <v/>
      </c>
      <c r="AJ14" s="3">
        <f t="shared" si="4"/>
        <v>0</v>
      </c>
      <c r="AO14" s="3" t="s">
        <v>123</v>
      </c>
      <c r="AU14" s="3" t="s">
        <v>124</v>
      </c>
      <c r="AV14" s="3" t="b">
        <f t="shared" si="0"/>
        <v>0</v>
      </c>
      <c r="AW14" s="3" t="b">
        <f t="shared" si="5"/>
        <v>0</v>
      </c>
      <c r="AX14" s="3" t="b">
        <f t="shared" si="1"/>
        <v>1</v>
      </c>
      <c r="AY14" s="3" t="b">
        <f t="shared" si="2"/>
        <v>0</v>
      </c>
      <c r="AZ14" s="3" t="b">
        <f t="shared" si="3"/>
        <v>0</v>
      </c>
      <c r="BA14" s="3">
        <f t="shared" si="6"/>
        <v>0</v>
      </c>
      <c r="BB14" s="3">
        <f>SUM($BA$2:BA14)</f>
        <v>6</v>
      </c>
    </row>
    <row r="15" spans="1:54" x14ac:dyDescent="0.35">
      <c r="A15" s="3">
        <v>42000406</v>
      </c>
      <c r="B15" s="3" t="s">
        <v>101</v>
      </c>
      <c r="C15" s="4">
        <v>44397</v>
      </c>
      <c r="D15" s="3" t="s">
        <v>102</v>
      </c>
      <c r="E15" s="3" t="s">
        <v>103</v>
      </c>
      <c r="F15" s="3" t="s">
        <v>104</v>
      </c>
      <c r="G15" s="3" t="s">
        <v>105</v>
      </c>
      <c r="H15" s="3" t="s">
        <v>106</v>
      </c>
      <c r="I15" s="3" t="s">
        <v>66</v>
      </c>
      <c r="J15" s="3" t="s">
        <v>67</v>
      </c>
      <c r="K15" s="3" t="s">
        <v>107</v>
      </c>
      <c r="L15" s="3" t="s">
        <v>68</v>
      </c>
      <c r="M15" s="3" t="s">
        <v>108</v>
      </c>
      <c r="N15" s="3">
        <v>1</v>
      </c>
      <c r="O15" s="3">
        <v>2</v>
      </c>
      <c r="P15" s="3">
        <v>2</v>
      </c>
      <c r="Q15" s="5">
        <v>7.0949074074074074E-3</v>
      </c>
      <c r="R15" s="5">
        <v>1.2384259259259258E-3</v>
      </c>
      <c r="S15" s="5" t="s">
        <v>576</v>
      </c>
      <c r="T15" s="9">
        <f>MID(Table1[[#This Row],[Duration of the event described in that row.]],3,2)*60+RIGHT(Table1[[#This Row],[Duration of the event described in that row.]],2)</f>
        <v>11</v>
      </c>
      <c r="U15" s="3">
        <v>14</v>
      </c>
      <c r="V15" s="3" t="s">
        <v>110</v>
      </c>
      <c r="W15" s="3" t="s">
        <v>7</v>
      </c>
      <c r="AG15" s="3" t="s">
        <v>103</v>
      </c>
      <c r="AH15" s="3">
        <v>0</v>
      </c>
      <c r="AI15" s="3" t="str">
        <f>_xlfn.IFNA(INDEX('normalized by minutes'!$AI$12:$AI$28,MATCH('raw data'!AG15,'normalized by minutes'!$AH$12:$AH$28,0)),"")</f>
        <v>suns</v>
      </c>
      <c r="AJ15" s="3">
        <f t="shared" si="4"/>
        <v>0</v>
      </c>
      <c r="AM15" s="3" t="s">
        <v>4</v>
      </c>
      <c r="AO15" s="3" t="s">
        <v>125</v>
      </c>
      <c r="AP15" s="3">
        <v>27</v>
      </c>
      <c r="AQ15" s="3">
        <v>117</v>
      </c>
      <c r="AR15" s="3">
        <v>239</v>
      </c>
      <c r="AS15" s="3">
        <v>13.299999999999899</v>
      </c>
      <c r="AT15" s="3">
        <v>28.9</v>
      </c>
      <c r="AU15" s="3" t="s">
        <v>126</v>
      </c>
      <c r="AV15" s="3" t="b">
        <f t="shared" si="0"/>
        <v>0</v>
      </c>
      <c r="AW15" s="3" t="b">
        <f t="shared" si="5"/>
        <v>0</v>
      </c>
      <c r="AX15" s="3" t="b">
        <f t="shared" si="1"/>
        <v>0</v>
      </c>
      <c r="AY15" s="3" t="b">
        <f t="shared" si="2"/>
        <v>0</v>
      </c>
      <c r="AZ15" s="3" t="b">
        <f t="shared" si="3"/>
        <v>0</v>
      </c>
      <c r="BA15" s="3">
        <f t="shared" si="6"/>
        <v>1</v>
      </c>
      <c r="BB15" s="3">
        <f>SUM($BA$2:BA15)</f>
        <v>7</v>
      </c>
    </row>
    <row r="16" spans="1:54" x14ac:dyDescent="0.35">
      <c r="A16" s="3">
        <v>42000406</v>
      </c>
      <c r="B16" s="3" t="s">
        <v>101</v>
      </c>
      <c r="C16" s="4">
        <v>44397</v>
      </c>
      <c r="D16" s="3" t="s">
        <v>102</v>
      </c>
      <c r="E16" s="3" t="s">
        <v>103</v>
      </c>
      <c r="F16" s="3" t="s">
        <v>104</v>
      </c>
      <c r="G16" s="3" t="s">
        <v>105</v>
      </c>
      <c r="H16" s="3" t="s">
        <v>106</v>
      </c>
      <c r="I16" s="3" t="s">
        <v>66</v>
      </c>
      <c r="J16" s="3" t="s">
        <v>67</v>
      </c>
      <c r="K16" s="3" t="s">
        <v>107</v>
      </c>
      <c r="L16" s="3" t="s">
        <v>68</v>
      </c>
      <c r="M16" s="3" t="s">
        <v>108</v>
      </c>
      <c r="N16" s="3">
        <v>1</v>
      </c>
      <c r="O16" s="3">
        <v>2</v>
      </c>
      <c r="P16" s="3">
        <v>2</v>
      </c>
      <c r="Q16" s="5">
        <v>7.083333333333333E-3</v>
      </c>
      <c r="R16" s="5">
        <v>1.25E-3</v>
      </c>
      <c r="S16" s="5" t="s">
        <v>573</v>
      </c>
      <c r="T16" s="9">
        <f>MID(Table1[[#This Row],[Duration of the event described in that row.]],3,2)*60+RIGHT(Table1[[#This Row],[Duration of the event described in that row.]],2)</f>
        <v>1</v>
      </c>
      <c r="U16" s="3">
        <v>15</v>
      </c>
      <c r="V16" s="3" t="s">
        <v>110</v>
      </c>
      <c r="W16" s="3" t="s">
        <v>5</v>
      </c>
      <c r="AG16" s="3" t="s">
        <v>106</v>
      </c>
      <c r="AI16" s="3" t="str">
        <f>_xlfn.IFNA(INDEX('normalized by minutes'!$AI$12:$AI$28,MATCH('raw data'!AG16,'normalized by minutes'!$AH$12:$AH$28,0)),"")</f>
        <v>suns</v>
      </c>
      <c r="AJ16" s="3">
        <f t="shared" si="4"/>
        <v>0</v>
      </c>
      <c r="AO16" s="3" t="s">
        <v>6</v>
      </c>
      <c r="AU16" s="3" t="s">
        <v>127</v>
      </c>
      <c r="AV16" s="3" t="b">
        <f t="shared" si="0"/>
        <v>0</v>
      </c>
      <c r="AW16" s="3" t="b">
        <f t="shared" si="5"/>
        <v>0</v>
      </c>
      <c r="AX16" s="3" t="b">
        <f t="shared" si="1"/>
        <v>0</v>
      </c>
      <c r="AY16" s="3" t="b">
        <f t="shared" si="2"/>
        <v>0</v>
      </c>
      <c r="AZ16" s="3" t="b">
        <f t="shared" si="3"/>
        <v>0</v>
      </c>
      <c r="BA16" s="3">
        <f t="shared" si="6"/>
        <v>0</v>
      </c>
      <c r="BB16" s="3">
        <f>SUM($BA$2:BA16)</f>
        <v>7</v>
      </c>
    </row>
    <row r="17" spans="1:54" x14ac:dyDescent="0.35">
      <c r="A17" s="3">
        <v>42000406</v>
      </c>
      <c r="B17" s="3" t="s">
        <v>101</v>
      </c>
      <c r="C17" s="4">
        <v>44397</v>
      </c>
      <c r="D17" s="3" t="s">
        <v>102</v>
      </c>
      <c r="E17" s="3" t="s">
        <v>103</v>
      </c>
      <c r="F17" s="3" t="s">
        <v>104</v>
      </c>
      <c r="G17" s="3" t="s">
        <v>105</v>
      </c>
      <c r="H17" s="3" t="s">
        <v>106</v>
      </c>
      <c r="I17" s="3" t="s">
        <v>66</v>
      </c>
      <c r="J17" s="3" t="s">
        <v>67</v>
      </c>
      <c r="K17" s="3" t="s">
        <v>107</v>
      </c>
      <c r="L17" s="3" t="s">
        <v>68</v>
      </c>
      <c r="M17" s="3" t="s">
        <v>108</v>
      </c>
      <c r="N17" s="3">
        <v>1</v>
      </c>
      <c r="O17" s="3">
        <v>2</v>
      </c>
      <c r="P17" s="3">
        <v>2</v>
      </c>
      <c r="Q17" s="5">
        <v>6.9791666666666674E-3</v>
      </c>
      <c r="R17" s="5">
        <v>1.3541666666666667E-3</v>
      </c>
      <c r="S17" s="5" t="s">
        <v>577</v>
      </c>
      <c r="T17" s="9">
        <f>MID(Table1[[#This Row],[Duration of the event described in that row.]],3,2)*60+RIGHT(Table1[[#This Row],[Duration of the event described in that row.]],2)</f>
        <v>9</v>
      </c>
      <c r="U17" s="3">
        <v>16</v>
      </c>
      <c r="V17" s="3" t="s">
        <v>110</v>
      </c>
      <c r="W17" s="3" t="s">
        <v>7</v>
      </c>
      <c r="AG17" s="3" t="s">
        <v>105</v>
      </c>
      <c r="AH17" s="3">
        <v>0</v>
      </c>
      <c r="AI17" s="3" t="str">
        <f>_xlfn.IFNA(INDEX('normalized by minutes'!$AI$12:$AI$28,MATCH('raw data'!AG17,'normalized by minutes'!$AH$12:$AH$28,0)),"")</f>
        <v>suns</v>
      </c>
      <c r="AJ17" s="3">
        <f t="shared" si="4"/>
        <v>0</v>
      </c>
      <c r="AM17" s="3" t="s">
        <v>4</v>
      </c>
      <c r="AO17" s="3" t="s">
        <v>128</v>
      </c>
      <c r="AP17" s="3">
        <v>26</v>
      </c>
      <c r="AQ17" s="3">
        <v>-113</v>
      </c>
      <c r="AR17" s="3">
        <v>236</v>
      </c>
      <c r="AS17" s="3">
        <v>36.299999999999997</v>
      </c>
      <c r="AT17" s="3">
        <v>28.6</v>
      </c>
      <c r="AU17" s="3" t="s">
        <v>129</v>
      </c>
      <c r="AV17" s="3" t="b">
        <f t="shared" si="0"/>
        <v>0</v>
      </c>
      <c r="AW17" s="3" t="b">
        <f t="shared" si="5"/>
        <v>0</v>
      </c>
      <c r="AX17" s="3" t="b">
        <f t="shared" si="1"/>
        <v>0</v>
      </c>
      <c r="AY17" s="3" t="b">
        <f t="shared" si="2"/>
        <v>0</v>
      </c>
      <c r="AZ17" s="3" t="b">
        <f t="shared" si="3"/>
        <v>0</v>
      </c>
      <c r="BA17" s="3">
        <f t="shared" si="6"/>
        <v>0</v>
      </c>
      <c r="BB17" s="3">
        <f>SUM($BA$2:BA17)</f>
        <v>7</v>
      </c>
    </row>
    <row r="18" spans="1:54" x14ac:dyDescent="0.35">
      <c r="A18" s="3">
        <v>42000406</v>
      </c>
      <c r="B18" s="3" t="s">
        <v>101</v>
      </c>
      <c r="C18" s="4">
        <v>44397</v>
      </c>
      <c r="D18" s="3" t="s">
        <v>102</v>
      </c>
      <c r="E18" s="3" t="s">
        <v>103</v>
      </c>
      <c r="F18" s="3" t="s">
        <v>104</v>
      </c>
      <c r="G18" s="3" t="s">
        <v>105</v>
      </c>
      <c r="H18" s="3" t="s">
        <v>106</v>
      </c>
      <c r="I18" s="3" t="s">
        <v>66</v>
      </c>
      <c r="J18" s="3" t="s">
        <v>67</v>
      </c>
      <c r="K18" s="3" t="s">
        <v>107</v>
      </c>
      <c r="L18" s="3" t="s">
        <v>68</v>
      </c>
      <c r="M18" s="3" t="s">
        <v>108</v>
      </c>
      <c r="N18" s="3">
        <v>1</v>
      </c>
      <c r="O18" s="3">
        <v>2</v>
      </c>
      <c r="P18" s="3">
        <v>2</v>
      </c>
      <c r="Q18" s="5">
        <v>6.9444444444444441E-3</v>
      </c>
      <c r="R18" s="5">
        <v>1.3888888888888889E-3</v>
      </c>
      <c r="S18" s="5" t="s">
        <v>578</v>
      </c>
      <c r="T18" s="9">
        <f>MID(Table1[[#This Row],[Duration of the event described in that row.]],3,2)*60+RIGHT(Table1[[#This Row],[Duration of the event described in that row.]],2)</f>
        <v>3</v>
      </c>
      <c r="U18" s="3">
        <v>17</v>
      </c>
      <c r="V18" s="3" t="s">
        <v>69</v>
      </c>
      <c r="W18" s="3" t="s">
        <v>5</v>
      </c>
      <c r="AG18" s="3" t="s">
        <v>68</v>
      </c>
      <c r="AI18" s="3" t="str">
        <f>_xlfn.IFNA(INDEX('normalized by minutes'!$AI$12:$AI$28,MATCH('raw data'!AG18,'normalized by minutes'!$AH$12:$AH$28,0)),"")</f>
        <v>bucks</v>
      </c>
      <c r="AJ18" s="3">
        <f t="shared" si="4"/>
        <v>0</v>
      </c>
      <c r="AO18" s="3" t="s">
        <v>14</v>
      </c>
      <c r="AU18" s="3" t="s">
        <v>86</v>
      </c>
      <c r="AV18" s="3" t="b">
        <f t="shared" si="0"/>
        <v>0</v>
      </c>
      <c r="AW18" s="3" t="b">
        <f t="shared" si="5"/>
        <v>1</v>
      </c>
      <c r="AX18" s="3" t="b">
        <f t="shared" si="1"/>
        <v>0</v>
      </c>
      <c r="AY18" s="3" t="b">
        <f t="shared" si="2"/>
        <v>0</v>
      </c>
      <c r="AZ18" s="3" t="b">
        <f t="shared" si="3"/>
        <v>0</v>
      </c>
      <c r="BA18" s="3">
        <f t="shared" si="6"/>
        <v>0</v>
      </c>
      <c r="BB18" s="3">
        <f>SUM($BA$2:BA18)</f>
        <v>7</v>
      </c>
    </row>
    <row r="19" spans="1:54" x14ac:dyDescent="0.35">
      <c r="A19" s="3">
        <v>42000406</v>
      </c>
      <c r="B19" s="3" t="s">
        <v>101</v>
      </c>
      <c r="C19" s="4">
        <v>44397</v>
      </c>
      <c r="D19" s="3" t="s">
        <v>102</v>
      </c>
      <c r="E19" s="3" t="s">
        <v>103</v>
      </c>
      <c r="F19" s="3" t="s">
        <v>104</v>
      </c>
      <c r="G19" s="3" t="s">
        <v>105</v>
      </c>
      <c r="H19" s="3" t="s">
        <v>106</v>
      </c>
      <c r="I19" s="3" t="s">
        <v>66</v>
      </c>
      <c r="J19" s="3" t="s">
        <v>67</v>
      </c>
      <c r="K19" s="3" t="s">
        <v>107</v>
      </c>
      <c r="L19" s="3" t="s">
        <v>68</v>
      </c>
      <c r="M19" s="3" t="s">
        <v>108</v>
      </c>
      <c r="N19" s="3">
        <v>1</v>
      </c>
      <c r="O19" s="3">
        <v>2</v>
      </c>
      <c r="P19" s="3">
        <v>2</v>
      </c>
      <c r="Q19" s="5">
        <v>6.8634259259259256E-3</v>
      </c>
      <c r="R19" s="5">
        <v>1.4699074074074074E-3</v>
      </c>
      <c r="S19" s="5" t="s">
        <v>575</v>
      </c>
      <c r="T19" s="9">
        <f>MID(Table1[[#This Row],[Duration of the event described in that row.]],3,2)*60+RIGHT(Table1[[#This Row],[Duration of the event described in that row.]],2)</f>
        <v>7</v>
      </c>
      <c r="U19" s="3">
        <v>18</v>
      </c>
      <c r="V19" s="3" t="s">
        <v>69</v>
      </c>
      <c r="W19" s="3" t="s">
        <v>18</v>
      </c>
      <c r="AG19" s="3" t="s">
        <v>67</v>
      </c>
      <c r="AI19" s="3" t="str">
        <f>_xlfn.IFNA(INDEX('normalized by minutes'!$AI$12:$AI$28,MATCH('raw data'!AG19,'normalized by minutes'!$AH$12:$AH$28,0)),"")</f>
        <v>bucks</v>
      </c>
      <c r="AJ19" s="3">
        <f t="shared" si="4"/>
        <v>0</v>
      </c>
      <c r="AL19" s="3" t="s">
        <v>72</v>
      </c>
      <c r="AN19" s="3" t="s">
        <v>102</v>
      </c>
      <c r="AO19" s="3" t="s">
        <v>72</v>
      </c>
      <c r="AU19" s="3" t="s">
        <v>130</v>
      </c>
      <c r="AV19" s="3" t="b">
        <f t="shared" si="0"/>
        <v>0</v>
      </c>
      <c r="AW19" s="3" t="b">
        <f t="shared" si="5"/>
        <v>0</v>
      </c>
      <c r="AX19" s="3" t="b">
        <f t="shared" si="1"/>
        <v>1</v>
      </c>
      <c r="AY19" s="3" t="b">
        <f t="shared" si="2"/>
        <v>0</v>
      </c>
      <c r="AZ19" s="3" t="b">
        <f t="shared" si="3"/>
        <v>0</v>
      </c>
      <c r="BA19" s="3">
        <f t="shared" si="6"/>
        <v>1</v>
      </c>
      <c r="BB19" s="3">
        <f>SUM($BA$2:BA19)</f>
        <v>8</v>
      </c>
    </row>
    <row r="20" spans="1:54" x14ac:dyDescent="0.35">
      <c r="A20" s="3">
        <v>42000406</v>
      </c>
      <c r="B20" s="3" t="s">
        <v>101</v>
      </c>
      <c r="C20" s="4">
        <v>44397</v>
      </c>
      <c r="D20" s="3" t="s">
        <v>102</v>
      </c>
      <c r="E20" s="3" t="s">
        <v>103</v>
      </c>
      <c r="F20" s="3" t="s">
        <v>104</v>
      </c>
      <c r="G20" s="3" t="s">
        <v>105</v>
      </c>
      <c r="H20" s="3" t="s">
        <v>106</v>
      </c>
      <c r="I20" s="3" t="s">
        <v>66</v>
      </c>
      <c r="J20" s="3" t="s">
        <v>67</v>
      </c>
      <c r="K20" s="3" t="s">
        <v>107</v>
      </c>
      <c r="L20" s="3" t="s">
        <v>68</v>
      </c>
      <c r="M20" s="3" t="s">
        <v>108</v>
      </c>
      <c r="N20" s="3">
        <v>1</v>
      </c>
      <c r="O20" s="3">
        <v>2</v>
      </c>
      <c r="P20" s="3">
        <v>2</v>
      </c>
      <c r="Q20" s="5">
        <v>6.7476851851851856E-3</v>
      </c>
      <c r="R20" s="5">
        <v>1.5856481481481479E-3</v>
      </c>
      <c r="S20" s="5" t="s">
        <v>579</v>
      </c>
      <c r="T20" s="9">
        <f>MID(Table1[[#This Row],[Duration of the event described in that row.]],3,2)*60+RIGHT(Table1[[#This Row],[Duration of the event described in that row.]],2)</f>
        <v>10</v>
      </c>
      <c r="U20" s="3">
        <v>19</v>
      </c>
      <c r="V20" s="3" t="s">
        <v>110</v>
      </c>
      <c r="W20" s="3" t="s">
        <v>7</v>
      </c>
      <c r="AG20" s="3" t="s">
        <v>104</v>
      </c>
      <c r="AH20" s="3">
        <v>0</v>
      </c>
      <c r="AI20" s="3" t="str">
        <f>_xlfn.IFNA(INDEX('normalized by minutes'!$AI$12:$AI$28,MATCH('raw data'!AG20,'normalized by minutes'!$AH$12:$AH$28,0)),"")</f>
        <v>suns</v>
      </c>
      <c r="AJ20" s="3">
        <f t="shared" si="4"/>
        <v>0</v>
      </c>
      <c r="AM20" s="3" t="s">
        <v>4</v>
      </c>
      <c r="AO20" s="3" t="s">
        <v>111</v>
      </c>
      <c r="AP20" s="3">
        <v>14</v>
      </c>
      <c r="AQ20" s="3">
        <v>8</v>
      </c>
      <c r="AR20" s="3">
        <v>144</v>
      </c>
      <c r="AS20" s="3">
        <v>24.2</v>
      </c>
      <c r="AT20" s="3">
        <v>19.399999999999999</v>
      </c>
      <c r="AU20" s="3" t="s">
        <v>131</v>
      </c>
      <c r="AV20" s="3" t="b">
        <f t="shared" si="0"/>
        <v>0</v>
      </c>
      <c r="AW20" s="3" t="b">
        <f t="shared" si="5"/>
        <v>0</v>
      </c>
      <c r="AX20" s="3" t="b">
        <f t="shared" si="1"/>
        <v>0</v>
      </c>
      <c r="AY20" s="3" t="b">
        <f t="shared" si="2"/>
        <v>0</v>
      </c>
      <c r="AZ20" s="3" t="b">
        <f t="shared" si="3"/>
        <v>0</v>
      </c>
      <c r="BA20" s="3">
        <f t="shared" si="6"/>
        <v>1</v>
      </c>
      <c r="BB20" s="3">
        <f>SUM($BA$2:BA20)</f>
        <v>9</v>
      </c>
    </row>
    <row r="21" spans="1:54" x14ac:dyDescent="0.35">
      <c r="A21" s="3">
        <v>42000406</v>
      </c>
      <c r="B21" s="3" t="s">
        <v>101</v>
      </c>
      <c r="C21" s="4">
        <v>44397</v>
      </c>
      <c r="D21" s="3" t="s">
        <v>102</v>
      </c>
      <c r="E21" s="3" t="s">
        <v>103</v>
      </c>
      <c r="F21" s="3" t="s">
        <v>104</v>
      </c>
      <c r="G21" s="3" t="s">
        <v>105</v>
      </c>
      <c r="H21" s="3" t="s">
        <v>106</v>
      </c>
      <c r="I21" s="3" t="s">
        <v>66</v>
      </c>
      <c r="J21" s="3" t="s">
        <v>67</v>
      </c>
      <c r="K21" s="3" t="s">
        <v>107</v>
      </c>
      <c r="L21" s="3" t="s">
        <v>68</v>
      </c>
      <c r="M21" s="3" t="s">
        <v>108</v>
      </c>
      <c r="N21" s="3">
        <v>1</v>
      </c>
      <c r="O21" s="3">
        <v>2</v>
      </c>
      <c r="P21" s="3">
        <v>2</v>
      </c>
      <c r="Q21" s="5">
        <v>6.7361111111111103E-3</v>
      </c>
      <c r="R21" s="5">
        <v>1.5972222222222221E-3</v>
      </c>
      <c r="S21" s="5" t="s">
        <v>573</v>
      </c>
      <c r="T21" s="9">
        <f>MID(Table1[[#This Row],[Duration of the event described in that row.]],3,2)*60+RIGHT(Table1[[#This Row],[Duration of the event described in that row.]],2)</f>
        <v>1</v>
      </c>
      <c r="U21" s="3">
        <v>20</v>
      </c>
      <c r="V21" s="3" t="s">
        <v>69</v>
      </c>
      <c r="W21" s="3" t="s">
        <v>5</v>
      </c>
      <c r="AG21" s="3" t="s">
        <v>67</v>
      </c>
      <c r="AI21" s="3" t="str">
        <f>_xlfn.IFNA(INDEX('normalized by minutes'!$AI$12:$AI$28,MATCH('raw data'!AG21,'normalized by minutes'!$AH$12:$AH$28,0)),"")</f>
        <v>bucks</v>
      </c>
      <c r="AJ21" s="3">
        <f t="shared" si="4"/>
        <v>0</v>
      </c>
      <c r="AO21" s="3" t="s">
        <v>14</v>
      </c>
      <c r="AU21" s="3" t="s">
        <v>71</v>
      </c>
      <c r="AV21" s="3" t="b">
        <f t="shared" si="0"/>
        <v>0</v>
      </c>
      <c r="AW21" s="3" t="b">
        <f t="shared" si="5"/>
        <v>1</v>
      </c>
      <c r="AX21" s="3" t="b">
        <f t="shared" si="1"/>
        <v>0</v>
      </c>
      <c r="AY21" s="3" t="b">
        <f t="shared" si="2"/>
        <v>0</v>
      </c>
      <c r="AZ21" s="3" t="b">
        <f t="shared" si="3"/>
        <v>0</v>
      </c>
      <c r="BA21" s="3">
        <f t="shared" si="6"/>
        <v>0</v>
      </c>
      <c r="BB21" s="3">
        <f>SUM($BA$2:BA21)</f>
        <v>9</v>
      </c>
    </row>
    <row r="22" spans="1:54" x14ac:dyDescent="0.35">
      <c r="A22" s="3">
        <v>42000406</v>
      </c>
      <c r="B22" s="3" t="s">
        <v>101</v>
      </c>
      <c r="C22" s="4">
        <v>44397</v>
      </c>
      <c r="D22" s="3" t="s">
        <v>102</v>
      </c>
      <c r="E22" s="3" t="s">
        <v>103</v>
      </c>
      <c r="F22" s="3" t="s">
        <v>104</v>
      </c>
      <c r="G22" s="3" t="s">
        <v>105</v>
      </c>
      <c r="H22" s="3" t="s">
        <v>106</v>
      </c>
      <c r="I22" s="3" t="s">
        <v>66</v>
      </c>
      <c r="J22" s="3" t="s">
        <v>67</v>
      </c>
      <c r="K22" s="3" t="s">
        <v>107</v>
      </c>
      <c r="L22" s="3" t="s">
        <v>68</v>
      </c>
      <c r="M22" s="3" t="s">
        <v>108</v>
      </c>
      <c r="N22" s="3">
        <v>1</v>
      </c>
      <c r="O22" s="3">
        <v>2</v>
      </c>
      <c r="P22" s="3">
        <v>2</v>
      </c>
      <c r="Q22" s="5">
        <v>6.6550925925925935E-3</v>
      </c>
      <c r="R22" s="5">
        <v>1.6782407407407406E-3</v>
      </c>
      <c r="S22" s="5" t="s">
        <v>575</v>
      </c>
      <c r="T22" s="9">
        <f>MID(Table1[[#This Row],[Duration of the event described in that row.]],3,2)*60+RIGHT(Table1[[#This Row],[Duration of the event described in that row.]],2)</f>
        <v>7</v>
      </c>
      <c r="U22" s="3">
        <v>21</v>
      </c>
      <c r="V22" s="3" t="s">
        <v>69</v>
      </c>
      <c r="W22" s="3" t="s">
        <v>18</v>
      </c>
      <c r="AG22" s="3" t="s">
        <v>107</v>
      </c>
      <c r="AI22" s="3" t="str">
        <f>_xlfn.IFNA(INDEX('normalized by minutes'!$AI$12:$AI$28,MATCH('raw data'!AG22,'normalized by minutes'!$AH$12:$AH$28,0)),"")</f>
        <v>bucks</v>
      </c>
      <c r="AJ22" s="3">
        <f t="shared" si="4"/>
        <v>0</v>
      </c>
      <c r="AL22" s="3" t="s">
        <v>72</v>
      </c>
      <c r="AN22" s="3" t="s">
        <v>102</v>
      </c>
      <c r="AO22" s="3" t="s">
        <v>72</v>
      </c>
      <c r="AU22" s="3" t="s">
        <v>132</v>
      </c>
      <c r="AV22" s="3" t="b">
        <f t="shared" si="0"/>
        <v>0</v>
      </c>
      <c r="AW22" s="3" t="b">
        <f t="shared" si="5"/>
        <v>0</v>
      </c>
      <c r="AX22" s="3" t="b">
        <f t="shared" si="1"/>
        <v>1</v>
      </c>
      <c r="AY22" s="3" t="b">
        <f t="shared" si="2"/>
        <v>0</v>
      </c>
      <c r="AZ22" s="3" t="b">
        <f t="shared" si="3"/>
        <v>0</v>
      </c>
      <c r="BA22" s="3">
        <f t="shared" si="6"/>
        <v>1</v>
      </c>
      <c r="BB22" s="3">
        <f>SUM($BA$2:BA22)</f>
        <v>10</v>
      </c>
    </row>
    <row r="23" spans="1:54" x14ac:dyDescent="0.35">
      <c r="A23" s="3">
        <v>42000406</v>
      </c>
      <c r="B23" s="3" t="s">
        <v>101</v>
      </c>
      <c r="C23" s="4">
        <v>44397</v>
      </c>
      <c r="D23" s="3" t="s">
        <v>102</v>
      </c>
      <c r="E23" s="3" t="s">
        <v>103</v>
      </c>
      <c r="F23" s="3" t="s">
        <v>104</v>
      </c>
      <c r="G23" s="3" t="s">
        <v>105</v>
      </c>
      <c r="H23" s="3" t="s">
        <v>106</v>
      </c>
      <c r="I23" s="3" t="s">
        <v>66</v>
      </c>
      <c r="J23" s="3" t="s">
        <v>67</v>
      </c>
      <c r="K23" s="3" t="s">
        <v>107</v>
      </c>
      <c r="L23" s="3" t="s">
        <v>68</v>
      </c>
      <c r="M23" s="3" t="s">
        <v>108</v>
      </c>
      <c r="N23" s="3">
        <v>1</v>
      </c>
      <c r="O23" s="3">
        <v>2</v>
      </c>
      <c r="P23" s="3">
        <v>2</v>
      </c>
      <c r="Q23" s="5">
        <v>6.5393518518518517E-3</v>
      </c>
      <c r="R23" s="5">
        <v>1.7939814814814815E-3</v>
      </c>
      <c r="S23" s="5" t="s">
        <v>579</v>
      </c>
      <c r="T23" s="9">
        <f>MID(Table1[[#This Row],[Duration of the event described in that row.]],3,2)*60+RIGHT(Table1[[#This Row],[Duration of the event described in that row.]],2)</f>
        <v>10</v>
      </c>
      <c r="U23" s="3">
        <v>22</v>
      </c>
      <c r="V23" s="3" t="s">
        <v>110</v>
      </c>
      <c r="W23" s="3" t="s">
        <v>18</v>
      </c>
      <c r="AG23" s="3" t="s">
        <v>105</v>
      </c>
      <c r="AI23" s="3" t="str">
        <f>_xlfn.IFNA(INDEX('normalized by minutes'!$AI$12:$AI$28,MATCH('raw data'!AG23,'normalized by minutes'!$AH$12:$AH$28,0)),"")</f>
        <v>suns</v>
      </c>
      <c r="AJ23" s="3">
        <f t="shared" si="4"/>
        <v>0</v>
      </c>
      <c r="AL23" s="3" t="s">
        <v>72</v>
      </c>
      <c r="AN23" s="3" t="s">
        <v>107</v>
      </c>
      <c r="AO23" s="3" t="s">
        <v>72</v>
      </c>
      <c r="AU23" s="3" t="s">
        <v>133</v>
      </c>
      <c r="AV23" s="3" t="b">
        <f t="shared" si="0"/>
        <v>0</v>
      </c>
      <c r="AW23" s="3" t="b">
        <f t="shared" si="5"/>
        <v>0</v>
      </c>
      <c r="AX23" s="3" t="b">
        <f t="shared" si="1"/>
        <v>1</v>
      </c>
      <c r="AY23" s="3" t="b">
        <f t="shared" si="2"/>
        <v>0</v>
      </c>
      <c r="AZ23" s="3" t="b">
        <f t="shared" si="3"/>
        <v>0</v>
      </c>
      <c r="BA23" s="3">
        <f t="shared" si="6"/>
        <v>1</v>
      </c>
      <c r="BB23" s="3">
        <f>SUM($BA$2:BA23)</f>
        <v>11</v>
      </c>
    </row>
    <row r="24" spans="1:54" x14ac:dyDescent="0.35">
      <c r="A24" s="3">
        <v>42000406</v>
      </c>
      <c r="B24" s="3" t="s">
        <v>101</v>
      </c>
      <c r="C24" s="4">
        <v>44397</v>
      </c>
      <c r="D24" s="3" t="s">
        <v>102</v>
      </c>
      <c r="E24" s="3" t="s">
        <v>103</v>
      </c>
      <c r="F24" s="3" t="s">
        <v>104</v>
      </c>
      <c r="G24" s="3" t="s">
        <v>105</v>
      </c>
      <c r="H24" s="3" t="s">
        <v>106</v>
      </c>
      <c r="I24" s="3" t="s">
        <v>66</v>
      </c>
      <c r="J24" s="3" t="s">
        <v>67</v>
      </c>
      <c r="K24" s="3" t="s">
        <v>107</v>
      </c>
      <c r="L24" s="3" t="s">
        <v>68</v>
      </c>
      <c r="M24" s="3" t="s">
        <v>108</v>
      </c>
      <c r="N24" s="3">
        <v>1</v>
      </c>
      <c r="O24" s="3">
        <v>2</v>
      </c>
      <c r="P24" s="3">
        <v>2</v>
      </c>
      <c r="Q24" s="5">
        <v>6.4814814814814813E-3</v>
      </c>
      <c r="R24" s="5">
        <v>1.8518518518518517E-3</v>
      </c>
      <c r="S24" s="5" t="s">
        <v>580</v>
      </c>
      <c r="T24" s="9">
        <f>MID(Table1[[#This Row],[Duration of the event described in that row.]],3,2)*60+RIGHT(Table1[[#This Row],[Duration of the event described in that row.]],2)</f>
        <v>5</v>
      </c>
      <c r="U24" s="3">
        <v>23</v>
      </c>
      <c r="V24" s="3" t="s">
        <v>69</v>
      </c>
      <c r="W24" s="3" t="s">
        <v>7</v>
      </c>
      <c r="AG24" s="3" t="s">
        <v>107</v>
      </c>
      <c r="AH24" s="3">
        <v>0</v>
      </c>
      <c r="AI24" s="3" t="str">
        <f>_xlfn.IFNA(INDEX('normalized by minutes'!$AI$12:$AI$28,MATCH('raw data'!AG24,'normalized by minutes'!$AH$12:$AH$28,0)),"")</f>
        <v>bucks</v>
      </c>
      <c r="AJ24" s="3">
        <f t="shared" si="4"/>
        <v>0</v>
      </c>
      <c r="AM24" s="3" t="s">
        <v>4</v>
      </c>
      <c r="AO24" s="3" t="s">
        <v>134</v>
      </c>
      <c r="AP24" s="3">
        <v>27</v>
      </c>
      <c r="AQ24" s="3">
        <v>-82</v>
      </c>
      <c r="AR24" s="3">
        <v>260</v>
      </c>
      <c r="AS24" s="3">
        <v>16.799999999999901</v>
      </c>
      <c r="AT24" s="3">
        <v>63</v>
      </c>
      <c r="AU24" s="3" t="s">
        <v>135</v>
      </c>
      <c r="AV24" s="3" t="b">
        <f t="shared" si="0"/>
        <v>0</v>
      </c>
      <c r="AW24" s="3" t="b">
        <f t="shared" si="5"/>
        <v>0</v>
      </c>
      <c r="AX24" s="3" t="b">
        <f t="shared" si="1"/>
        <v>0</v>
      </c>
      <c r="AY24" s="3" t="b">
        <f t="shared" si="2"/>
        <v>0</v>
      </c>
      <c r="AZ24" s="3" t="b">
        <f t="shared" si="3"/>
        <v>0</v>
      </c>
      <c r="BA24" s="3">
        <f t="shared" si="6"/>
        <v>1</v>
      </c>
      <c r="BB24" s="3">
        <f>SUM($BA$2:BA24)</f>
        <v>12</v>
      </c>
    </row>
    <row r="25" spans="1:54" x14ac:dyDescent="0.35">
      <c r="A25" s="3">
        <v>42000406</v>
      </c>
      <c r="B25" s="3" t="s">
        <v>101</v>
      </c>
      <c r="C25" s="4">
        <v>44397</v>
      </c>
      <c r="D25" s="3" t="s">
        <v>102</v>
      </c>
      <c r="E25" s="3" t="s">
        <v>103</v>
      </c>
      <c r="F25" s="3" t="s">
        <v>104</v>
      </c>
      <c r="G25" s="3" t="s">
        <v>105</v>
      </c>
      <c r="H25" s="3" t="s">
        <v>106</v>
      </c>
      <c r="I25" s="3" t="s">
        <v>66</v>
      </c>
      <c r="J25" s="3" t="s">
        <v>67</v>
      </c>
      <c r="K25" s="3" t="s">
        <v>107</v>
      </c>
      <c r="L25" s="3" t="s">
        <v>68</v>
      </c>
      <c r="M25" s="3" t="s">
        <v>108</v>
      </c>
      <c r="N25" s="3">
        <v>1</v>
      </c>
      <c r="O25" s="3">
        <v>2</v>
      </c>
      <c r="P25" s="3">
        <v>2</v>
      </c>
      <c r="Q25" s="5">
        <v>6.4699074074074069E-3</v>
      </c>
      <c r="R25" s="5">
        <v>1.8634259259259261E-3</v>
      </c>
      <c r="S25" s="5" t="s">
        <v>573</v>
      </c>
      <c r="T25" s="9">
        <f>MID(Table1[[#This Row],[Duration of the event described in that row.]],3,2)*60+RIGHT(Table1[[#This Row],[Duration of the event described in that row.]],2)</f>
        <v>1</v>
      </c>
      <c r="U25" s="3">
        <v>24</v>
      </c>
      <c r="V25" s="3" t="s">
        <v>110</v>
      </c>
      <c r="W25" s="3" t="s">
        <v>5</v>
      </c>
      <c r="AG25" s="3" t="s">
        <v>103</v>
      </c>
      <c r="AI25" s="3" t="str">
        <f>_xlfn.IFNA(INDEX('normalized by minutes'!$AI$12:$AI$28,MATCH('raw data'!AG25,'normalized by minutes'!$AH$12:$AH$28,0)),"")</f>
        <v>suns</v>
      </c>
      <c r="AJ25" s="3">
        <f t="shared" si="4"/>
        <v>0</v>
      </c>
      <c r="AO25" s="3" t="s">
        <v>14</v>
      </c>
      <c r="AU25" s="3" t="s">
        <v>136</v>
      </c>
      <c r="AV25" s="3" t="b">
        <f t="shared" si="0"/>
        <v>0</v>
      </c>
      <c r="AW25" s="3" t="b">
        <f t="shared" si="5"/>
        <v>1</v>
      </c>
      <c r="AX25" s="3" t="b">
        <f t="shared" si="1"/>
        <v>0</v>
      </c>
      <c r="AY25" s="3" t="b">
        <f t="shared" si="2"/>
        <v>0</v>
      </c>
      <c r="AZ25" s="3" t="b">
        <f t="shared" si="3"/>
        <v>0</v>
      </c>
      <c r="BA25" s="3">
        <f t="shared" si="6"/>
        <v>0</v>
      </c>
      <c r="BB25" s="3">
        <f>SUM($BA$2:BA25)</f>
        <v>12</v>
      </c>
    </row>
    <row r="26" spans="1:54" x14ac:dyDescent="0.35">
      <c r="A26" s="3">
        <v>42000406</v>
      </c>
      <c r="B26" s="3" t="s">
        <v>101</v>
      </c>
      <c r="C26" s="4">
        <v>44397</v>
      </c>
      <c r="D26" s="3" t="s">
        <v>102</v>
      </c>
      <c r="E26" s="3" t="s">
        <v>103</v>
      </c>
      <c r="F26" s="3" t="s">
        <v>104</v>
      </c>
      <c r="G26" s="3" t="s">
        <v>105</v>
      </c>
      <c r="H26" s="3" t="s">
        <v>106</v>
      </c>
      <c r="I26" s="3" t="s">
        <v>66</v>
      </c>
      <c r="J26" s="3" t="s">
        <v>67</v>
      </c>
      <c r="K26" s="3" t="s">
        <v>107</v>
      </c>
      <c r="L26" s="3" t="s">
        <v>68</v>
      </c>
      <c r="M26" s="3" t="s">
        <v>108</v>
      </c>
      <c r="N26" s="3">
        <v>1</v>
      </c>
      <c r="O26" s="3">
        <v>2</v>
      </c>
      <c r="P26" s="3">
        <v>2</v>
      </c>
      <c r="Q26" s="5">
        <v>6.2962962962962964E-3</v>
      </c>
      <c r="R26" s="5">
        <v>2.0370370370370373E-3</v>
      </c>
      <c r="S26" s="5" t="s">
        <v>581</v>
      </c>
      <c r="T26" s="9">
        <f>MID(Table1[[#This Row],[Duration of the event described in that row.]],3,2)*60+RIGHT(Table1[[#This Row],[Duration of the event described in that row.]],2)</f>
        <v>15</v>
      </c>
      <c r="U26" s="3">
        <v>25</v>
      </c>
      <c r="V26" s="3" t="s">
        <v>110</v>
      </c>
      <c r="W26" s="3" t="s">
        <v>18</v>
      </c>
      <c r="AG26" s="3" t="s">
        <v>105</v>
      </c>
      <c r="AI26" s="3" t="str">
        <f>_xlfn.IFNA(INDEX('normalized by minutes'!$AI$12:$AI$28,MATCH('raw data'!AG26,'normalized by minutes'!$AH$12:$AH$28,0)),"")</f>
        <v>suns</v>
      </c>
      <c r="AJ26" s="3">
        <f t="shared" si="4"/>
        <v>0</v>
      </c>
      <c r="AN26" s="3" t="s">
        <v>68</v>
      </c>
      <c r="AO26" s="3" t="s">
        <v>78</v>
      </c>
      <c r="AU26" s="3" t="s">
        <v>137</v>
      </c>
      <c r="AV26" s="3" t="b">
        <f t="shared" si="0"/>
        <v>0</v>
      </c>
      <c r="AW26" s="3" t="b">
        <f t="shared" si="5"/>
        <v>0</v>
      </c>
      <c r="AX26" s="3" t="b">
        <f t="shared" si="1"/>
        <v>1</v>
      </c>
      <c r="AY26" s="3" t="b">
        <f t="shared" si="2"/>
        <v>0</v>
      </c>
      <c r="AZ26" s="3" t="b">
        <f t="shared" si="3"/>
        <v>0</v>
      </c>
      <c r="BA26" s="3">
        <f t="shared" si="6"/>
        <v>1</v>
      </c>
      <c r="BB26" s="3">
        <f>SUM($BA$2:BA26)</f>
        <v>13</v>
      </c>
    </row>
    <row r="27" spans="1:54" x14ac:dyDescent="0.35">
      <c r="A27" s="3">
        <v>42000406</v>
      </c>
      <c r="B27" s="3" t="s">
        <v>101</v>
      </c>
      <c r="C27" s="4">
        <v>44397</v>
      </c>
      <c r="D27" s="3" t="s">
        <v>102</v>
      </c>
      <c r="E27" s="3" t="s">
        <v>103</v>
      </c>
      <c r="F27" s="3" t="s">
        <v>104</v>
      </c>
      <c r="G27" s="3" t="s">
        <v>105</v>
      </c>
      <c r="H27" s="3" t="s">
        <v>106</v>
      </c>
      <c r="I27" s="3" t="s">
        <v>66</v>
      </c>
      <c r="J27" s="3" t="s">
        <v>67</v>
      </c>
      <c r="K27" s="3" t="s">
        <v>107</v>
      </c>
      <c r="L27" s="3" t="s">
        <v>68</v>
      </c>
      <c r="M27" s="3" t="s">
        <v>108</v>
      </c>
      <c r="N27" s="3">
        <v>1</v>
      </c>
      <c r="O27" s="3">
        <v>2</v>
      </c>
      <c r="P27" s="3">
        <v>2</v>
      </c>
      <c r="Q27" s="5">
        <v>6.1574074074074074E-3</v>
      </c>
      <c r="R27" s="5">
        <v>2.1759259259259258E-3</v>
      </c>
      <c r="S27" s="5" t="s">
        <v>568</v>
      </c>
      <c r="T27" s="9">
        <f>MID(Table1[[#This Row],[Duration of the event described in that row.]],3,2)*60+RIGHT(Table1[[#This Row],[Duration of the event described in that row.]],2)</f>
        <v>12</v>
      </c>
      <c r="U27" s="3">
        <v>26</v>
      </c>
      <c r="V27" s="3" t="s">
        <v>69</v>
      </c>
      <c r="W27" s="3" t="s">
        <v>7</v>
      </c>
      <c r="AG27" s="3" t="s">
        <v>107</v>
      </c>
      <c r="AH27" s="3">
        <v>0</v>
      </c>
      <c r="AI27" s="3" t="str">
        <f>_xlfn.IFNA(INDEX('normalized by minutes'!$AI$12:$AI$28,MATCH('raw data'!AG27,'normalized by minutes'!$AH$12:$AH$28,0)),"")</f>
        <v>bucks</v>
      </c>
      <c r="AJ27" s="3">
        <f t="shared" si="4"/>
        <v>0</v>
      </c>
      <c r="AM27" s="3" t="s">
        <v>4</v>
      </c>
      <c r="AO27" s="3" t="s">
        <v>111</v>
      </c>
      <c r="AP27" s="3">
        <v>15</v>
      </c>
      <c r="AQ27" s="3">
        <v>-49</v>
      </c>
      <c r="AR27" s="3">
        <v>141</v>
      </c>
      <c r="AS27" s="3">
        <v>20.100000000000001</v>
      </c>
      <c r="AT27" s="3">
        <v>74.900000000000006</v>
      </c>
      <c r="AU27" s="3" t="s">
        <v>138</v>
      </c>
      <c r="AV27" s="3" t="b">
        <f t="shared" si="0"/>
        <v>0</v>
      </c>
      <c r="AW27" s="3" t="b">
        <f t="shared" si="5"/>
        <v>0</v>
      </c>
      <c r="AX27" s="3" t="b">
        <f t="shared" si="1"/>
        <v>0</v>
      </c>
      <c r="AY27" s="3" t="b">
        <f t="shared" si="2"/>
        <v>0</v>
      </c>
      <c r="AZ27" s="3" t="b">
        <f t="shared" si="3"/>
        <v>0</v>
      </c>
      <c r="BA27" s="3">
        <f t="shared" si="6"/>
        <v>1</v>
      </c>
      <c r="BB27" s="3">
        <f>SUM($BA$2:BA27)</f>
        <v>14</v>
      </c>
    </row>
    <row r="28" spans="1:54" x14ac:dyDescent="0.35">
      <c r="A28" s="3">
        <v>42000406</v>
      </c>
      <c r="B28" s="3" t="s">
        <v>101</v>
      </c>
      <c r="C28" s="4">
        <v>44397</v>
      </c>
      <c r="D28" s="3" t="s">
        <v>102</v>
      </c>
      <c r="E28" s="3" t="s">
        <v>103</v>
      </c>
      <c r="F28" s="3" t="s">
        <v>104</v>
      </c>
      <c r="G28" s="3" t="s">
        <v>105</v>
      </c>
      <c r="H28" s="3" t="s">
        <v>106</v>
      </c>
      <c r="I28" s="3" t="s">
        <v>66</v>
      </c>
      <c r="J28" s="3" t="s">
        <v>67</v>
      </c>
      <c r="K28" s="3" t="s">
        <v>107</v>
      </c>
      <c r="L28" s="3" t="s">
        <v>68</v>
      </c>
      <c r="M28" s="3" t="s">
        <v>108</v>
      </c>
      <c r="N28" s="3">
        <v>1</v>
      </c>
      <c r="O28" s="3">
        <v>2</v>
      </c>
      <c r="P28" s="3">
        <v>2</v>
      </c>
      <c r="Q28" s="5">
        <v>6.1574074074074074E-3</v>
      </c>
      <c r="R28" s="5">
        <v>2.1759259259259258E-3</v>
      </c>
      <c r="S28" s="5" t="s">
        <v>563</v>
      </c>
      <c r="T28" s="9">
        <f>MID(Table1[[#This Row],[Duration of the event described in that row.]],3,2)*60+RIGHT(Table1[[#This Row],[Duration of the event described in that row.]],2)</f>
        <v>0</v>
      </c>
      <c r="U28" s="3">
        <v>27</v>
      </c>
      <c r="V28" s="3" t="s">
        <v>69</v>
      </c>
      <c r="W28" s="3" t="s">
        <v>5</v>
      </c>
      <c r="AI28" s="3" t="str">
        <f>_xlfn.IFNA(INDEX('normalized by minutes'!$AI$12:$AI$28,MATCH('raw data'!AG28,'normalized by minutes'!$AH$12:$AH$28,0)),"")</f>
        <v/>
      </c>
      <c r="AJ28" s="3">
        <f t="shared" si="4"/>
        <v>0</v>
      </c>
      <c r="AO28" s="3" t="s">
        <v>6</v>
      </c>
      <c r="AU28" s="3" t="s">
        <v>122</v>
      </c>
      <c r="AV28" s="3" t="b">
        <f t="shared" si="0"/>
        <v>0</v>
      </c>
      <c r="AW28" s="3" t="b">
        <f t="shared" si="5"/>
        <v>0</v>
      </c>
      <c r="AX28" s="3" t="b">
        <f t="shared" si="1"/>
        <v>0</v>
      </c>
      <c r="AY28" s="3" t="b">
        <f t="shared" si="2"/>
        <v>0</v>
      </c>
      <c r="AZ28" s="3" t="b">
        <f t="shared" si="3"/>
        <v>0</v>
      </c>
      <c r="BA28" s="3">
        <f t="shared" si="6"/>
        <v>0</v>
      </c>
      <c r="BB28" s="3">
        <f>SUM($BA$2:BA28)</f>
        <v>14</v>
      </c>
    </row>
    <row r="29" spans="1:54" x14ac:dyDescent="0.35">
      <c r="A29" s="3">
        <v>42000406</v>
      </c>
      <c r="B29" s="3" t="s">
        <v>101</v>
      </c>
      <c r="C29" s="4">
        <v>44397</v>
      </c>
      <c r="D29" s="3" t="s">
        <v>102</v>
      </c>
      <c r="E29" s="3" t="s">
        <v>103</v>
      </c>
      <c r="F29" s="3" t="s">
        <v>104</v>
      </c>
      <c r="G29" s="3" t="s">
        <v>105</v>
      </c>
      <c r="H29" s="3" t="s">
        <v>106</v>
      </c>
      <c r="I29" s="3" t="s">
        <v>66</v>
      </c>
      <c r="J29" s="3" t="s">
        <v>67</v>
      </c>
      <c r="K29" s="3" t="s">
        <v>107</v>
      </c>
      <c r="L29" s="3" t="s">
        <v>68</v>
      </c>
      <c r="M29" s="3" t="s">
        <v>108</v>
      </c>
      <c r="N29" s="3">
        <v>1</v>
      </c>
      <c r="O29" s="3">
        <v>2</v>
      </c>
      <c r="P29" s="3">
        <v>4</v>
      </c>
      <c r="Q29" s="5">
        <v>6.053240740740741E-3</v>
      </c>
      <c r="R29" s="5">
        <v>2.2800925925925927E-3</v>
      </c>
      <c r="S29" s="5" t="s">
        <v>577</v>
      </c>
      <c r="T29" s="9">
        <f>MID(Table1[[#This Row],[Duration of the event described in that row.]],3,2)*60+RIGHT(Table1[[#This Row],[Duration of the event described in that row.]],2)</f>
        <v>9</v>
      </c>
      <c r="U29" s="3">
        <v>28</v>
      </c>
      <c r="V29" s="3" t="s">
        <v>69</v>
      </c>
      <c r="W29" s="3" t="s">
        <v>7</v>
      </c>
      <c r="X29" s="3" t="s">
        <v>107</v>
      </c>
      <c r="AG29" s="3" t="s">
        <v>66</v>
      </c>
      <c r="AH29" s="3">
        <v>2</v>
      </c>
      <c r="AI29" s="3" t="str">
        <f>_xlfn.IFNA(INDEX('normalized by minutes'!$AI$12:$AI$28,MATCH('raw data'!AG29,'normalized by minutes'!$AH$12:$AH$28,0)),"")</f>
        <v>bucks</v>
      </c>
      <c r="AJ29" s="3">
        <f t="shared" si="4"/>
        <v>2</v>
      </c>
      <c r="AM29" s="3" t="s">
        <v>8</v>
      </c>
      <c r="AO29" s="3" t="s">
        <v>115</v>
      </c>
      <c r="AP29" s="3">
        <v>2</v>
      </c>
      <c r="AQ29" s="3">
        <v>18</v>
      </c>
      <c r="AR29" s="3">
        <v>12</v>
      </c>
      <c r="AS29" s="3">
        <v>26.8</v>
      </c>
      <c r="AT29" s="3">
        <v>87.8</v>
      </c>
      <c r="AU29" s="3" t="s">
        <v>139</v>
      </c>
      <c r="AV29" s="3" t="b">
        <f t="shared" si="0"/>
        <v>1</v>
      </c>
      <c r="AW29" s="3" t="b">
        <f t="shared" si="5"/>
        <v>0</v>
      </c>
      <c r="AX29" s="3" t="b">
        <f t="shared" si="1"/>
        <v>0</v>
      </c>
      <c r="AY29" s="3" t="b">
        <f t="shared" si="2"/>
        <v>0</v>
      </c>
      <c r="AZ29" s="3" t="b">
        <f t="shared" si="3"/>
        <v>0</v>
      </c>
      <c r="BA29" s="3">
        <f t="shared" si="6"/>
        <v>0</v>
      </c>
      <c r="BB29" s="3">
        <f>SUM($BA$2:BA29)</f>
        <v>14</v>
      </c>
    </row>
    <row r="30" spans="1:54" x14ac:dyDescent="0.35">
      <c r="A30" s="3">
        <v>42000406</v>
      </c>
      <c r="B30" s="3" t="s">
        <v>101</v>
      </c>
      <c r="C30" s="4">
        <v>44397</v>
      </c>
      <c r="D30" s="3" t="s">
        <v>102</v>
      </c>
      <c r="E30" s="3" t="s">
        <v>103</v>
      </c>
      <c r="F30" s="3" t="s">
        <v>104</v>
      </c>
      <c r="G30" s="3" t="s">
        <v>105</v>
      </c>
      <c r="H30" s="3" t="s">
        <v>106</v>
      </c>
      <c r="I30" s="3" t="s">
        <v>66</v>
      </c>
      <c r="J30" s="3" t="s">
        <v>67</v>
      </c>
      <c r="K30" s="3" t="s">
        <v>107</v>
      </c>
      <c r="L30" s="3" t="s">
        <v>68</v>
      </c>
      <c r="M30" s="3" t="s">
        <v>108</v>
      </c>
      <c r="N30" s="3">
        <v>1</v>
      </c>
      <c r="O30" s="3">
        <v>2</v>
      </c>
      <c r="P30" s="3">
        <v>4</v>
      </c>
      <c r="Q30" s="5">
        <v>5.7986111111111112E-3</v>
      </c>
      <c r="R30" s="5">
        <v>2.5347222222222221E-3</v>
      </c>
      <c r="S30" s="5" t="s">
        <v>582</v>
      </c>
      <c r="T30" s="9">
        <f>MID(Table1[[#This Row],[Duration of the event described in that row.]],3,2)*60+RIGHT(Table1[[#This Row],[Duration of the event described in that row.]],2)</f>
        <v>22</v>
      </c>
      <c r="U30" s="3">
        <v>29</v>
      </c>
      <c r="V30" s="3" t="s">
        <v>110</v>
      </c>
      <c r="W30" s="3" t="s">
        <v>18</v>
      </c>
      <c r="AG30" s="3" t="s">
        <v>102</v>
      </c>
      <c r="AI30" s="3" t="str">
        <f>_xlfn.IFNA(INDEX('normalized by minutes'!$AI$12:$AI$28,MATCH('raw data'!AG30,'normalized by minutes'!$AH$12:$AH$28,0)),"")</f>
        <v>suns</v>
      </c>
      <c r="AJ30" s="3">
        <f t="shared" si="4"/>
        <v>0</v>
      </c>
      <c r="AN30" s="3" t="s">
        <v>66</v>
      </c>
      <c r="AO30" s="3" t="s">
        <v>78</v>
      </c>
      <c r="AU30" s="3" t="s">
        <v>140</v>
      </c>
      <c r="AV30" s="3" t="b">
        <f t="shared" si="0"/>
        <v>0</v>
      </c>
      <c r="AW30" s="3" t="b">
        <f t="shared" si="5"/>
        <v>0</v>
      </c>
      <c r="AX30" s="3" t="b">
        <f t="shared" si="1"/>
        <v>1</v>
      </c>
      <c r="AY30" s="3" t="b">
        <f t="shared" si="2"/>
        <v>0</v>
      </c>
      <c r="AZ30" s="3" t="b">
        <f t="shared" si="3"/>
        <v>0</v>
      </c>
      <c r="BA30" s="3">
        <f t="shared" si="6"/>
        <v>1</v>
      </c>
      <c r="BB30" s="3">
        <f>SUM($BA$2:BA30)</f>
        <v>15</v>
      </c>
    </row>
    <row r="31" spans="1:54" x14ac:dyDescent="0.35">
      <c r="A31" s="3">
        <v>42000406</v>
      </c>
      <c r="B31" s="3" t="s">
        <v>101</v>
      </c>
      <c r="C31" s="4">
        <v>44397</v>
      </c>
      <c r="D31" s="3" t="s">
        <v>102</v>
      </c>
      <c r="E31" s="3" t="s">
        <v>103</v>
      </c>
      <c r="F31" s="3" t="s">
        <v>104</v>
      </c>
      <c r="G31" s="3" t="s">
        <v>105</v>
      </c>
      <c r="H31" s="3" t="s">
        <v>106</v>
      </c>
      <c r="I31" s="3" t="s">
        <v>66</v>
      </c>
      <c r="J31" s="3" t="s">
        <v>67</v>
      </c>
      <c r="K31" s="3" t="s">
        <v>107</v>
      </c>
      <c r="L31" s="3" t="s">
        <v>68</v>
      </c>
      <c r="M31" s="3" t="s">
        <v>108</v>
      </c>
      <c r="N31" s="3">
        <v>1</v>
      </c>
      <c r="O31" s="3">
        <v>2</v>
      </c>
      <c r="P31" s="3">
        <v>4</v>
      </c>
      <c r="Q31" s="5">
        <v>5.7407407407407416E-3</v>
      </c>
      <c r="R31" s="5">
        <v>2.5925925925925925E-3</v>
      </c>
      <c r="S31" s="5" t="s">
        <v>580</v>
      </c>
      <c r="T31" s="9">
        <f>MID(Table1[[#This Row],[Duration of the event described in that row.]],3,2)*60+RIGHT(Table1[[#This Row],[Duration of the event described in that row.]],2)</f>
        <v>5</v>
      </c>
      <c r="U31" s="3">
        <v>30</v>
      </c>
      <c r="V31" s="3" t="s">
        <v>110</v>
      </c>
      <c r="W31" s="3" t="s">
        <v>9</v>
      </c>
      <c r="AE31" s="3" t="s">
        <v>67</v>
      </c>
      <c r="AG31" s="3" t="s">
        <v>105</v>
      </c>
      <c r="AI31" s="3" t="str">
        <f>_xlfn.IFNA(INDEX('normalized by minutes'!$AI$12:$AI$28,MATCH('raw data'!AG31,'normalized by minutes'!$AH$12:$AH$28,0)),"")</f>
        <v>suns</v>
      </c>
      <c r="AJ31" s="3">
        <f t="shared" si="4"/>
        <v>0</v>
      </c>
      <c r="AL31" s="3" t="s">
        <v>10</v>
      </c>
      <c r="AO31" s="3" t="s">
        <v>141</v>
      </c>
      <c r="AU31" s="3" t="s">
        <v>142</v>
      </c>
      <c r="AV31" s="3" t="b">
        <f t="shared" si="0"/>
        <v>0</v>
      </c>
      <c r="AW31" s="3" t="b">
        <f t="shared" si="5"/>
        <v>0</v>
      </c>
      <c r="AX31" s="3" t="b">
        <f t="shared" si="1"/>
        <v>0</v>
      </c>
      <c r="AY31" s="3" t="b">
        <f t="shared" si="2"/>
        <v>0</v>
      </c>
      <c r="AZ31" s="3" t="b">
        <f t="shared" si="3"/>
        <v>0</v>
      </c>
      <c r="BA31" s="3">
        <f t="shared" si="6"/>
        <v>1</v>
      </c>
      <c r="BB31" s="3">
        <f>SUM($BA$2:BA31)</f>
        <v>16</v>
      </c>
    </row>
    <row r="32" spans="1:54" x14ac:dyDescent="0.35">
      <c r="A32" s="3">
        <v>42000406</v>
      </c>
      <c r="B32" s="3" t="s">
        <v>101</v>
      </c>
      <c r="C32" s="4">
        <v>44397</v>
      </c>
      <c r="D32" s="3" t="s">
        <v>102</v>
      </c>
      <c r="E32" s="3" t="s">
        <v>103</v>
      </c>
      <c r="F32" s="3" t="s">
        <v>104</v>
      </c>
      <c r="G32" s="3" t="s">
        <v>105</v>
      </c>
      <c r="H32" s="3" t="s">
        <v>106</v>
      </c>
      <c r="I32" s="3" t="s">
        <v>66</v>
      </c>
      <c r="J32" s="3" t="s">
        <v>67</v>
      </c>
      <c r="K32" s="3" t="s">
        <v>107</v>
      </c>
      <c r="L32" s="3" t="s">
        <v>68</v>
      </c>
      <c r="M32" s="3" t="s">
        <v>108</v>
      </c>
      <c r="N32" s="3">
        <v>1</v>
      </c>
      <c r="O32" s="3">
        <v>2</v>
      </c>
      <c r="P32" s="3">
        <v>5</v>
      </c>
      <c r="Q32" s="5">
        <v>5.7407407407407416E-3</v>
      </c>
      <c r="R32" s="5">
        <v>2.5925925925925925E-3</v>
      </c>
      <c r="S32" s="5" t="s">
        <v>563</v>
      </c>
      <c r="T32" s="9">
        <f>MID(Table1[[#This Row],[Duration of the event described in that row.]],3,2)*60+RIGHT(Table1[[#This Row],[Duration of the event described in that row.]],2)</f>
        <v>0</v>
      </c>
      <c r="U32" s="3">
        <v>31</v>
      </c>
      <c r="V32" s="3" t="s">
        <v>69</v>
      </c>
      <c r="W32" s="3" t="s">
        <v>11</v>
      </c>
      <c r="AD32" s="3">
        <v>1</v>
      </c>
      <c r="AF32" s="3">
        <v>2</v>
      </c>
      <c r="AG32" s="3" t="s">
        <v>67</v>
      </c>
      <c r="AH32" s="3">
        <v>1</v>
      </c>
      <c r="AI32" s="3" t="str">
        <f>_xlfn.IFNA(INDEX('normalized by minutes'!$AI$12:$AI$28,MATCH('raw data'!AG32,'normalized by minutes'!$AH$12:$AH$28,0)),"")</f>
        <v>bucks</v>
      </c>
      <c r="AJ32" s="3">
        <f t="shared" si="4"/>
        <v>1</v>
      </c>
      <c r="AM32" s="3" t="s">
        <v>8</v>
      </c>
      <c r="AO32" s="3" t="s">
        <v>143</v>
      </c>
      <c r="AU32" s="3" t="s">
        <v>144</v>
      </c>
      <c r="AV32" s="3" t="b">
        <f t="shared" si="0"/>
        <v>0</v>
      </c>
      <c r="AW32" s="3" t="b">
        <f t="shared" si="5"/>
        <v>0</v>
      </c>
      <c r="AX32" s="3" t="b">
        <f t="shared" si="1"/>
        <v>0</v>
      </c>
      <c r="AY32" s="3" t="b">
        <f t="shared" si="2"/>
        <v>0</v>
      </c>
      <c r="AZ32" s="3" t="b">
        <f t="shared" si="3"/>
        <v>0</v>
      </c>
      <c r="BA32" s="3">
        <f t="shared" si="6"/>
        <v>0</v>
      </c>
      <c r="BB32" s="3">
        <f>SUM($BA$2:BA32)</f>
        <v>16</v>
      </c>
    </row>
    <row r="33" spans="1:54" x14ac:dyDescent="0.35">
      <c r="A33" s="3">
        <v>42000406</v>
      </c>
      <c r="B33" s="3" t="s">
        <v>101</v>
      </c>
      <c r="C33" s="4">
        <v>44397</v>
      </c>
      <c r="D33" s="3" t="s">
        <v>102</v>
      </c>
      <c r="E33" s="3" t="s">
        <v>103</v>
      </c>
      <c r="F33" s="3" t="s">
        <v>104</v>
      </c>
      <c r="G33" s="3" t="s">
        <v>105</v>
      </c>
      <c r="H33" s="3" t="s">
        <v>106</v>
      </c>
      <c r="I33" s="3" t="s">
        <v>66</v>
      </c>
      <c r="J33" s="3" t="s">
        <v>67</v>
      </c>
      <c r="K33" s="3" t="s">
        <v>107</v>
      </c>
      <c r="L33" s="3" t="s">
        <v>68</v>
      </c>
      <c r="M33" s="3" t="s">
        <v>108</v>
      </c>
      <c r="N33" s="3">
        <v>1</v>
      </c>
      <c r="O33" s="3">
        <v>2</v>
      </c>
      <c r="P33" s="3">
        <v>6</v>
      </c>
      <c r="Q33" s="5">
        <v>5.7407407407407416E-3</v>
      </c>
      <c r="R33" s="5">
        <v>2.5925925925925925E-3</v>
      </c>
      <c r="S33" s="5" t="s">
        <v>563</v>
      </c>
      <c r="T33" s="9">
        <f>MID(Table1[[#This Row],[Duration of the event described in that row.]],3,2)*60+RIGHT(Table1[[#This Row],[Duration of the event described in that row.]],2)</f>
        <v>0</v>
      </c>
      <c r="U33" s="3">
        <v>32</v>
      </c>
      <c r="V33" s="3" t="s">
        <v>69</v>
      </c>
      <c r="W33" s="3" t="s">
        <v>11</v>
      </c>
      <c r="AD33" s="3">
        <v>2</v>
      </c>
      <c r="AF33" s="3">
        <v>2</v>
      </c>
      <c r="AG33" s="3" t="s">
        <v>67</v>
      </c>
      <c r="AH33" s="3">
        <v>1</v>
      </c>
      <c r="AI33" s="3" t="str">
        <f>_xlfn.IFNA(INDEX('normalized by minutes'!$AI$12:$AI$28,MATCH('raw data'!AG33,'normalized by minutes'!$AH$12:$AH$28,0)),"")</f>
        <v>bucks</v>
      </c>
      <c r="AJ33" s="3">
        <f t="shared" si="4"/>
        <v>1</v>
      </c>
      <c r="AM33" s="3" t="s">
        <v>8</v>
      </c>
      <c r="AO33" s="3" t="s">
        <v>145</v>
      </c>
      <c r="AU33" s="3" t="s">
        <v>146</v>
      </c>
      <c r="AV33" s="3" t="b">
        <f t="shared" si="0"/>
        <v>0</v>
      </c>
      <c r="AW33" s="3" t="b">
        <f t="shared" si="5"/>
        <v>0</v>
      </c>
      <c r="AX33" s="3" t="b">
        <f t="shared" si="1"/>
        <v>0</v>
      </c>
      <c r="AY33" s="3" t="b">
        <f t="shared" si="2"/>
        <v>0</v>
      </c>
      <c r="AZ33" s="3" t="b">
        <f t="shared" si="3"/>
        <v>1</v>
      </c>
      <c r="BA33" s="3">
        <f t="shared" si="6"/>
        <v>0</v>
      </c>
      <c r="BB33" s="3">
        <f>SUM($BA$2:BA33)</f>
        <v>16</v>
      </c>
    </row>
    <row r="34" spans="1:54" x14ac:dyDescent="0.35">
      <c r="A34" s="3">
        <v>42000406</v>
      </c>
      <c r="B34" s="3" t="s">
        <v>101</v>
      </c>
      <c r="C34" s="4">
        <v>44397</v>
      </c>
      <c r="D34" s="3" t="s">
        <v>102</v>
      </c>
      <c r="E34" s="3" t="s">
        <v>103</v>
      </c>
      <c r="F34" s="3" t="s">
        <v>104</v>
      </c>
      <c r="G34" s="3" t="s">
        <v>105</v>
      </c>
      <c r="H34" s="3" t="s">
        <v>106</v>
      </c>
      <c r="I34" s="3" t="s">
        <v>66</v>
      </c>
      <c r="J34" s="3" t="s">
        <v>67</v>
      </c>
      <c r="K34" s="3" t="s">
        <v>107</v>
      </c>
      <c r="L34" s="3" t="s">
        <v>68</v>
      </c>
      <c r="M34" s="3" t="s">
        <v>108</v>
      </c>
      <c r="N34" s="3">
        <v>1</v>
      </c>
      <c r="O34" s="3">
        <v>2</v>
      </c>
      <c r="P34" s="3">
        <v>6</v>
      </c>
      <c r="Q34" s="5">
        <v>5.5671296296296302E-3</v>
      </c>
      <c r="R34" s="5">
        <v>2.7662037037037034E-3</v>
      </c>
      <c r="S34" s="5" t="s">
        <v>581</v>
      </c>
      <c r="T34" s="9">
        <f>MID(Table1[[#This Row],[Duration of the event described in that row.]],3,2)*60+RIGHT(Table1[[#This Row],[Duration of the event described in that row.]],2)</f>
        <v>15</v>
      </c>
      <c r="U34" s="3">
        <v>33</v>
      </c>
      <c r="V34" s="3" t="s">
        <v>110</v>
      </c>
      <c r="W34" s="3" t="s">
        <v>7</v>
      </c>
      <c r="AG34" s="3" t="s">
        <v>103</v>
      </c>
      <c r="AH34" s="3">
        <v>0</v>
      </c>
      <c r="AI34" s="3" t="str">
        <f>_xlfn.IFNA(INDEX('normalized by minutes'!$AI$12:$AI$28,MATCH('raw data'!AG34,'normalized by minutes'!$AH$12:$AH$28,0)),"")</f>
        <v>suns</v>
      </c>
      <c r="AJ34" s="3">
        <f t="shared" si="4"/>
        <v>0</v>
      </c>
      <c r="AM34" s="3" t="s">
        <v>4</v>
      </c>
      <c r="AO34" s="3" t="s">
        <v>119</v>
      </c>
      <c r="AP34" s="3">
        <v>12</v>
      </c>
      <c r="AQ34" s="3">
        <v>-123</v>
      </c>
      <c r="AR34" s="3">
        <v>17</v>
      </c>
      <c r="AS34" s="3">
        <v>37.299999999999997</v>
      </c>
      <c r="AT34" s="3">
        <v>6.7</v>
      </c>
      <c r="AU34" s="3" t="s">
        <v>147</v>
      </c>
      <c r="AV34" s="3" t="b">
        <f t="shared" si="0"/>
        <v>0</v>
      </c>
      <c r="AW34" s="3" t="b">
        <f t="shared" si="5"/>
        <v>0</v>
      </c>
      <c r="AX34" s="3" t="b">
        <f t="shared" si="1"/>
        <v>0</v>
      </c>
      <c r="AY34" s="3" t="b">
        <f t="shared" si="2"/>
        <v>0</v>
      </c>
      <c r="AZ34" s="3" t="b">
        <f t="shared" si="3"/>
        <v>0</v>
      </c>
      <c r="BA34" s="3">
        <f t="shared" si="6"/>
        <v>1</v>
      </c>
      <c r="BB34" s="3">
        <f>SUM($BA$2:BA34)</f>
        <v>17</v>
      </c>
    </row>
    <row r="35" spans="1:54" x14ac:dyDescent="0.35">
      <c r="A35" s="3">
        <v>42000406</v>
      </c>
      <c r="B35" s="3" t="s">
        <v>101</v>
      </c>
      <c r="C35" s="4">
        <v>44397</v>
      </c>
      <c r="D35" s="3" t="s">
        <v>102</v>
      </c>
      <c r="E35" s="3" t="s">
        <v>103</v>
      </c>
      <c r="F35" s="3" t="s">
        <v>104</v>
      </c>
      <c r="G35" s="3" t="s">
        <v>105</v>
      </c>
      <c r="H35" s="3" t="s">
        <v>106</v>
      </c>
      <c r="I35" s="3" t="s">
        <v>66</v>
      </c>
      <c r="J35" s="3" t="s">
        <v>67</v>
      </c>
      <c r="K35" s="3" t="s">
        <v>107</v>
      </c>
      <c r="L35" s="3" t="s">
        <v>68</v>
      </c>
      <c r="M35" s="3" t="s">
        <v>108</v>
      </c>
      <c r="N35" s="3">
        <v>1</v>
      </c>
      <c r="O35" s="3">
        <v>2</v>
      </c>
      <c r="P35" s="3">
        <v>6</v>
      </c>
      <c r="Q35" s="5">
        <v>5.5324074074074069E-3</v>
      </c>
      <c r="R35" s="5">
        <v>2.8009259259259259E-3</v>
      </c>
      <c r="S35" s="5" t="s">
        <v>578</v>
      </c>
      <c r="T35" s="9">
        <f>MID(Table1[[#This Row],[Duration of the event described in that row.]],3,2)*60+RIGHT(Table1[[#This Row],[Duration of the event described in that row.]],2)</f>
        <v>3</v>
      </c>
      <c r="U35" s="3">
        <v>34</v>
      </c>
      <c r="V35" s="3" t="s">
        <v>69</v>
      </c>
      <c r="W35" s="3" t="s">
        <v>5</v>
      </c>
      <c r="AG35" s="3" t="s">
        <v>107</v>
      </c>
      <c r="AI35" s="3" t="str">
        <f>_xlfn.IFNA(INDEX('normalized by minutes'!$AI$12:$AI$28,MATCH('raw data'!AG35,'normalized by minutes'!$AH$12:$AH$28,0)),"")</f>
        <v>bucks</v>
      </c>
      <c r="AJ35" s="3">
        <f t="shared" si="4"/>
        <v>0</v>
      </c>
      <c r="AO35" s="3" t="s">
        <v>14</v>
      </c>
      <c r="AU35" s="3" t="s">
        <v>148</v>
      </c>
      <c r="AV35" s="3" t="b">
        <f t="shared" si="0"/>
        <v>0</v>
      </c>
      <c r="AW35" s="3" t="b">
        <f t="shared" si="5"/>
        <v>1</v>
      </c>
      <c r="AX35" s="3" t="b">
        <f t="shared" si="1"/>
        <v>0</v>
      </c>
      <c r="AY35" s="3" t="b">
        <f t="shared" si="2"/>
        <v>0</v>
      </c>
      <c r="AZ35" s="3" t="b">
        <f t="shared" si="3"/>
        <v>0</v>
      </c>
      <c r="BA35" s="3">
        <f t="shared" si="6"/>
        <v>0</v>
      </c>
      <c r="BB35" s="3">
        <f>SUM($BA$2:BA35)</f>
        <v>17</v>
      </c>
    </row>
    <row r="36" spans="1:54" x14ac:dyDescent="0.35">
      <c r="A36" s="3">
        <v>42000406</v>
      </c>
      <c r="B36" s="3" t="s">
        <v>101</v>
      </c>
      <c r="C36" s="4">
        <v>44397</v>
      </c>
      <c r="D36" s="3" t="s">
        <v>102</v>
      </c>
      <c r="E36" s="3" t="s">
        <v>103</v>
      </c>
      <c r="F36" s="3" t="s">
        <v>104</v>
      </c>
      <c r="G36" s="3" t="s">
        <v>105</v>
      </c>
      <c r="H36" s="3" t="s">
        <v>106</v>
      </c>
      <c r="I36" s="3" t="s">
        <v>66</v>
      </c>
      <c r="J36" s="3" t="s">
        <v>67</v>
      </c>
      <c r="K36" s="3" t="s">
        <v>107</v>
      </c>
      <c r="L36" s="3" t="s">
        <v>68</v>
      </c>
      <c r="M36" s="3" t="s">
        <v>108</v>
      </c>
      <c r="N36" s="3">
        <v>1</v>
      </c>
      <c r="O36" s="3">
        <v>2</v>
      </c>
      <c r="P36" s="3">
        <v>6</v>
      </c>
      <c r="Q36" s="5">
        <v>5.4629629629629637E-3</v>
      </c>
      <c r="R36" s="5">
        <v>2.8703703703703708E-3</v>
      </c>
      <c r="S36" s="5" t="s">
        <v>574</v>
      </c>
      <c r="T36" s="9">
        <f>MID(Table1[[#This Row],[Duration of the event described in that row.]],3,2)*60+RIGHT(Table1[[#This Row],[Duration of the event described in that row.]],2)</f>
        <v>6</v>
      </c>
      <c r="U36" s="3">
        <v>35</v>
      </c>
      <c r="V36" s="3" t="s">
        <v>69</v>
      </c>
      <c r="W36" s="3" t="s">
        <v>7</v>
      </c>
      <c r="AG36" s="3" t="s">
        <v>68</v>
      </c>
      <c r="AH36" s="3">
        <v>0</v>
      </c>
      <c r="AI36" s="3" t="str">
        <f>_xlfn.IFNA(INDEX('normalized by minutes'!$AI$12:$AI$28,MATCH('raw data'!AG36,'normalized by minutes'!$AH$12:$AH$28,0)),"")</f>
        <v>bucks</v>
      </c>
      <c r="AJ36" s="3">
        <f t="shared" si="4"/>
        <v>0</v>
      </c>
      <c r="AM36" s="3" t="s">
        <v>4</v>
      </c>
      <c r="AO36" s="3" t="s">
        <v>128</v>
      </c>
      <c r="AP36" s="3">
        <v>28</v>
      </c>
      <c r="AQ36" s="3">
        <v>-138</v>
      </c>
      <c r="AR36" s="3">
        <v>239</v>
      </c>
      <c r="AS36" s="3">
        <v>11.2</v>
      </c>
      <c r="AT36" s="3">
        <v>65.099999999999994</v>
      </c>
      <c r="AU36" s="3" t="s">
        <v>149</v>
      </c>
      <c r="AV36" s="3" t="b">
        <f t="shared" si="0"/>
        <v>0</v>
      </c>
      <c r="AW36" s="3" t="b">
        <f t="shared" si="5"/>
        <v>0</v>
      </c>
      <c r="AX36" s="3" t="b">
        <f t="shared" si="1"/>
        <v>0</v>
      </c>
      <c r="AY36" s="3" t="b">
        <f t="shared" si="2"/>
        <v>0</v>
      </c>
      <c r="AZ36" s="3" t="b">
        <f t="shared" si="3"/>
        <v>0</v>
      </c>
      <c r="BA36" s="3">
        <f t="shared" si="6"/>
        <v>1</v>
      </c>
      <c r="BB36" s="3">
        <f>SUM($BA$2:BA36)</f>
        <v>18</v>
      </c>
    </row>
    <row r="37" spans="1:54" x14ac:dyDescent="0.35">
      <c r="A37" s="3">
        <v>42000406</v>
      </c>
      <c r="B37" s="3" t="s">
        <v>101</v>
      </c>
      <c r="C37" s="4">
        <v>44397</v>
      </c>
      <c r="D37" s="3" t="s">
        <v>102</v>
      </c>
      <c r="E37" s="3" t="s">
        <v>103</v>
      </c>
      <c r="F37" s="3" t="s">
        <v>104</v>
      </c>
      <c r="G37" s="3" t="s">
        <v>105</v>
      </c>
      <c r="H37" s="3" t="s">
        <v>106</v>
      </c>
      <c r="I37" s="3" t="s">
        <v>66</v>
      </c>
      <c r="J37" s="3" t="s">
        <v>67</v>
      </c>
      <c r="K37" s="3" t="s">
        <v>107</v>
      </c>
      <c r="L37" s="3" t="s">
        <v>68</v>
      </c>
      <c r="M37" s="3" t="s">
        <v>108</v>
      </c>
      <c r="N37" s="3">
        <v>1</v>
      </c>
      <c r="O37" s="3">
        <v>2</v>
      </c>
      <c r="P37" s="3">
        <v>6</v>
      </c>
      <c r="Q37" s="5">
        <v>5.4513888888888884E-3</v>
      </c>
      <c r="R37" s="5">
        <v>2.8819444444444444E-3</v>
      </c>
      <c r="S37" s="5" t="s">
        <v>573</v>
      </c>
      <c r="T37" s="9">
        <f>MID(Table1[[#This Row],[Duration of the event described in that row.]],3,2)*60+RIGHT(Table1[[#This Row],[Duration of the event described in that row.]],2)</f>
        <v>1</v>
      </c>
      <c r="U37" s="3">
        <v>36</v>
      </c>
      <c r="V37" s="3" t="s">
        <v>110</v>
      </c>
      <c r="W37" s="3" t="s">
        <v>5</v>
      </c>
      <c r="AG37" s="3" t="s">
        <v>105</v>
      </c>
      <c r="AI37" s="3" t="str">
        <f>_xlfn.IFNA(INDEX('normalized by minutes'!$AI$12:$AI$28,MATCH('raw data'!AG37,'normalized by minutes'!$AH$12:$AH$28,0)),"")</f>
        <v>suns</v>
      </c>
      <c r="AJ37" s="3">
        <f t="shared" si="4"/>
        <v>0</v>
      </c>
      <c r="AO37" s="3" t="s">
        <v>14</v>
      </c>
      <c r="AU37" s="3" t="s">
        <v>150</v>
      </c>
      <c r="AV37" s="3" t="b">
        <f t="shared" si="0"/>
        <v>0</v>
      </c>
      <c r="AW37" s="3" t="b">
        <f t="shared" si="5"/>
        <v>1</v>
      </c>
      <c r="AX37" s="3" t="b">
        <f t="shared" si="1"/>
        <v>0</v>
      </c>
      <c r="AY37" s="3" t="b">
        <f t="shared" si="2"/>
        <v>0</v>
      </c>
      <c r="AZ37" s="3" t="b">
        <f t="shared" si="3"/>
        <v>0</v>
      </c>
      <c r="BA37" s="3">
        <f t="shared" si="6"/>
        <v>0</v>
      </c>
      <c r="BB37" s="3">
        <f>SUM($BA$2:BA37)</f>
        <v>18</v>
      </c>
    </row>
    <row r="38" spans="1:54" x14ac:dyDescent="0.35">
      <c r="A38" s="3">
        <v>42000406</v>
      </c>
      <c r="B38" s="3" t="s">
        <v>101</v>
      </c>
      <c r="C38" s="4">
        <v>44397</v>
      </c>
      <c r="D38" s="3" t="s">
        <v>102</v>
      </c>
      <c r="E38" s="3" t="s">
        <v>103</v>
      </c>
      <c r="F38" s="3" t="s">
        <v>104</v>
      </c>
      <c r="G38" s="3" t="s">
        <v>105</v>
      </c>
      <c r="H38" s="3" t="s">
        <v>106</v>
      </c>
      <c r="I38" s="3" t="s">
        <v>66</v>
      </c>
      <c r="J38" s="3" t="s">
        <v>67</v>
      </c>
      <c r="K38" s="3" t="s">
        <v>107</v>
      </c>
      <c r="L38" s="3" t="s">
        <v>68</v>
      </c>
      <c r="M38" s="3" t="s">
        <v>108</v>
      </c>
      <c r="N38" s="3">
        <v>1</v>
      </c>
      <c r="O38" s="3">
        <v>2</v>
      </c>
      <c r="P38" s="3">
        <v>6</v>
      </c>
      <c r="Q38" s="5">
        <v>5.185185185185185E-3</v>
      </c>
      <c r="R38" s="5">
        <v>3.1481481481481482E-3</v>
      </c>
      <c r="S38" s="5" t="s">
        <v>583</v>
      </c>
      <c r="T38" s="9">
        <f>MID(Table1[[#This Row],[Duration of the event described in that row.]],3,2)*60+RIGHT(Table1[[#This Row],[Duration of the event described in that row.]],2)</f>
        <v>23</v>
      </c>
      <c r="U38" s="3">
        <v>37</v>
      </c>
      <c r="V38" s="3" t="s">
        <v>110</v>
      </c>
      <c r="W38" s="3" t="s">
        <v>7</v>
      </c>
      <c r="AG38" s="3" t="s">
        <v>102</v>
      </c>
      <c r="AH38" s="3">
        <v>0</v>
      </c>
      <c r="AI38" s="3" t="str">
        <f>_xlfn.IFNA(INDEX('normalized by minutes'!$AI$12:$AI$28,MATCH('raw data'!AG38,'normalized by minutes'!$AH$12:$AH$28,0)),"")</f>
        <v>suns</v>
      </c>
      <c r="AJ38" s="3">
        <f t="shared" si="4"/>
        <v>0</v>
      </c>
      <c r="AM38" s="3" t="s">
        <v>4</v>
      </c>
      <c r="AO38" s="3" t="s">
        <v>111</v>
      </c>
      <c r="AP38" s="3">
        <v>21</v>
      </c>
      <c r="AQ38" s="3">
        <v>-102</v>
      </c>
      <c r="AR38" s="3">
        <v>186</v>
      </c>
      <c r="AS38" s="3">
        <v>35.200000000000003</v>
      </c>
      <c r="AT38" s="3">
        <v>23.6</v>
      </c>
      <c r="AU38" s="3" t="s">
        <v>151</v>
      </c>
      <c r="AV38" s="3" t="b">
        <f t="shared" si="0"/>
        <v>0</v>
      </c>
      <c r="AW38" s="3" t="b">
        <f t="shared" si="5"/>
        <v>0</v>
      </c>
      <c r="AX38" s="3" t="b">
        <f t="shared" si="1"/>
        <v>0</v>
      </c>
      <c r="AY38" s="3" t="b">
        <f t="shared" si="2"/>
        <v>0</v>
      </c>
      <c r="AZ38" s="3" t="b">
        <f t="shared" si="3"/>
        <v>0</v>
      </c>
      <c r="BA38" s="3">
        <f t="shared" si="6"/>
        <v>1</v>
      </c>
      <c r="BB38" s="3">
        <f>SUM($BA$2:BA38)</f>
        <v>19</v>
      </c>
    </row>
    <row r="39" spans="1:54" x14ac:dyDescent="0.35">
      <c r="A39" s="3">
        <v>42000406</v>
      </c>
      <c r="B39" s="3" t="s">
        <v>101</v>
      </c>
      <c r="C39" s="4">
        <v>44397</v>
      </c>
      <c r="D39" s="3" t="s">
        <v>102</v>
      </c>
      <c r="E39" s="3" t="s">
        <v>103</v>
      </c>
      <c r="F39" s="3" t="s">
        <v>104</v>
      </c>
      <c r="G39" s="3" t="s">
        <v>105</v>
      </c>
      <c r="H39" s="3" t="s">
        <v>106</v>
      </c>
      <c r="I39" s="3" t="s">
        <v>66</v>
      </c>
      <c r="J39" s="3" t="s">
        <v>67</v>
      </c>
      <c r="K39" s="3" t="s">
        <v>107</v>
      </c>
      <c r="L39" s="3" t="s">
        <v>68</v>
      </c>
      <c r="M39" s="3" t="s">
        <v>108</v>
      </c>
      <c r="N39" s="3">
        <v>1</v>
      </c>
      <c r="O39" s="3">
        <v>2</v>
      </c>
      <c r="P39" s="3">
        <v>6</v>
      </c>
      <c r="Q39" s="5">
        <v>5.1736111111111115E-3</v>
      </c>
      <c r="R39" s="5">
        <v>3.1597222222222222E-3</v>
      </c>
      <c r="S39" s="5" t="s">
        <v>573</v>
      </c>
      <c r="T39" s="9">
        <f>MID(Table1[[#This Row],[Duration of the event described in that row.]],3,2)*60+RIGHT(Table1[[#This Row],[Duration of the event described in that row.]],2)</f>
        <v>1</v>
      </c>
      <c r="U39" s="3">
        <v>38</v>
      </c>
      <c r="V39" s="3" t="s">
        <v>69</v>
      </c>
      <c r="W39" s="3" t="s">
        <v>5</v>
      </c>
      <c r="AG39" s="3" t="s">
        <v>68</v>
      </c>
      <c r="AI39" s="3" t="str">
        <f>_xlfn.IFNA(INDEX('normalized by minutes'!$AI$12:$AI$28,MATCH('raw data'!AG39,'normalized by minutes'!$AH$12:$AH$28,0)),"")</f>
        <v>bucks</v>
      </c>
      <c r="AJ39" s="3">
        <f t="shared" si="4"/>
        <v>0</v>
      </c>
      <c r="AO39" s="3" t="s">
        <v>14</v>
      </c>
      <c r="AU39" s="3" t="s">
        <v>88</v>
      </c>
      <c r="AV39" s="3" t="b">
        <f t="shared" si="0"/>
        <v>0</v>
      </c>
      <c r="AW39" s="3" t="b">
        <f t="shared" si="5"/>
        <v>1</v>
      </c>
      <c r="AX39" s="3" t="b">
        <f t="shared" si="1"/>
        <v>0</v>
      </c>
      <c r="AY39" s="3" t="b">
        <f t="shared" si="2"/>
        <v>0</v>
      </c>
      <c r="AZ39" s="3" t="b">
        <f t="shared" si="3"/>
        <v>0</v>
      </c>
      <c r="BA39" s="3">
        <f t="shared" si="6"/>
        <v>0</v>
      </c>
      <c r="BB39" s="3">
        <f>SUM($BA$2:BA39)</f>
        <v>19</v>
      </c>
    </row>
    <row r="40" spans="1:54" x14ac:dyDescent="0.35">
      <c r="A40" s="3">
        <v>42000406</v>
      </c>
      <c r="B40" s="3" t="s">
        <v>101</v>
      </c>
      <c r="C40" s="4">
        <v>44397</v>
      </c>
      <c r="D40" s="3" t="s">
        <v>102</v>
      </c>
      <c r="E40" s="3" t="s">
        <v>103</v>
      </c>
      <c r="F40" s="3" t="s">
        <v>104</v>
      </c>
      <c r="G40" s="3" t="s">
        <v>105</v>
      </c>
      <c r="H40" s="3" t="s">
        <v>106</v>
      </c>
      <c r="I40" s="3" t="s">
        <v>66</v>
      </c>
      <c r="J40" s="3" t="s">
        <v>67</v>
      </c>
      <c r="K40" s="3" t="s">
        <v>107</v>
      </c>
      <c r="L40" s="3" t="s">
        <v>68</v>
      </c>
      <c r="M40" s="3" t="s">
        <v>108</v>
      </c>
      <c r="N40" s="3">
        <v>1</v>
      </c>
      <c r="O40" s="3">
        <v>2</v>
      </c>
      <c r="P40" s="3">
        <v>6</v>
      </c>
      <c r="Q40" s="5">
        <v>4.9884259259259265E-3</v>
      </c>
      <c r="R40" s="5">
        <v>3.3449074074074071E-3</v>
      </c>
      <c r="S40" s="5" t="s">
        <v>584</v>
      </c>
      <c r="T40" s="9">
        <f>MID(Table1[[#This Row],[Duration of the event described in that row.]],3,2)*60+RIGHT(Table1[[#This Row],[Duration of the event described in that row.]],2)</f>
        <v>16</v>
      </c>
      <c r="U40" s="3">
        <v>39</v>
      </c>
      <c r="V40" s="3" t="s">
        <v>69</v>
      </c>
      <c r="W40" s="3" t="s">
        <v>18</v>
      </c>
      <c r="AG40" s="3" t="s">
        <v>68</v>
      </c>
      <c r="AI40" s="3" t="str">
        <f>_xlfn.IFNA(INDEX('normalized by minutes'!$AI$12:$AI$28,MATCH('raw data'!AG40,'normalized by minutes'!$AH$12:$AH$28,0)),"")</f>
        <v>bucks</v>
      </c>
      <c r="AJ40" s="3">
        <f t="shared" si="4"/>
        <v>0</v>
      </c>
      <c r="AL40" s="3" t="s">
        <v>72</v>
      </c>
      <c r="AN40" s="3" t="s">
        <v>105</v>
      </c>
      <c r="AO40" s="3" t="s">
        <v>72</v>
      </c>
      <c r="AU40" s="3" t="s">
        <v>152</v>
      </c>
      <c r="AV40" s="3" t="b">
        <f t="shared" si="0"/>
        <v>0</v>
      </c>
      <c r="AW40" s="3" t="b">
        <f t="shared" si="5"/>
        <v>0</v>
      </c>
      <c r="AX40" s="3" t="b">
        <f t="shared" si="1"/>
        <v>1</v>
      </c>
      <c r="AY40" s="3" t="b">
        <f t="shared" si="2"/>
        <v>0</v>
      </c>
      <c r="AZ40" s="3" t="b">
        <f t="shared" si="3"/>
        <v>0</v>
      </c>
      <c r="BA40" s="3">
        <f t="shared" si="6"/>
        <v>1</v>
      </c>
      <c r="BB40" s="3">
        <f>SUM($BA$2:BA40)</f>
        <v>20</v>
      </c>
    </row>
    <row r="41" spans="1:54" x14ac:dyDescent="0.35">
      <c r="A41" s="3">
        <v>42000406</v>
      </c>
      <c r="B41" s="3" t="s">
        <v>101</v>
      </c>
      <c r="C41" s="4">
        <v>44397</v>
      </c>
      <c r="D41" s="3" t="s">
        <v>102</v>
      </c>
      <c r="E41" s="3" t="s">
        <v>103</v>
      </c>
      <c r="F41" s="3" t="s">
        <v>104</v>
      </c>
      <c r="G41" s="3" t="s">
        <v>105</v>
      </c>
      <c r="H41" s="3" t="s">
        <v>106</v>
      </c>
      <c r="I41" s="3" t="s">
        <v>66</v>
      </c>
      <c r="J41" s="3" t="s">
        <v>67</v>
      </c>
      <c r="K41" s="3" t="s">
        <v>107</v>
      </c>
      <c r="L41" s="3" t="s">
        <v>68</v>
      </c>
      <c r="M41" s="3" t="s">
        <v>108</v>
      </c>
      <c r="N41" s="3">
        <v>1</v>
      </c>
      <c r="O41" s="3">
        <v>5</v>
      </c>
      <c r="P41" s="3">
        <v>6</v>
      </c>
      <c r="Q41" s="5">
        <v>4.7569444444444447E-3</v>
      </c>
      <c r="R41" s="5">
        <v>3.5763888888888894E-3</v>
      </c>
      <c r="S41" s="5" t="s">
        <v>564</v>
      </c>
      <c r="T41" s="9">
        <f>MID(Table1[[#This Row],[Duration of the event described in that row.]],3,2)*60+RIGHT(Table1[[#This Row],[Duration of the event described in that row.]],2)</f>
        <v>20</v>
      </c>
      <c r="U41" s="3">
        <v>40</v>
      </c>
      <c r="V41" s="3" t="s">
        <v>110</v>
      </c>
      <c r="W41" s="3" t="s">
        <v>7</v>
      </c>
      <c r="AG41" s="3" t="s">
        <v>104</v>
      </c>
      <c r="AH41" s="3">
        <v>3</v>
      </c>
      <c r="AI41" s="3" t="str">
        <f>_xlfn.IFNA(INDEX('normalized by minutes'!$AI$12:$AI$28,MATCH('raw data'!AG41,'normalized by minutes'!$AH$12:$AH$28,0)),"")</f>
        <v>suns</v>
      </c>
      <c r="AJ41" s="3">
        <f t="shared" si="4"/>
        <v>-3</v>
      </c>
      <c r="AM41" s="3" t="s">
        <v>8</v>
      </c>
      <c r="AO41" s="3" t="s">
        <v>128</v>
      </c>
      <c r="AP41" s="3">
        <v>27</v>
      </c>
      <c r="AQ41" s="3">
        <v>-140</v>
      </c>
      <c r="AR41" s="3">
        <v>231</v>
      </c>
      <c r="AS41" s="3">
        <v>39</v>
      </c>
      <c r="AT41" s="3">
        <v>28.1</v>
      </c>
      <c r="AU41" s="3" t="s">
        <v>153</v>
      </c>
      <c r="AV41" s="3" t="b">
        <f t="shared" si="0"/>
        <v>1</v>
      </c>
      <c r="AW41" s="3" t="b">
        <f t="shared" si="5"/>
        <v>0</v>
      </c>
      <c r="AX41" s="3" t="b">
        <f t="shared" si="1"/>
        <v>0</v>
      </c>
      <c r="AY41" s="3" t="b">
        <f t="shared" si="2"/>
        <v>0</v>
      </c>
      <c r="AZ41" s="3" t="b">
        <f t="shared" si="3"/>
        <v>0</v>
      </c>
      <c r="BA41" s="3">
        <f t="shared" si="6"/>
        <v>1</v>
      </c>
      <c r="BB41" s="3">
        <f>SUM($BA$2:BA41)</f>
        <v>21</v>
      </c>
    </row>
    <row r="42" spans="1:54" x14ac:dyDescent="0.35">
      <c r="A42" s="3">
        <v>42000406</v>
      </c>
      <c r="B42" s="3" t="s">
        <v>101</v>
      </c>
      <c r="C42" s="4">
        <v>44397</v>
      </c>
      <c r="D42" s="3" t="s">
        <v>102</v>
      </c>
      <c r="E42" s="3" t="s">
        <v>103</v>
      </c>
      <c r="F42" s="3" t="s">
        <v>104</v>
      </c>
      <c r="G42" s="3" t="s">
        <v>105</v>
      </c>
      <c r="H42" s="3" t="s">
        <v>106</v>
      </c>
      <c r="I42" s="3" t="s">
        <v>66</v>
      </c>
      <c r="J42" s="3" t="s">
        <v>67</v>
      </c>
      <c r="K42" s="3" t="s">
        <v>107</v>
      </c>
      <c r="L42" s="3" t="s">
        <v>68</v>
      </c>
      <c r="M42" s="3" t="s">
        <v>108</v>
      </c>
      <c r="N42" s="3">
        <v>1</v>
      </c>
      <c r="O42" s="3">
        <v>5</v>
      </c>
      <c r="P42" s="3">
        <v>6</v>
      </c>
      <c r="Q42" s="5">
        <v>4.7569444444444447E-3</v>
      </c>
      <c r="R42" s="5">
        <v>3.5763888888888894E-3</v>
      </c>
      <c r="S42" s="5" t="s">
        <v>563</v>
      </c>
      <c r="T42" s="9">
        <f>MID(Table1[[#This Row],[Duration of the event described in that row.]],3,2)*60+RIGHT(Table1[[#This Row],[Duration of the event described in that row.]],2)</f>
        <v>0</v>
      </c>
      <c r="U42" s="3">
        <v>41</v>
      </c>
      <c r="V42" s="3" t="s">
        <v>69</v>
      </c>
      <c r="W42" s="3" t="s">
        <v>17</v>
      </c>
      <c r="AI42" s="3" t="str">
        <f>_xlfn.IFNA(INDEX('normalized by minutes'!$AI$12:$AI$28,MATCH('raw data'!AG42,'normalized by minutes'!$AH$12:$AH$28,0)),"")</f>
        <v/>
      </c>
      <c r="AJ42" s="3">
        <f t="shared" si="4"/>
        <v>0</v>
      </c>
      <c r="AO42" s="3" t="s">
        <v>80</v>
      </c>
      <c r="AU42" s="3" t="s">
        <v>154</v>
      </c>
      <c r="AV42" s="3" t="b">
        <f t="shared" si="0"/>
        <v>0</v>
      </c>
      <c r="AW42" s="3" t="b">
        <f t="shared" si="5"/>
        <v>0</v>
      </c>
      <c r="AX42" s="3" t="b">
        <f t="shared" si="1"/>
        <v>0</v>
      </c>
      <c r="AY42" s="3" t="b">
        <f t="shared" si="2"/>
        <v>0</v>
      </c>
      <c r="AZ42" s="3" t="b">
        <f t="shared" si="3"/>
        <v>0</v>
      </c>
      <c r="BA42" s="3">
        <f t="shared" si="6"/>
        <v>1</v>
      </c>
      <c r="BB42" s="3">
        <f>SUM($BA$2:BA42)</f>
        <v>22</v>
      </c>
    </row>
    <row r="43" spans="1:54" x14ac:dyDescent="0.35">
      <c r="A43" s="3">
        <v>42000406</v>
      </c>
      <c r="B43" s="3" t="s">
        <v>101</v>
      </c>
      <c r="C43" s="4">
        <v>44397</v>
      </c>
      <c r="D43" s="3" t="s">
        <v>102</v>
      </c>
      <c r="E43" s="3" t="s">
        <v>103</v>
      </c>
      <c r="F43" s="3" t="s">
        <v>104</v>
      </c>
      <c r="G43" s="3" t="s">
        <v>105</v>
      </c>
      <c r="H43" s="3" t="s">
        <v>106</v>
      </c>
      <c r="I43" s="3" t="s">
        <v>66</v>
      </c>
      <c r="J43" s="3" t="s">
        <v>67</v>
      </c>
      <c r="K43" s="3" t="s">
        <v>107</v>
      </c>
      <c r="L43" s="3" t="s">
        <v>68</v>
      </c>
      <c r="M43" s="3" t="s">
        <v>108</v>
      </c>
      <c r="N43" s="3">
        <v>1</v>
      </c>
      <c r="O43" s="3">
        <v>5</v>
      </c>
      <c r="P43" s="3">
        <v>8</v>
      </c>
      <c r="Q43" s="5">
        <v>4.5486111111111109E-3</v>
      </c>
      <c r="R43" s="5">
        <v>3.7847222222222223E-3</v>
      </c>
      <c r="S43" s="5" t="s">
        <v>570</v>
      </c>
      <c r="T43" s="9">
        <f>MID(Table1[[#This Row],[Duration of the event described in that row.]],3,2)*60+RIGHT(Table1[[#This Row],[Duration of the event described in that row.]],2)</f>
        <v>18</v>
      </c>
      <c r="U43" s="3">
        <v>42</v>
      </c>
      <c r="V43" s="3" t="s">
        <v>69</v>
      </c>
      <c r="W43" s="3" t="s">
        <v>7</v>
      </c>
      <c r="X43" s="3" t="s">
        <v>68</v>
      </c>
      <c r="AG43" s="3" t="s">
        <v>107</v>
      </c>
      <c r="AH43" s="3">
        <v>2</v>
      </c>
      <c r="AI43" s="3" t="str">
        <f>_xlfn.IFNA(INDEX('normalized by minutes'!$AI$12:$AI$28,MATCH('raw data'!AG43,'normalized by minutes'!$AH$12:$AH$28,0)),"")</f>
        <v>bucks</v>
      </c>
      <c r="AJ43" s="3">
        <f t="shared" si="4"/>
        <v>2</v>
      </c>
      <c r="AM43" s="3" t="s">
        <v>8</v>
      </c>
      <c r="AO43" s="3" t="s">
        <v>155</v>
      </c>
      <c r="AP43" s="3">
        <v>7</v>
      </c>
      <c r="AQ43" s="3">
        <v>24</v>
      </c>
      <c r="AR43" s="3">
        <v>61</v>
      </c>
      <c r="AS43" s="3">
        <v>27.4</v>
      </c>
      <c r="AT43" s="3">
        <v>82.9</v>
      </c>
      <c r="AU43" s="3" t="s">
        <v>156</v>
      </c>
      <c r="AV43" s="3" t="b">
        <f t="shared" si="0"/>
        <v>1</v>
      </c>
      <c r="AW43" s="3" t="b">
        <f t="shared" si="5"/>
        <v>0</v>
      </c>
      <c r="AX43" s="3" t="b">
        <f t="shared" si="1"/>
        <v>0</v>
      </c>
      <c r="AY43" s="3" t="b">
        <f t="shared" si="2"/>
        <v>0</v>
      </c>
      <c r="AZ43" s="3" t="b">
        <f t="shared" si="3"/>
        <v>0</v>
      </c>
      <c r="BA43" s="3">
        <f t="shared" si="6"/>
        <v>0</v>
      </c>
      <c r="BB43" s="3">
        <f>SUM($BA$2:BA43)</f>
        <v>22</v>
      </c>
    </row>
    <row r="44" spans="1:54" x14ac:dyDescent="0.35">
      <c r="A44" s="3">
        <v>42000406</v>
      </c>
      <c r="B44" s="3" t="s">
        <v>101</v>
      </c>
      <c r="C44" s="4">
        <v>44397</v>
      </c>
      <c r="D44" s="3" t="s">
        <v>102</v>
      </c>
      <c r="E44" s="3" t="s">
        <v>103</v>
      </c>
      <c r="F44" s="3" t="s">
        <v>104</v>
      </c>
      <c r="G44" s="3" t="s">
        <v>105</v>
      </c>
      <c r="H44" s="3" t="s">
        <v>106</v>
      </c>
      <c r="I44" s="3" t="s">
        <v>66</v>
      </c>
      <c r="J44" s="3" t="s">
        <v>67</v>
      </c>
      <c r="K44" s="3" t="s">
        <v>107</v>
      </c>
      <c r="L44" s="3" t="s">
        <v>68</v>
      </c>
      <c r="M44" s="3" t="s">
        <v>108</v>
      </c>
      <c r="N44" s="3">
        <v>1</v>
      </c>
      <c r="O44" s="3">
        <v>5</v>
      </c>
      <c r="P44" s="3">
        <v>8</v>
      </c>
      <c r="Q44" s="5">
        <v>4.386574074074074E-3</v>
      </c>
      <c r="R44" s="5">
        <v>3.9467592592592592E-3</v>
      </c>
      <c r="S44" s="5" t="s">
        <v>569</v>
      </c>
      <c r="T44" s="9">
        <f>MID(Table1[[#This Row],[Duration of the event described in that row.]],3,2)*60+RIGHT(Table1[[#This Row],[Duration of the event described in that row.]],2)</f>
        <v>14</v>
      </c>
      <c r="U44" s="3">
        <v>43</v>
      </c>
      <c r="V44" s="3" t="s">
        <v>110</v>
      </c>
      <c r="W44" s="3" t="s">
        <v>18</v>
      </c>
      <c r="AG44" s="3" t="s">
        <v>103</v>
      </c>
      <c r="AI44" s="3" t="str">
        <f>_xlfn.IFNA(INDEX('normalized by minutes'!$AI$12:$AI$28,MATCH('raw data'!AG44,'normalized by minutes'!$AH$12:$AH$28,0)),"")</f>
        <v>suns</v>
      </c>
      <c r="AJ44" s="3">
        <f t="shared" si="4"/>
        <v>0</v>
      </c>
      <c r="AL44" s="3" t="s">
        <v>72</v>
      </c>
      <c r="AN44" s="3" t="s">
        <v>68</v>
      </c>
      <c r="AO44" s="3" t="s">
        <v>72</v>
      </c>
      <c r="AU44" s="3" t="s">
        <v>157</v>
      </c>
      <c r="AV44" s="3" t="b">
        <f t="shared" si="0"/>
        <v>0</v>
      </c>
      <c r="AW44" s="3" t="b">
        <f t="shared" si="5"/>
        <v>0</v>
      </c>
      <c r="AX44" s="3" t="b">
        <f t="shared" si="1"/>
        <v>1</v>
      </c>
      <c r="AY44" s="3" t="b">
        <f t="shared" si="2"/>
        <v>0</v>
      </c>
      <c r="AZ44" s="3" t="b">
        <f t="shared" si="3"/>
        <v>0</v>
      </c>
      <c r="BA44" s="3">
        <f t="shared" si="6"/>
        <v>1</v>
      </c>
      <c r="BB44" s="3">
        <f>SUM($BA$2:BA44)</f>
        <v>23</v>
      </c>
    </row>
    <row r="45" spans="1:54" x14ac:dyDescent="0.35">
      <c r="A45" s="3">
        <v>42000406</v>
      </c>
      <c r="B45" s="3" t="s">
        <v>101</v>
      </c>
      <c r="C45" s="4">
        <v>44397</v>
      </c>
      <c r="D45" s="3" t="s">
        <v>102</v>
      </c>
      <c r="E45" s="3" t="s">
        <v>103</v>
      </c>
      <c r="F45" s="3" t="s">
        <v>104</v>
      </c>
      <c r="G45" s="3" t="s">
        <v>105</v>
      </c>
      <c r="H45" s="3" t="s">
        <v>106</v>
      </c>
      <c r="I45" s="3" t="s">
        <v>66</v>
      </c>
      <c r="J45" s="3" t="s">
        <v>67</v>
      </c>
      <c r="K45" s="3" t="s">
        <v>107</v>
      </c>
      <c r="L45" s="3" t="s">
        <v>68</v>
      </c>
      <c r="M45" s="3" t="s">
        <v>108</v>
      </c>
      <c r="N45" s="3">
        <v>1</v>
      </c>
      <c r="O45" s="3">
        <v>5</v>
      </c>
      <c r="P45" s="3">
        <v>10</v>
      </c>
      <c r="Q45" s="5">
        <v>4.340277777777778E-3</v>
      </c>
      <c r="R45" s="5">
        <v>3.9930555555555561E-3</v>
      </c>
      <c r="S45" s="5" t="s">
        <v>585</v>
      </c>
      <c r="T45" s="9">
        <f>MID(Table1[[#This Row],[Duration of the event described in that row.]],3,2)*60+RIGHT(Table1[[#This Row],[Duration of the event described in that row.]],2)</f>
        <v>4</v>
      </c>
      <c r="U45" s="3">
        <v>44</v>
      </c>
      <c r="V45" s="3" t="s">
        <v>69</v>
      </c>
      <c r="W45" s="3" t="s">
        <v>7</v>
      </c>
      <c r="AG45" s="3" t="s">
        <v>68</v>
      </c>
      <c r="AH45" s="3">
        <v>2</v>
      </c>
      <c r="AI45" s="3" t="str">
        <f>_xlfn.IFNA(INDEX('normalized by minutes'!$AI$12:$AI$28,MATCH('raw data'!AG45,'normalized by minutes'!$AH$12:$AH$28,0)),"")</f>
        <v>bucks</v>
      </c>
      <c r="AJ45" s="3">
        <f t="shared" si="4"/>
        <v>2</v>
      </c>
      <c r="AM45" s="3" t="s">
        <v>8</v>
      </c>
      <c r="AO45" s="3" t="s">
        <v>158</v>
      </c>
      <c r="AP45" s="3">
        <v>1</v>
      </c>
      <c r="AQ45" s="3">
        <v>3</v>
      </c>
      <c r="AR45" s="3">
        <v>13</v>
      </c>
      <c r="AS45" s="3">
        <v>25.3</v>
      </c>
      <c r="AT45" s="3">
        <v>87.7</v>
      </c>
      <c r="AU45" s="3" t="s">
        <v>159</v>
      </c>
      <c r="AV45" s="3" t="b">
        <f t="shared" si="0"/>
        <v>1</v>
      </c>
      <c r="AW45" s="3" t="b">
        <f t="shared" si="5"/>
        <v>0</v>
      </c>
      <c r="AX45" s="3" t="b">
        <f t="shared" si="1"/>
        <v>0</v>
      </c>
      <c r="AY45" s="3" t="b">
        <f t="shared" si="2"/>
        <v>0</v>
      </c>
      <c r="AZ45" s="3" t="b">
        <f t="shared" si="3"/>
        <v>0</v>
      </c>
      <c r="BA45" s="3">
        <f t="shared" si="6"/>
        <v>1</v>
      </c>
      <c r="BB45" s="3">
        <f>SUM($BA$2:BA45)</f>
        <v>24</v>
      </c>
    </row>
    <row r="46" spans="1:54" x14ac:dyDescent="0.35">
      <c r="A46" s="3">
        <v>42000406</v>
      </c>
      <c r="B46" s="3" t="s">
        <v>101</v>
      </c>
      <c r="C46" s="4">
        <v>44397</v>
      </c>
      <c r="D46" s="3" t="s">
        <v>102</v>
      </c>
      <c r="E46" s="3" t="s">
        <v>103</v>
      </c>
      <c r="F46" s="3" t="s">
        <v>104</v>
      </c>
      <c r="G46" s="3" t="s">
        <v>105</v>
      </c>
      <c r="H46" s="3" t="s">
        <v>106</v>
      </c>
      <c r="I46" s="3" t="s">
        <v>66</v>
      </c>
      <c r="J46" s="3" t="s">
        <v>67</v>
      </c>
      <c r="K46" s="3" t="s">
        <v>107</v>
      </c>
      <c r="L46" s="3" t="s">
        <v>68</v>
      </c>
      <c r="M46" s="3" t="s">
        <v>108</v>
      </c>
      <c r="N46" s="3">
        <v>1</v>
      </c>
      <c r="O46" s="3">
        <v>5</v>
      </c>
      <c r="P46" s="3">
        <v>10</v>
      </c>
      <c r="Q46" s="5">
        <v>4.2361111111111106E-3</v>
      </c>
      <c r="R46" s="5">
        <v>4.0972222222222226E-3</v>
      </c>
      <c r="S46" s="5" t="s">
        <v>577</v>
      </c>
      <c r="T46" s="9">
        <f>MID(Table1[[#This Row],[Duration of the event described in that row.]],3,2)*60+RIGHT(Table1[[#This Row],[Duration of the event described in that row.]],2)</f>
        <v>9</v>
      </c>
      <c r="U46" s="3">
        <v>45</v>
      </c>
      <c r="V46" s="3" t="s">
        <v>110</v>
      </c>
      <c r="W46" s="3" t="s">
        <v>7</v>
      </c>
      <c r="AG46" s="3" t="s">
        <v>105</v>
      </c>
      <c r="AH46" s="3">
        <v>0</v>
      </c>
      <c r="AI46" s="3" t="str">
        <f>_xlfn.IFNA(INDEX('normalized by minutes'!$AI$12:$AI$28,MATCH('raw data'!AG46,'normalized by minutes'!$AH$12:$AH$28,0)),"")</f>
        <v>suns</v>
      </c>
      <c r="AJ46" s="3">
        <f t="shared" si="4"/>
        <v>0</v>
      </c>
      <c r="AM46" s="3" t="s">
        <v>4</v>
      </c>
      <c r="AO46" s="3" t="s">
        <v>160</v>
      </c>
      <c r="AP46" s="3">
        <v>26</v>
      </c>
      <c r="AQ46" s="3">
        <v>-78</v>
      </c>
      <c r="AR46" s="3">
        <v>250</v>
      </c>
      <c r="AS46" s="3">
        <v>32.799999999999997</v>
      </c>
      <c r="AT46" s="3">
        <v>30</v>
      </c>
      <c r="AU46" s="3" t="s">
        <v>161</v>
      </c>
      <c r="AV46" s="3" t="b">
        <f t="shared" si="0"/>
        <v>0</v>
      </c>
      <c r="AW46" s="3" t="b">
        <f t="shared" si="5"/>
        <v>0</v>
      </c>
      <c r="AX46" s="3" t="b">
        <f t="shared" si="1"/>
        <v>0</v>
      </c>
      <c r="AY46" s="3" t="b">
        <f t="shared" si="2"/>
        <v>0</v>
      </c>
      <c r="AZ46" s="3" t="b">
        <f t="shared" si="3"/>
        <v>0</v>
      </c>
      <c r="BA46" s="3">
        <f t="shared" si="6"/>
        <v>1</v>
      </c>
      <c r="BB46" s="3">
        <f>SUM($BA$2:BA46)</f>
        <v>25</v>
      </c>
    </row>
    <row r="47" spans="1:54" x14ac:dyDescent="0.35">
      <c r="A47" s="3">
        <v>42000406</v>
      </c>
      <c r="B47" s="3" t="s">
        <v>101</v>
      </c>
      <c r="C47" s="4">
        <v>44397</v>
      </c>
      <c r="D47" s="3" t="s">
        <v>102</v>
      </c>
      <c r="E47" s="3" t="s">
        <v>103</v>
      </c>
      <c r="F47" s="3" t="s">
        <v>104</v>
      </c>
      <c r="G47" s="3" t="s">
        <v>105</v>
      </c>
      <c r="H47" s="3" t="s">
        <v>106</v>
      </c>
      <c r="I47" s="3" t="s">
        <v>66</v>
      </c>
      <c r="J47" s="3" t="s">
        <v>67</v>
      </c>
      <c r="K47" s="3" t="s">
        <v>107</v>
      </c>
      <c r="L47" s="3" t="s">
        <v>68</v>
      </c>
      <c r="M47" s="3" t="s">
        <v>108</v>
      </c>
      <c r="N47" s="3">
        <v>1</v>
      </c>
      <c r="O47" s="3">
        <v>5</v>
      </c>
      <c r="P47" s="3">
        <v>10</v>
      </c>
      <c r="Q47" s="5">
        <v>4.2245370370370371E-3</v>
      </c>
      <c r="R47" s="5">
        <v>4.108796296296297E-3</v>
      </c>
      <c r="S47" s="5" t="s">
        <v>573</v>
      </c>
      <c r="T47" s="9">
        <f>MID(Table1[[#This Row],[Duration of the event described in that row.]],3,2)*60+RIGHT(Table1[[#This Row],[Duration of the event described in that row.]],2)</f>
        <v>1</v>
      </c>
      <c r="U47" s="3">
        <v>46</v>
      </c>
      <c r="V47" s="3" t="s">
        <v>69</v>
      </c>
      <c r="W47" s="3" t="s">
        <v>5</v>
      </c>
      <c r="AG47" s="3" t="s">
        <v>67</v>
      </c>
      <c r="AI47" s="3" t="str">
        <f>_xlfn.IFNA(INDEX('normalized by minutes'!$AI$12:$AI$28,MATCH('raw data'!AG47,'normalized by minutes'!$AH$12:$AH$28,0)),"")</f>
        <v>bucks</v>
      </c>
      <c r="AJ47" s="3">
        <f t="shared" si="4"/>
        <v>0</v>
      </c>
      <c r="AO47" s="3" t="s">
        <v>14</v>
      </c>
      <c r="AU47" s="3" t="s">
        <v>74</v>
      </c>
      <c r="AV47" s="3" t="b">
        <f t="shared" si="0"/>
        <v>0</v>
      </c>
      <c r="AW47" s="3" t="b">
        <f t="shared" si="5"/>
        <v>1</v>
      </c>
      <c r="AX47" s="3" t="b">
        <f t="shared" si="1"/>
        <v>0</v>
      </c>
      <c r="AY47" s="3" t="b">
        <f t="shared" si="2"/>
        <v>0</v>
      </c>
      <c r="AZ47" s="3" t="b">
        <f t="shared" si="3"/>
        <v>0</v>
      </c>
      <c r="BA47" s="3">
        <f t="shared" si="6"/>
        <v>0</v>
      </c>
      <c r="BB47" s="3">
        <f>SUM($BA$2:BA47)</f>
        <v>25</v>
      </c>
    </row>
    <row r="48" spans="1:54" x14ac:dyDescent="0.35">
      <c r="A48" s="3">
        <v>42000406</v>
      </c>
      <c r="B48" s="3" t="s">
        <v>101</v>
      </c>
      <c r="C48" s="4">
        <v>44397</v>
      </c>
      <c r="D48" s="3" t="s">
        <v>102</v>
      </c>
      <c r="E48" s="3" t="s">
        <v>103</v>
      </c>
      <c r="F48" s="3" t="s">
        <v>104</v>
      </c>
      <c r="G48" s="3" t="s">
        <v>105</v>
      </c>
      <c r="H48" s="3" t="s">
        <v>106</v>
      </c>
      <c r="I48" s="3" t="s">
        <v>66</v>
      </c>
      <c r="J48" s="3" t="s">
        <v>67</v>
      </c>
      <c r="K48" s="3" t="s">
        <v>107</v>
      </c>
      <c r="L48" s="3" t="s">
        <v>68</v>
      </c>
      <c r="M48" s="3" t="s">
        <v>108</v>
      </c>
      <c r="N48" s="3">
        <v>1</v>
      </c>
      <c r="O48" s="3">
        <v>5</v>
      </c>
      <c r="P48" s="3">
        <v>10</v>
      </c>
      <c r="Q48" s="5">
        <v>4.1319444444444442E-3</v>
      </c>
      <c r="R48" s="5">
        <v>4.2013888888888891E-3</v>
      </c>
      <c r="S48" s="5" t="s">
        <v>586</v>
      </c>
      <c r="T48" s="9">
        <f>MID(Table1[[#This Row],[Duration of the event described in that row.]],3,2)*60+RIGHT(Table1[[#This Row],[Duration of the event described in that row.]],2)</f>
        <v>8</v>
      </c>
      <c r="U48" s="3">
        <v>47</v>
      </c>
      <c r="V48" s="3" t="s">
        <v>69</v>
      </c>
      <c r="W48" s="3" t="s">
        <v>7</v>
      </c>
      <c r="AG48" s="3" t="s">
        <v>67</v>
      </c>
      <c r="AH48" s="3">
        <v>0</v>
      </c>
      <c r="AI48" s="3" t="str">
        <f>_xlfn.IFNA(INDEX('normalized by minutes'!$AI$12:$AI$28,MATCH('raw data'!AG48,'normalized by minutes'!$AH$12:$AH$28,0)),"")</f>
        <v>bucks</v>
      </c>
      <c r="AJ48" s="3">
        <f t="shared" si="4"/>
        <v>0</v>
      </c>
      <c r="AM48" s="3" t="s">
        <v>4</v>
      </c>
      <c r="AO48" s="3" t="s">
        <v>134</v>
      </c>
      <c r="AP48" s="3">
        <v>28</v>
      </c>
      <c r="AQ48" s="3">
        <v>-181</v>
      </c>
      <c r="AR48" s="3">
        <v>211</v>
      </c>
      <c r="AS48" s="3">
        <v>6.8999999999999897</v>
      </c>
      <c r="AT48" s="3">
        <v>67.900000000000006</v>
      </c>
      <c r="AU48" s="3" t="s">
        <v>162</v>
      </c>
      <c r="AV48" s="3" t="b">
        <f t="shared" si="0"/>
        <v>0</v>
      </c>
      <c r="AW48" s="3" t="b">
        <f t="shared" si="5"/>
        <v>0</v>
      </c>
      <c r="AX48" s="3" t="b">
        <f t="shared" si="1"/>
        <v>0</v>
      </c>
      <c r="AY48" s="3" t="b">
        <f t="shared" si="2"/>
        <v>0</v>
      </c>
      <c r="AZ48" s="3" t="b">
        <f t="shared" si="3"/>
        <v>0</v>
      </c>
      <c r="BA48" s="3">
        <f t="shared" si="6"/>
        <v>1</v>
      </c>
      <c r="BB48" s="3">
        <f>SUM($BA$2:BA48)</f>
        <v>26</v>
      </c>
    </row>
    <row r="49" spans="1:54" x14ac:dyDescent="0.35">
      <c r="A49" s="3">
        <v>42000406</v>
      </c>
      <c r="B49" s="3" t="s">
        <v>101</v>
      </c>
      <c r="C49" s="4">
        <v>44397</v>
      </c>
      <c r="D49" s="3" t="s">
        <v>102</v>
      </c>
      <c r="E49" s="3" t="s">
        <v>103</v>
      </c>
      <c r="F49" s="3" t="s">
        <v>104</v>
      </c>
      <c r="G49" s="3" t="s">
        <v>105</v>
      </c>
      <c r="H49" s="3" t="s">
        <v>106</v>
      </c>
      <c r="I49" s="3" t="s">
        <v>66</v>
      </c>
      <c r="J49" s="3" t="s">
        <v>67</v>
      </c>
      <c r="K49" s="3" t="s">
        <v>107</v>
      </c>
      <c r="L49" s="3" t="s">
        <v>68</v>
      </c>
      <c r="M49" s="3" t="s">
        <v>108</v>
      </c>
      <c r="N49" s="3">
        <v>1</v>
      </c>
      <c r="O49" s="3">
        <v>5</v>
      </c>
      <c r="P49" s="3">
        <v>10</v>
      </c>
      <c r="Q49" s="5">
        <v>4.1203703703703706E-3</v>
      </c>
      <c r="R49" s="5">
        <v>4.2129629629629626E-3</v>
      </c>
      <c r="S49" s="5" t="s">
        <v>573</v>
      </c>
      <c r="T49" s="9">
        <f>MID(Table1[[#This Row],[Duration of the event described in that row.]],3,2)*60+RIGHT(Table1[[#This Row],[Duration of the event described in that row.]],2)</f>
        <v>1</v>
      </c>
      <c r="U49" s="3">
        <v>48</v>
      </c>
      <c r="V49" s="3" t="s">
        <v>110</v>
      </c>
      <c r="W49" s="3" t="s">
        <v>5</v>
      </c>
      <c r="AG49" s="3" t="s">
        <v>105</v>
      </c>
      <c r="AI49" s="3" t="str">
        <f>_xlfn.IFNA(INDEX('normalized by minutes'!$AI$12:$AI$28,MATCH('raw data'!AG49,'normalized by minutes'!$AH$12:$AH$28,0)),"")</f>
        <v>suns</v>
      </c>
      <c r="AJ49" s="3">
        <f t="shared" si="4"/>
        <v>0</v>
      </c>
      <c r="AO49" s="3" t="s">
        <v>14</v>
      </c>
      <c r="AU49" s="3" t="s">
        <v>163</v>
      </c>
      <c r="AV49" s="3" t="b">
        <f t="shared" si="0"/>
        <v>0</v>
      </c>
      <c r="AW49" s="3" t="b">
        <f t="shared" si="5"/>
        <v>1</v>
      </c>
      <c r="AX49" s="3" t="b">
        <f t="shared" si="1"/>
        <v>0</v>
      </c>
      <c r="AY49" s="3" t="b">
        <f t="shared" si="2"/>
        <v>0</v>
      </c>
      <c r="AZ49" s="3" t="b">
        <f t="shared" si="3"/>
        <v>0</v>
      </c>
      <c r="BA49" s="3">
        <f t="shared" si="6"/>
        <v>0</v>
      </c>
      <c r="BB49" s="3">
        <f>SUM($BA$2:BA49)</f>
        <v>26</v>
      </c>
    </row>
    <row r="50" spans="1:54" x14ac:dyDescent="0.35">
      <c r="A50" s="3">
        <v>42000406</v>
      </c>
      <c r="B50" s="3" t="s">
        <v>101</v>
      </c>
      <c r="C50" s="4">
        <v>44397</v>
      </c>
      <c r="D50" s="3" t="s">
        <v>102</v>
      </c>
      <c r="E50" s="3" t="s">
        <v>103</v>
      </c>
      <c r="F50" s="3" t="s">
        <v>104</v>
      </c>
      <c r="G50" s="3" t="s">
        <v>105</v>
      </c>
      <c r="H50" s="3" t="s">
        <v>106</v>
      </c>
      <c r="I50" s="3" t="s">
        <v>66</v>
      </c>
      <c r="J50" s="3" t="s">
        <v>67</v>
      </c>
      <c r="K50" s="3" t="s">
        <v>107</v>
      </c>
      <c r="L50" s="3" t="s">
        <v>68</v>
      </c>
      <c r="M50" s="3" t="s">
        <v>108</v>
      </c>
      <c r="N50" s="3">
        <v>1</v>
      </c>
      <c r="O50" s="3">
        <v>7</v>
      </c>
      <c r="P50" s="3">
        <v>10</v>
      </c>
      <c r="Q50" s="5">
        <v>4.0277777777777777E-3</v>
      </c>
      <c r="R50" s="5">
        <v>4.3055555555555555E-3</v>
      </c>
      <c r="S50" s="5" t="s">
        <v>586</v>
      </c>
      <c r="T50" s="9">
        <f>MID(Table1[[#This Row],[Duration of the event described in that row.]],3,2)*60+RIGHT(Table1[[#This Row],[Duration of the event described in that row.]],2)</f>
        <v>8</v>
      </c>
      <c r="U50" s="3">
        <v>49</v>
      </c>
      <c r="V50" s="3" t="s">
        <v>110</v>
      </c>
      <c r="W50" s="3" t="s">
        <v>7</v>
      </c>
      <c r="AG50" s="3" t="s">
        <v>106</v>
      </c>
      <c r="AH50" s="3">
        <v>2</v>
      </c>
      <c r="AI50" s="3" t="str">
        <f>_xlfn.IFNA(INDEX('normalized by minutes'!$AI$12:$AI$28,MATCH('raw data'!AG50,'normalized by minutes'!$AH$12:$AH$28,0)),"")</f>
        <v>suns</v>
      </c>
      <c r="AJ50" s="3">
        <f t="shared" si="4"/>
        <v>-2</v>
      </c>
      <c r="AM50" s="3" t="s">
        <v>8</v>
      </c>
      <c r="AO50" s="3" t="s">
        <v>111</v>
      </c>
      <c r="AP50" s="3">
        <v>16</v>
      </c>
      <c r="AQ50" s="3">
        <v>155</v>
      </c>
      <c r="AR50" s="3">
        <v>45</v>
      </c>
      <c r="AS50" s="3">
        <v>9.5</v>
      </c>
      <c r="AT50" s="3">
        <v>9.5</v>
      </c>
      <c r="AU50" s="3" t="s">
        <v>164</v>
      </c>
      <c r="AV50" s="3" t="b">
        <f t="shared" si="0"/>
        <v>1</v>
      </c>
      <c r="AW50" s="3" t="b">
        <f t="shared" si="5"/>
        <v>0</v>
      </c>
      <c r="AX50" s="3" t="b">
        <f t="shared" si="1"/>
        <v>0</v>
      </c>
      <c r="AY50" s="3" t="b">
        <f t="shared" si="2"/>
        <v>0</v>
      </c>
      <c r="AZ50" s="3" t="b">
        <f t="shared" si="3"/>
        <v>0</v>
      </c>
      <c r="BA50" s="3">
        <f t="shared" si="6"/>
        <v>1</v>
      </c>
      <c r="BB50" s="3">
        <f>SUM($BA$2:BA50)</f>
        <v>27</v>
      </c>
    </row>
    <row r="51" spans="1:54" x14ac:dyDescent="0.35">
      <c r="A51" s="3">
        <v>42000406</v>
      </c>
      <c r="B51" s="3" t="s">
        <v>101</v>
      </c>
      <c r="C51" s="4">
        <v>44397</v>
      </c>
      <c r="D51" s="3" t="s">
        <v>102</v>
      </c>
      <c r="E51" s="3" t="s">
        <v>103</v>
      </c>
      <c r="F51" s="3" t="s">
        <v>104</v>
      </c>
      <c r="G51" s="3" t="s">
        <v>105</v>
      </c>
      <c r="H51" s="3" t="s">
        <v>106</v>
      </c>
      <c r="I51" s="3" t="s">
        <v>66</v>
      </c>
      <c r="J51" s="3" t="s">
        <v>67</v>
      </c>
      <c r="K51" s="3" t="s">
        <v>107</v>
      </c>
      <c r="L51" s="3" t="s">
        <v>68</v>
      </c>
      <c r="M51" s="3" t="s">
        <v>108</v>
      </c>
      <c r="N51" s="3">
        <v>1</v>
      </c>
      <c r="O51" s="3">
        <v>7</v>
      </c>
      <c r="P51" s="3">
        <v>12</v>
      </c>
      <c r="Q51" s="5">
        <v>3.8194444444444443E-3</v>
      </c>
      <c r="R51" s="5">
        <v>4.5138888888888893E-3</v>
      </c>
      <c r="S51" s="5" t="s">
        <v>570</v>
      </c>
      <c r="T51" s="9">
        <f>MID(Table1[[#This Row],[Duration of the event described in that row.]],3,2)*60+RIGHT(Table1[[#This Row],[Duration of the event described in that row.]],2)</f>
        <v>18</v>
      </c>
      <c r="U51" s="3">
        <v>50</v>
      </c>
      <c r="V51" s="3" t="s">
        <v>69</v>
      </c>
      <c r="W51" s="3" t="s">
        <v>7</v>
      </c>
      <c r="AG51" s="3" t="s">
        <v>68</v>
      </c>
      <c r="AH51" s="3">
        <v>2</v>
      </c>
      <c r="AI51" s="3" t="str">
        <f>_xlfn.IFNA(INDEX('normalized by minutes'!$AI$12:$AI$28,MATCH('raw data'!AG51,'normalized by minutes'!$AH$12:$AH$28,0)),"")</f>
        <v>bucks</v>
      </c>
      <c r="AJ51" s="3">
        <f t="shared" si="4"/>
        <v>2</v>
      </c>
      <c r="AM51" s="3" t="s">
        <v>8</v>
      </c>
      <c r="AO51" s="3" t="s">
        <v>111</v>
      </c>
      <c r="AP51" s="3">
        <v>19</v>
      </c>
      <c r="AQ51" s="3">
        <v>-120</v>
      </c>
      <c r="AR51" s="3">
        <v>143</v>
      </c>
      <c r="AS51" s="3">
        <v>13</v>
      </c>
      <c r="AT51" s="3">
        <v>74.7</v>
      </c>
      <c r="AU51" s="3" t="s">
        <v>165</v>
      </c>
      <c r="AV51" s="3" t="b">
        <f t="shared" si="0"/>
        <v>1</v>
      </c>
      <c r="AW51" s="3" t="b">
        <f t="shared" si="5"/>
        <v>0</v>
      </c>
      <c r="AX51" s="3" t="b">
        <f t="shared" si="1"/>
        <v>0</v>
      </c>
      <c r="AY51" s="3" t="b">
        <f t="shared" si="2"/>
        <v>0</v>
      </c>
      <c r="AZ51" s="3" t="b">
        <f t="shared" si="3"/>
        <v>0</v>
      </c>
      <c r="BA51" s="3">
        <f t="shared" si="6"/>
        <v>1</v>
      </c>
      <c r="BB51" s="3">
        <f>SUM($BA$2:BA51)</f>
        <v>28</v>
      </c>
    </row>
    <row r="52" spans="1:54" x14ac:dyDescent="0.35">
      <c r="A52" s="3">
        <v>42000406</v>
      </c>
      <c r="B52" s="3" t="s">
        <v>101</v>
      </c>
      <c r="C52" s="4">
        <v>44397</v>
      </c>
      <c r="D52" s="3" t="s">
        <v>102</v>
      </c>
      <c r="E52" s="3" t="s">
        <v>103</v>
      </c>
      <c r="F52" s="3" t="s">
        <v>104</v>
      </c>
      <c r="G52" s="3" t="s">
        <v>105</v>
      </c>
      <c r="H52" s="3" t="s">
        <v>106</v>
      </c>
      <c r="I52" s="3" t="s">
        <v>66</v>
      </c>
      <c r="J52" s="3" t="s">
        <v>67</v>
      </c>
      <c r="K52" s="3" t="s">
        <v>107</v>
      </c>
      <c r="L52" s="3" t="s">
        <v>68</v>
      </c>
      <c r="M52" s="3" t="s">
        <v>108</v>
      </c>
      <c r="N52" s="3">
        <v>1</v>
      </c>
      <c r="O52" s="3">
        <v>7</v>
      </c>
      <c r="P52" s="3">
        <v>12</v>
      </c>
      <c r="Q52" s="5">
        <v>3.7500000000000003E-3</v>
      </c>
      <c r="R52" s="5">
        <v>4.5833333333333334E-3</v>
      </c>
      <c r="S52" s="5" t="s">
        <v>574</v>
      </c>
      <c r="T52" s="9">
        <f>MID(Table1[[#This Row],[Duration of the event described in that row.]],3,2)*60+RIGHT(Table1[[#This Row],[Duration of the event described in that row.]],2)</f>
        <v>6</v>
      </c>
      <c r="U52" s="3">
        <v>51</v>
      </c>
      <c r="V52" s="3" t="s">
        <v>110</v>
      </c>
      <c r="W52" s="3" t="s">
        <v>7</v>
      </c>
      <c r="AG52" s="3" t="s">
        <v>102</v>
      </c>
      <c r="AH52" s="3">
        <v>0</v>
      </c>
      <c r="AI52" s="3" t="str">
        <f>_xlfn.IFNA(INDEX('normalized by minutes'!$AI$12:$AI$28,MATCH('raw data'!AG52,'normalized by minutes'!$AH$12:$AH$28,0)),"")</f>
        <v>suns</v>
      </c>
      <c r="AJ52" s="3">
        <f t="shared" si="4"/>
        <v>0</v>
      </c>
      <c r="AM52" s="3" t="s">
        <v>4</v>
      </c>
      <c r="AO52" s="3" t="s">
        <v>166</v>
      </c>
      <c r="AP52" s="3">
        <v>9</v>
      </c>
      <c r="AQ52" s="3">
        <v>15</v>
      </c>
      <c r="AR52" s="3">
        <v>85</v>
      </c>
      <c r="AS52" s="3">
        <v>23.5</v>
      </c>
      <c r="AT52" s="3">
        <v>13.5</v>
      </c>
      <c r="AU52" s="3" t="s">
        <v>167</v>
      </c>
      <c r="AV52" s="3" t="b">
        <f t="shared" si="0"/>
        <v>0</v>
      </c>
      <c r="AW52" s="3" t="b">
        <f t="shared" si="5"/>
        <v>0</v>
      </c>
      <c r="AX52" s="3" t="b">
        <f t="shared" si="1"/>
        <v>0</v>
      </c>
      <c r="AY52" s="3" t="b">
        <f t="shared" si="2"/>
        <v>0</v>
      </c>
      <c r="AZ52" s="3" t="b">
        <f t="shared" si="3"/>
        <v>0</v>
      </c>
      <c r="BA52" s="3">
        <f t="shared" si="6"/>
        <v>1</v>
      </c>
      <c r="BB52" s="3">
        <f>SUM($BA$2:BA52)</f>
        <v>29</v>
      </c>
    </row>
    <row r="53" spans="1:54" x14ac:dyDescent="0.35">
      <c r="A53" s="3">
        <v>42000406</v>
      </c>
      <c r="B53" s="3" t="s">
        <v>101</v>
      </c>
      <c r="C53" s="4">
        <v>44397</v>
      </c>
      <c r="D53" s="3" t="s">
        <v>102</v>
      </c>
      <c r="E53" s="3" t="s">
        <v>103</v>
      </c>
      <c r="F53" s="3" t="s">
        <v>104</v>
      </c>
      <c r="G53" s="3" t="s">
        <v>105</v>
      </c>
      <c r="H53" s="3" t="s">
        <v>106</v>
      </c>
      <c r="I53" s="3" t="s">
        <v>66</v>
      </c>
      <c r="J53" s="3" t="s">
        <v>67</v>
      </c>
      <c r="K53" s="3" t="s">
        <v>107</v>
      </c>
      <c r="L53" s="3" t="s">
        <v>68</v>
      </c>
      <c r="M53" s="3" t="s">
        <v>108</v>
      </c>
      <c r="N53" s="3">
        <v>1</v>
      </c>
      <c r="O53" s="3">
        <v>7</v>
      </c>
      <c r="P53" s="3">
        <v>12</v>
      </c>
      <c r="Q53" s="5">
        <v>3.7384259259259263E-3</v>
      </c>
      <c r="R53" s="5">
        <v>4.5949074074074078E-3</v>
      </c>
      <c r="S53" s="5" t="s">
        <v>573</v>
      </c>
      <c r="T53" s="9">
        <f>MID(Table1[[#This Row],[Duration of the event described in that row.]],3,2)*60+RIGHT(Table1[[#This Row],[Duration of the event described in that row.]],2)</f>
        <v>1</v>
      </c>
      <c r="U53" s="3">
        <v>52</v>
      </c>
      <c r="V53" s="3" t="s">
        <v>69</v>
      </c>
      <c r="W53" s="3" t="s">
        <v>5</v>
      </c>
      <c r="AG53" s="3" t="s">
        <v>108</v>
      </c>
      <c r="AI53" s="3" t="str">
        <f>_xlfn.IFNA(INDEX('normalized by minutes'!$AI$12:$AI$28,MATCH('raw data'!AG53,'normalized by minutes'!$AH$12:$AH$28,0)),"")</f>
        <v>bucks</v>
      </c>
      <c r="AJ53" s="3">
        <f t="shared" si="4"/>
        <v>0</v>
      </c>
      <c r="AO53" s="3" t="s">
        <v>14</v>
      </c>
      <c r="AU53" s="3" t="s">
        <v>168</v>
      </c>
      <c r="AV53" s="3" t="b">
        <f t="shared" si="0"/>
        <v>0</v>
      </c>
      <c r="AW53" s="3" t="b">
        <f t="shared" si="5"/>
        <v>1</v>
      </c>
      <c r="AX53" s="3" t="b">
        <f t="shared" si="1"/>
        <v>0</v>
      </c>
      <c r="AY53" s="3" t="b">
        <f t="shared" si="2"/>
        <v>0</v>
      </c>
      <c r="AZ53" s="3" t="b">
        <f t="shared" si="3"/>
        <v>0</v>
      </c>
      <c r="BA53" s="3">
        <f t="shared" si="6"/>
        <v>0</v>
      </c>
      <c r="BB53" s="3">
        <f>SUM($BA$2:BA53)</f>
        <v>29</v>
      </c>
    </row>
    <row r="54" spans="1:54" x14ac:dyDescent="0.35">
      <c r="A54" s="3">
        <v>42000406</v>
      </c>
      <c r="B54" s="3" t="s">
        <v>101</v>
      </c>
      <c r="C54" s="4">
        <v>44397</v>
      </c>
      <c r="D54" s="3" t="s">
        <v>102</v>
      </c>
      <c r="E54" s="3" t="s">
        <v>103</v>
      </c>
      <c r="F54" s="3" t="s">
        <v>104</v>
      </c>
      <c r="G54" s="3" t="s">
        <v>105</v>
      </c>
      <c r="H54" s="3" t="s">
        <v>106</v>
      </c>
      <c r="I54" s="3" t="s">
        <v>66</v>
      </c>
      <c r="J54" s="3" t="s">
        <v>67</v>
      </c>
      <c r="K54" s="3" t="s">
        <v>107</v>
      </c>
      <c r="L54" s="3" t="s">
        <v>68</v>
      </c>
      <c r="M54" s="3" t="s">
        <v>108</v>
      </c>
      <c r="N54" s="3">
        <v>1</v>
      </c>
      <c r="O54" s="3">
        <v>7</v>
      </c>
      <c r="P54" s="3">
        <v>15</v>
      </c>
      <c r="Q54" s="5">
        <v>3.6342592592592594E-3</v>
      </c>
      <c r="R54" s="5">
        <v>4.6990740740740743E-3</v>
      </c>
      <c r="S54" s="5" t="s">
        <v>577</v>
      </c>
      <c r="T54" s="9">
        <f>MID(Table1[[#This Row],[Duration of the event described in that row.]],3,2)*60+RIGHT(Table1[[#This Row],[Duration of the event described in that row.]],2)</f>
        <v>9</v>
      </c>
      <c r="U54" s="3">
        <v>53</v>
      </c>
      <c r="V54" s="3" t="s">
        <v>69</v>
      </c>
      <c r="W54" s="3" t="s">
        <v>7</v>
      </c>
      <c r="AG54" s="3" t="s">
        <v>68</v>
      </c>
      <c r="AH54" s="3">
        <v>3</v>
      </c>
      <c r="AI54" s="3" t="str">
        <f>_xlfn.IFNA(INDEX('normalized by minutes'!$AI$12:$AI$28,MATCH('raw data'!AG54,'normalized by minutes'!$AH$12:$AH$28,0)),"")</f>
        <v>bucks</v>
      </c>
      <c r="AJ54" s="3">
        <f t="shared" si="4"/>
        <v>3</v>
      </c>
      <c r="AM54" s="3" t="s">
        <v>8</v>
      </c>
      <c r="AO54" s="3" t="s">
        <v>160</v>
      </c>
      <c r="AP54" s="3">
        <v>28</v>
      </c>
      <c r="AQ54" s="3">
        <v>-180</v>
      </c>
      <c r="AR54" s="3">
        <v>212</v>
      </c>
      <c r="AS54" s="3">
        <v>7</v>
      </c>
      <c r="AT54" s="3">
        <v>67.8</v>
      </c>
      <c r="AU54" s="3" t="s">
        <v>169</v>
      </c>
      <c r="AV54" s="3" t="b">
        <f t="shared" si="0"/>
        <v>1</v>
      </c>
      <c r="AW54" s="3" t="b">
        <f t="shared" si="5"/>
        <v>0</v>
      </c>
      <c r="AX54" s="3" t="b">
        <f t="shared" si="1"/>
        <v>0</v>
      </c>
      <c r="AY54" s="3" t="b">
        <f t="shared" si="2"/>
        <v>0</v>
      </c>
      <c r="AZ54" s="3" t="b">
        <f t="shared" si="3"/>
        <v>0</v>
      </c>
      <c r="BA54" s="3">
        <f t="shared" si="6"/>
        <v>1</v>
      </c>
      <c r="BB54" s="3">
        <f>SUM($BA$2:BA54)</f>
        <v>30</v>
      </c>
    </row>
    <row r="55" spans="1:54" x14ac:dyDescent="0.35">
      <c r="A55" s="3">
        <v>42000406</v>
      </c>
      <c r="B55" s="3" t="s">
        <v>101</v>
      </c>
      <c r="C55" s="4">
        <v>44397</v>
      </c>
      <c r="D55" s="3" t="s">
        <v>102</v>
      </c>
      <c r="E55" s="3" t="s">
        <v>103</v>
      </c>
      <c r="F55" s="3" t="s">
        <v>104</v>
      </c>
      <c r="G55" s="3" t="s">
        <v>105</v>
      </c>
      <c r="H55" s="3" t="s">
        <v>106</v>
      </c>
      <c r="I55" s="3" t="s">
        <v>66</v>
      </c>
      <c r="J55" s="3" t="s">
        <v>67</v>
      </c>
      <c r="K55" s="3" t="s">
        <v>107</v>
      </c>
      <c r="L55" s="3" t="s">
        <v>68</v>
      </c>
      <c r="M55" s="3" t="s">
        <v>108</v>
      </c>
      <c r="N55" s="3">
        <v>1</v>
      </c>
      <c r="O55" s="3">
        <v>7</v>
      </c>
      <c r="P55" s="3">
        <v>15</v>
      </c>
      <c r="Q55" s="5">
        <v>3.4375E-3</v>
      </c>
      <c r="R55" s="5">
        <v>4.8958333333333328E-3</v>
      </c>
      <c r="S55" s="5" t="s">
        <v>566</v>
      </c>
      <c r="T55" s="9">
        <f>MID(Table1[[#This Row],[Duration of the event described in that row.]],3,2)*60+RIGHT(Table1[[#This Row],[Duration of the event described in that row.]],2)</f>
        <v>17</v>
      </c>
      <c r="U55" s="3">
        <v>54</v>
      </c>
      <c r="V55" s="3" t="s">
        <v>110</v>
      </c>
      <c r="W55" s="3" t="s">
        <v>7</v>
      </c>
      <c r="AG55" s="3" t="s">
        <v>102</v>
      </c>
      <c r="AH55" s="3">
        <v>0</v>
      </c>
      <c r="AI55" s="3" t="str">
        <f>_xlfn.IFNA(INDEX('normalized by minutes'!$AI$12:$AI$28,MATCH('raw data'!AG55,'normalized by minutes'!$AH$12:$AH$28,0)),"")</f>
        <v>suns</v>
      </c>
      <c r="AJ55" s="3">
        <f t="shared" si="4"/>
        <v>0</v>
      </c>
      <c r="AM55" s="3" t="s">
        <v>4</v>
      </c>
      <c r="AO55" s="3" t="s">
        <v>170</v>
      </c>
      <c r="AP55" s="3">
        <v>11</v>
      </c>
      <c r="AQ55" s="3">
        <v>-64</v>
      </c>
      <c r="AR55" s="3">
        <v>93</v>
      </c>
      <c r="AS55" s="3">
        <v>31.4</v>
      </c>
      <c r="AT55" s="3">
        <v>14.3</v>
      </c>
      <c r="AU55" s="3" t="s">
        <v>171</v>
      </c>
      <c r="AV55" s="3" t="b">
        <f t="shared" si="0"/>
        <v>0</v>
      </c>
      <c r="AW55" s="3" t="b">
        <f t="shared" si="5"/>
        <v>0</v>
      </c>
      <c r="AX55" s="3" t="b">
        <f t="shared" si="1"/>
        <v>0</v>
      </c>
      <c r="AY55" s="3" t="b">
        <f t="shared" si="2"/>
        <v>0</v>
      </c>
      <c r="AZ55" s="3" t="b">
        <f t="shared" si="3"/>
        <v>0</v>
      </c>
      <c r="BA55" s="3">
        <f t="shared" si="6"/>
        <v>1</v>
      </c>
      <c r="BB55" s="3">
        <f>SUM($BA$2:BA55)</f>
        <v>31</v>
      </c>
    </row>
    <row r="56" spans="1:54" x14ac:dyDescent="0.35">
      <c r="A56" s="3">
        <v>42000406</v>
      </c>
      <c r="B56" s="3" t="s">
        <v>101</v>
      </c>
      <c r="C56" s="4">
        <v>44397</v>
      </c>
      <c r="D56" s="3" t="s">
        <v>102</v>
      </c>
      <c r="E56" s="3" t="s">
        <v>103</v>
      </c>
      <c r="F56" s="3" t="s">
        <v>104</v>
      </c>
      <c r="G56" s="3" t="s">
        <v>105</v>
      </c>
      <c r="H56" s="3" t="s">
        <v>106</v>
      </c>
      <c r="I56" s="3" t="s">
        <v>66</v>
      </c>
      <c r="J56" s="3" t="s">
        <v>67</v>
      </c>
      <c r="K56" s="3" t="s">
        <v>107</v>
      </c>
      <c r="L56" s="3" t="s">
        <v>68</v>
      </c>
      <c r="M56" s="3" t="s">
        <v>108</v>
      </c>
      <c r="N56" s="3">
        <v>1</v>
      </c>
      <c r="O56" s="3">
        <v>7</v>
      </c>
      <c r="P56" s="3">
        <v>15</v>
      </c>
      <c r="Q56" s="5">
        <v>3.425925925925926E-3</v>
      </c>
      <c r="R56" s="5">
        <v>4.9074074074074072E-3</v>
      </c>
      <c r="S56" s="5" t="s">
        <v>573</v>
      </c>
      <c r="T56" s="9">
        <f>MID(Table1[[#This Row],[Duration of the event described in that row.]],3,2)*60+RIGHT(Table1[[#This Row],[Duration of the event described in that row.]],2)</f>
        <v>1</v>
      </c>
      <c r="U56" s="3">
        <v>55</v>
      </c>
      <c r="V56" s="3" t="s">
        <v>69</v>
      </c>
      <c r="W56" s="3" t="s">
        <v>5</v>
      </c>
      <c r="AG56" s="3" t="s">
        <v>67</v>
      </c>
      <c r="AI56" s="3" t="str">
        <f>_xlfn.IFNA(INDEX('normalized by minutes'!$AI$12:$AI$28,MATCH('raw data'!AG56,'normalized by minutes'!$AH$12:$AH$28,0)),"")</f>
        <v>bucks</v>
      </c>
      <c r="AJ56" s="3">
        <f t="shared" si="4"/>
        <v>0</v>
      </c>
      <c r="AO56" s="3" t="s">
        <v>14</v>
      </c>
      <c r="AU56" s="3" t="s">
        <v>76</v>
      </c>
      <c r="AV56" s="3" t="b">
        <f t="shared" si="0"/>
        <v>0</v>
      </c>
      <c r="AW56" s="3" t="b">
        <f t="shared" si="5"/>
        <v>1</v>
      </c>
      <c r="AX56" s="3" t="b">
        <f t="shared" si="1"/>
        <v>0</v>
      </c>
      <c r="AY56" s="3" t="b">
        <f t="shared" si="2"/>
        <v>0</v>
      </c>
      <c r="AZ56" s="3" t="b">
        <f t="shared" si="3"/>
        <v>0</v>
      </c>
      <c r="BA56" s="3">
        <f t="shared" si="6"/>
        <v>0</v>
      </c>
      <c r="BB56" s="3">
        <f>SUM($BA$2:BA56)</f>
        <v>31</v>
      </c>
    </row>
    <row r="57" spans="1:54" x14ac:dyDescent="0.35">
      <c r="A57" s="3">
        <v>42000406</v>
      </c>
      <c r="B57" s="3" t="s">
        <v>101</v>
      </c>
      <c r="C57" s="4">
        <v>44397</v>
      </c>
      <c r="D57" s="3" t="s">
        <v>102</v>
      </c>
      <c r="E57" s="3" t="s">
        <v>103</v>
      </c>
      <c r="F57" s="3" t="s">
        <v>104</v>
      </c>
      <c r="G57" s="3" t="s">
        <v>105</v>
      </c>
      <c r="H57" s="3" t="s">
        <v>106</v>
      </c>
      <c r="I57" s="3" t="s">
        <v>66</v>
      </c>
      <c r="J57" s="3" t="s">
        <v>67</v>
      </c>
      <c r="K57" s="3" t="s">
        <v>107</v>
      </c>
      <c r="L57" s="3" t="s">
        <v>68</v>
      </c>
      <c r="M57" s="3" t="s">
        <v>108</v>
      </c>
      <c r="N57" s="3">
        <v>1</v>
      </c>
      <c r="O57" s="3">
        <v>7</v>
      </c>
      <c r="P57" s="3">
        <v>15</v>
      </c>
      <c r="Q57" s="5">
        <v>3.3680555555555551E-3</v>
      </c>
      <c r="R57" s="5">
        <v>4.9652777777777777E-3</v>
      </c>
      <c r="S57" s="5" t="s">
        <v>580</v>
      </c>
      <c r="T57" s="9">
        <f>MID(Table1[[#This Row],[Duration of the event described in that row.]],3,2)*60+RIGHT(Table1[[#This Row],[Duration of the event described in that row.]],2)</f>
        <v>5</v>
      </c>
      <c r="U57" s="3">
        <v>56</v>
      </c>
      <c r="V57" s="3" t="s">
        <v>69</v>
      </c>
      <c r="W57" s="3" t="s">
        <v>9</v>
      </c>
      <c r="AE57" s="3" t="s">
        <v>103</v>
      </c>
      <c r="AG57" s="3" t="s">
        <v>68</v>
      </c>
      <c r="AI57" s="3" t="str">
        <f>_xlfn.IFNA(INDEX('normalized by minutes'!$AI$12:$AI$28,MATCH('raw data'!AG57,'normalized by minutes'!$AH$12:$AH$28,0)),"")</f>
        <v>bucks</v>
      </c>
      <c r="AJ57" s="3">
        <f t="shared" si="4"/>
        <v>0</v>
      </c>
      <c r="AO57" s="3" t="s">
        <v>172</v>
      </c>
      <c r="AU57" s="3" t="s">
        <v>173</v>
      </c>
      <c r="AV57" s="3" t="b">
        <f t="shared" si="0"/>
        <v>0</v>
      </c>
      <c r="AW57" s="3" t="b">
        <f t="shared" si="5"/>
        <v>0</v>
      </c>
      <c r="AX57" s="3" t="b">
        <f t="shared" si="1"/>
        <v>0</v>
      </c>
      <c r="AY57" s="3" t="b">
        <f t="shared" si="2"/>
        <v>0</v>
      </c>
      <c r="AZ57" s="3" t="b">
        <f t="shared" si="3"/>
        <v>0</v>
      </c>
      <c r="BA57" s="3">
        <f t="shared" si="6"/>
        <v>1</v>
      </c>
      <c r="BB57" s="3">
        <f>SUM($BA$2:BA57)</f>
        <v>32</v>
      </c>
    </row>
    <row r="58" spans="1:54" x14ac:dyDescent="0.35">
      <c r="A58" s="3">
        <v>42000406</v>
      </c>
      <c r="B58" s="3" t="s">
        <v>101</v>
      </c>
      <c r="C58" s="4">
        <v>44397</v>
      </c>
      <c r="D58" s="3" t="s">
        <v>102</v>
      </c>
      <c r="E58" s="3" t="s">
        <v>103</v>
      </c>
      <c r="F58" s="3" t="s">
        <v>104</v>
      </c>
      <c r="G58" s="3" t="s">
        <v>105</v>
      </c>
      <c r="H58" s="3" t="s">
        <v>106</v>
      </c>
      <c r="I58" s="3" t="s">
        <v>66</v>
      </c>
      <c r="J58" s="3" t="s">
        <v>67</v>
      </c>
      <c r="K58" s="3" t="s">
        <v>107</v>
      </c>
      <c r="L58" s="3" t="s">
        <v>68</v>
      </c>
      <c r="M58" s="3" t="s">
        <v>108</v>
      </c>
      <c r="N58" s="3">
        <v>1</v>
      </c>
      <c r="O58" s="3">
        <v>7</v>
      </c>
      <c r="P58" s="3">
        <v>15</v>
      </c>
      <c r="Q58" s="5">
        <v>3.3680555555555551E-3</v>
      </c>
      <c r="R58" s="5">
        <v>4.9652777777777777E-3</v>
      </c>
      <c r="S58" s="5" t="s">
        <v>563</v>
      </c>
      <c r="T58" s="9">
        <f>MID(Table1[[#This Row],[Duration of the event described in that row.]],3,2)*60+RIGHT(Table1[[#This Row],[Duration of the event described in that row.]],2)</f>
        <v>0</v>
      </c>
      <c r="U58" s="3">
        <v>57</v>
      </c>
      <c r="V58" s="3" t="s">
        <v>69</v>
      </c>
      <c r="W58" s="3" t="s">
        <v>18</v>
      </c>
      <c r="AG58" s="3" t="s">
        <v>68</v>
      </c>
      <c r="AI58" s="3" t="str">
        <f>_xlfn.IFNA(INDEX('normalized by minutes'!$AI$12:$AI$28,MATCH('raw data'!AG58,'normalized by minutes'!$AH$12:$AH$28,0)),"")</f>
        <v>bucks</v>
      </c>
      <c r="AJ58" s="3">
        <f t="shared" si="4"/>
        <v>0</v>
      </c>
      <c r="AL58" s="3" t="s">
        <v>79</v>
      </c>
      <c r="AO58" s="3" t="s">
        <v>174</v>
      </c>
      <c r="AU58" s="3" t="s">
        <v>175</v>
      </c>
      <c r="AV58" s="3" t="b">
        <f t="shared" si="0"/>
        <v>0</v>
      </c>
      <c r="AW58" s="3" t="b">
        <f t="shared" si="5"/>
        <v>0</v>
      </c>
      <c r="AX58" s="3" t="b">
        <f t="shared" si="1"/>
        <v>1</v>
      </c>
      <c r="AY58" s="3" t="b">
        <f t="shared" si="2"/>
        <v>0</v>
      </c>
      <c r="AZ58" s="3" t="b">
        <f t="shared" si="3"/>
        <v>0</v>
      </c>
      <c r="BA58" s="3">
        <f t="shared" si="6"/>
        <v>0</v>
      </c>
      <c r="BB58" s="3">
        <f>SUM($BA$2:BA58)</f>
        <v>32</v>
      </c>
    </row>
    <row r="59" spans="1:54" x14ac:dyDescent="0.35">
      <c r="A59" s="3">
        <v>42000406</v>
      </c>
      <c r="B59" s="3" t="s">
        <v>101</v>
      </c>
      <c r="C59" s="4">
        <v>44397</v>
      </c>
      <c r="D59" s="3" t="s">
        <v>102</v>
      </c>
      <c r="E59" s="3" t="s">
        <v>103</v>
      </c>
      <c r="F59" s="3" t="s">
        <v>104</v>
      </c>
      <c r="G59" s="3" t="s">
        <v>105</v>
      </c>
      <c r="H59" s="3" t="s">
        <v>106</v>
      </c>
      <c r="I59" s="3" t="s">
        <v>81</v>
      </c>
      <c r="J59" s="3" t="s">
        <v>67</v>
      </c>
      <c r="K59" s="3" t="s">
        <v>107</v>
      </c>
      <c r="L59" s="3" t="s">
        <v>68</v>
      </c>
      <c r="M59" s="3" t="s">
        <v>108</v>
      </c>
      <c r="N59" s="3">
        <v>1</v>
      </c>
      <c r="O59" s="3">
        <v>7</v>
      </c>
      <c r="P59" s="3">
        <v>15</v>
      </c>
      <c r="Q59" s="5">
        <v>3.3680555555555551E-3</v>
      </c>
      <c r="R59" s="5">
        <v>4.9652777777777777E-3</v>
      </c>
      <c r="S59" s="5" t="s">
        <v>563</v>
      </c>
      <c r="T59" s="9">
        <f>MID(Table1[[#This Row],[Duration of the event described in that row.]],3,2)*60+RIGHT(Table1[[#This Row],[Duration of the event described in that row.]],2)</f>
        <v>0</v>
      </c>
      <c r="U59" s="3">
        <v>58</v>
      </c>
      <c r="V59" s="3" t="s">
        <v>69</v>
      </c>
      <c r="W59" s="3" t="s">
        <v>176</v>
      </c>
      <c r="AB59" s="3" t="s">
        <v>81</v>
      </c>
      <c r="AC59" s="3" t="s">
        <v>66</v>
      </c>
      <c r="AG59" s="3" t="s">
        <v>66</v>
      </c>
      <c r="AI59" s="3" t="str">
        <f>_xlfn.IFNA(INDEX('normalized by minutes'!$AI$12:$AI$28,MATCH('raw data'!AG59,'normalized by minutes'!$AH$12:$AH$28,0)),"")</f>
        <v>bucks</v>
      </c>
      <c r="AJ59" s="3">
        <f t="shared" si="4"/>
        <v>0</v>
      </c>
      <c r="AO59" s="3" t="s">
        <v>16</v>
      </c>
      <c r="AU59" s="3" t="s">
        <v>93</v>
      </c>
      <c r="AV59" s="3" t="b">
        <f t="shared" si="0"/>
        <v>0</v>
      </c>
      <c r="AW59" s="3" t="b">
        <f t="shared" si="5"/>
        <v>0</v>
      </c>
      <c r="AX59" s="3" t="b">
        <f t="shared" si="1"/>
        <v>0</v>
      </c>
      <c r="AY59" s="3" t="b">
        <f t="shared" si="2"/>
        <v>0</v>
      </c>
      <c r="AZ59" s="3" t="b">
        <f t="shared" si="3"/>
        <v>0</v>
      </c>
      <c r="BA59" s="3">
        <f t="shared" si="6"/>
        <v>1</v>
      </c>
      <c r="BB59" s="3">
        <f>SUM($BA$2:BA59)</f>
        <v>33</v>
      </c>
    </row>
    <row r="60" spans="1:54" x14ac:dyDescent="0.35">
      <c r="A60" s="3">
        <v>42000406</v>
      </c>
      <c r="B60" s="3" t="s">
        <v>101</v>
      </c>
      <c r="C60" s="4">
        <v>44397</v>
      </c>
      <c r="D60" s="3" t="s">
        <v>102</v>
      </c>
      <c r="E60" s="3" t="s">
        <v>103</v>
      </c>
      <c r="F60" s="3" t="s">
        <v>104</v>
      </c>
      <c r="G60" s="3" t="s">
        <v>105</v>
      </c>
      <c r="H60" s="3" t="s">
        <v>106</v>
      </c>
      <c r="I60" s="3" t="s">
        <v>81</v>
      </c>
      <c r="J60" s="3" t="s">
        <v>177</v>
      </c>
      <c r="K60" s="3" t="s">
        <v>107</v>
      </c>
      <c r="L60" s="3" t="s">
        <v>68</v>
      </c>
      <c r="M60" s="3" t="s">
        <v>108</v>
      </c>
      <c r="N60" s="3">
        <v>1</v>
      </c>
      <c r="O60" s="3">
        <v>7</v>
      </c>
      <c r="P60" s="3">
        <v>15</v>
      </c>
      <c r="Q60" s="5">
        <v>3.3680555555555551E-3</v>
      </c>
      <c r="R60" s="5">
        <v>4.9652777777777777E-3</v>
      </c>
      <c r="S60" s="5" t="s">
        <v>563</v>
      </c>
      <c r="T60" s="9">
        <f>MID(Table1[[#This Row],[Duration of the event described in that row.]],3,2)*60+RIGHT(Table1[[#This Row],[Duration of the event described in that row.]],2)</f>
        <v>0</v>
      </c>
      <c r="U60" s="3">
        <v>59</v>
      </c>
      <c r="V60" s="3" t="s">
        <v>69</v>
      </c>
      <c r="W60" s="3" t="s">
        <v>176</v>
      </c>
      <c r="AB60" s="3" t="s">
        <v>177</v>
      </c>
      <c r="AC60" s="3" t="s">
        <v>67</v>
      </c>
      <c r="AG60" s="3" t="s">
        <v>67</v>
      </c>
      <c r="AI60" s="3" t="str">
        <f>_xlfn.IFNA(INDEX('normalized by minutes'!$AI$12:$AI$28,MATCH('raw data'!AG60,'normalized by minutes'!$AH$12:$AH$28,0)),"")</f>
        <v>bucks</v>
      </c>
      <c r="AJ60" s="3">
        <f t="shared" si="4"/>
        <v>0</v>
      </c>
      <c r="AO60" s="3" t="s">
        <v>16</v>
      </c>
      <c r="AU60" s="3" t="s">
        <v>178</v>
      </c>
      <c r="AV60" s="3" t="b">
        <f t="shared" si="0"/>
        <v>0</v>
      </c>
      <c r="AW60" s="3" t="b">
        <f t="shared" si="5"/>
        <v>0</v>
      </c>
      <c r="AX60" s="3" t="b">
        <f t="shared" si="1"/>
        <v>0</v>
      </c>
      <c r="AY60" s="3" t="b">
        <f t="shared" si="2"/>
        <v>0</v>
      </c>
      <c r="AZ60" s="3" t="b">
        <f t="shared" si="3"/>
        <v>0</v>
      </c>
      <c r="BA60" s="3">
        <f t="shared" si="6"/>
        <v>0</v>
      </c>
      <c r="BB60" s="3">
        <f>SUM($BA$2:BA60)</f>
        <v>33</v>
      </c>
    </row>
    <row r="61" spans="1:54" x14ac:dyDescent="0.35">
      <c r="A61" s="3">
        <v>42000406</v>
      </c>
      <c r="B61" s="3" t="s">
        <v>101</v>
      </c>
      <c r="C61" s="4">
        <v>44397</v>
      </c>
      <c r="D61" s="3" t="s">
        <v>102</v>
      </c>
      <c r="E61" s="3" t="s">
        <v>103</v>
      </c>
      <c r="F61" s="3" t="s">
        <v>104</v>
      </c>
      <c r="G61" s="3" t="s">
        <v>105</v>
      </c>
      <c r="H61" s="3" t="s">
        <v>106</v>
      </c>
      <c r="I61" s="3" t="s">
        <v>81</v>
      </c>
      <c r="J61" s="3" t="s">
        <v>177</v>
      </c>
      <c r="K61" s="3" t="s">
        <v>107</v>
      </c>
      <c r="L61" s="3" t="s">
        <v>68</v>
      </c>
      <c r="M61" s="3" t="s">
        <v>108</v>
      </c>
      <c r="N61" s="3">
        <v>1</v>
      </c>
      <c r="O61" s="3">
        <v>9</v>
      </c>
      <c r="P61" s="3">
        <v>15</v>
      </c>
      <c r="Q61" s="5">
        <v>3.2407407407407406E-3</v>
      </c>
      <c r="R61" s="5">
        <v>5.0925925925925921E-3</v>
      </c>
      <c r="S61" s="5" t="s">
        <v>576</v>
      </c>
      <c r="T61" s="9">
        <f>MID(Table1[[#This Row],[Duration of the event described in that row.]],3,2)*60+RIGHT(Table1[[#This Row],[Duration of the event described in that row.]],2)</f>
        <v>11</v>
      </c>
      <c r="U61" s="3">
        <v>60</v>
      </c>
      <c r="V61" s="3" t="s">
        <v>110</v>
      </c>
      <c r="W61" s="3" t="s">
        <v>7</v>
      </c>
      <c r="X61" s="3" t="s">
        <v>104</v>
      </c>
      <c r="AG61" s="3" t="s">
        <v>102</v>
      </c>
      <c r="AH61" s="3">
        <v>2</v>
      </c>
      <c r="AI61" s="3" t="str">
        <f>_xlfn.IFNA(INDEX('normalized by minutes'!$AI$12:$AI$28,MATCH('raw data'!AG61,'normalized by minutes'!$AH$12:$AH$28,0)),"")</f>
        <v>suns</v>
      </c>
      <c r="AJ61" s="3">
        <f t="shared" si="4"/>
        <v>-2</v>
      </c>
      <c r="AM61" s="3" t="s">
        <v>8</v>
      </c>
      <c r="AO61" s="3" t="s">
        <v>115</v>
      </c>
      <c r="AP61" s="3">
        <v>3</v>
      </c>
      <c r="AQ61" s="3">
        <v>2</v>
      </c>
      <c r="AR61" s="3">
        <v>31</v>
      </c>
      <c r="AS61" s="3">
        <v>24.8</v>
      </c>
      <c r="AT61" s="3">
        <v>8.1</v>
      </c>
      <c r="AU61" s="3" t="s">
        <v>179</v>
      </c>
      <c r="AV61" s="3" t="b">
        <f t="shared" si="0"/>
        <v>1</v>
      </c>
      <c r="AW61" s="3" t="b">
        <f t="shared" si="5"/>
        <v>0</v>
      </c>
      <c r="AX61" s="3" t="b">
        <f t="shared" si="1"/>
        <v>0</v>
      </c>
      <c r="AY61" s="3" t="b">
        <f t="shared" si="2"/>
        <v>0</v>
      </c>
      <c r="AZ61" s="3" t="b">
        <f t="shared" si="3"/>
        <v>0</v>
      </c>
      <c r="BA61" s="3">
        <f t="shared" si="6"/>
        <v>0</v>
      </c>
      <c r="BB61" s="3">
        <f>SUM($BA$2:BA61)</f>
        <v>33</v>
      </c>
    </row>
    <row r="62" spans="1:54" x14ac:dyDescent="0.35">
      <c r="A62" s="3">
        <v>42000406</v>
      </c>
      <c r="B62" s="3" t="s">
        <v>101</v>
      </c>
      <c r="C62" s="4">
        <v>44397</v>
      </c>
      <c r="D62" s="3" t="s">
        <v>102</v>
      </c>
      <c r="E62" s="3" t="s">
        <v>103</v>
      </c>
      <c r="F62" s="3" t="s">
        <v>104</v>
      </c>
      <c r="G62" s="3" t="s">
        <v>105</v>
      </c>
      <c r="H62" s="3" t="s">
        <v>106</v>
      </c>
      <c r="I62" s="3" t="s">
        <v>81</v>
      </c>
      <c r="J62" s="3" t="s">
        <v>177</v>
      </c>
      <c r="K62" s="3" t="s">
        <v>107</v>
      </c>
      <c r="L62" s="3" t="s">
        <v>68</v>
      </c>
      <c r="M62" s="3" t="s">
        <v>108</v>
      </c>
      <c r="N62" s="3">
        <v>1</v>
      </c>
      <c r="O62" s="3">
        <v>9</v>
      </c>
      <c r="P62" s="3">
        <v>15</v>
      </c>
      <c r="Q62" s="5">
        <v>3.2407407407407406E-3</v>
      </c>
      <c r="R62" s="5">
        <v>5.0925925925925921E-3</v>
      </c>
      <c r="S62" s="5" t="s">
        <v>563</v>
      </c>
      <c r="T62" s="9">
        <f>MID(Table1[[#This Row],[Duration of the event described in that row.]],3,2)*60+RIGHT(Table1[[#This Row],[Duration of the event described in that row.]],2)</f>
        <v>0</v>
      </c>
      <c r="U62" s="3">
        <v>61</v>
      </c>
      <c r="V62" s="3" t="s">
        <v>69</v>
      </c>
      <c r="W62" s="3" t="s">
        <v>9</v>
      </c>
      <c r="AE62" s="3" t="s">
        <v>102</v>
      </c>
      <c r="AG62" s="3" t="s">
        <v>81</v>
      </c>
      <c r="AI62" s="3" t="str">
        <f>_xlfn.IFNA(INDEX('normalized by minutes'!$AI$12:$AI$28,MATCH('raw data'!AG62,'normalized by minutes'!$AH$12:$AH$28,0)),"")</f>
        <v>bucks</v>
      </c>
      <c r="AJ62" s="3">
        <f t="shared" si="4"/>
        <v>0</v>
      </c>
      <c r="AL62" s="3" t="s">
        <v>10</v>
      </c>
      <c r="AO62" s="3" t="s">
        <v>141</v>
      </c>
      <c r="AU62" s="3" t="s">
        <v>180</v>
      </c>
      <c r="AV62" s="3" t="b">
        <f t="shared" si="0"/>
        <v>0</v>
      </c>
      <c r="AW62" s="3" t="b">
        <f t="shared" si="5"/>
        <v>0</v>
      </c>
      <c r="AX62" s="3" t="b">
        <f t="shared" si="1"/>
        <v>0</v>
      </c>
      <c r="AY62" s="3" t="b">
        <f t="shared" si="2"/>
        <v>0</v>
      </c>
      <c r="AZ62" s="3" t="b">
        <f t="shared" si="3"/>
        <v>0</v>
      </c>
      <c r="BA62" s="3">
        <f t="shared" si="6"/>
        <v>1</v>
      </c>
      <c r="BB62" s="3">
        <f>SUM($BA$2:BA62)</f>
        <v>34</v>
      </c>
    </row>
    <row r="63" spans="1:54" x14ac:dyDescent="0.35">
      <c r="A63" s="3">
        <v>42000406</v>
      </c>
      <c r="B63" s="3" t="s">
        <v>101</v>
      </c>
      <c r="C63" s="4">
        <v>44397</v>
      </c>
      <c r="D63" s="3" t="s">
        <v>102</v>
      </c>
      <c r="E63" s="3" t="s">
        <v>103</v>
      </c>
      <c r="F63" s="3" t="s">
        <v>104</v>
      </c>
      <c r="G63" s="3" t="s">
        <v>105</v>
      </c>
      <c r="H63" s="3" t="s">
        <v>106</v>
      </c>
      <c r="I63" s="3" t="s">
        <v>81</v>
      </c>
      <c r="J63" s="3" t="s">
        <v>177</v>
      </c>
      <c r="K63" s="3" t="s">
        <v>107</v>
      </c>
      <c r="L63" s="3" t="s">
        <v>68</v>
      </c>
      <c r="M63" s="3" t="s">
        <v>108</v>
      </c>
      <c r="N63" s="3">
        <v>1</v>
      </c>
      <c r="O63" s="3">
        <v>9</v>
      </c>
      <c r="P63" s="3">
        <v>15</v>
      </c>
      <c r="Q63" s="5">
        <v>3.2407407407407406E-3</v>
      </c>
      <c r="R63" s="5">
        <v>5.0925925925925921E-3</v>
      </c>
      <c r="S63" s="5" t="s">
        <v>563</v>
      </c>
      <c r="T63" s="9">
        <f>MID(Table1[[#This Row],[Duration of the event described in that row.]],3,2)*60+RIGHT(Table1[[#This Row],[Duration of the event described in that row.]],2)</f>
        <v>0</v>
      </c>
      <c r="U63" s="3">
        <v>62</v>
      </c>
      <c r="V63" s="3" t="s">
        <v>110</v>
      </c>
      <c r="W63" s="3" t="s">
        <v>11</v>
      </c>
      <c r="AD63" s="3">
        <v>1</v>
      </c>
      <c r="AF63" s="3">
        <v>1</v>
      </c>
      <c r="AG63" s="3" t="s">
        <v>102</v>
      </c>
      <c r="AH63" s="3">
        <v>0</v>
      </c>
      <c r="AI63" s="3" t="str">
        <f>_xlfn.IFNA(INDEX('normalized by minutes'!$AI$12:$AI$28,MATCH('raw data'!AG63,'normalized by minutes'!$AH$12:$AH$28,0)),"")</f>
        <v>suns</v>
      </c>
      <c r="AJ63" s="3">
        <f t="shared" si="4"/>
        <v>0</v>
      </c>
      <c r="AM63" s="3" t="s">
        <v>4</v>
      </c>
      <c r="AO63" s="3" t="s">
        <v>181</v>
      </c>
      <c r="AU63" s="3" t="s">
        <v>182</v>
      </c>
      <c r="AV63" s="3" t="b">
        <f t="shared" si="0"/>
        <v>0</v>
      </c>
      <c r="AW63" s="3" t="b">
        <f t="shared" si="5"/>
        <v>0</v>
      </c>
      <c r="AX63" s="3" t="b">
        <f t="shared" si="1"/>
        <v>0</v>
      </c>
      <c r="AY63" s="3" t="b">
        <f t="shared" si="2"/>
        <v>0</v>
      </c>
      <c r="AZ63" s="3" t="b">
        <f t="shared" si="3"/>
        <v>0</v>
      </c>
      <c r="BA63" s="3">
        <f t="shared" si="6"/>
        <v>0</v>
      </c>
      <c r="BB63" s="3">
        <f>SUM($BA$2:BA63)</f>
        <v>34</v>
      </c>
    </row>
    <row r="64" spans="1:54" x14ac:dyDescent="0.35">
      <c r="A64" s="3">
        <v>42000406</v>
      </c>
      <c r="B64" s="3" t="s">
        <v>101</v>
      </c>
      <c r="C64" s="4">
        <v>44397</v>
      </c>
      <c r="D64" s="3" t="s">
        <v>102</v>
      </c>
      <c r="E64" s="3" t="s">
        <v>103</v>
      </c>
      <c r="F64" s="3" t="s">
        <v>104</v>
      </c>
      <c r="G64" s="3" t="s">
        <v>105</v>
      </c>
      <c r="H64" s="3" t="s">
        <v>106</v>
      </c>
      <c r="I64" s="3" t="s">
        <v>81</v>
      </c>
      <c r="J64" s="3" t="s">
        <v>177</v>
      </c>
      <c r="K64" s="3" t="s">
        <v>107</v>
      </c>
      <c r="L64" s="3" t="s">
        <v>68</v>
      </c>
      <c r="M64" s="3" t="s">
        <v>108</v>
      </c>
      <c r="N64" s="3">
        <v>1</v>
      </c>
      <c r="O64" s="3">
        <v>9</v>
      </c>
      <c r="P64" s="3">
        <v>15</v>
      </c>
      <c r="Q64" s="5">
        <v>3.2407407407407406E-3</v>
      </c>
      <c r="R64" s="5">
        <v>5.0925925925925921E-3</v>
      </c>
      <c r="S64" s="5" t="s">
        <v>563</v>
      </c>
      <c r="T64" s="9">
        <f>MID(Table1[[#This Row],[Duration of the event described in that row.]],3,2)*60+RIGHT(Table1[[#This Row],[Duration of the event described in that row.]],2)</f>
        <v>0</v>
      </c>
      <c r="U64" s="3">
        <v>63</v>
      </c>
      <c r="V64" s="3" t="s">
        <v>69</v>
      </c>
      <c r="W64" s="3" t="s">
        <v>5</v>
      </c>
      <c r="AG64" s="3" t="s">
        <v>108</v>
      </c>
      <c r="AI64" s="3" t="str">
        <f>_xlfn.IFNA(INDEX('normalized by minutes'!$AI$12:$AI$28,MATCH('raw data'!AG64,'normalized by minutes'!$AH$12:$AH$28,0)),"")</f>
        <v>bucks</v>
      </c>
      <c r="AJ64" s="3">
        <f t="shared" si="4"/>
        <v>0</v>
      </c>
      <c r="AO64" s="3" t="s">
        <v>14</v>
      </c>
      <c r="AU64" s="3" t="s">
        <v>183</v>
      </c>
      <c r="AV64" s="3" t="b">
        <f t="shared" si="0"/>
        <v>0</v>
      </c>
      <c r="AW64" s="3" t="b">
        <f t="shared" si="5"/>
        <v>1</v>
      </c>
      <c r="AX64" s="3" t="b">
        <f t="shared" si="1"/>
        <v>0</v>
      </c>
      <c r="AY64" s="3" t="b">
        <f t="shared" si="2"/>
        <v>0</v>
      </c>
      <c r="AZ64" s="3" t="b">
        <f t="shared" si="3"/>
        <v>0</v>
      </c>
      <c r="BA64" s="3">
        <f t="shared" si="6"/>
        <v>0</v>
      </c>
      <c r="BB64" s="3">
        <f>SUM($BA$2:BA64)</f>
        <v>34</v>
      </c>
    </row>
    <row r="65" spans="1:54" x14ac:dyDescent="0.35">
      <c r="A65" s="3">
        <v>42000406</v>
      </c>
      <c r="B65" s="3" t="s">
        <v>101</v>
      </c>
      <c r="C65" s="4">
        <v>44397</v>
      </c>
      <c r="D65" s="3" t="s">
        <v>102</v>
      </c>
      <c r="E65" s="3" t="s">
        <v>103</v>
      </c>
      <c r="F65" s="3" t="s">
        <v>104</v>
      </c>
      <c r="G65" s="3" t="s">
        <v>105</v>
      </c>
      <c r="H65" s="3" t="s">
        <v>106</v>
      </c>
      <c r="I65" s="3" t="s">
        <v>81</v>
      </c>
      <c r="J65" s="3" t="s">
        <v>177</v>
      </c>
      <c r="K65" s="3" t="s">
        <v>107</v>
      </c>
      <c r="L65" s="3" t="s">
        <v>68</v>
      </c>
      <c r="M65" s="3" t="s">
        <v>108</v>
      </c>
      <c r="N65" s="3">
        <v>1</v>
      </c>
      <c r="O65" s="3">
        <v>9</v>
      </c>
      <c r="P65" s="3">
        <v>15</v>
      </c>
      <c r="Q65" s="5">
        <v>3.1365740740740742E-3</v>
      </c>
      <c r="R65" s="5">
        <v>5.1967592592592595E-3</v>
      </c>
      <c r="S65" s="5" t="s">
        <v>577</v>
      </c>
      <c r="T65" s="9">
        <f>MID(Table1[[#This Row],[Duration of the event described in that row.]],3,2)*60+RIGHT(Table1[[#This Row],[Duration of the event described in that row.]],2)</f>
        <v>9</v>
      </c>
      <c r="U65" s="3">
        <v>64</v>
      </c>
      <c r="V65" s="3" t="s">
        <v>69</v>
      </c>
      <c r="W65" s="3" t="s">
        <v>18</v>
      </c>
      <c r="AG65" s="3" t="s">
        <v>107</v>
      </c>
      <c r="AI65" s="3" t="str">
        <f>_xlfn.IFNA(INDEX('normalized by minutes'!$AI$12:$AI$28,MATCH('raw data'!AG65,'normalized by minutes'!$AH$12:$AH$28,0)),"")</f>
        <v>bucks</v>
      </c>
      <c r="AJ65" s="3">
        <f t="shared" si="4"/>
        <v>0</v>
      </c>
      <c r="AL65" s="3" t="s">
        <v>72</v>
      </c>
      <c r="AN65" s="3" t="s">
        <v>105</v>
      </c>
      <c r="AO65" s="3" t="s">
        <v>72</v>
      </c>
      <c r="AU65" s="3" t="s">
        <v>184</v>
      </c>
      <c r="AV65" s="3" t="b">
        <f t="shared" si="0"/>
        <v>0</v>
      </c>
      <c r="AW65" s="3" t="b">
        <f t="shared" si="5"/>
        <v>0</v>
      </c>
      <c r="AX65" s="3" t="b">
        <f t="shared" si="1"/>
        <v>1</v>
      </c>
      <c r="AY65" s="3" t="b">
        <f t="shared" si="2"/>
        <v>0</v>
      </c>
      <c r="AZ65" s="3" t="b">
        <f t="shared" si="3"/>
        <v>0</v>
      </c>
      <c r="BA65" s="3">
        <f t="shared" si="6"/>
        <v>1</v>
      </c>
      <c r="BB65" s="3">
        <f>SUM($BA$2:BA65)</f>
        <v>35</v>
      </c>
    </row>
    <row r="66" spans="1:54" x14ac:dyDescent="0.35">
      <c r="A66" s="3">
        <v>42000406</v>
      </c>
      <c r="B66" s="3" t="s">
        <v>101</v>
      </c>
      <c r="C66" s="4">
        <v>44397</v>
      </c>
      <c r="D66" s="3" t="s">
        <v>102</v>
      </c>
      <c r="E66" s="3" t="s">
        <v>103</v>
      </c>
      <c r="F66" s="3" t="s">
        <v>104</v>
      </c>
      <c r="G66" s="3" t="s">
        <v>105</v>
      </c>
      <c r="H66" s="3" t="s">
        <v>106</v>
      </c>
      <c r="I66" s="3" t="s">
        <v>81</v>
      </c>
      <c r="J66" s="3" t="s">
        <v>177</v>
      </c>
      <c r="K66" s="3" t="s">
        <v>107</v>
      </c>
      <c r="L66" s="3" t="s">
        <v>68</v>
      </c>
      <c r="M66" s="3" t="s">
        <v>108</v>
      </c>
      <c r="N66" s="3">
        <v>1</v>
      </c>
      <c r="O66" s="3">
        <v>11</v>
      </c>
      <c r="P66" s="3">
        <v>15</v>
      </c>
      <c r="Q66" s="5">
        <v>2.9976851851851848E-3</v>
      </c>
      <c r="R66" s="5">
        <v>5.3356481481481484E-3</v>
      </c>
      <c r="S66" s="5" t="s">
        <v>568</v>
      </c>
      <c r="T66" s="9">
        <f>MID(Table1[[#This Row],[Duration of the event described in that row.]],3,2)*60+RIGHT(Table1[[#This Row],[Duration of the event described in that row.]],2)</f>
        <v>12</v>
      </c>
      <c r="U66" s="3">
        <v>65</v>
      </c>
      <c r="V66" s="3" t="s">
        <v>110</v>
      </c>
      <c r="W66" s="3" t="s">
        <v>7</v>
      </c>
      <c r="X66" s="3" t="s">
        <v>104</v>
      </c>
      <c r="AG66" s="3" t="s">
        <v>105</v>
      </c>
      <c r="AH66" s="3">
        <v>2</v>
      </c>
      <c r="AI66" s="3" t="str">
        <f>_xlfn.IFNA(INDEX('normalized by minutes'!$AI$12:$AI$28,MATCH('raw data'!AG66,'normalized by minutes'!$AH$12:$AH$28,0)),"")</f>
        <v>suns</v>
      </c>
      <c r="AJ66" s="3">
        <f t="shared" si="4"/>
        <v>-2</v>
      </c>
      <c r="AM66" s="3" t="s">
        <v>8</v>
      </c>
      <c r="AO66" s="3" t="s">
        <v>166</v>
      </c>
      <c r="AP66" s="3">
        <v>13</v>
      </c>
      <c r="AQ66" s="3">
        <v>36</v>
      </c>
      <c r="AR66" s="3">
        <v>125</v>
      </c>
      <c r="AS66" s="3">
        <v>21.4</v>
      </c>
      <c r="AT66" s="3">
        <v>17.5</v>
      </c>
      <c r="AU66" s="3" t="s">
        <v>185</v>
      </c>
      <c r="AV66" s="3" t="b">
        <f t="shared" ref="AV66:AV129" si="7">AH66&gt;1</f>
        <v>1</v>
      </c>
      <c r="AW66" s="3" t="b">
        <f t="shared" ref="AW66:AW129" si="8">AO66="rebound defensive"</f>
        <v>0</v>
      </c>
      <c r="AX66" s="3" t="b">
        <f t="shared" ref="AX66:AX129" si="9">W66="turnover"</f>
        <v>0</v>
      </c>
      <c r="AY66" s="3" t="b">
        <f t="shared" ref="AY66:AY129" si="10">W66="end of period"</f>
        <v>0</v>
      </c>
      <c r="AZ66" s="3" t="b">
        <f t="shared" ref="AZ66:AZ129" si="11">AND(W66="free throw",NOT(W67="free throw"),AJ66=1)</f>
        <v>0</v>
      </c>
      <c r="BA66" s="3">
        <f t="shared" si="6"/>
        <v>1</v>
      </c>
      <c r="BB66" s="3">
        <f>SUM($BA$2:BA66)</f>
        <v>36</v>
      </c>
    </row>
    <row r="67" spans="1:54" x14ac:dyDescent="0.35">
      <c r="A67" s="3">
        <v>42000406</v>
      </c>
      <c r="B67" s="3" t="s">
        <v>101</v>
      </c>
      <c r="C67" s="4">
        <v>44397</v>
      </c>
      <c r="D67" s="3" t="s">
        <v>102</v>
      </c>
      <c r="E67" s="3" t="s">
        <v>103</v>
      </c>
      <c r="F67" s="3" t="s">
        <v>104</v>
      </c>
      <c r="G67" s="3" t="s">
        <v>105</v>
      </c>
      <c r="H67" s="3" t="s">
        <v>106</v>
      </c>
      <c r="I67" s="3" t="s">
        <v>81</v>
      </c>
      <c r="J67" s="3" t="s">
        <v>177</v>
      </c>
      <c r="K67" s="3" t="s">
        <v>107</v>
      </c>
      <c r="L67" s="3" t="s">
        <v>68</v>
      </c>
      <c r="M67" s="3" t="s">
        <v>108</v>
      </c>
      <c r="N67" s="3">
        <v>1</v>
      </c>
      <c r="O67" s="3">
        <v>11</v>
      </c>
      <c r="P67" s="3">
        <v>15</v>
      </c>
      <c r="Q67" s="5">
        <v>2.8356481481481479E-3</v>
      </c>
      <c r="R67" s="5">
        <v>5.4976851851851853E-3</v>
      </c>
      <c r="S67" s="5" t="s">
        <v>569</v>
      </c>
      <c r="T67" s="9">
        <f>MID(Table1[[#This Row],[Duration of the event described in that row.]],3,2)*60+RIGHT(Table1[[#This Row],[Duration of the event described in that row.]],2)</f>
        <v>14</v>
      </c>
      <c r="U67" s="3">
        <v>66</v>
      </c>
      <c r="V67" s="3" t="s">
        <v>69</v>
      </c>
      <c r="W67" s="3" t="s">
        <v>7</v>
      </c>
      <c r="AG67" s="3" t="s">
        <v>177</v>
      </c>
      <c r="AH67" s="3">
        <v>0</v>
      </c>
      <c r="AI67" s="3" t="str">
        <f>_xlfn.IFNA(INDEX('normalized by minutes'!$AI$12:$AI$28,MATCH('raw data'!AG67,'normalized by minutes'!$AH$12:$AH$28,0)),"")</f>
        <v>bucks</v>
      </c>
      <c r="AJ67" s="3">
        <f t="shared" ref="AJ67:AJ130" si="12">AH67*IF(AI67="suns",-1,1)</f>
        <v>0</v>
      </c>
      <c r="AM67" s="3" t="s">
        <v>4</v>
      </c>
      <c r="AO67" s="3" t="s">
        <v>128</v>
      </c>
      <c r="AP67" s="3">
        <v>26</v>
      </c>
      <c r="AQ67" s="3">
        <v>85</v>
      </c>
      <c r="AR67" s="3">
        <v>247</v>
      </c>
      <c r="AS67" s="3">
        <v>33.5</v>
      </c>
      <c r="AT67" s="3">
        <v>64.3</v>
      </c>
      <c r="AU67" s="3" t="s">
        <v>186</v>
      </c>
      <c r="AV67" s="3" t="b">
        <f t="shared" si="7"/>
        <v>0</v>
      </c>
      <c r="AW67" s="3" t="b">
        <f t="shared" si="8"/>
        <v>0</v>
      </c>
      <c r="AX67" s="3" t="b">
        <f t="shared" si="9"/>
        <v>0</v>
      </c>
      <c r="AY67" s="3" t="b">
        <f t="shared" si="10"/>
        <v>0</v>
      </c>
      <c r="AZ67" s="3" t="b">
        <f t="shared" si="11"/>
        <v>0</v>
      </c>
      <c r="BA67" s="3">
        <f t="shared" si="6"/>
        <v>1</v>
      </c>
      <c r="BB67" s="3">
        <f>SUM($BA$2:BA67)</f>
        <v>37</v>
      </c>
    </row>
    <row r="68" spans="1:54" x14ac:dyDescent="0.35">
      <c r="A68" s="3">
        <v>42000406</v>
      </c>
      <c r="B68" s="3" t="s">
        <v>101</v>
      </c>
      <c r="C68" s="4">
        <v>44397</v>
      </c>
      <c r="D68" s="3" t="s">
        <v>102</v>
      </c>
      <c r="E68" s="3" t="s">
        <v>103</v>
      </c>
      <c r="F68" s="3" t="s">
        <v>104</v>
      </c>
      <c r="G68" s="3" t="s">
        <v>105</v>
      </c>
      <c r="H68" s="3" t="s">
        <v>106</v>
      </c>
      <c r="I68" s="3" t="s">
        <v>81</v>
      </c>
      <c r="J68" s="3" t="s">
        <v>177</v>
      </c>
      <c r="K68" s="3" t="s">
        <v>107</v>
      </c>
      <c r="L68" s="3" t="s">
        <v>68</v>
      </c>
      <c r="M68" s="3" t="s">
        <v>108</v>
      </c>
      <c r="N68" s="3">
        <v>1</v>
      </c>
      <c r="O68" s="3">
        <v>11</v>
      </c>
      <c r="P68" s="3">
        <v>15</v>
      </c>
      <c r="Q68" s="5">
        <v>2.8356481481481479E-3</v>
      </c>
      <c r="R68" s="5">
        <v>5.4976851851851853E-3</v>
      </c>
      <c r="S68" s="5" t="s">
        <v>563</v>
      </c>
      <c r="T68" s="9">
        <f>MID(Table1[[#This Row],[Duration of the event described in that row.]],3,2)*60+RIGHT(Table1[[#This Row],[Duration of the event described in that row.]],2)</f>
        <v>0</v>
      </c>
      <c r="U68" s="3">
        <v>67</v>
      </c>
      <c r="V68" s="3" t="s">
        <v>69</v>
      </c>
      <c r="W68" s="3" t="s">
        <v>5</v>
      </c>
      <c r="AI68" s="3" t="str">
        <f>_xlfn.IFNA(INDEX('normalized by minutes'!$AI$12:$AI$28,MATCH('raw data'!AG68,'normalized by minutes'!$AH$12:$AH$28,0)),"")</f>
        <v/>
      </c>
      <c r="AJ68" s="3">
        <f t="shared" si="12"/>
        <v>0</v>
      </c>
      <c r="AO68" s="3" t="s">
        <v>6</v>
      </c>
      <c r="AU68" s="3" t="s">
        <v>122</v>
      </c>
      <c r="AV68" s="3" t="b">
        <f t="shared" si="7"/>
        <v>0</v>
      </c>
      <c r="AW68" s="3" t="b">
        <f t="shared" si="8"/>
        <v>0</v>
      </c>
      <c r="AX68" s="3" t="b">
        <f t="shared" si="9"/>
        <v>0</v>
      </c>
      <c r="AY68" s="3" t="b">
        <f t="shared" si="10"/>
        <v>0</v>
      </c>
      <c r="AZ68" s="3" t="b">
        <f t="shared" si="11"/>
        <v>0</v>
      </c>
      <c r="BA68" s="3">
        <f t="shared" ref="BA68:BA131" si="13">IF(OR(AV67:AZ67),1,0)</f>
        <v>0</v>
      </c>
      <c r="BB68" s="3">
        <f>SUM($BA$2:BA68)</f>
        <v>37</v>
      </c>
    </row>
    <row r="69" spans="1:54" x14ac:dyDescent="0.35">
      <c r="A69" s="3">
        <v>42000406</v>
      </c>
      <c r="B69" s="3" t="s">
        <v>101</v>
      </c>
      <c r="C69" s="4">
        <v>44397</v>
      </c>
      <c r="D69" s="3" t="s">
        <v>102</v>
      </c>
      <c r="E69" s="3" t="s">
        <v>103</v>
      </c>
      <c r="F69" s="3" t="s">
        <v>104</v>
      </c>
      <c r="G69" s="3" t="s">
        <v>105</v>
      </c>
      <c r="H69" s="3" t="s">
        <v>106</v>
      </c>
      <c r="I69" s="3" t="s">
        <v>81</v>
      </c>
      <c r="J69" s="3" t="s">
        <v>177</v>
      </c>
      <c r="K69" s="3" t="s">
        <v>107</v>
      </c>
      <c r="L69" s="3" t="s">
        <v>68</v>
      </c>
      <c r="M69" s="3" t="s">
        <v>108</v>
      </c>
      <c r="N69" s="3">
        <v>1</v>
      </c>
      <c r="O69" s="3">
        <v>11</v>
      </c>
      <c r="P69" s="3">
        <v>15</v>
      </c>
      <c r="Q69" s="5">
        <v>2.8356481481481479E-3</v>
      </c>
      <c r="R69" s="5">
        <v>5.4976851851851853E-3</v>
      </c>
      <c r="S69" s="5" t="s">
        <v>563</v>
      </c>
      <c r="T69" s="9">
        <f>MID(Table1[[#This Row],[Duration of the event described in that row.]],3,2)*60+RIGHT(Table1[[#This Row],[Duration of the event described in that row.]],2)</f>
        <v>0</v>
      </c>
      <c r="U69" s="3">
        <v>68</v>
      </c>
      <c r="V69" s="3" t="s">
        <v>110</v>
      </c>
      <c r="W69" s="3" t="s">
        <v>9</v>
      </c>
      <c r="AE69" s="3" t="s">
        <v>81</v>
      </c>
      <c r="AG69" s="3" t="s">
        <v>105</v>
      </c>
      <c r="AI69" s="3" t="str">
        <f>_xlfn.IFNA(INDEX('normalized by minutes'!$AI$12:$AI$28,MATCH('raw data'!AG69,'normalized by minutes'!$AH$12:$AH$28,0)),"")</f>
        <v>suns</v>
      </c>
      <c r="AJ69" s="3">
        <f t="shared" si="12"/>
        <v>0</v>
      </c>
      <c r="AL69" s="3" t="s">
        <v>19</v>
      </c>
      <c r="AO69" s="3" t="s">
        <v>187</v>
      </c>
      <c r="AU69" s="3" t="s">
        <v>188</v>
      </c>
      <c r="AV69" s="3" t="b">
        <f t="shared" si="7"/>
        <v>0</v>
      </c>
      <c r="AW69" s="3" t="b">
        <f t="shared" si="8"/>
        <v>0</v>
      </c>
      <c r="AX69" s="3" t="b">
        <f t="shared" si="9"/>
        <v>0</v>
      </c>
      <c r="AY69" s="3" t="b">
        <f t="shared" si="10"/>
        <v>0</v>
      </c>
      <c r="AZ69" s="3" t="b">
        <f t="shared" si="11"/>
        <v>0</v>
      </c>
      <c r="BA69" s="3">
        <f t="shared" si="13"/>
        <v>0</v>
      </c>
      <c r="BB69" s="3">
        <f>SUM($BA$2:BA69)</f>
        <v>37</v>
      </c>
    </row>
    <row r="70" spans="1:54" x14ac:dyDescent="0.35">
      <c r="A70" s="3">
        <v>42000406</v>
      </c>
      <c r="B70" s="3" t="s">
        <v>101</v>
      </c>
      <c r="C70" s="4">
        <v>44397</v>
      </c>
      <c r="D70" s="3" t="s">
        <v>189</v>
      </c>
      <c r="E70" s="3" t="s">
        <v>103</v>
      </c>
      <c r="F70" s="3" t="s">
        <v>104</v>
      </c>
      <c r="G70" s="3" t="s">
        <v>105</v>
      </c>
      <c r="H70" s="3" t="s">
        <v>106</v>
      </c>
      <c r="I70" s="3" t="s">
        <v>81</v>
      </c>
      <c r="J70" s="3" t="s">
        <v>177</v>
      </c>
      <c r="K70" s="3" t="s">
        <v>107</v>
      </c>
      <c r="L70" s="3" t="s">
        <v>68</v>
      </c>
      <c r="M70" s="3" t="s">
        <v>108</v>
      </c>
      <c r="N70" s="3">
        <v>1</v>
      </c>
      <c r="O70" s="3">
        <v>11</v>
      </c>
      <c r="P70" s="3">
        <v>15</v>
      </c>
      <c r="Q70" s="5">
        <v>2.8356481481481479E-3</v>
      </c>
      <c r="R70" s="5">
        <v>5.4976851851851853E-3</v>
      </c>
      <c r="S70" s="5" t="s">
        <v>563</v>
      </c>
      <c r="T70" s="9">
        <f>MID(Table1[[#This Row],[Duration of the event described in that row.]],3,2)*60+RIGHT(Table1[[#This Row],[Duration of the event described in that row.]],2)</f>
        <v>0</v>
      </c>
      <c r="U70" s="3">
        <v>69</v>
      </c>
      <c r="V70" s="3" t="s">
        <v>110</v>
      </c>
      <c r="W70" s="3" t="s">
        <v>176</v>
      </c>
      <c r="AB70" s="3" t="s">
        <v>189</v>
      </c>
      <c r="AC70" s="3" t="s">
        <v>102</v>
      </c>
      <c r="AG70" s="3" t="s">
        <v>102</v>
      </c>
      <c r="AI70" s="3" t="str">
        <f>_xlfn.IFNA(INDEX('normalized by minutes'!$AI$12:$AI$28,MATCH('raw data'!AG70,'normalized by minutes'!$AH$12:$AH$28,0)),"")</f>
        <v>suns</v>
      </c>
      <c r="AJ70" s="3">
        <f t="shared" si="12"/>
        <v>0</v>
      </c>
      <c r="AO70" s="3" t="s">
        <v>16</v>
      </c>
      <c r="AU70" s="3" t="s">
        <v>190</v>
      </c>
      <c r="AV70" s="3" t="b">
        <f t="shared" si="7"/>
        <v>0</v>
      </c>
      <c r="AW70" s="3" t="b">
        <f t="shared" si="8"/>
        <v>0</v>
      </c>
      <c r="AX70" s="3" t="b">
        <f t="shared" si="9"/>
        <v>0</v>
      </c>
      <c r="AY70" s="3" t="b">
        <f t="shared" si="10"/>
        <v>0</v>
      </c>
      <c r="AZ70" s="3" t="b">
        <f t="shared" si="11"/>
        <v>0</v>
      </c>
      <c r="BA70" s="3">
        <f t="shared" si="13"/>
        <v>0</v>
      </c>
      <c r="BB70" s="3">
        <f>SUM($BA$2:BA70)</f>
        <v>37</v>
      </c>
    </row>
    <row r="71" spans="1:54" x14ac:dyDescent="0.35">
      <c r="A71" s="3">
        <v>42000406</v>
      </c>
      <c r="B71" s="3" t="s">
        <v>101</v>
      </c>
      <c r="C71" s="4">
        <v>44397</v>
      </c>
      <c r="D71" s="3" t="s">
        <v>189</v>
      </c>
      <c r="E71" s="3" t="s">
        <v>103</v>
      </c>
      <c r="F71" s="3" t="s">
        <v>104</v>
      </c>
      <c r="G71" s="3" t="s">
        <v>191</v>
      </c>
      <c r="H71" s="3" t="s">
        <v>106</v>
      </c>
      <c r="I71" s="3" t="s">
        <v>81</v>
      </c>
      <c r="J71" s="3" t="s">
        <v>177</v>
      </c>
      <c r="K71" s="3" t="s">
        <v>107</v>
      </c>
      <c r="L71" s="3" t="s">
        <v>68</v>
      </c>
      <c r="M71" s="3" t="s">
        <v>108</v>
      </c>
      <c r="N71" s="3">
        <v>1</v>
      </c>
      <c r="O71" s="3">
        <v>11</v>
      </c>
      <c r="P71" s="3">
        <v>15</v>
      </c>
      <c r="Q71" s="5">
        <v>2.8356481481481479E-3</v>
      </c>
      <c r="R71" s="5">
        <v>5.4976851851851853E-3</v>
      </c>
      <c r="S71" s="5" t="s">
        <v>563</v>
      </c>
      <c r="T71" s="9">
        <f>MID(Table1[[#This Row],[Duration of the event described in that row.]],3,2)*60+RIGHT(Table1[[#This Row],[Duration of the event described in that row.]],2)</f>
        <v>0</v>
      </c>
      <c r="U71" s="3">
        <v>70</v>
      </c>
      <c r="V71" s="3" t="s">
        <v>110</v>
      </c>
      <c r="W71" s="3" t="s">
        <v>176</v>
      </c>
      <c r="AB71" s="3" t="s">
        <v>191</v>
      </c>
      <c r="AC71" s="3" t="s">
        <v>105</v>
      </c>
      <c r="AG71" s="3" t="s">
        <v>105</v>
      </c>
      <c r="AI71" s="3" t="str">
        <f>_xlfn.IFNA(INDEX('normalized by minutes'!$AI$12:$AI$28,MATCH('raw data'!AG71,'normalized by minutes'!$AH$12:$AH$28,0)),"")</f>
        <v>suns</v>
      </c>
      <c r="AJ71" s="3">
        <f t="shared" si="12"/>
        <v>0</v>
      </c>
      <c r="AO71" s="3" t="s">
        <v>16</v>
      </c>
      <c r="AU71" s="3" t="s">
        <v>192</v>
      </c>
      <c r="AV71" s="3" t="b">
        <f t="shared" si="7"/>
        <v>0</v>
      </c>
      <c r="AW71" s="3" t="b">
        <f t="shared" si="8"/>
        <v>0</v>
      </c>
      <c r="AX71" s="3" t="b">
        <f t="shared" si="9"/>
        <v>0</v>
      </c>
      <c r="AY71" s="3" t="b">
        <f t="shared" si="10"/>
        <v>0</v>
      </c>
      <c r="AZ71" s="3" t="b">
        <f t="shared" si="11"/>
        <v>0</v>
      </c>
      <c r="BA71" s="3">
        <f t="shared" si="13"/>
        <v>0</v>
      </c>
      <c r="BB71" s="3">
        <f>SUM($BA$2:BA71)</f>
        <v>37</v>
      </c>
    </row>
    <row r="72" spans="1:54" x14ac:dyDescent="0.35">
      <c r="A72" s="3">
        <v>42000406</v>
      </c>
      <c r="B72" s="3" t="s">
        <v>101</v>
      </c>
      <c r="C72" s="4">
        <v>44397</v>
      </c>
      <c r="D72" s="3" t="s">
        <v>189</v>
      </c>
      <c r="E72" s="3" t="s">
        <v>103</v>
      </c>
      <c r="F72" s="3" t="s">
        <v>104</v>
      </c>
      <c r="G72" s="3" t="s">
        <v>191</v>
      </c>
      <c r="H72" s="3" t="s">
        <v>106</v>
      </c>
      <c r="I72" s="3" t="s">
        <v>81</v>
      </c>
      <c r="J72" s="3" t="s">
        <v>177</v>
      </c>
      <c r="K72" s="3" t="s">
        <v>107</v>
      </c>
      <c r="L72" s="3" t="s">
        <v>68</v>
      </c>
      <c r="M72" s="3" t="s">
        <v>108</v>
      </c>
      <c r="N72" s="3">
        <v>1</v>
      </c>
      <c r="O72" s="3">
        <v>11</v>
      </c>
      <c r="P72" s="3">
        <v>15</v>
      </c>
      <c r="Q72" s="5">
        <v>2.7546296296296294E-3</v>
      </c>
      <c r="R72" s="5">
        <v>5.5787037037037038E-3</v>
      </c>
      <c r="S72" s="5" t="s">
        <v>575</v>
      </c>
      <c r="T72" s="9">
        <f>MID(Table1[[#This Row],[Duration of the event described in that row.]],3,2)*60+RIGHT(Table1[[#This Row],[Duration of the event described in that row.]],2)</f>
        <v>7</v>
      </c>
      <c r="U72" s="3">
        <v>71</v>
      </c>
      <c r="V72" s="3" t="s">
        <v>69</v>
      </c>
      <c r="W72" s="3" t="s">
        <v>7</v>
      </c>
      <c r="AG72" s="3" t="s">
        <v>81</v>
      </c>
      <c r="AH72" s="3">
        <v>0</v>
      </c>
      <c r="AI72" s="3" t="str">
        <f>_xlfn.IFNA(INDEX('normalized by minutes'!$AI$12:$AI$28,MATCH('raw data'!AG72,'normalized by minutes'!$AH$12:$AH$28,0)),"")</f>
        <v>bucks</v>
      </c>
      <c r="AJ72" s="3">
        <f t="shared" si="12"/>
        <v>0</v>
      </c>
      <c r="AM72" s="3" t="s">
        <v>4</v>
      </c>
      <c r="AO72" s="3" t="s">
        <v>128</v>
      </c>
      <c r="AP72" s="3">
        <v>27</v>
      </c>
      <c r="AQ72" s="3">
        <v>141</v>
      </c>
      <c r="AR72" s="3">
        <v>225</v>
      </c>
      <c r="AS72" s="3">
        <v>39.1</v>
      </c>
      <c r="AT72" s="3">
        <v>66.5</v>
      </c>
      <c r="AU72" s="3" t="s">
        <v>193</v>
      </c>
      <c r="AV72" s="3" t="b">
        <f t="shared" si="7"/>
        <v>0</v>
      </c>
      <c r="AW72" s="3" t="b">
        <f t="shared" si="8"/>
        <v>0</v>
      </c>
      <c r="AX72" s="3" t="b">
        <f t="shared" si="9"/>
        <v>0</v>
      </c>
      <c r="AY72" s="3" t="b">
        <f t="shared" si="10"/>
        <v>0</v>
      </c>
      <c r="AZ72" s="3" t="b">
        <f t="shared" si="11"/>
        <v>0</v>
      </c>
      <c r="BA72" s="3">
        <f t="shared" si="13"/>
        <v>0</v>
      </c>
      <c r="BB72" s="3">
        <f>SUM($BA$2:BA72)</f>
        <v>37</v>
      </c>
    </row>
    <row r="73" spans="1:54" x14ac:dyDescent="0.35">
      <c r="A73" s="3">
        <v>42000406</v>
      </c>
      <c r="B73" s="3" t="s">
        <v>101</v>
      </c>
      <c r="C73" s="4">
        <v>44397</v>
      </c>
      <c r="D73" s="3" t="s">
        <v>189</v>
      </c>
      <c r="E73" s="3" t="s">
        <v>103</v>
      </c>
      <c r="F73" s="3" t="s">
        <v>104</v>
      </c>
      <c r="G73" s="3" t="s">
        <v>191</v>
      </c>
      <c r="H73" s="3" t="s">
        <v>106</v>
      </c>
      <c r="I73" s="3" t="s">
        <v>81</v>
      </c>
      <c r="J73" s="3" t="s">
        <v>177</v>
      </c>
      <c r="K73" s="3" t="s">
        <v>107</v>
      </c>
      <c r="L73" s="3" t="s">
        <v>68</v>
      </c>
      <c r="M73" s="3" t="s">
        <v>108</v>
      </c>
      <c r="N73" s="3">
        <v>1</v>
      </c>
      <c r="O73" s="3">
        <v>11</v>
      </c>
      <c r="P73" s="3">
        <v>15</v>
      </c>
      <c r="Q73" s="5">
        <v>2.7430555555555559E-3</v>
      </c>
      <c r="R73" s="5">
        <v>5.5902777777777782E-3</v>
      </c>
      <c r="S73" s="5" t="s">
        <v>573</v>
      </c>
      <c r="T73" s="9">
        <f>MID(Table1[[#This Row],[Duration of the event described in that row.]],3,2)*60+RIGHT(Table1[[#This Row],[Duration of the event described in that row.]],2)</f>
        <v>1</v>
      </c>
      <c r="U73" s="3">
        <v>72</v>
      </c>
      <c r="V73" s="3" t="s">
        <v>110</v>
      </c>
      <c r="W73" s="3" t="s">
        <v>5</v>
      </c>
      <c r="AG73" s="3" t="s">
        <v>191</v>
      </c>
      <c r="AI73" s="3" t="str">
        <f>_xlfn.IFNA(INDEX('normalized by minutes'!$AI$12:$AI$28,MATCH('raw data'!AG73,'normalized by minutes'!$AH$12:$AH$28,0)),"")</f>
        <v>suns</v>
      </c>
      <c r="AJ73" s="3">
        <f t="shared" si="12"/>
        <v>0</v>
      </c>
      <c r="AO73" s="3" t="s">
        <v>14</v>
      </c>
      <c r="AU73" s="3" t="s">
        <v>194</v>
      </c>
      <c r="AV73" s="3" t="b">
        <f t="shared" si="7"/>
        <v>0</v>
      </c>
      <c r="AW73" s="3" t="b">
        <f t="shared" si="8"/>
        <v>1</v>
      </c>
      <c r="AX73" s="3" t="b">
        <f t="shared" si="9"/>
        <v>0</v>
      </c>
      <c r="AY73" s="3" t="b">
        <f t="shared" si="10"/>
        <v>0</v>
      </c>
      <c r="AZ73" s="3" t="b">
        <f t="shared" si="11"/>
        <v>0</v>
      </c>
      <c r="BA73" s="3">
        <f t="shared" si="13"/>
        <v>0</v>
      </c>
      <c r="BB73" s="3">
        <f>SUM($BA$2:BA73)</f>
        <v>37</v>
      </c>
    </row>
    <row r="74" spans="1:54" x14ac:dyDescent="0.35">
      <c r="A74" s="3">
        <v>42000406</v>
      </c>
      <c r="B74" s="3" t="s">
        <v>101</v>
      </c>
      <c r="C74" s="4">
        <v>44397</v>
      </c>
      <c r="D74" s="3" t="s">
        <v>189</v>
      </c>
      <c r="E74" s="3" t="s">
        <v>103</v>
      </c>
      <c r="F74" s="3" t="s">
        <v>104</v>
      </c>
      <c r="G74" s="3" t="s">
        <v>191</v>
      </c>
      <c r="H74" s="3" t="s">
        <v>106</v>
      </c>
      <c r="I74" s="3" t="s">
        <v>81</v>
      </c>
      <c r="J74" s="3" t="s">
        <v>177</v>
      </c>
      <c r="K74" s="3" t="s">
        <v>107</v>
      </c>
      <c r="L74" s="3" t="s">
        <v>68</v>
      </c>
      <c r="M74" s="3" t="s">
        <v>108</v>
      </c>
      <c r="N74" s="3">
        <v>1</v>
      </c>
      <c r="O74" s="3">
        <v>11</v>
      </c>
      <c r="P74" s="3">
        <v>15</v>
      </c>
      <c r="Q74" s="5">
        <v>2.5231481481481481E-3</v>
      </c>
      <c r="R74" s="5">
        <v>5.8101851851851856E-3</v>
      </c>
      <c r="S74" s="5" t="s">
        <v>567</v>
      </c>
      <c r="T74" s="9">
        <f>MID(Table1[[#This Row],[Duration of the event described in that row.]],3,2)*60+RIGHT(Table1[[#This Row],[Duration of the event described in that row.]],2)</f>
        <v>19</v>
      </c>
      <c r="U74" s="3">
        <v>73</v>
      </c>
      <c r="V74" s="3" t="s">
        <v>110</v>
      </c>
      <c r="W74" s="3" t="s">
        <v>18</v>
      </c>
      <c r="AG74" s="3" t="s">
        <v>104</v>
      </c>
      <c r="AI74" s="3" t="str">
        <f>_xlfn.IFNA(INDEX('normalized by minutes'!$AI$12:$AI$28,MATCH('raw data'!AG74,'normalized by minutes'!$AH$12:$AH$28,0)),"")</f>
        <v>suns</v>
      </c>
      <c r="AJ74" s="3">
        <f t="shared" si="12"/>
        <v>0</v>
      </c>
      <c r="AL74" s="3" t="s">
        <v>72</v>
      </c>
      <c r="AN74" s="3" t="s">
        <v>107</v>
      </c>
      <c r="AO74" s="3" t="s">
        <v>72</v>
      </c>
      <c r="AU74" s="3" t="s">
        <v>195</v>
      </c>
      <c r="AV74" s="3" t="b">
        <f t="shared" si="7"/>
        <v>0</v>
      </c>
      <c r="AW74" s="3" t="b">
        <f t="shared" si="8"/>
        <v>0</v>
      </c>
      <c r="AX74" s="3" t="b">
        <f t="shared" si="9"/>
        <v>1</v>
      </c>
      <c r="AY74" s="3" t="b">
        <f t="shared" si="10"/>
        <v>0</v>
      </c>
      <c r="AZ74" s="3" t="b">
        <f t="shared" si="11"/>
        <v>0</v>
      </c>
      <c r="BA74" s="3">
        <f t="shared" si="13"/>
        <v>1</v>
      </c>
      <c r="BB74" s="3">
        <f>SUM($BA$2:BA74)</f>
        <v>38</v>
      </c>
    </row>
    <row r="75" spans="1:54" x14ac:dyDescent="0.35">
      <c r="A75" s="3">
        <v>42000406</v>
      </c>
      <c r="B75" s="3" t="s">
        <v>101</v>
      </c>
      <c r="C75" s="4">
        <v>44397</v>
      </c>
      <c r="D75" s="3" t="s">
        <v>189</v>
      </c>
      <c r="E75" s="3" t="s">
        <v>103</v>
      </c>
      <c r="F75" s="3" t="s">
        <v>104</v>
      </c>
      <c r="G75" s="3" t="s">
        <v>191</v>
      </c>
      <c r="H75" s="3" t="s">
        <v>106</v>
      </c>
      <c r="I75" s="3" t="s">
        <v>81</v>
      </c>
      <c r="J75" s="3" t="s">
        <v>177</v>
      </c>
      <c r="K75" s="3" t="s">
        <v>107</v>
      </c>
      <c r="L75" s="3" t="s">
        <v>68</v>
      </c>
      <c r="M75" s="3" t="s">
        <v>108</v>
      </c>
      <c r="N75" s="3">
        <v>1</v>
      </c>
      <c r="O75" s="3">
        <v>11</v>
      </c>
      <c r="P75" s="3">
        <v>15</v>
      </c>
      <c r="Q75" s="5">
        <v>2.4305555555555556E-3</v>
      </c>
      <c r="R75" s="5">
        <v>5.9027777777777776E-3</v>
      </c>
      <c r="S75" s="5" t="s">
        <v>586</v>
      </c>
      <c r="T75" s="9">
        <f>MID(Table1[[#This Row],[Duration of the event described in that row.]],3,2)*60+RIGHT(Table1[[#This Row],[Duration of the event described in that row.]],2)</f>
        <v>8</v>
      </c>
      <c r="U75" s="3">
        <v>74</v>
      </c>
      <c r="V75" s="3" t="s">
        <v>69</v>
      </c>
      <c r="W75" s="3" t="s">
        <v>18</v>
      </c>
      <c r="AG75" s="3" t="s">
        <v>68</v>
      </c>
      <c r="AI75" s="3" t="str">
        <f>_xlfn.IFNA(INDEX('normalized by minutes'!$AI$12:$AI$28,MATCH('raw data'!AG75,'normalized by minutes'!$AH$12:$AH$28,0)),"")</f>
        <v>bucks</v>
      </c>
      <c r="AJ75" s="3">
        <f t="shared" si="12"/>
        <v>0</v>
      </c>
      <c r="AL75" s="3" t="s">
        <v>72</v>
      </c>
      <c r="AN75" s="3" t="s">
        <v>106</v>
      </c>
      <c r="AO75" s="3" t="s">
        <v>72</v>
      </c>
      <c r="AU75" s="3" t="s">
        <v>196</v>
      </c>
      <c r="AV75" s="3" t="b">
        <f t="shared" si="7"/>
        <v>0</v>
      </c>
      <c r="AW75" s="3" t="b">
        <f t="shared" si="8"/>
        <v>0</v>
      </c>
      <c r="AX75" s="3" t="b">
        <f t="shared" si="9"/>
        <v>1</v>
      </c>
      <c r="AY75" s="3" t="b">
        <f t="shared" si="10"/>
        <v>0</v>
      </c>
      <c r="AZ75" s="3" t="b">
        <f t="shared" si="11"/>
        <v>0</v>
      </c>
      <c r="BA75" s="3">
        <f t="shared" si="13"/>
        <v>1</v>
      </c>
      <c r="BB75" s="3">
        <f>SUM($BA$2:BA75)</f>
        <v>39</v>
      </c>
    </row>
    <row r="76" spans="1:54" x14ac:dyDescent="0.35">
      <c r="A76" s="3">
        <v>42000406</v>
      </c>
      <c r="B76" s="3" t="s">
        <v>101</v>
      </c>
      <c r="C76" s="4">
        <v>44397</v>
      </c>
      <c r="D76" s="3" t="s">
        <v>189</v>
      </c>
      <c r="E76" s="3" t="s">
        <v>103</v>
      </c>
      <c r="F76" s="3" t="s">
        <v>104</v>
      </c>
      <c r="G76" s="3" t="s">
        <v>191</v>
      </c>
      <c r="H76" s="3" t="s">
        <v>106</v>
      </c>
      <c r="I76" s="3" t="s">
        <v>81</v>
      </c>
      <c r="J76" s="3" t="s">
        <v>177</v>
      </c>
      <c r="K76" s="3" t="s">
        <v>107</v>
      </c>
      <c r="L76" s="3" t="s">
        <v>68</v>
      </c>
      <c r="M76" s="3" t="s">
        <v>108</v>
      </c>
      <c r="N76" s="3">
        <v>1</v>
      </c>
      <c r="O76" s="3">
        <v>11</v>
      </c>
      <c r="P76" s="3">
        <v>15</v>
      </c>
      <c r="Q76" s="5">
        <v>2.3379629629629631E-3</v>
      </c>
      <c r="R76" s="5">
        <v>5.9953703703703697E-3</v>
      </c>
      <c r="S76" s="5" t="s">
        <v>586</v>
      </c>
      <c r="T76" s="9">
        <f>MID(Table1[[#This Row],[Duration of the event described in that row.]],3,2)*60+RIGHT(Table1[[#This Row],[Duration of the event described in that row.]],2)</f>
        <v>8</v>
      </c>
      <c r="U76" s="3">
        <v>75</v>
      </c>
      <c r="V76" s="3" t="s">
        <v>110</v>
      </c>
      <c r="W76" s="3" t="s">
        <v>7</v>
      </c>
      <c r="AG76" s="3" t="s">
        <v>103</v>
      </c>
      <c r="AH76" s="3">
        <v>0</v>
      </c>
      <c r="AI76" s="3" t="str">
        <f>_xlfn.IFNA(INDEX('normalized by minutes'!$AI$12:$AI$28,MATCH('raw data'!AG76,'normalized by minutes'!$AH$12:$AH$28,0)),"")</f>
        <v>suns</v>
      </c>
      <c r="AJ76" s="3">
        <f t="shared" si="12"/>
        <v>0</v>
      </c>
      <c r="AM76" s="3" t="s">
        <v>4</v>
      </c>
      <c r="AO76" s="3" t="s">
        <v>115</v>
      </c>
      <c r="AP76" s="3">
        <v>4</v>
      </c>
      <c r="AQ76" s="3">
        <v>22</v>
      </c>
      <c r="AR76" s="3">
        <v>29</v>
      </c>
      <c r="AS76" s="3">
        <v>22.8</v>
      </c>
      <c r="AT76" s="3">
        <v>7.9</v>
      </c>
      <c r="AU76" s="3" t="s">
        <v>197</v>
      </c>
      <c r="AV76" s="3" t="b">
        <f t="shared" si="7"/>
        <v>0</v>
      </c>
      <c r="AW76" s="3" t="b">
        <f t="shared" si="8"/>
        <v>0</v>
      </c>
      <c r="AX76" s="3" t="b">
        <f t="shared" si="9"/>
        <v>0</v>
      </c>
      <c r="AY76" s="3" t="b">
        <f t="shared" si="10"/>
        <v>0</v>
      </c>
      <c r="AZ76" s="3" t="b">
        <f t="shared" si="11"/>
        <v>0</v>
      </c>
      <c r="BA76" s="3">
        <f t="shared" si="13"/>
        <v>1</v>
      </c>
      <c r="BB76" s="3">
        <f>SUM($BA$2:BA76)</f>
        <v>40</v>
      </c>
    </row>
    <row r="77" spans="1:54" x14ac:dyDescent="0.35">
      <c r="A77" s="3">
        <v>42000406</v>
      </c>
      <c r="B77" s="3" t="s">
        <v>101</v>
      </c>
      <c r="C77" s="4">
        <v>44397</v>
      </c>
      <c r="D77" s="3" t="s">
        <v>189</v>
      </c>
      <c r="E77" s="3" t="s">
        <v>103</v>
      </c>
      <c r="F77" s="3" t="s">
        <v>104</v>
      </c>
      <c r="G77" s="3" t="s">
        <v>191</v>
      </c>
      <c r="H77" s="3" t="s">
        <v>106</v>
      </c>
      <c r="I77" s="3" t="s">
        <v>81</v>
      </c>
      <c r="J77" s="3" t="s">
        <v>177</v>
      </c>
      <c r="K77" s="3" t="s">
        <v>107</v>
      </c>
      <c r="L77" s="3" t="s">
        <v>68</v>
      </c>
      <c r="M77" s="3" t="s">
        <v>108</v>
      </c>
      <c r="N77" s="3">
        <v>1</v>
      </c>
      <c r="O77" s="3">
        <v>11</v>
      </c>
      <c r="P77" s="3">
        <v>15</v>
      </c>
      <c r="Q77" s="5">
        <v>2.3263888888888887E-3</v>
      </c>
      <c r="R77" s="5">
        <v>6.0069444444444441E-3</v>
      </c>
      <c r="S77" s="5" t="s">
        <v>573</v>
      </c>
      <c r="T77" s="9">
        <f>MID(Table1[[#This Row],[Duration of the event described in that row.]],3,2)*60+RIGHT(Table1[[#This Row],[Duration of the event described in that row.]],2)</f>
        <v>1</v>
      </c>
      <c r="U77" s="3">
        <v>76</v>
      </c>
      <c r="V77" s="3" t="s">
        <v>69</v>
      </c>
      <c r="W77" s="3" t="s">
        <v>5</v>
      </c>
      <c r="AG77" s="3" t="s">
        <v>177</v>
      </c>
      <c r="AI77" s="3" t="str">
        <f>_xlfn.IFNA(INDEX('normalized by minutes'!$AI$12:$AI$28,MATCH('raw data'!AG77,'normalized by minutes'!$AH$12:$AH$28,0)),"")</f>
        <v>bucks</v>
      </c>
      <c r="AJ77" s="3">
        <f t="shared" si="12"/>
        <v>0</v>
      </c>
      <c r="AO77" s="3" t="s">
        <v>14</v>
      </c>
      <c r="AU77" s="3" t="s">
        <v>198</v>
      </c>
      <c r="AV77" s="3" t="b">
        <f t="shared" si="7"/>
        <v>0</v>
      </c>
      <c r="AW77" s="3" t="b">
        <f t="shared" si="8"/>
        <v>1</v>
      </c>
      <c r="AX77" s="3" t="b">
        <f t="shared" si="9"/>
        <v>0</v>
      </c>
      <c r="AY77" s="3" t="b">
        <f t="shared" si="10"/>
        <v>0</v>
      </c>
      <c r="AZ77" s="3" t="b">
        <f t="shared" si="11"/>
        <v>0</v>
      </c>
      <c r="BA77" s="3">
        <f t="shared" si="13"/>
        <v>0</v>
      </c>
      <c r="BB77" s="3">
        <f>SUM($BA$2:BA77)</f>
        <v>40</v>
      </c>
    </row>
    <row r="78" spans="1:54" x14ac:dyDescent="0.35">
      <c r="A78" s="3">
        <v>42000406</v>
      </c>
      <c r="B78" s="3" t="s">
        <v>101</v>
      </c>
      <c r="C78" s="4">
        <v>44397</v>
      </c>
      <c r="D78" s="3" t="s">
        <v>189</v>
      </c>
      <c r="E78" s="3" t="s">
        <v>103</v>
      </c>
      <c r="F78" s="3" t="s">
        <v>104</v>
      </c>
      <c r="G78" s="3" t="s">
        <v>191</v>
      </c>
      <c r="H78" s="3" t="s">
        <v>106</v>
      </c>
      <c r="I78" s="3" t="s">
        <v>81</v>
      </c>
      <c r="J78" s="3" t="s">
        <v>177</v>
      </c>
      <c r="K78" s="3" t="s">
        <v>107</v>
      </c>
      <c r="L78" s="3" t="s">
        <v>68</v>
      </c>
      <c r="M78" s="3" t="s">
        <v>108</v>
      </c>
      <c r="N78" s="3">
        <v>1</v>
      </c>
      <c r="O78" s="3">
        <v>11</v>
      </c>
      <c r="P78" s="3">
        <v>18</v>
      </c>
      <c r="Q78" s="5">
        <v>2.1990740740740742E-3</v>
      </c>
      <c r="R78" s="5">
        <v>6.1342592592592594E-3</v>
      </c>
      <c r="S78" s="5" t="s">
        <v>576</v>
      </c>
      <c r="T78" s="9">
        <f>MID(Table1[[#This Row],[Duration of the event described in that row.]],3,2)*60+RIGHT(Table1[[#This Row],[Duration of the event described in that row.]],2)</f>
        <v>11</v>
      </c>
      <c r="U78" s="3">
        <v>77</v>
      </c>
      <c r="V78" s="3" t="s">
        <v>69</v>
      </c>
      <c r="W78" s="3" t="s">
        <v>7</v>
      </c>
      <c r="X78" s="3" t="s">
        <v>107</v>
      </c>
      <c r="AG78" s="3" t="s">
        <v>177</v>
      </c>
      <c r="AH78" s="3">
        <v>3</v>
      </c>
      <c r="AI78" s="3" t="str">
        <f>_xlfn.IFNA(INDEX('normalized by minutes'!$AI$12:$AI$28,MATCH('raw data'!AG78,'normalized by minutes'!$AH$12:$AH$28,0)),"")</f>
        <v>bucks</v>
      </c>
      <c r="AJ78" s="3">
        <f t="shared" si="12"/>
        <v>3</v>
      </c>
      <c r="AM78" s="3" t="s">
        <v>8</v>
      </c>
      <c r="AO78" s="3" t="s">
        <v>128</v>
      </c>
      <c r="AP78" s="3">
        <v>28</v>
      </c>
      <c r="AQ78" s="3">
        <v>-105</v>
      </c>
      <c r="AR78" s="3">
        <v>260</v>
      </c>
      <c r="AS78" s="3">
        <v>14.5</v>
      </c>
      <c r="AT78" s="3">
        <v>63</v>
      </c>
      <c r="AU78" s="3" t="s">
        <v>199</v>
      </c>
      <c r="AV78" s="3" t="b">
        <f t="shared" si="7"/>
        <v>1</v>
      </c>
      <c r="AW78" s="3" t="b">
        <f t="shared" si="8"/>
        <v>0</v>
      </c>
      <c r="AX78" s="3" t="b">
        <f t="shared" si="9"/>
        <v>0</v>
      </c>
      <c r="AY78" s="3" t="b">
        <f t="shared" si="10"/>
        <v>0</v>
      </c>
      <c r="AZ78" s="3" t="b">
        <f t="shared" si="11"/>
        <v>0</v>
      </c>
      <c r="BA78" s="3">
        <f t="shared" si="13"/>
        <v>1</v>
      </c>
      <c r="BB78" s="3">
        <f>SUM($BA$2:BA78)</f>
        <v>41</v>
      </c>
    </row>
    <row r="79" spans="1:54" x14ac:dyDescent="0.35">
      <c r="A79" s="3">
        <v>42000406</v>
      </c>
      <c r="B79" s="3" t="s">
        <v>101</v>
      </c>
      <c r="C79" s="4">
        <v>44397</v>
      </c>
      <c r="D79" s="3" t="s">
        <v>189</v>
      </c>
      <c r="E79" s="3" t="s">
        <v>103</v>
      </c>
      <c r="F79" s="3" t="s">
        <v>104</v>
      </c>
      <c r="G79" s="3" t="s">
        <v>191</v>
      </c>
      <c r="H79" s="3" t="s">
        <v>106</v>
      </c>
      <c r="I79" s="3" t="s">
        <v>81</v>
      </c>
      <c r="J79" s="3" t="s">
        <v>177</v>
      </c>
      <c r="K79" s="3" t="s">
        <v>107</v>
      </c>
      <c r="L79" s="3" t="s">
        <v>68</v>
      </c>
      <c r="M79" s="3" t="s">
        <v>108</v>
      </c>
      <c r="N79" s="3">
        <v>1</v>
      </c>
      <c r="O79" s="3">
        <v>11</v>
      </c>
      <c r="P79" s="3">
        <v>18</v>
      </c>
      <c r="Q79" s="5">
        <v>2.1990740740740742E-3</v>
      </c>
      <c r="R79" s="5">
        <v>6.1342592592592594E-3</v>
      </c>
      <c r="S79" s="5" t="s">
        <v>563</v>
      </c>
      <c r="T79" s="9">
        <f>MID(Table1[[#This Row],[Duration of the event described in that row.]],3,2)*60+RIGHT(Table1[[#This Row],[Duration of the event described in that row.]],2)</f>
        <v>0</v>
      </c>
      <c r="U79" s="3">
        <v>78</v>
      </c>
      <c r="V79" s="3" t="s">
        <v>110</v>
      </c>
      <c r="W79" s="3" t="s">
        <v>17</v>
      </c>
      <c r="AI79" s="3" t="str">
        <f>_xlfn.IFNA(INDEX('normalized by minutes'!$AI$12:$AI$28,MATCH('raw data'!AG79,'normalized by minutes'!$AH$12:$AH$28,0)),"")</f>
        <v/>
      </c>
      <c r="AJ79" s="3">
        <f t="shared" si="12"/>
        <v>0</v>
      </c>
      <c r="AO79" s="3" t="s">
        <v>80</v>
      </c>
      <c r="AU79" s="3" t="s">
        <v>200</v>
      </c>
      <c r="AV79" s="3" t="b">
        <f t="shared" si="7"/>
        <v>0</v>
      </c>
      <c r="AW79" s="3" t="b">
        <f t="shared" si="8"/>
        <v>0</v>
      </c>
      <c r="AX79" s="3" t="b">
        <f t="shared" si="9"/>
        <v>0</v>
      </c>
      <c r="AY79" s="3" t="b">
        <f t="shared" si="10"/>
        <v>0</v>
      </c>
      <c r="AZ79" s="3" t="b">
        <f t="shared" si="11"/>
        <v>0</v>
      </c>
      <c r="BA79" s="3">
        <f t="shared" si="13"/>
        <v>1</v>
      </c>
      <c r="BB79" s="3">
        <f>SUM($BA$2:BA79)</f>
        <v>42</v>
      </c>
    </row>
    <row r="80" spans="1:54" x14ac:dyDescent="0.35">
      <c r="A80" s="3">
        <v>42000406</v>
      </c>
      <c r="B80" s="3" t="s">
        <v>101</v>
      </c>
      <c r="C80" s="4">
        <v>44397</v>
      </c>
      <c r="D80" s="3" t="s">
        <v>189</v>
      </c>
      <c r="E80" s="3" t="s">
        <v>103</v>
      </c>
      <c r="F80" s="3" t="s">
        <v>104</v>
      </c>
      <c r="G80" s="3" t="s">
        <v>191</v>
      </c>
      <c r="H80" s="3" t="s">
        <v>106</v>
      </c>
      <c r="I80" s="3" t="s">
        <v>81</v>
      </c>
      <c r="J80" s="3" t="s">
        <v>177</v>
      </c>
      <c r="K80" s="3" t="s">
        <v>107</v>
      </c>
      <c r="L80" s="3" t="s">
        <v>68</v>
      </c>
      <c r="M80" s="3" t="s">
        <v>67</v>
      </c>
      <c r="N80" s="3">
        <v>1</v>
      </c>
      <c r="O80" s="3">
        <v>11</v>
      </c>
      <c r="P80" s="3">
        <v>18</v>
      </c>
      <c r="Q80" s="5">
        <v>2.1990740740740742E-3</v>
      </c>
      <c r="R80" s="5">
        <v>6.1342592592592594E-3</v>
      </c>
      <c r="S80" s="5" t="s">
        <v>563</v>
      </c>
      <c r="T80" s="9">
        <f>MID(Table1[[#This Row],[Duration of the event described in that row.]],3,2)*60+RIGHT(Table1[[#This Row],[Duration of the event described in that row.]],2)</f>
        <v>0</v>
      </c>
      <c r="U80" s="3">
        <v>79</v>
      </c>
      <c r="V80" s="3" t="s">
        <v>69</v>
      </c>
      <c r="W80" s="3" t="s">
        <v>176</v>
      </c>
      <c r="AB80" s="3" t="s">
        <v>67</v>
      </c>
      <c r="AC80" s="3" t="s">
        <v>108</v>
      </c>
      <c r="AG80" s="3" t="s">
        <v>108</v>
      </c>
      <c r="AI80" s="3" t="str">
        <f>_xlfn.IFNA(INDEX('normalized by minutes'!$AI$12:$AI$28,MATCH('raw data'!AG80,'normalized by minutes'!$AH$12:$AH$28,0)),"")</f>
        <v>bucks</v>
      </c>
      <c r="AJ80" s="3">
        <f t="shared" si="12"/>
        <v>0</v>
      </c>
      <c r="AO80" s="3" t="s">
        <v>16</v>
      </c>
      <c r="AU80" s="3" t="s">
        <v>201</v>
      </c>
      <c r="AV80" s="3" t="b">
        <f t="shared" si="7"/>
        <v>0</v>
      </c>
      <c r="AW80" s="3" t="b">
        <f t="shared" si="8"/>
        <v>0</v>
      </c>
      <c r="AX80" s="3" t="b">
        <f t="shared" si="9"/>
        <v>0</v>
      </c>
      <c r="AY80" s="3" t="b">
        <f t="shared" si="10"/>
        <v>0</v>
      </c>
      <c r="AZ80" s="3" t="b">
        <f t="shared" si="11"/>
        <v>0</v>
      </c>
      <c r="BA80" s="3">
        <f t="shared" si="13"/>
        <v>0</v>
      </c>
      <c r="BB80" s="3">
        <f>SUM($BA$2:BA80)</f>
        <v>42</v>
      </c>
    </row>
    <row r="81" spans="1:54" x14ac:dyDescent="0.35">
      <c r="A81" s="3">
        <v>42000406</v>
      </c>
      <c r="B81" s="3" t="s">
        <v>101</v>
      </c>
      <c r="C81" s="4">
        <v>44397</v>
      </c>
      <c r="D81" s="3" t="s">
        <v>189</v>
      </c>
      <c r="E81" s="3" t="s">
        <v>103</v>
      </c>
      <c r="F81" s="3" t="s">
        <v>104</v>
      </c>
      <c r="G81" s="3" t="s">
        <v>191</v>
      </c>
      <c r="H81" s="3" t="s">
        <v>106</v>
      </c>
      <c r="I81" s="3" t="s">
        <v>81</v>
      </c>
      <c r="J81" s="3" t="s">
        <v>177</v>
      </c>
      <c r="K81" s="3" t="s">
        <v>107</v>
      </c>
      <c r="L81" s="3" t="s">
        <v>66</v>
      </c>
      <c r="M81" s="3" t="s">
        <v>67</v>
      </c>
      <c r="N81" s="3">
        <v>1</v>
      </c>
      <c r="O81" s="3">
        <v>11</v>
      </c>
      <c r="P81" s="3">
        <v>18</v>
      </c>
      <c r="Q81" s="5">
        <v>2.1990740740740742E-3</v>
      </c>
      <c r="R81" s="5">
        <v>6.1342592592592594E-3</v>
      </c>
      <c r="S81" s="5" t="s">
        <v>563</v>
      </c>
      <c r="T81" s="9">
        <f>MID(Table1[[#This Row],[Duration of the event described in that row.]],3,2)*60+RIGHT(Table1[[#This Row],[Duration of the event described in that row.]],2)</f>
        <v>0</v>
      </c>
      <c r="U81" s="3">
        <v>80</v>
      </c>
      <c r="V81" s="3" t="s">
        <v>69</v>
      </c>
      <c r="W81" s="3" t="s">
        <v>176</v>
      </c>
      <c r="AB81" s="3" t="s">
        <v>66</v>
      </c>
      <c r="AC81" s="3" t="s">
        <v>68</v>
      </c>
      <c r="AG81" s="3" t="s">
        <v>68</v>
      </c>
      <c r="AI81" s="3" t="str">
        <f>_xlfn.IFNA(INDEX('normalized by minutes'!$AI$12:$AI$28,MATCH('raw data'!AG81,'normalized by minutes'!$AH$12:$AH$28,0)),"")</f>
        <v>bucks</v>
      </c>
      <c r="AJ81" s="3">
        <f t="shared" si="12"/>
        <v>0</v>
      </c>
      <c r="AO81" s="3" t="s">
        <v>16</v>
      </c>
      <c r="AU81" s="3" t="s">
        <v>202</v>
      </c>
      <c r="AV81" s="3" t="b">
        <f t="shared" si="7"/>
        <v>0</v>
      </c>
      <c r="AW81" s="3" t="b">
        <f t="shared" si="8"/>
        <v>0</v>
      </c>
      <c r="AX81" s="3" t="b">
        <f t="shared" si="9"/>
        <v>0</v>
      </c>
      <c r="AY81" s="3" t="b">
        <f t="shared" si="10"/>
        <v>0</v>
      </c>
      <c r="AZ81" s="3" t="b">
        <f t="shared" si="11"/>
        <v>0</v>
      </c>
      <c r="BA81" s="3">
        <f t="shared" si="13"/>
        <v>0</v>
      </c>
      <c r="BB81" s="3">
        <f>SUM($BA$2:BA81)</f>
        <v>42</v>
      </c>
    </row>
    <row r="82" spans="1:54" x14ac:dyDescent="0.35">
      <c r="A82" s="3">
        <v>42000406</v>
      </c>
      <c r="B82" s="3" t="s">
        <v>101</v>
      </c>
      <c r="C82" s="4">
        <v>44397</v>
      </c>
      <c r="D82" s="3" t="s">
        <v>189</v>
      </c>
      <c r="E82" s="3" t="s">
        <v>103</v>
      </c>
      <c r="F82" s="3" t="s">
        <v>203</v>
      </c>
      <c r="G82" s="3" t="s">
        <v>191</v>
      </c>
      <c r="H82" s="3" t="s">
        <v>106</v>
      </c>
      <c r="I82" s="3" t="s">
        <v>81</v>
      </c>
      <c r="J82" s="3" t="s">
        <v>177</v>
      </c>
      <c r="K82" s="3" t="s">
        <v>107</v>
      </c>
      <c r="L82" s="3" t="s">
        <v>66</v>
      </c>
      <c r="M82" s="3" t="s">
        <v>67</v>
      </c>
      <c r="N82" s="3">
        <v>1</v>
      </c>
      <c r="O82" s="3">
        <v>11</v>
      </c>
      <c r="P82" s="3">
        <v>18</v>
      </c>
      <c r="Q82" s="5">
        <v>2.1990740740740742E-3</v>
      </c>
      <c r="R82" s="5">
        <v>6.1342592592592594E-3</v>
      </c>
      <c r="S82" s="5" t="s">
        <v>563</v>
      </c>
      <c r="T82" s="9">
        <f>MID(Table1[[#This Row],[Duration of the event described in that row.]],3,2)*60+RIGHT(Table1[[#This Row],[Duration of the event described in that row.]],2)</f>
        <v>0</v>
      </c>
      <c r="U82" s="3">
        <v>81</v>
      </c>
      <c r="V82" s="3" t="s">
        <v>110</v>
      </c>
      <c r="W82" s="3" t="s">
        <v>176</v>
      </c>
      <c r="AB82" s="3" t="s">
        <v>203</v>
      </c>
      <c r="AC82" s="3" t="s">
        <v>104</v>
      </c>
      <c r="AG82" s="3" t="s">
        <v>104</v>
      </c>
      <c r="AI82" s="3" t="str">
        <f>_xlfn.IFNA(INDEX('normalized by minutes'!$AI$12:$AI$28,MATCH('raw data'!AG82,'normalized by minutes'!$AH$12:$AH$28,0)),"")</f>
        <v>suns</v>
      </c>
      <c r="AJ82" s="3">
        <f t="shared" si="12"/>
        <v>0</v>
      </c>
      <c r="AO82" s="3" t="s">
        <v>16</v>
      </c>
      <c r="AU82" s="3" t="s">
        <v>204</v>
      </c>
      <c r="AV82" s="3" t="b">
        <f t="shared" si="7"/>
        <v>0</v>
      </c>
      <c r="AW82" s="3" t="b">
        <f t="shared" si="8"/>
        <v>0</v>
      </c>
      <c r="AX82" s="3" t="b">
        <f t="shared" si="9"/>
        <v>0</v>
      </c>
      <c r="AY82" s="3" t="b">
        <f t="shared" si="10"/>
        <v>0</v>
      </c>
      <c r="AZ82" s="3" t="b">
        <f t="shared" si="11"/>
        <v>0</v>
      </c>
      <c r="BA82" s="3">
        <f t="shared" si="13"/>
        <v>0</v>
      </c>
      <c r="BB82" s="3">
        <f>SUM($BA$2:BA82)</f>
        <v>42</v>
      </c>
    </row>
    <row r="83" spans="1:54" x14ac:dyDescent="0.35">
      <c r="A83" s="3">
        <v>42000406</v>
      </c>
      <c r="B83" s="3" t="s">
        <v>101</v>
      </c>
      <c r="C83" s="4">
        <v>44397</v>
      </c>
      <c r="D83" s="3" t="s">
        <v>189</v>
      </c>
      <c r="E83" s="3" t="s">
        <v>103</v>
      </c>
      <c r="F83" s="3" t="s">
        <v>203</v>
      </c>
      <c r="G83" s="3" t="s">
        <v>102</v>
      </c>
      <c r="H83" s="3" t="s">
        <v>106</v>
      </c>
      <c r="I83" s="3" t="s">
        <v>81</v>
      </c>
      <c r="J83" s="3" t="s">
        <v>177</v>
      </c>
      <c r="K83" s="3" t="s">
        <v>107</v>
      </c>
      <c r="L83" s="3" t="s">
        <v>66</v>
      </c>
      <c r="M83" s="3" t="s">
        <v>67</v>
      </c>
      <c r="N83" s="3">
        <v>1</v>
      </c>
      <c r="O83" s="3">
        <v>11</v>
      </c>
      <c r="P83" s="3">
        <v>18</v>
      </c>
      <c r="Q83" s="5">
        <v>2.1990740740740742E-3</v>
      </c>
      <c r="R83" s="5">
        <v>6.1342592592592594E-3</v>
      </c>
      <c r="S83" s="5" t="s">
        <v>563</v>
      </c>
      <c r="T83" s="9">
        <f>MID(Table1[[#This Row],[Duration of the event described in that row.]],3,2)*60+RIGHT(Table1[[#This Row],[Duration of the event described in that row.]],2)</f>
        <v>0</v>
      </c>
      <c r="U83" s="3">
        <v>82</v>
      </c>
      <c r="V83" s="3" t="s">
        <v>110</v>
      </c>
      <c r="W83" s="3" t="s">
        <v>176</v>
      </c>
      <c r="AB83" s="3" t="s">
        <v>102</v>
      </c>
      <c r="AC83" s="3" t="s">
        <v>191</v>
      </c>
      <c r="AG83" s="3" t="s">
        <v>191</v>
      </c>
      <c r="AI83" s="3" t="str">
        <f>_xlfn.IFNA(INDEX('normalized by minutes'!$AI$12:$AI$28,MATCH('raw data'!AG83,'normalized by minutes'!$AH$12:$AH$28,0)),"")</f>
        <v>suns</v>
      </c>
      <c r="AJ83" s="3">
        <f t="shared" si="12"/>
        <v>0</v>
      </c>
      <c r="AO83" s="3" t="s">
        <v>16</v>
      </c>
      <c r="AU83" s="3" t="s">
        <v>205</v>
      </c>
      <c r="AV83" s="3" t="b">
        <f t="shared" si="7"/>
        <v>0</v>
      </c>
      <c r="AW83" s="3" t="b">
        <f t="shared" si="8"/>
        <v>0</v>
      </c>
      <c r="AX83" s="3" t="b">
        <f t="shared" si="9"/>
        <v>0</v>
      </c>
      <c r="AY83" s="3" t="b">
        <f t="shared" si="10"/>
        <v>0</v>
      </c>
      <c r="AZ83" s="3" t="b">
        <f t="shared" si="11"/>
        <v>0</v>
      </c>
      <c r="BA83" s="3">
        <f t="shared" si="13"/>
        <v>0</v>
      </c>
      <c r="BB83" s="3">
        <f>SUM($BA$2:BA83)</f>
        <v>42</v>
      </c>
    </row>
    <row r="84" spans="1:54" x14ac:dyDescent="0.35">
      <c r="A84" s="3">
        <v>42000406</v>
      </c>
      <c r="B84" s="3" t="s">
        <v>101</v>
      </c>
      <c r="C84" s="4">
        <v>44397</v>
      </c>
      <c r="D84" s="3" t="s">
        <v>189</v>
      </c>
      <c r="E84" s="3" t="s">
        <v>103</v>
      </c>
      <c r="F84" s="3" t="s">
        <v>203</v>
      </c>
      <c r="G84" s="3" t="s">
        <v>102</v>
      </c>
      <c r="H84" s="3" t="s">
        <v>106</v>
      </c>
      <c r="I84" s="3" t="s">
        <v>81</v>
      </c>
      <c r="J84" s="3" t="s">
        <v>177</v>
      </c>
      <c r="K84" s="3" t="s">
        <v>107</v>
      </c>
      <c r="L84" s="3" t="s">
        <v>66</v>
      </c>
      <c r="M84" s="3" t="s">
        <v>67</v>
      </c>
      <c r="N84" s="3">
        <v>1</v>
      </c>
      <c r="O84" s="3">
        <v>11</v>
      </c>
      <c r="P84" s="3">
        <v>18</v>
      </c>
      <c r="Q84" s="5">
        <v>2.0370370370370373E-3</v>
      </c>
      <c r="R84" s="5">
        <v>6.2962962962962964E-3</v>
      </c>
      <c r="S84" s="5" t="s">
        <v>569</v>
      </c>
      <c r="T84" s="9">
        <f>MID(Table1[[#This Row],[Duration of the event described in that row.]],3,2)*60+RIGHT(Table1[[#This Row],[Duration of the event described in that row.]],2)</f>
        <v>14</v>
      </c>
      <c r="U84" s="3">
        <v>83</v>
      </c>
      <c r="V84" s="3" t="s">
        <v>110</v>
      </c>
      <c r="W84" s="3" t="s">
        <v>7</v>
      </c>
      <c r="AG84" s="3" t="s">
        <v>102</v>
      </c>
      <c r="AH84" s="3">
        <v>0</v>
      </c>
      <c r="AI84" s="3" t="str">
        <f>_xlfn.IFNA(INDEX('normalized by minutes'!$AI$12:$AI$28,MATCH('raw data'!AG84,'normalized by minutes'!$AH$12:$AH$28,0)),"")</f>
        <v>suns</v>
      </c>
      <c r="AJ84" s="3">
        <f t="shared" si="12"/>
        <v>0</v>
      </c>
      <c r="AM84" s="3" t="s">
        <v>4</v>
      </c>
      <c r="AO84" s="3" t="s">
        <v>206</v>
      </c>
      <c r="AP84" s="3">
        <v>3</v>
      </c>
      <c r="AQ84" s="3">
        <v>5</v>
      </c>
      <c r="AR84" s="3">
        <v>26</v>
      </c>
      <c r="AS84" s="3">
        <v>24.5</v>
      </c>
      <c r="AT84" s="3">
        <v>7.6</v>
      </c>
      <c r="AU84" s="3" t="s">
        <v>207</v>
      </c>
      <c r="AV84" s="3" t="b">
        <f t="shared" si="7"/>
        <v>0</v>
      </c>
      <c r="AW84" s="3" t="b">
        <f t="shared" si="8"/>
        <v>0</v>
      </c>
      <c r="AX84" s="3" t="b">
        <f t="shared" si="9"/>
        <v>0</v>
      </c>
      <c r="AY84" s="3" t="b">
        <f t="shared" si="10"/>
        <v>0</v>
      </c>
      <c r="AZ84" s="3" t="b">
        <f t="shared" si="11"/>
        <v>0</v>
      </c>
      <c r="BA84" s="3">
        <f t="shared" si="13"/>
        <v>0</v>
      </c>
      <c r="BB84" s="3">
        <f>SUM($BA$2:BA84)</f>
        <v>42</v>
      </c>
    </row>
    <row r="85" spans="1:54" x14ac:dyDescent="0.35">
      <c r="A85" s="3">
        <v>42000406</v>
      </c>
      <c r="B85" s="3" t="s">
        <v>101</v>
      </c>
      <c r="C85" s="4">
        <v>44397</v>
      </c>
      <c r="D85" s="3" t="s">
        <v>189</v>
      </c>
      <c r="E85" s="3" t="s">
        <v>103</v>
      </c>
      <c r="F85" s="3" t="s">
        <v>203</v>
      </c>
      <c r="G85" s="3" t="s">
        <v>102</v>
      </c>
      <c r="H85" s="3" t="s">
        <v>106</v>
      </c>
      <c r="I85" s="3" t="s">
        <v>81</v>
      </c>
      <c r="J85" s="3" t="s">
        <v>177</v>
      </c>
      <c r="K85" s="3" t="s">
        <v>107</v>
      </c>
      <c r="L85" s="3" t="s">
        <v>66</v>
      </c>
      <c r="M85" s="3" t="s">
        <v>67</v>
      </c>
      <c r="N85" s="3">
        <v>1</v>
      </c>
      <c r="O85" s="3">
        <v>11</v>
      </c>
      <c r="P85" s="3">
        <v>18</v>
      </c>
      <c r="Q85" s="5">
        <v>2.0023148148148148E-3</v>
      </c>
      <c r="R85" s="5">
        <v>6.3310185185185197E-3</v>
      </c>
      <c r="S85" s="5" t="s">
        <v>578</v>
      </c>
      <c r="T85" s="9">
        <f>MID(Table1[[#This Row],[Duration of the event described in that row.]],3,2)*60+RIGHT(Table1[[#This Row],[Duration of the event described in that row.]],2)</f>
        <v>3</v>
      </c>
      <c r="U85" s="3">
        <v>84</v>
      </c>
      <c r="V85" s="3" t="s">
        <v>110</v>
      </c>
      <c r="W85" s="3" t="s">
        <v>5</v>
      </c>
      <c r="AG85" s="3" t="s">
        <v>102</v>
      </c>
      <c r="AI85" s="3" t="str">
        <f>_xlfn.IFNA(INDEX('normalized by minutes'!$AI$12:$AI$28,MATCH('raw data'!AG85,'normalized by minutes'!$AH$12:$AH$28,0)),"")</f>
        <v>suns</v>
      </c>
      <c r="AJ85" s="3">
        <f t="shared" si="12"/>
        <v>0</v>
      </c>
      <c r="AO85" s="3" t="s">
        <v>6</v>
      </c>
      <c r="AU85" s="3" t="s">
        <v>208</v>
      </c>
      <c r="AV85" s="3" t="b">
        <f t="shared" si="7"/>
        <v>0</v>
      </c>
      <c r="AW85" s="3" t="b">
        <f t="shared" si="8"/>
        <v>0</v>
      </c>
      <c r="AX85" s="3" t="b">
        <f t="shared" si="9"/>
        <v>0</v>
      </c>
      <c r="AY85" s="3" t="b">
        <f t="shared" si="10"/>
        <v>0</v>
      </c>
      <c r="AZ85" s="3" t="b">
        <f t="shared" si="11"/>
        <v>0</v>
      </c>
      <c r="BA85" s="3">
        <f t="shared" si="13"/>
        <v>0</v>
      </c>
      <c r="BB85" s="3">
        <f>SUM($BA$2:BA85)</f>
        <v>42</v>
      </c>
    </row>
    <row r="86" spans="1:54" x14ac:dyDescent="0.35">
      <c r="A86" s="3">
        <v>42000406</v>
      </c>
      <c r="B86" s="3" t="s">
        <v>101</v>
      </c>
      <c r="C86" s="4">
        <v>44397</v>
      </c>
      <c r="D86" s="3" t="s">
        <v>189</v>
      </c>
      <c r="E86" s="3" t="s">
        <v>103</v>
      </c>
      <c r="F86" s="3" t="s">
        <v>203</v>
      </c>
      <c r="G86" s="3" t="s">
        <v>102</v>
      </c>
      <c r="H86" s="3" t="s">
        <v>106</v>
      </c>
      <c r="I86" s="3" t="s">
        <v>81</v>
      </c>
      <c r="J86" s="3" t="s">
        <v>177</v>
      </c>
      <c r="K86" s="3" t="s">
        <v>107</v>
      </c>
      <c r="L86" s="3" t="s">
        <v>66</v>
      </c>
      <c r="M86" s="3" t="s">
        <v>67</v>
      </c>
      <c r="N86" s="3">
        <v>1</v>
      </c>
      <c r="O86" s="3">
        <v>11</v>
      </c>
      <c r="P86" s="3">
        <v>18</v>
      </c>
      <c r="Q86" s="5">
        <v>1.9675925925925928E-3</v>
      </c>
      <c r="R86" s="5">
        <v>6.3657407407407404E-3</v>
      </c>
      <c r="S86" s="5" t="s">
        <v>578</v>
      </c>
      <c r="T86" s="9">
        <f>MID(Table1[[#This Row],[Duration of the event described in that row.]],3,2)*60+RIGHT(Table1[[#This Row],[Duration of the event described in that row.]],2)</f>
        <v>3</v>
      </c>
      <c r="U86" s="3">
        <v>85</v>
      </c>
      <c r="V86" s="3" t="s">
        <v>110</v>
      </c>
      <c r="W86" s="3" t="s">
        <v>7</v>
      </c>
      <c r="AG86" s="3" t="s">
        <v>103</v>
      </c>
      <c r="AH86" s="3">
        <v>0</v>
      </c>
      <c r="AI86" s="3" t="str">
        <f>_xlfn.IFNA(INDEX('normalized by minutes'!$AI$12:$AI$28,MATCH('raw data'!AG86,'normalized by minutes'!$AH$12:$AH$28,0)),"")</f>
        <v>suns</v>
      </c>
      <c r="AJ86" s="3">
        <f t="shared" si="12"/>
        <v>0</v>
      </c>
      <c r="AM86" s="3" t="s">
        <v>4</v>
      </c>
      <c r="AO86" s="3" t="s">
        <v>128</v>
      </c>
      <c r="AP86" s="3">
        <v>27</v>
      </c>
      <c r="AQ86" s="3">
        <v>57</v>
      </c>
      <c r="AR86" s="3">
        <v>260</v>
      </c>
      <c r="AS86" s="3">
        <v>19.3</v>
      </c>
      <c r="AT86" s="3">
        <v>31</v>
      </c>
      <c r="AU86" s="3" t="s">
        <v>209</v>
      </c>
      <c r="AV86" s="3" t="b">
        <f t="shared" si="7"/>
        <v>0</v>
      </c>
      <c r="AW86" s="3" t="b">
        <f t="shared" si="8"/>
        <v>0</v>
      </c>
      <c r="AX86" s="3" t="b">
        <f t="shared" si="9"/>
        <v>0</v>
      </c>
      <c r="AY86" s="3" t="b">
        <f t="shared" si="10"/>
        <v>0</v>
      </c>
      <c r="AZ86" s="3" t="b">
        <f t="shared" si="11"/>
        <v>0</v>
      </c>
      <c r="BA86" s="3">
        <f t="shared" si="13"/>
        <v>0</v>
      </c>
      <c r="BB86" s="3">
        <f>SUM($BA$2:BA86)</f>
        <v>42</v>
      </c>
    </row>
    <row r="87" spans="1:54" x14ac:dyDescent="0.35">
      <c r="A87" s="3">
        <v>42000406</v>
      </c>
      <c r="B87" s="3" t="s">
        <v>101</v>
      </c>
      <c r="C87" s="4">
        <v>44397</v>
      </c>
      <c r="D87" s="3" t="s">
        <v>189</v>
      </c>
      <c r="E87" s="3" t="s">
        <v>103</v>
      </c>
      <c r="F87" s="3" t="s">
        <v>203</v>
      </c>
      <c r="G87" s="3" t="s">
        <v>102</v>
      </c>
      <c r="H87" s="3" t="s">
        <v>106</v>
      </c>
      <c r="I87" s="3" t="s">
        <v>81</v>
      </c>
      <c r="J87" s="3" t="s">
        <v>177</v>
      </c>
      <c r="K87" s="3" t="s">
        <v>107</v>
      </c>
      <c r="L87" s="3" t="s">
        <v>66</v>
      </c>
      <c r="M87" s="3" t="s">
        <v>67</v>
      </c>
      <c r="N87" s="3">
        <v>1</v>
      </c>
      <c r="O87" s="3">
        <v>11</v>
      </c>
      <c r="P87" s="3">
        <v>18</v>
      </c>
      <c r="Q87" s="5">
        <v>1.9444444444444442E-3</v>
      </c>
      <c r="R87" s="5">
        <v>6.3888888888888884E-3</v>
      </c>
      <c r="S87" s="5" t="s">
        <v>587</v>
      </c>
      <c r="T87" s="9">
        <f>MID(Table1[[#This Row],[Duration of the event described in that row.]],3,2)*60+RIGHT(Table1[[#This Row],[Duration of the event described in that row.]],2)</f>
        <v>2</v>
      </c>
      <c r="U87" s="3">
        <v>86</v>
      </c>
      <c r="V87" s="3" t="s">
        <v>69</v>
      </c>
      <c r="W87" s="3" t="s">
        <v>5</v>
      </c>
      <c r="AG87" s="3" t="s">
        <v>107</v>
      </c>
      <c r="AI87" s="3" t="str">
        <f>_xlfn.IFNA(INDEX('normalized by minutes'!$AI$12:$AI$28,MATCH('raw data'!AG87,'normalized by minutes'!$AH$12:$AH$28,0)),"")</f>
        <v>bucks</v>
      </c>
      <c r="AJ87" s="3">
        <f t="shared" si="12"/>
        <v>0</v>
      </c>
      <c r="AO87" s="3" t="s">
        <v>14</v>
      </c>
      <c r="AU87" s="3" t="s">
        <v>210</v>
      </c>
      <c r="AV87" s="3" t="b">
        <f t="shared" si="7"/>
        <v>0</v>
      </c>
      <c r="AW87" s="3" t="b">
        <f t="shared" si="8"/>
        <v>1</v>
      </c>
      <c r="AX87" s="3" t="b">
        <f t="shared" si="9"/>
        <v>0</v>
      </c>
      <c r="AY87" s="3" t="b">
        <f t="shared" si="10"/>
        <v>0</v>
      </c>
      <c r="AZ87" s="3" t="b">
        <f t="shared" si="11"/>
        <v>0</v>
      </c>
      <c r="BA87" s="3">
        <f t="shared" si="13"/>
        <v>0</v>
      </c>
      <c r="BB87" s="3">
        <f>SUM($BA$2:BA87)</f>
        <v>42</v>
      </c>
    </row>
    <row r="88" spans="1:54" x14ac:dyDescent="0.35">
      <c r="A88" s="3">
        <v>42000406</v>
      </c>
      <c r="B88" s="3" t="s">
        <v>101</v>
      </c>
      <c r="C88" s="4">
        <v>44397</v>
      </c>
      <c r="D88" s="3" t="s">
        <v>189</v>
      </c>
      <c r="E88" s="3" t="s">
        <v>103</v>
      </c>
      <c r="F88" s="3" t="s">
        <v>203</v>
      </c>
      <c r="G88" s="3" t="s">
        <v>102</v>
      </c>
      <c r="H88" s="3" t="s">
        <v>106</v>
      </c>
      <c r="I88" s="3" t="s">
        <v>81</v>
      </c>
      <c r="J88" s="3" t="s">
        <v>177</v>
      </c>
      <c r="K88" s="3" t="s">
        <v>107</v>
      </c>
      <c r="L88" s="3" t="s">
        <v>66</v>
      </c>
      <c r="M88" s="3" t="s">
        <v>67</v>
      </c>
      <c r="N88" s="3">
        <v>1</v>
      </c>
      <c r="O88" s="3">
        <v>11</v>
      </c>
      <c r="P88" s="3">
        <v>18</v>
      </c>
      <c r="Q88" s="5">
        <v>1.9097222222222222E-3</v>
      </c>
      <c r="R88" s="5">
        <v>6.4236111111111117E-3</v>
      </c>
      <c r="S88" s="5" t="s">
        <v>578</v>
      </c>
      <c r="T88" s="9">
        <f>MID(Table1[[#This Row],[Duration of the event described in that row.]],3,2)*60+RIGHT(Table1[[#This Row],[Duration of the event described in that row.]],2)</f>
        <v>3</v>
      </c>
      <c r="U88" s="3">
        <v>87</v>
      </c>
      <c r="V88" s="3" t="s">
        <v>69</v>
      </c>
      <c r="W88" s="3" t="s">
        <v>7</v>
      </c>
      <c r="AG88" s="3" t="s">
        <v>107</v>
      </c>
      <c r="AH88" s="3">
        <v>0</v>
      </c>
      <c r="AI88" s="3" t="str">
        <f>_xlfn.IFNA(INDEX('normalized by minutes'!$AI$12:$AI$28,MATCH('raw data'!AG88,'normalized by minutes'!$AH$12:$AH$28,0)),"")</f>
        <v>bucks</v>
      </c>
      <c r="AJ88" s="3">
        <f t="shared" si="12"/>
        <v>0</v>
      </c>
      <c r="AM88" s="3" t="s">
        <v>4</v>
      </c>
      <c r="AO88" s="3" t="s">
        <v>115</v>
      </c>
      <c r="AP88" s="3">
        <v>3</v>
      </c>
      <c r="AQ88" s="3">
        <v>13</v>
      </c>
      <c r="AR88" s="3">
        <v>27</v>
      </c>
      <c r="AS88" s="3">
        <v>26.3</v>
      </c>
      <c r="AT88" s="3">
        <v>86.3</v>
      </c>
      <c r="AU88" s="3" t="s">
        <v>211</v>
      </c>
      <c r="AV88" s="3" t="b">
        <f t="shared" si="7"/>
        <v>0</v>
      </c>
      <c r="AW88" s="3" t="b">
        <f t="shared" si="8"/>
        <v>0</v>
      </c>
      <c r="AX88" s="3" t="b">
        <f t="shared" si="9"/>
        <v>0</v>
      </c>
      <c r="AY88" s="3" t="b">
        <f t="shared" si="10"/>
        <v>0</v>
      </c>
      <c r="AZ88" s="3" t="b">
        <f t="shared" si="11"/>
        <v>0</v>
      </c>
      <c r="BA88" s="3">
        <f t="shared" si="13"/>
        <v>1</v>
      </c>
      <c r="BB88" s="3">
        <f>SUM($BA$2:BA88)</f>
        <v>43</v>
      </c>
    </row>
    <row r="89" spans="1:54" x14ac:dyDescent="0.35">
      <c r="A89" s="3">
        <v>42000406</v>
      </c>
      <c r="B89" s="3" t="s">
        <v>101</v>
      </c>
      <c r="C89" s="4">
        <v>44397</v>
      </c>
      <c r="D89" s="3" t="s">
        <v>189</v>
      </c>
      <c r="E89" s="3" t="s">
        <v>103</v>
      </c>
      <c r="F89" s="3" t="s">
        <v>203</v>
      </c>
      <c r="G89" s="3" t="s">
        <v>102</v>
      </c>
      <c r="H89" s="3" t="s">
        <v>106</v>
      </c>
      <c r="I89" s="3" t="s">
        <v>81</v>
      </c>
      <c r="J89" s="3" t="s">
        <v>177</v>
      </c>
      <c r="K89" s="3" t="s">
        <v>107</v>
      </c>
      <c r="L89" s="3" t="s">
        <v>66</v>
      </c>
      <c r="M89" s="3" t="s">
        <v>67</v>
      </c>
      <c r="N89" s="3">
        <v>1</v>
      </c>
      <c r="O89" s="3">
        <v>11</v>
      </c>
      <c r="P89" s="3">
        <v>18</v>
      </c>
      <c r="Q89" s="5">
        <v>1.8981481481481482E-3</v>
      </c>
      <c r="R89" s="5">
        <v>6.4351851851851861E-3</v>
      </c>
      <c r="S89" s="5" t="s">
        <v>573</v>
      </c>
      <c r="T89" s="9">
        <f>MID(Table1[[#This Row],[Duration of the event described in that row.]],3,2)*60+RIGHT(Table1[[#This Row],[Duration of the event described in that row.]],2)</f>
        <v>1</v>
      </c>
      <c r="U89" s="3">
        <v>88</v>
      </c>
      <c r="V89" s="3" t="s">
        <v>69</v>
      </c>
      <c r="W89" s="3" t="s">
        <v>5</v>
      </c>
      <c r="AG89" s="3" t="s">
        <v>107</v>
      </c>
      <c r="AI89" s="3" t="str">
        <f>_xlfn.IFNA(INDEX('normalized by minutes'!$AI$12:$AI$28,MATCH('raw data'!AG89,'normalized by minutes'!$AH$12:$AH$28,0)),"")</f>
        <v>bucks</v>
      </c>
      <c r="AJ89" s="3">
        <f t="shared" si="12"/>
        <v>0</v>
      </c>
      <c r="AO89" s="3" t="s">
        <v>6</v>
      </c>
      <c r="AU89" s="3" t="s">
        <v>212</v>
      </c>
      <c r="AV89" s="3" t="b">
        <f t="shared" si="7"/>
        <v>0</v>
      </c>
      <c r="AW89" s="3" t="b">
        <f t="shared" si="8"/>
        <v>0</v>
      </c>
      <c r="AX89" s="3" t="b">
        <f t="shared" si="9"/>
        <v>0</v>
      </c>
      <c r="AY89" s="3" t="b">
        <f t="shared" si="10"/>
        <v>0</v>
      </c>
      <c r="AZ89" s="3" t="b">
        <f t="shared" si="11"/>
        <v>0</v>
      </c>
      <c r="BA89" s="3">
        <f t="shared" si="13"/>
        <v>0</v>
      </c>
      <c r="BB89" s="3">
        <f>SUM($BA$2:BA89)</f>
        <v>43</v>
      </c>
    </row>
    <row r="90" spans="1:54" x14ac:dyDescent="0.35">
      <c r="A90" s="3">
        <v>42000406</v>
      </c>
      <c r="B90" s="3" t="s">
        <v>101</v>
      </c>
      <c r="C90" s="4">
        <v>44397</v>
      </c>
      <c r="D90" s="3" t="s">
        <v>189</v>
      </c>
      <c r="E90" s="3" t="s">
        <v>103</v>
      </c>
      <c r="F90" s="3" t="s">
        <v>203</v>
      </c>
      <c r="G90" s="3" t="s">
        <v>102</v>
      </c>
      <c r="H90" s="3" t="s">
        <v>106</v>
      </c>
      <c r="I90" s="3" t="s">
        <v>81</v>
      </c>
      <c r="J90" s="3" t="s">
        <v>177</v>
      </c>
      <c r="K90" s="3" t="s">
        <v>107</v>
      </c>
      <c r="L90" s="3" t="s">
        <v>66</v>
      </c>
      <c r="M90" s="3" t="s">
        <v>67</v>
      </c>
      <c r="N90" s="3">
        <v>1</v>
      </c>
      <c r="O90" s="3">
        <v>11</v>
      </c>
      <c r="P90" s="3">
        <v>18</v>
      </c>
      <c r="Q90" s="5">
        <v>1.8981481481481482E-3</v>
      </c>
      <c r="R90" s="5">
        <v>6.4351851851851861E-3</v>
      </c>
      <c r="S90" s="5" t="s">
        <v>563</v>
      </c>
      <c r="T90" s="9">
        <f>MID(Table1[[#This Row],[Duration of the event described in that row.]],3,2)*60+RIGHT(Table1[[#This Row],[Duration of the event described in that row.]],2)</f>
        <v>0</v>
      </c>
      <c r="U90" s="3">
        <v>89</v>
      </c>
      <c r="V90" s="3" t="s">
        <v>69</v>
      </c>
      <c r="W90" s="3" t="s">
        <v>7</v>
      </c>
      <c r="AG90" s="3" t="s">
        <v>107</v>
      </c>
      <c r="AH90" s="3">
        <v>0</v>
      </c>
      <c r="AI90" s="3" t="str">
        <f>_xlfn.IFNA(INDEX('normalized by minutes'!$AI$12:$AI$28,MATCH('raw data'!AG90,'normalized by minutes'!$AH$12:$AH$28,0)),"")</f>
        <v>bucks</v>
      </c>
      <c r="AJ90" s="3">
        <f t="shared" si="12"/>
        <v>0</v>
      </c>
      <c r="AM90" s="3" t="s">
        <v>4</v>
      </c>
      <c r="AO90" s="3" t="s">
        <v>115</v>
      </c>
      <c r="AP90" s="3">
        <v>0</v>
      </c>
      <c r="AQ90" s="3">
        <v>0</v>
      </c>
      <c r="AR90" s="3">
        <v>0</v>
      </c>
      <c r="AS90" s="3">
        <v>25</v>
      </c>
      <c r="AT90" s="3">
        <v>89</v>
      </c>
      <c r="AU90" s="3" t="s">
        <v>213</v>
      </c>
      <c r="AV90" s="3" t="b">
        <f t="shared" si="7"/>
        <v>0</v>
      </c>
      <c r="AW90" s="3" t="b">
        <f t="shared" si="8"/>
        <v>0</v>
      </c>
      <c r="AX90" s="3" t="b">
        <f t="shared" si="9"/>
        <v>0</v>
      </c>
      <c r="AY90" s="3" t="b">
        <f t="shared" si="10"/>
        <v>0</v>
      </c>
      <c r="AZ90" s="3" t="b">
        <f t="shared" si="11"/>
        <v>0</v>
      </c>
      <c r="BA90" s="3">
        <f t="shared" si="13"/>
        <v>0</v>
      </c>
      <c r="BB90" s="3">
        <f>SUM($BA$2:BA90)</f>
        <v>43</v>
      </c>
    </row>
    <row r="91" spans="1:54" x14ac:dyDescent="0.35">
      <c r="A91" s="3">
        <v>42000406</v>
      </c>
      <c r="B91" s="3" t="s">
        <v>101</v>
      </c>
      <c r="C91" s="4">
        <v>44397</v>
      </c>
      <c r="D91" s="3" t="s">
        <v>189</v>
      </c>
      <c r="E91" s="3" t="s">
        <v>103</v>
      </c>
      <c r="F91" s="3" t="s">
        <v>203</v>
      </c>
      <c r="G91" s="3" t="s">
        <v>102</v>
      </c>
      <c r="H91" s="3" t="s">
        <v>106</v>
      </c>
      <c r="I91" s="3" t="s">
        <v>81</v>
      </c>
      <c r="J91" s="3" t="s">
        <v>177</v>
      </c>
      <c r="K91" s="3" t="s">
        <v>107</v>
      </c>
      <c r="L91" s="3" t="s">
        <v>66</v>
      </c>
      <c r="M91" s="3" t="s">
        <v>67</v>
      </c>
      <c r="N91" s="3">
        <v>1</v>
      </c>
      <c r="O91" s="3">
        <v>11</v>
      </c>
      <c r="P91" s="3">
        <v>18</v>
      </c>
      <c r="Q91" s="5">
        <v>1.8865740740740742E-3</v>
      </c>
      <c r="R91" s="5">
        <v>6.4467592592592597E-3</v>
      </c>
      <c r="S91" s="5" t="s">
        <v>573</v>
      </c>
      <c r="T91" s="9">
        <f>MID(Table1[[#This Row],[Duration of the event described in that row.]],3,2)*60+RIGHT(Table1[[#This Row],[Duration of the event described in that row.]],2)</f>
        <v>1</v>
      </c>
      <c r="U91" s="3">
        <v>90</v>
      </c>
      <c r="V91" s="3" t="s">
        <v>69</v>
      </c>
      <c r="W91" s="3" t="s">
        <v>5</v>
      </c>
      <c r="AG91" s="3" t="s">
        <v>67</v>
      </c>
      <c r="AI91" s="3" t="str">
        <f>_xlfn.IFNA(INDEX('normalized by minutes'!$AI$12:$AI$28,MATCH('raw data'!AG91,'normalized by minutes'!$AH$12:$AH$28,0)),"")</f>
        <v>bucks</v>
      </c>
      <c r="AJ91" s="3">
        <f t="shared" si="12"/>
        <v>0</v>
      </c>
      <c r="AO91" s="3" t="s">
        <v>6</v>
      </c>
      <c r="AU91" s="3" t="s">
        <v>214</v>
      </c>
      <c r="AV91" s="3" t="b">
        <f t="shared" si="7"/>
        <v>0</v>
      </c>
      <c r="AW91" s="3" t="b">
        <f t="shared" si="8"/>
        <v>0</v>
      </c>
      <c r="AX91" s="3" t="b">
        <f t="shared" si="9"/>
        <v>0</v>
      </c>
      <c r="AY91" s="3" t="b">
        <f t="shared" si="10"/>
        <v>0</v>
      </c>
      <c r="AZ91" s="3" t="b">
        <f t="shared" si="11"/>
        <v>0</v>
      </c>
      <c r="BA91" s="3">
        <f t="shared" si="13"/>
        <v>0</v>
      </c>
      <c r="BB91" s="3">
        <f>SUM($BA$2:BA91)</f>
        <v>43</v>
      </c>
    </row>
    <row r="92" spans="1:54" x14ac:dyDescent="0.35">
      <c r="A92" s="3">
        <v>42000406</v>
      </c>
      <c r="B92" s="3" t="s">
        <v>101</v>
      </c>
      <c r="C92" s="4">
        <v>44397</v>
      </c>
      <c r="D92" s="3" t="s">
        <v>189</v>
      </c>
      <c r="E92" s="3" t="s">
        <v>103</v>
      </c>
      <c r="F92" s="3" t="s">
        <v>203</v>
      </c>
      <c r="G92" s="3" t="s">
        <v>102</v>
      </c>
      <c r="H92" s="3" t="s">
        <v>106</v>
      </c>
      <c r="I92" s="3" t="s">
        <v>81</v>
      </c>
      <c r="J92" s="3" t="s">
        <v>177</v>
      </c>
      <c r="K92" s="3" t="s">
        <v>107</v>
      </c>
      <c r="L92" s="3" t="s">
        <v>66</v>
      </c>
      <c r="M92" s="3" t="s">
        <v>67</v>
      </c>
      <c r="N92" s="3">
        <v>1</v>
      </c>
      <c r="O92" s="3">
        <v>11</v>
      </c>
      <c r="P92" s="3">
        <v>18</v>
      </c>
      <c r="Q92" s="5">
        <v>1.8287037037037037E-3</v>
      </c>
      <c r="R92" s="5">
        <v>6.5046296296296302E-3</v>
      </c>
      <c r="S92" s="5" t="s">
        <v>580</v>
      </c>
      <c r="T92" s="9">
        <f>MID(Table1[[#This Row],[Duration of the event described in that row.]],3,2)*60+RIGHT(Table1[[#This Row],[Duration of the event described in that row.]],2)</f>
        <v>5</v>
      </c>
      <c r="U92" s="3">
        <v>91</v>
      </c>
      <c r="V92" s="3" t="s">
        <v>69</v>
      </c>
      <c r="W92" s="3" t="s">
        <v>7</v>
      </c>
      <c r="AG92" s="3" t="s">
        <v>66</v>
      </c>
      <c r="AH92" s="3">
        <v>0</v>
      </c>
      <c r="AI92" s="3" t="str">
        <f>_xlfn.IFNA(INDEX('normalized by minutes'!$AI$12:$AI$28,MATCH('raw data'!AG92,'normalized by minutes'!$AH$12:$AH$28,0)),"")</f>
        <v>bucks</v>
      </c>
      <c r="AJ92" s="3">
        <f t="shared" si="12"/>
        <v>0</v>
      </c>
      <c r="AM92" s="3" t="s">
        <v>4</v>
      </c>
      <c r="AO92" s="3" t="s">
        <v>128</v>
      </c>
      <c r="AP92" s="3">
        <v>27</v>
      </c>
      <c r="AQ92" s="3">
        <v>109</v>
      </c>
      <c r="AR92" s="3">
        <v>247</v>
      </c>
      <c r="AS92" s="3">
        <v>35.9</v>
      </c>
      <c r="AT92" s="3">
        <v>64.3</v>
      </c>
      <c r="AU92" s="3" t="s">
        <v>92</v>
      </c>
      <c r="AV92" s="3" t="b">
        <f t="shared" si="7"/>
        <v>0</v>
      </c>
      <c r="AW92" s="3" t="b">
        <f t="shared" si="8"/>
        <v>0</v>
      </c>
      <c r="AX92" s="3" t="b">
        <f t="shared" si="9"/>
        <v>0</v>
      </c>
      <c r="AY92" s="3" t="b">
        <f t="shared" si="10"/>
        <v>0</v>
      </c>
      <c r="AZ92" s="3" t="b">
        <f t="shared" si="11"/>
        <v>0</v>
      </c>
      <c r="BA92" s="3">
        <f t="shared" si="13"/>
        <v>0</v>
      </c>
      <c r="BB92" s="3">
        <f>SUM($BA$2:BA92)</f>
        <v>43</v>
      </c>
    </row>
    <row r="93" spans="1:54" x14ac:dyDescent="0.35">
      <c r="A93" s="3">
        <v>42000406</v>
      </c>
      <c r="B93" s="3" t="s">
        <v>101</v>
      </c>
      <c r="C93" s="4">
        <v>44397</v>
      </c>
      <c r="D93" s="3" t="s">
        <v>189</v>
      </c>
      <c r="E93" s="3" t="s">
        <v>103</v>
      </c>
      <c r="F93" s="3" t="s">
        <v>203</v>
      </c>
      <c r="G93" s="3" t="s">
        <v>102</v>
      </c>
      <c r="H93" s="3" t="s">
        <v>106</v>
      </c>
      <c r="I93" s="3" t="s">
        <v>81</v>
      </c>
      <c r="J93" s="3" t="s">
        <v>177</v>
      </c>
      <c r="K93" s="3" t="s">
        <v>107</v>
      </c>
      <c r="L93" s="3" t="s">
        <v>66</v>
      </c>
      <c r="M93" s="3" t="s">
        <v>67</v>
      </c>
      <c r="N93" s="3">
        <v>1</v>
      </c>
      <c r="O93" s="3">
        <v>11</v>
      </c>
      <c r="P93" s="3">
        <v>18</v>
      </c>
      <c r="Q93" s="5">
        <v>1.8171296296296297E-3</v>
      </c>
      <c r="R93" s="5">
        <v>6.5162037037037037E-3</v>
      </c>
      <c r="S93" s="5" t="s">
        <v>573</v>
      </c>
      <c r="T93" s="9">
        <f>MID(Table1[[#This Row],[Duration of the event described in that row.]],3,2)*60+RIGHT(Table1[[#This Row],[Duration of the event described in that row.]],2)</f>
        <v>1</v>
      </c>
      <c r="U93" s="3">
        <v>92</v>
      </c>
      <c r="V93" s="3" t="s">
        <v>110</v>
      </c>
      <c r="W93" s="3" t="s">
        <v>5</v>
      </c>
      <c r="AG93" s="3" t="s">
        <v>189</v>
      </c>
      <c r="AI93" s="3" t="str">
        <f>_xlfn.IFNA(INDEX('normalized by minutes'!$AI$12:$AI$28,MATCH('raw data'!AG93,'normalized by minutes'!$AH$12:$AH$28,0)),"")</f>
        <v>suns</v>
      </c>
      <c r="AJ93" s="3">
        <f t="shared" si="12"/>
        <v>0</v>
      </c>
      <c r="AO93" s="3" t="s">
        <v>14</v>
      </c>
      <c r="AU93" s="3" t="s">
        <v>215</v>
      </c>
      <c r="AV93" s="3" t="b">
        <f t="shared" si="7"/>
        <v>0</v>
      </c>
      <c r="AW93" s="3" t="b">
        <f t="shared" si="8"/>
        <v>1</v>
      </c>
      <c r="AX93" s="3" t="b">
        <f t="shared" si="9"/>
        <v>0</v>
      </c>
      <c r="AY93" s="3" t="b">
        <f t="shared" si="10"/>
        <v>0</v>
      </c>
      <c r="AZ93" s="3" t="b">
        <f t="shared" si="11"/>
        <v>0</v>
      </c>
      <c r="BA93" s="3">
        <f t="shared" si="13"/>
        <v>0</v>
      </c>
      <c r="BB93" s="3">
        <f>SUM($BA$2:BA93)</f>
        <v>43</v>
      </c>
    </row>
    <row r="94" spans="1:54" x14ac:dyDescent="0.35">
      <c r="A94" s="3">
        <v>42000406</v>
      </c>
      <c r="B94" s="3" t="s">
        <v>101</v>
      </c>
      <c r="C94" s="4">
        <v>44397</v>
      </c>
      <c r="D94" s="3" t="s">
        <v>189</v>
      </c>
      <c r="E94" s="3" t="s">
        <v>103</v>
      </c>
      <c r="F94" s="3" t="s">
        <v>203</v>
      </c>
      <c r="G94" s="3" t="s">
        <v>102</v>
      </c>
      <c r="H94" s="3" t="s">
        <v>106</v>
      </c>
      <c r="I94" s="3" t="s">
        <v>81</v>
      </c>
      <c r="J94" s="3" t="s">
        <v>177</v>
      </c>
      <c r="K94" s="3" t="s">
        <v>107</v>
      </c>
      <c r="L94" s="3" t="s">
        <v>66</v>
      </c>
      <c r="M94" s="3" t="s">
        <v>67</v>
      </c>
      <c r="N94" s="3">
        <v>1</v>
      </c>
      <c r="O94" s="3">
        <v>14</v>
      </c>
      <c r="P94" s="3">
        <v>18</v>
      </c>
      <c r="Q94" s="5">
        <v>1.689814814814815E-3</v>
      </c>
      <c r="R94" s="5">
        <v>6.6435185185185182E-3</v>
      </c>
      <c r="S94" s="5" t="s">
        <v>576</v>
      </c>
      <c r="T94" s="9">
        <f>MID(Table1[[#This Row],[Duration of the event described in that row.]],3,2)*60+RIGHT(Table1[[#This Row],[Duration of the event described in that row.]],2)</f>
        <v>11</v>
      </c>
      <c r="U94" s="3">
        <v>93</v>
      </c>
      <c r="V94" s="3" t="s">
        <v>110</v>
      </c>
      <c r="W94" s="3" t="s">
        <v>7</v>
      </c>
      <c r="X94" s="3" t="s">
        <v>106</v>
      </c>
      <c r="AG94" s="3" t="s">
        <v>203</v>
      </c>
      <c r="AH94" s="3">
        <v>3</v>
      </c>
      <c r="AI94" s="3" t="str">
        <f>_xlfn.IFNA(INDEX('normalized by minutes'!$AI$12:$AI$28,MATCH('raw data'!AG94,'normalized by minutes'!$AH$12:$AH$28,0)),"")</f>
        <v>suns</v>
      </c>
      <c r="AJ94" s="3">
        <f t="shared" si="12"/>
        <v>-3</v>
      </c>
      <c r="AM94" s="3" t="s">
        <v>8</v>
      </c>
      <c r="AO94" s="3" t="s">
        <v>128</v>
      </c>
      <c r="AP94" s="3">
        <v>26</v>
      </c>
      <c r="AQ94" s="3">
        <v>116</v>
      </c>
      <c r="AR94" s="3">
        <v>231</v>
      </c>
      <c r="AS94" s="3">
        <v>13.399999999999901</v>
      </c>
      <c r="AT94" s="3">
        <v>28.1</v>
      </c>
      <c r="AU94" s="3" t="s">
        <v>216</v>
      </c>
      <c r="AV94" s="3" t="b">
        <f t="shared" si="7"/>
        <v>1</v>
      </c>
      <c r="AW94" s="3" t="b">
        <f t="shared" si="8"/>
        <v>0</v>
      </c>
      <c r="AX94" s="3" t="b">
        <f t="shared" si="9"/>
        <v>0</v>
      </c>
      <c r="AY94" s="3" t="b">
        <f t="shared" si="10"/>
        <v>0</v>
      </c>
      <c r="AZ94" s="3" t="b">
        <f t="shared" si="11"/>
        <v>0</v>
      </c>
      <c r="BA94" s="3">
        <f t="shared" si="13"/>
        <v>1</v>
      </c>
      <c r="BB94" s="3">
        <f>SUM($BA$2:BA94)</f>
        <v>44</v>
      </c>
    </row>
    <row r="95" spans="1:54" x14ac:dyDescent="0.35">
      <c r="A95" s="3">
        <v>42000406</v>
      </c>
      <c r="B95" s="3" t="s">
        <v>101</v>
      </c>
      <c r="C95" s="4">
        <v>44397</v>
      </c>
      <c r="D95" s="3" t="s">
        <v>189</v>
      </c>
      <c r="E95" s="3" t="s">
        <v>103</v>
      </c>
      <c r="F95" s="3" t="s">
        <v>203</v>
      </c>
      <c r="G95" s="3" t="s">
        <v>102</v>
      </c>
      <c r="H95" s="3" t="s">
        <v>106</v>
      </c>
      <c r="I95" s="3" t="s">
        <v>81</v>
      </c>
      <c r="J95" s="3" t="s">
        <v>177</v>
      </c>
      <c r="K95" s="3" t="s">
        <v>107</v>
      </c>
      <c r="L95" s="3" t="s">
        <v>66</v>
      </c>
      <c r="M95" s="3" t="s">
        <v>67</v>
      </c>
      <c r="N95" s="3">
        <v>1</v>
      </c>
      <c r="O95" s="3">
        <v>14</v>
      </c>
      <c r="P95" s="3">
        <v>21</v>
      </c>
      <c r="Q95" s="5">
        <v>1.4699074074074074E-3</v>
      </c>
      <c r="R95" s="5">
        <v>6.8634259259259256E-3</v>
      </c>
      <c r="S95" s="5" t="s">
        <v>567</v>
      </c>
      <c r="T95" s="9">
        <f>MID(Table1[[#This Row],[Duration of the event described in that row.]],3,2)*60+RIGHT(Table1[[#This Row],[Duration of the event described in that row.]],2)</f>
        <v>19</v>
      </c>
      <c r="U95" s="3">
        <v>94</v>
      </c>
      <c r="V95" s="3" t="s">
        <v>69</v>
      </c>
      <c r="W95" s="3" t="s">
        <v>7</v>
      </c>
      <c r="X95" s="3" t="s">
        <v>107</v>
      </c>
      <c r="AG95" s="3" t="s">
        <v>177</v>
      </c>
      <c r="AH95" s="3">
        <v>3</v>
      </c>
      <c r="AI95" s="3" t="str">
        <f>_xlfn.IFNA(INDEX('normalized by minutes'!$AI$12:$AI$28,MATCH('raw data'!AG95,'normalized by minutes'!$AH$12:$AH$28,0)),"")</f>
        <v>bucks</v>
      </c>
      <c r="AJ95" s="3">
        <f t="shared" si="12"/>
        <v>3</v>
      </c>
      <c r="AM95" s="3" t="s">
        <v>8</v>
      </c>
      <c r="AO95" s="3" t="s">
        <v>128</v>
      </c>
      <c r="AP95" s="3">
        <v>23</v>
      </c>
      <c r="AQ95" s="3">
        <v>230</v>
      </c>
      <c r="AR95" s="3">
        <v>20</v>
      </c>
      <c r="AS95" s="3">
        <v>48</v>
      </c>
      <c r="AT95" s="3">
        <v>87</v>
      </c>
      <c r="AU95" s="3" t="s">
        <v>217</v>
      </c>
      <c r="AV95" s="3" t="b">
        <f t="shared" si="7"/>
        <v>1</v>
      </c>
      <c r="AW95" s="3" t="b">
        <f t="shared" si="8"/>
        <v>0</v>
      </c>
      <c r="AX95" s="3" t="b">
        <f t="shared" si="9"/>
        <v>0</v>
      </c>
      <c r="AY95" s="3" t="b">
        <f t="shared" si="10"/>
        <v>0</v>
      </c>
      <c r="AZ95" s="3" t="b">
        <f t="shared" si="11"/>
        <v>0</v>
      </c>
      <c r="BA95" s="3">
        <f t="shared" si="13"/>
        <v>1</v>
      </c>
      <c r="BB95" s="3">
        <f>SUM($BA$2:BA95)</f>
        <v>45</v>
      </c>
    </row>
    <row r="96" spans="1:54" x14ac:dyDescent="0.35">
      <c r="A96" s="3">
        <v>42000406</v>
      </c>
      <c r="B96" s="3" t="s">
        <v>101</v>
      </c>
      <c r="C96" s="4">
        <v>44397</v>
      </c>
      <c r="D96" s="3" t="s">
        <v>189</v>
      </c>
      <c r="E96" s="3" t="s">
        <v>103</v>
      </c>
      <c r="F96" s="3" t="s">
        <v>203</v>
      </c>
      <c r="G96" s="3" t="s">
        <v>102</v>
      </c>
      <c r="H96" s="3" t="s">
        <v>106</v>
      </c>
      <c r="I96" s="3" t="s">
        <v>81</v>
      </c>
      <c r="J96" s="3" t="s">
        <v>177</v>
      </c>
      <c r="K96" s="3" t="s">
        <v>107</v>
      </c>
      <c r="L96" s="3" t="s">
        <v>66</v>
      </c>
      <c r="M96" s="3" t="s">
        <v>67</v>
      </c>
      <c r="N96" s="3">
        <v>1</v>
      </c>
      <c r="O96" s="3">
        <v>14</v>
      </c>
      <c r="P96" s="3">
        <v>21</v>
      </c>
      <c r="Q96" s="5">
        <v>1.3425925925925925E-3</v>
      </c>
      <c r="R96" s="5">
        <v>6.9907407407407409E-3</v>
      </c>
      <c r="S96" s="5" t="s">
        <v>576</v>
      </c>
      <c r="T96" s="9">
        <f>MID(Table1[[#This Row],[Duration of the event described in that row.]],3,2)*60+RIGHT(Table1[[#This Row],[Duration of the event described in that row.]],2)</f>
        <v>11</v>
      </c>
      <c r="U96" s="3">
        <v>95</v>
      </c>
      <c r="V96" s="3" t="s">
        <v>110</v>
      </c>
      <c r="W96" s="3" t="s">
        <v>7</v>
      </c>
      <c r="AG96" s="3" t="s">
        <v>106</v>
      </c>
      <c r="AH96" s="3">
        <v>0</v>
      </c>
      <c r="AI96" s="3" t="str">
        <f>_xlfn.IFNA(INDEX('normalized by minutes'!$AI$12:$AI$28,MATCH('raw data'!AG96,'normalized by minutes'!$AH$12:$AH$28,0)),"")</f>
        <v>suns</v>
      </c>
      <c r="AJ96" s="3">
        <f t="shared" si="12"/>
        <v>0</v>
      </c>
      <c r="AM96" s="3" t="s">
        <v>4</v>
      </c>
      <c r="AO96" s="3" t="s">
        <v>128</v>
      </c>
      <c r="AP96" s="3">
        <v>28</v>
      </c>
      <c r="AQ96" s="3">
        <v>181</v>
      </c>
      <c r="AR96" s="3">
        <v>214</v>
      </c>
      <c r="AS96" s="3">
        <v>6.8999999999999897</v>
      </c>
      <c r="AT96" s="3">
        <v>26.4</v>
      </c>
      <c r="AU96" s="3" t="s">
        <v>218</v>
      </c>
      <c r="AV96" s="3" t="b">
        <f t="shared" si="7"/>
        <v>0</v>
      </c>
      <c r="AW96" s="3" t="b">
        <f t="shared" si="8"/>
        <v>0</v>
      </c>
      <c r="AX96" s="3" t="b">
        <f t="shared" si="9"/>
        <v>0</v>
      </c>
      <c r="AY96" s="3" t="b">
        <f t="shared" si="10"/>
        <v>0</v>
      </c>
      <c r="AZ96" s="3" t="b">
        <f t="shared" si="11"/>
        <v>0</v>
      </c>
      <c r="BA96" s="3">
        <f t="shared" si="13"/>
        <v>1</v>
      </c>
      <c r="BB96" s="3">
        <f>SUM($BA$2:BA96)</f>
        <v>46</v>
      </c>
    </row>
    <row r="97" spans="1:54" x14ac:dyDescent="0.35">
      <c r="A97" s="3">
        <v>42000406</v>
      </c>
      <c r="B97" s="3" t="s">
        <v>101</v>
      </c>
      <c r="C97" s="4">
        <v>44397</v>
      </c>
      <c r="D97" s="3" t="s">
        <v>189</v>
      </c>
      <c r="E97" s="3" t="s">
        <v>103</v>
      </c>
      <c r="F97" s="3" t="s">
        <v>203</v>
      </c>
      <c r="G97" s="3" t="s">
        <v>102</v>
      </c>
      <c r="H97" s="3" t="s">
        <v>106</v>
      </c>
      <c r="I97" s="3" t="s">
        <v>81</v>
      </c>
      <c r="J97" s="3" t="s">
        <v>177</v>
      </c>
      <c r="K97" s="3" t="s">
        <v>107</v>
      </c>
      <c r="L97" s="3" t="s">
        <v>66</v>
      </c>
      <c r="M97" s="3" t="s">
        <v>67</v>
      </c>
      <c r="N97" s="3">
        <v>1</v>
      </c>
      <c r="O97" s="3">
        <v>14</v>
      </c>
      <c r="P97" s="3">
        <v>21</v>
      </c>
      <c r="Q97" s="5">
        <v>1.3194444444444443E-3</v>
      </c>
      <c r="R97" s="5">
        <v>7.013888888888889E-3</v>
      </c>
      <c r="S97" s="5" t="s">
        <v>587</v>
      </c>
      <c r="T97" s="9">
        <f>MID(Table1[[#This Row],[Duration of the event described in that row.]],3,2)*60+RIGHT(Table1[[#This Row],[Duration of the event described in that row.]],2)</f>
        <v>2</v>
      </c>
      <c r="U97" s="3">
        <v>96</v>
      </c>
      <c r="V97" s="3" t="s">
        <v>69</v>
      </c>
      <c r="W97" s="3" t="s">
        <v>5</v>
      </c>
      <c r="AG97" s="3" t="s">
        <v>66</v>
      </c>
      <c r="AI97" s="3" t="str">
        <f>_xlfn.IFNA(INDEX('normalized by minutes'!$AI$12:$AI$28,MATCH('raw data'!AG97,'normalized by minutes'!$AH$12:$AH$28,0)),"")</f>
        <v>bucks</v>
      </c>
      <c r="AJ97" s="3">
        <f t="shared" si="12"/>
        <v>0</v>
      </c>
      <c r="AO97" s="3" t="s">
        <v>14</v>
      </c>
      <c r="AU97" s="3" t="s">
        <v>77</v>
      </c>
      <c r="AV97" s="3" t="b">
        <f t="shared" si="7"/>
        <v>0</v>
      </c>
      <c r="AW97" s="3" t="b">
        <f t="shared" si="8"/>
        <v>1</v>
      </c>
      <c r="AX97" s="3" t="b">
        <f t="shared" si="9"/>
        <v>0</v>
      </c>
      <c r="AY97" s="3" t="b">
        <f t="shared" si="10"/>
        <v>0</v>
      </c>
      <c r="AZ97" s="3" t="b">
        <f t="shared" si="11"/>
        <v>0</v>
      </c>
      <c r="BA97" s="3">
        <f t="shared" si="13"/>
        <v>0</v>
      </c>
      <c r="BB97" s="3">
        <f>SUM($BA$2:BA97)</f>
        <v>46</v>
      </c>
    </row>
    <row r="98" spans="1:54" x14ac:dyDescent="0.35">
      <c r="A98" s="3">
        <v>42000406</v>
      </c>
      <c r="B98" s="3" t="s">
        <v>101</v>
      </c>
      <c r="C98" s="4">
        <v>44397</v>
      </c>
      <c r="D98" s="3" t="s">
        <v>189</v>
      </c>
      <c r="E98" s="3" t="s">
        <v>103</v>
      </c>
      <c r="F98" s="3" t="s">
        <v>203</v>
      </c>
      <c r="G98" s="3" t="s">
        <v>102</v>
      </c>
      <c r="H98" s="3" t="s">
        <v>106</v>
      </c>
      <c r="I98" s="3" t="s">
        <v>81</v>
      </c>
      <c r="J98" s="3" t="s">
        <v>177</v>
      </c>
      <c r="K98" s="3" t="s">
        <v>107</v>
      </c>
      <c r="L98" s="3" t="s">
        <v>66</v>
      </c>
      <c r="M98" s="3" t="s">
        <v>67</v>
      </c>
      <c r="N98" s="3">
        <v>1</v>
      </c>
      <c r="O98" s="3">
        <v>14</v>
      </c>
      <c r="P98" s="3">
        <v>23</v>
      </c>
      <c r="Q98" s="5">
        <v>1.1805555555555556E-3</v>
      </c>
      <c r="R98" s="5">
        <v>7.1527777777777787E-3</v>
      </c>
      <c r="S98" s="5" t="s">
        <v>568</v>
      </c>
      <c r="T98" s="9">
        <f>MID(Table1[[#This Row],[Duration of the event described in that row.]],3,2)*60+RIGHT(Table1[[#This Row],[Duration of the event described in that row.]],2)</f>
        <v>12</v>
      </c>
      <c r="U98" s="3">
        <v>97</v>
      </c>
      <c r="V98" s="3" t="s">
        <v>69</v>
      </c>
      <c r="W98" s="3" t="s">
        <v>7</v>
      </c>
      <c r="AG98" s="3" t="s">
        <v>67</v>
      </c>
      <c r="AH98" s="3">
        <v>2</v>
      </c>
      <c r="AI98" s="3" t="str">
        <f>_xlfn.IFNA(INDEX('normalized by minutes'!$AI$12:$AI$28,MATCH('raw data'!AG98,'normalized by minutes'!$AH$12:$AH$28,0)),"")</f>
        <v>bucks</v>
      </c>
      <c r="AJ98" s="3">
        <f t="shared" si="12"/>
        <v>2</v>
      </c>
      <c r="AM98" s="3" t="s">
        <v>8</v>
      </c>
      <c r="AO98" s="3" t="s">
        <v>115</v>
      </c>
      <c r="AP98" s="3">
        <v>2</v>
      </c>
      <c r="AQ98" s="3">
        <v>-14</v>
      </c>
      <c r="AR98" s="3">
        <v>17</v>
      </c>
      <c r="AS98" s="3">
        <v>23.6</v>
      </c>
      <c r="AT98" s="3">
        <v>87.3</v>
      </c>
      <c r="AU98" s="3" t="s">
        <v>219</v>
      </c>
      <c r="AV98" s="3" t="b">
        <f t="shared" si="7"/>
        <v>1</v>
      </c>
      <c r="AW98" s="3" t="b">
        <f t="shared" si="8"/>
        <v>0</v>
      </c>
      <c r="AX98" s="3" t="b">
        <f t="shared" si="9"/>
        <v>0</v>
      </c>
      <c r="AY98" s="3" t="b">
        <f t="shared" si="10"/>
        <v>0</v>
      </c>
      <c r="AZ98" s="3" t="b">
        <f t="shared" si="11"/>
        <v>0</v>
      </c>
      <c r="BA98" s="3">
        <f t="shared" si="13"/>
        <v>1</v>
      </c>
      <c r="BB98" s="3">
        <f>SUM($BA$2:BA98)</f>
        <v>47</v>
      </c>
    </row>
    <row r="99" spans="1:54" x14ac:dyDescent="0.35">
      <c r="A99" s="3">
        <v>42000406</v>
      </c>
      <c r="B99" s="3" t="s">
        <v>101</v>
      </c>
      <c r="C99" s="4">
        <v>44397</v>
      </c>
      <c r="D99" s="3" t="s">
        <v>189</v>
      </c>
      <c r="E99" s="3" t="s">
        <v>103</v>
      </c>
      <c r="F99" s="3" t="s">
        <v>203</v>
      </c>
      <c r="G99" s="3" t="s">
        <v>102</v>
      </c>
      <c r="H99" s="3" t="s">
        <v>106</v>
      </c>
      <c r="I99" s="3" t="s">
        <v>81</v>
      </c>
      <c r="J99" s="3" t="s">
        <v>177</v>
      </c>
      <c r="K99" s="3" t="s">
        <v>107</v>
      </c>
      <c r="L99" s="3" t="s">
        <v>66</v>
      </c>
      <c r="M99" s="3" t="s">
        <v>67</v>
      </c>
      <c r="N99" s="3">
        <v>1</v>
      </c>
      <c r="O99" s="3">
        <v>14</v>
      </c>
      <c r="P99" s="3">
        <v>23</v>
      </c>
      <c r="Q99" s="5">
        <v>9.9537037037037042E-4</v>
      </c>
      <c r="R99" s="5">
        <v>7.3379629629629628E-3</v>
      </c>
      <c r="S99" s="5" t="s">
        <v>584</v>
      </c>
      <c r="T99" s="9">
        <f>MID(Table1[[#This Row],[Duration of the event described in that row.]],3,2)*60+RIGHT(Table1[[#This Row],[Duration of the event described in that row.]],2)</f>
        <v>16</v>
      </c>
      <c r="U99" s="3">
        <v>98</v>
      </c>
      <c r="V99" s="3" t="s">
        <v>110</v>
      </c>
      <c r="W99" s="3" t="s">
        <v>7</v>
      </c>
      <c r="AG99" s="3" t="s">
        <v>189</v>
      </c>
      <c r="AH99" s="3">
        <v>0</v>
      </c>
      <c r="AI99" s="3" t="str">
        <f>_xlfn.IFNA(INDEX('normalized by minutes'!$AI$12:$AI$28,MATCH('raw data'!AG99,'normalized by minutes'!$AH$12:$AH$28,0)),"")</f>
        <v>suns</v>
      </c>
      <c r="AJ99" s="3">
        <f t="shared" si="12"/>
        <v>0</v>
      </c>
      <c r="AM99" s="3" t="s">
        <v>4</v>
      </c>
      <c r="AO99" s="3" t="s">
        <v>160</v>
      </c>
      <c r="AP99" s="3">
        <v>24</v>
      </c>
      <c r="AQ99" s="3">
        <v>-233</v>
      </c>
      <c r="AR99" s="3">
        <v>47</v>
      </c>
      <c r="AS99" s="3">
        <v>48.3</v>
      </c>
      <c r="AT99" s="3">
        <v>9.6999999999999993</v>
      </c>
      <c r="AU99" s="3" t="s">
        <v>220</v>
      </c>
      <c r="AV99" s="3" t="b">
        <f t="shared" si="7"/>
        <v>0</v>
      </c>
      <c r="AW99" s="3" t="b">
        <f t="shared" si="8"/>
        <v>0</v>
      </c>
      <c r="AX99" s="3" t="b">
        <f t="shared" si="9"/>
        <v>0</v>
      </c>
      <c r="AY99" s="3" t="b">
        <f t="shared" si="10"/>
        <v>0</v>
      </c>
      <c r="AZ99" s="3" t="b">
        <f t="shared" si="11"/>
        <v>0</v>
      </c>
      <c r="BA99" s="3">
        <f t="shared" si="13"/>
        <v>1</v>
      </c>
      <c r="BB99" s="3">
        <f>SUM($BA$2:BA99)</f>
        <v>48</v>
      </c>
    </row>
    <row r="100" spans="1:54" x14ac:dyDescent="0.35">
      <c r="A100" s="3">
        <v>42000406</v>
      </c>
      <c r="B100" s="3" t="s">
        <v>101</v>
      </c>
      <c r="C100" s="4">
        <v>44397</v>
      </c>
      <c r="D100" s="3" t="s">
        <v>189</v>
      </c>
      <c r="E100" s="3" t="s">
        <v>103</v>
      </c>
      <c r="F100" s="3" t="s">
        <v>203</v>
      </c>
      <c r="G100" s="3" t="s">
        <v>102</v>
      </c>
      <c r="H100" s="3" t="s">
        <v>106</v>
      </c>
      <c r="I100" s="3" t="s">
        <v>81</v>
      </c>
      <c r="J100" s="3" t="s">
        <v>177</v>
      </c>
      <c r="K100" s="3" t="s">
        <v>107</v>
      </c>
      <c r="L100" s="3" t="s">
        <v>66</v>
      </c>
      <c r="M100" s="3" t="s">
        <v>67</v>
      </c>
      <c r="N100" s="3">
        <v>1</v>
      </c>
      <c r="O100" s="3">
        <v>14</v>
      </c>
      <c r="P100" s="3">
        <v>23</v>
      </c>
      <c r="Q100" s="5">
        <v>9.8379629629629642E-4</v>
      </c>
      <c r="R100" s="5">
        <v>7.3495370370370372E-3</v>
      </c>
      <c r="S100" s="5" t="s">
        <v>573</v>
      </c>
      <c r="T100" s="9">
        <f>MID(Table1[[#This Row],[Duration of the event described in that row.]],3,2)*60+RIGHT(Table1[[#This Row],[Duration of the event described in that row.]],2)</f>
        <v>1</v>
      </c>
      <c r="U100" s="3">
        <v>99</v>
      </c>
      <c r="V100" s="3" t="s">
        <v>69</v>
      </c>
      <c r="W100" s="3" t="s">
        <v>5</v>
      </c>
      <c r="AG100" s="3" t="s">
        <v>107</v>
      </c>
      <c r="AI100" s="3" t="str">
        <f>_xlfn.IFNA(INDEX('normalized by minutes'!$AI$12:$AI$28,MATCH('raw data'!AG100,'normalized by minutes'!$AH$12:$AH$28,0)),"")</f>
        <v>bucks</v>
      </c>
      <c r="AJ100" s="3">
        <f t="shared" si="12"/>
        <v>0</v>
      </c>
      <c r="AO100" s="3" t="s">
        <v>14</v>
      </c>
      <c r="AU100" s="3" t="s">
        <v>221</v>
      </c>
      <c r="AV100" s="3" t="b">
        <f t="shared" si="7"/>
        <v>0</v>
      </c>
      <c r="AW100" s="3" t="b">
        <f t="shared" si="8"/>
        <v>1</v>
      </c>
      <c r="AX100" s="3" t="b">
        <f t="shared" si="9"/>
        <v>0</v>
      </c>
      <c r="AY100" s="3" t="b">
        <f t="shared" si="10"/>
        <v>0</v>
      </c>
      <c r="AZ100" s="3" t="b">
        <f t="shared" si="11"/>
        <v>0</v>
      </c>
      <c r="BA100" s="3">
        <f t="shared" si="13"/>
        <v>0</v>
      </c>
      <c r="BB100" s="3">
        <f>SUM($BA$2:BA100)</f>
        <v>48</v>
      </c>
    </row>
    <row r="101" spans="1:54" x14ac:dyDescent="0.35">
      <c r="A101" s="3">
        <v>42000406</v>
      </c>
      <c r="B101" s="3" t="s">
        <v>101</v>
      </c>
      <c r="C101" s="4">
        <v>44397</v>
      </c>
      <c r="D101" s="3" t="s">
        <v>189</v>
      </c>
      <c r="E101" s="3" t="s">
        <v>103</v>
      </c>
      <c r="F101" s="3" t="s">
        <v>203</v>
      </c>
      <c r="G101" s="3" t="s">
        <v>102</v>
      </c>
      <c r="H101" s="3" t="s">
        <v>106</v>
      </c>
      <c r="I101" s="3" t="s">
        <v>81</v>
      </c>
      <c r="J101" s="3" t="s">
        <v>177</v>
      </c>
      <c r="K101" s="3" t="s">
        <v>107</v>
      </c>
      <c r="L101" s="3" t="s">
        <v>66</v>
      </c>
      <c r="M101" s="3" t="s">
        <v>67</v>
      </c>
      <c r="N101" s="3">
        <v>1</v>
      </c>
      <c r="O101" s="3">
        <v>14</v>
      </c>
      <c r="P101" s="3">
        <v>25</v>
      </c>
      <c r="Q101" s="5">
        <v>8.449074074074075E-4</v>
      </c>
      <c r="R101" s="5">
        <v>7.4884259259259262E-3</v>
      </c>
      <c r="S101" s="5" t="s">
        <v>568</v>
      </c>
      <c r="T101" s="9">
        <f>MID(Table1[[#This Row],[Duration of the event described in that row.]],3,2)*60+RIGHT(Table1[[#This Row],[Duration of the event described in that row.]],2)</f>
        <v>12</v>
      </c>
      <c r="U101" s="3">
        <v>100</v>
      </c>
      <c r="V101" s="3" t="s">
        <v>69</v>
      </c>
      <c r="W101" s="3" t="s">
        <v>7</v>
      </c>
      <c r="X101" s="3" t="s">
        <v>107</v>
      </c>
      <c r="AG101" s="3" t="s">
        <v>67</v>
      </c>
      <c r="AH101" s="3">
        <v>2</v>
      </c>
      <c r="AI101" s="3" t="str">
        <f>_xlfn.IFNA(INDEX('normalized by minutes'!$AI$12:$AI$28,MATCH('raw data'!AG101,'normalized by minutes'!$AH$12:$AH$28,0)),"")</f>
        <v>bucks</v>
      </c>
      <c r="AJ101" s="3">
        <f t="shared" si="12"/>
        <v>2</v>
      </c>
      <c r="AM101" s="3" t="s">
        <v>8</v>
      </c>
      <c r="AO101" s="3" t="s">
        <v>115</v>
      </c>
      <c r="AP101" s="3">
        <v>1</v>
      </c>
      <c r="AQ101" s="3">
        <v>6</v>
      </c>
      <c r="AR101" s="3">
        <v>12</v>
      </c>
      <c r="AS101" s="3">
        <v>25.6</v>
      </c>
      <c r="AT101" s="3">
        <v>87.8</v>
      </c>
      <c r="AU101" s="3" t="s">
        <v>222</v>
      </c>
      <c r="AV101" s="3" t="b">
        <f t="shared" si="7"/>
        <v>1</v>
      </c>
      <c r="AW101" s="3" t="b">
        <f t="shared" si="8"/>
        <v>0</v>
      </c>
      <c r="AX101" s="3" t="b">
        <f t="shared" si="9"/>
        <v>0</v>
      </c>
      <c r="AY101" s="3" t="b">
        <f t="shared" si="10"/>
        <v>0</v>
      </c>
      <c r="AZ101" s="3" t="b">
        <f t="shared" si="11"/>
        <v>0</v>
      </c>
      <c r="BA101" s="3">
        <f t="shared" si="13"/>
        <v>1</v>
      </c>
      <c r="BB101" s="3">
        <f>SUM($BA$2:BA101)</f>
        <v>49</v>
      </c>
    </row>
    <row r="102" spans="1:54" x14ac:dyDescent="0.35">
      <c r="A102" s="3">
        <v>42000406</v>
      </c>
      <c r="B102" s="3" t="s">
        <v>101</v>
      </c>
      <c r="C102" s="4">
        <v>44397</v>
      </c>
      <c r="D102" s="3" t="s">
        <v>189</v>
      </c>
      <c r="E102" s="3" t="s">
        <v>103</v>
      </c>
      <c r="F102" s="3" t="s">
        <v>203</v>
      </c>
      <c r="G102" s="3" t="s">
        <v>102</v>
      </c>
      <c r="H102" s="3" t="s">
        <v>106</v>
      </c>
      <c r="I102" s="3" t="s">
        <v>81</v>
      </c>
      <c r="J102" s="3" t="s">
        <v>177</v>
      </c>
      <c r="K102" s="3" t="s">
        <v>107</v>
      </c>
      <c r="L102" s="3" t="s">
        <v>66</v>
      </c>
      <c r="M102" s="3" t="s">
        <v>67</v>
      </c>
      <c r="N102" s="3">
        <v>1</v>
      </c>
      <c r="O102" s="3">
        <v>16</v>
      </c>
      <c r="P102" s="3">
        <v>25</v>
      </c>
      <c r="Q102" s="5">
        <v>7.0601851851851847E-4</v>
      </c>
      <c r="R102" s="5">
        <v>7.6273148148148151E-3</v>
      </c>
      <c r="S102" s="5" t="s">
        <v>568</v>
      </c>
      <c r="T102" s="9">
        <f>MID(Table1[[#This Row],[Duration of the event described in that row.]],3,2)*60+RIGHT(Table1[[#This Row],[Duration of the event described in that row.]],2)</f>
        <v>12</v>
      </c>
      <c r="U102" s="3">
        <v>101</v>
      </c>
      <c r="V102" s="3" t="s">
        <v>110</v>
      </c>
      <c r="W102" s="3" t="s">
        <v>7</v>
      </c>
      <c r="AG102" s="3" t="s">
        <v>203</v>
      </c>
      <c r="AH102" s="3">
        <v>2</v>
      </c>
      <c r="AI102" s="3" t="str">
        <f>_xlfn.IFNA(INDEX('normalized by minutes'!$AI$12:$AI$28,MATCH('raw data'!AG102,'normalized by minutes'!$AH$12:$AH$28,0)),"")</f>
        <v>suns</v>
      </c>
      <c r="AJ102" s="3">
        <f t="shared" si="12"/>
        <v>-2</v>
      </c>
      <c r="AM102" s="3" t="s">
        <v>8</v>
      </c>
      <c r="AO102" s="3" t="s">
        <v>119</v>
      </c>
      <c r="AP102" s="3">
        <v>15</v>
      </c>
      <c r="AQ102" s="3">
        <v>-79</v>
      </c>
      <c r="AR102" s="3">
        <v>131</v>
      </c>
      <c r="AS102" s="3">
        <v>32.9</v>
      </c>
      <c r="AT102" s="3">
        <v>18.100000000000001</v>
      </c>
      <c r="AU102" s="3" t="s">
        <v>223</v>
      </c>
      <c r="AV102" s="3" t="b">
        <f t="shared" si="7"/>
        <v>1</v>
      </c>
      <c r="AW102" s="3" t="b">
        <f t="shared" si="8"/>
        <v>0</v>
      </c>
      <c r="AX102" s="3" t="b">
        <f t="shared" si="9"/>
        <v>0</v>
      </c>
      <c r="AY102" s="3" t="b">
        <f t="shared" si="10"/>
        <v>0</v>
      </c>
      <c r="AZ102" s="3" t="b">
        <f t="shared" si="11"/>
        <v>0</v>
      </c>
      <c r="BA102" s="3">
        <f t="shared" si="13"/>
        <v>1</v>
      </c>
      <c r="BB102" s="3">
        <f>SUM($BA$2:BA102)</f>
        <v>50</v>
      </c>
    </row>
    <row r="103" spans="1:54" x14ac:dyDescent="0.35">
      <c r="A103" s="3">
        <v>42000406</v>
      </c>
      <c r="B103" s="3" t="s">
        <v>101</v>
      </c>
      <c r="C103" s="4">
        <v>44397</v>
      </c>
      <c r="D103" s="3" t="s">
        <v>189</v>
      </c>
      <c r="E103" s="3" t="s">
        <v>103</v>
      </c>
      <c r="F103" s="3" t="s">
        <v>203</v>
      </c>
      <c r="G103" s="3" t="s">
        <v>102</v>
      </c>
      <c r="H103" s="3" t="s">
        <v>106</v>
      </c>
      <c r="I103" s="3" t="s">
        <v>81</v>
      </c>
      <c r="J103" s="3" t="s">
        <v>177</v>
      </c>
      <c r="K103" s="3" t="s">
        <v>107</v>
      </c>
      <c r="L103" s="3" t="s">
        <v>66</v>
      </c>
      <c r="M103" s="3" t="s">
        <v>67</v>
      </c>
      <c r="N103" s="3">
        <v>1</v>
      </c>
      <c r="O103" s="3">
        <v>16</v>
      </c>
      <c r="P103" s="3">
        <v>25</v>
      </c>
      <c r="Q103" s="5">
        <v>5.2083333333333333E-4</v>
      </c>
      <c r="R103" s="5">
        <v>7.8125E-3</v>
      </c>
      <c r="S103" s="5" t="s">
        <v>584</v>
      </c>
      <c r="T103" s="9">
        <f>MID(Table1[[#This Row],[Duration of the event described in that row.]],3,2)*60+RIGHT(Table1[[#This Row],[Duration of the event described in that row.]],2)</f>
        <v>16</v>
      </c>
      <c r="U103" s="3">
        <v>102</v>
      </c>
      <c r="V103" s="3" t="s">
        <v>110</v>
      </c>
      <c r="W103" s="3" t="s">
        <v>9</v>
      </c>
      <c r="AE103" s="3" t="s">
        <v>67</v>
      </c>
      <c r="AG103" s="3" t="s">
        <v>102</v>
      </c>
      <c r="AI103" s="3" t="str">
        <f>_xlfn.IFNA(INDEX('normalized by minutes'!$AI$12:$AI$28,MATCH('raw data'!AG103,'normalized by minutes'!$AH$12:$AH$28,0)),"")</f>
        <v>suns</v>
      </c>
      <c r="AJ103" s="3">
        <f t="shared" si="12"/>
        <v>0</v>
      </c>
      <c r="AL103" s="3" t="s">
        <v>10</v>
      </c>
      <c r="AO103" s="3" t="s">
        <v>141</v>
      </c>
      <c r="AU103" s="3" t="s">
        <v>224</v>
      </c>
      <c r="AV103" s="3" t="b">
        <f t="shared" si="7"/>
        <v>0</v>
      </c>
      <c r="AW103" s="3" t="b">
        <f t="shared" si="8"/>
        <v>0</v>
      </c>
      <c r="AX103" s="3" t="b">
        <f t="shared" si="9"/>
        <v>0</v>
      </c>
      <c r="AY103" s="3" t="b">
        <f t="shared" si="10"/>
        <v>0</v>
      </c>
      <c r="AZ103" s="3" t="b">
        <f t="shared" si="11"/>
        <v>0</v>
      </c>
      <c r="BA103" s="3">
        <f t="shared" si="13"/>
        <v>1</v>
      </c>
      <c r="BB103" s="3">
        <f>SUM($BA$2:BA103)</f>
        <v>51</v>
      </c>
    </row>
    <row r="104" spans="1:54" x14ac:dyDescent="0.35">
      <c r="A104" s="3">
        <v>42000406</v>
      </c>
      <c r="B104" s="3" t="s">
        <v>101</v>
      </c>
      <c r="C104" s="4">
        <v>44397</v>
      </c>
      <c r="D104" s="3" t="s">
        <v>189</v>
      </c>
      <c r="E104" s="3" t="s">
        <v>103</v>
      </c>
      <c r="F104" s="3" t="s">
        <v>203</v>
      </c>
      <c r="G104" s="3" t="s">
        <v>102</v>
      </c>
      <c r="H104" s="3" t="s">
        <v>106</v>
      </c>
      <c r="I104" s="3" t="s">
        <v>81</v>
      </c>
      <c r="J104" s="3" t="s">
        <v>177</v>
      </c>
      <c r="K104" s="3" t="s">
        <v>107</v>
      </c>
      <c r="L104" s="3" t="s">
        <v>66</v>
      </c>
      <c r="M104" s="3" t="s">
        <v>67</v>
      </c>
      <c r="N104" s="3">
        <v>1</v>
      </c>
      <c r="O104" s="3">
        <v>16</v>
      </c>
      <c r="P104" s="3">
        <v>26</v>
      </c>
      <c r="Q104" s="5">
        <v>5.2083333333333333E-4</v>
      </c>
      <c r="R104" s="5">
        <v>7.8125E-3</v>
      </c>
      <c r="S104" s="5" t="s">
        <v>563</v>
      </c>
      <c r="T104" s="9">
        <f>MID(Table1[[#This Row],[Duration of the event described in that row.]],3,2)*60+RIGHT(Table1[[#This Row],[Duration of the event described in that row.]],2)</f>
        <v>0</v>
      </c>
      <c r="U104" s="3">
        <v>103</v>
      </c>
      <c r="V104" s="3" t="s">
        <v>69</v>
      </c>
      <c r="W104" s="3" t="s">
        <v>11</v>
      </c>
      <c r="AD104" s="3">
        <v>1</v>
      </c>
      <c r="AF104" s="3">
        <v>2</v>
      </c>
      <c r="AG104" s="3" t="s">
        <v>67</v>
      </c>
      <c r="AH104" s="3">
        <v>1</v>
      </c>
      <c r="AI104" s="3" t="str">
        <f>_xlfn.IFNA(INDEX('normalized by minutes'!$AI$12:$AI$28,MATCH('raw data'!AG104,'normalized by minutes'!$AH$12:$AH$28,0)),"")</f>
        <v>bucks</v>
      </c>
      <c r="AJ104" s="3">
        <f t="shared" si="12"/>
        <v>1</v>
      </c>
      <c r="AM104" s="3" t="s">
        <v>8</v>
      </c>
      <c r="AO104" s="3" t="s">
        <v>143</v>
      </c>
      <c r="AU104" s="3" t="s">
        <v>225</v>
      </c>
      <c r="AV104" s="3" t="b">
        <f t="shared" si="7"/>
        <v>0</v>
      </c>
      <c r="AW104" s="3" t="b">
        <f t="shared" si="8"/>
        <v>0</v>
      </c>
      <c r="AX104" s="3" t="b">
        <f t="shared" si="9"/>
        <v>0</v>
      </c>
      <c r="AY104" s="3" t="b">
        <f t="shared" si="10"/>
        <v>0</v>
      </c>
      <c r="AZ104" s="3" t="b">
        <f t="shared" si="11"/>
        <v>0</v>
      </c>
      <c r="BA104" s="3">
        <f t="shared" si="13"/>
        <v>0</v>
      </c>
      <c r="BB104" s="3">
        <f>SUM($BA$2:BA104)</f>
        <v>51</v>
      </c>
    </row>
    <row r="105" spans="1:54" x14ac:dyDescent="0.35">
      <c r="A105" s="3">
        <v>42000406</v>
      </c>
      <c r="B105" s="3" t="s">
        <v>101</v>
      </c>
      <c r="C105" s="4">
        <v>44397</v>
      </c>
      <c r="D105" s="3" t="s">
        <v>189</v>
      </c>
      <c r="E105" s="3" t="s">
        <v>103</v>
      </c>
      <c r="F105" s="3" t="s">
        <v>203</v>
      </c>
      <c r="G105" s="3" t="s">
        <v>102</v>
      </c>
      <c r="H105" s="3" t="s">
        <v>106</v>
      </c>
      <c r="I105" s="3" t="s">
        <v>81</v>
      </c>
      <c r="J105" s="3" t="s">
        <v>177</v>
      </c>
      <c r="K105" s="3" t="s">
        <v>107</v>
      </c>
      <c r="L105" s="3" t="s">
        <v>66</v>
      </c>
      <c r="M105" s="3" t="s">
        <v>67</v>
      </c>
      <c r="N105" s="3">
        <v>1</v>
      </c>
      <c r="O105" s="3">
        <v>16</v>
      </c>
      <c r="P105" s="3">
        <v>27</v>
      </c>
      <c r="Q105" s="5">
        <v>5.2083333333333333E-4</v>
      </c>
      <c r="R105" s="5">
        <v>7.8125E-3</v>
      </c>
      <c r="S105" s="5" t="s">
        <v>563</v>
      </c>
      <c r="T105" s="9">
        <f>MID(Table1[[#This Row],[Duration of the event described in that row.]],3,2)*60+RIGHT(Table1[[#This Row],[Duration of the event described in that row.]],2)</f>
        <v>0</v>
      </c>
      <c r="U105" s="3">
        <v>104</v>
      </c>
      <c r="V105" s="3" t="s">
        <v>69</v>
      </c>
      <c r="W105" s="3" t="s">
        <v>11</v>
      </c>
      <c r="AD105" s="3">
        <v>2</v>
      </c>
      <c r="AF105" s="3">
        <v>2</v>
      </c>
      <c r="AG105" s="3" t="s">
        <v>67</v>
      </c>
      <c r="AH105" s="3">
        <v>1</v>
      </c>
      <c r="AI105" s="3" t="str">
        <f>_xlfn.IFNA(INDEX('normalized by minutes'!$AI$12:$AI$28,MATCH('raw data'!AG105,'normalized by minutes'!$AH$12:$AH$28,0)),"")</f>
        <v>bucks</v>
      </c>
      <c r="AJ105" s="3">
        <f t="shared" si="12"/>
        <v>1</v>
      </c>
      <c r="AM105" s="3" t="s">
        <v>8</v>
      </c>
      <c r="AO105" s="3" t="s">
        <v>145</v>
      </c>
      <c r="AU105" s="3" t="s">
        <v>226</v>
      </c>
      <c r="AV105" s="3" t="b">
        <f t="shared" si="7"/>
        <v>0</v>
      </c>
      <c r="AW105" s="3" t="b">
        <f t="shared" si="8"/>
        <v>0</v>
      </c>
      <c r="AX105" s="3" t="b">
        <f t="shared" si="9"/>
        <v>0</v>
      </c>
      <c r="AY105" s="3" t="b">
        <f t="shared" si="10"/>
        <v>0</v>
      </c>
      <c r="AZ105" s="3" t="b">
        <f t="shared" si="11"/>
        <v>1</v>
      </c>
      <c r="BA105" s="3">
        <f t="shared" si="13"/>
        <v>0</v>
      </c>
      <c r="BB105" s="3">
        <f>SUM($BA$2:BA105)</f>
        <v>51</v>
      </c>
    </row>
    <row r="106" spans="1:54" x14ac:dyDescent="0.35">
      <c r="A106" s="3">
        <v>42000406</v>
      </c>
      <c r="B106" s="3" t="s">
        <v>101</v>
      </c>
      <c r="C106" s="4">
        <v>44397</v>
      </c>
      <c r="D106" s="3" t="s">
        <v>189</v>
      </c>
      <c r="E106" s="3" t="s">
        <v>103</v>
      </c>
      <c r="F106" s="3" t="s">
        <v>203</v>
      </c>
      <c r="G106" s="3" t="s">
        <v>102</v>
      </c>
      <c r="H106" s="3" t="s">
        <v>106</v>
      </c>
      <c r="I106" s="3" t="s">
        <v>81</v>
      </c>
      <c r="J106" s="3" t="s">
        <v>177</v>
      </c>
      <c r="K106" s="3" t="s">
        <v>107</v>
      </c>
      <c r="L106" s="3" t="s">
        <v>66</v>
      </c>
      <c r="M106" s="3" t="s">
        <v>67</v>
      </c>
      <c r="N106" s="3">
        <v>1</v>
      </c>
      <c r="O106" s="3">
        <v>16</v>
      </c>
      <c r="P106" s="3">
        <v>27</v>
      </c>
      <c r="Q106" s="5">
        <v>3.5879629629629635E-4</v>
      </c>
      <c r="R106" s="5">
        <v>7.9745370370370369E-3</v>
      </c>
      <c r="S106" s="5" t="s">
        <v>569</v>
      </c>
      <c r="T106" s="9">
        <f>MID(Table1[[#This Row],[Duration of the event described in that row.]],3,2)*60+RIGHT(Table1[[#This Row],[Duration of the event described in that row.]],2)</f>
        <v>14</v>
      </c>
      <c r="U106" s="3">
        <v>105</v>
      </c>
      <c r="V106" s="3" t="s">
        <v>110</v>
      </c>
      <c r="W106" s="3" t="s">
        <v>7</v>
      </c>
      <c r="AG106" s="3" t="s">
        <v>102</v>
      </c>
      <c r="AH106" s="3">
        <v>0</v>
      </c>
      <c r="AI106" s="3" t="str">
        <f>_xlfn.IFNA(INDEX('normalized by minutes'!$AI$12:$AI$28,MATCH('raw data'!AG106,'normalized by minutes'!$AH$12:$AH$28,0)),"")</f>
        <v>suns</v>
      </c>
      <c r="AJ106" s="3">
        <f t="shared" si="12"/>
        <v>0</v>
      </c>
      <c r="AM106" s="3" t="s">
        <v>4</v>
      </c>
      <c r="AO106" s="3" t="s">
        <v>155</v>
      </c>
      <c r="AP106" s="3">
        <v>7</v>
      </c>
      <c r="AQ106" s="3">
        <v>-2</v>
      </c>
      <c r="AR106" s="3">
        <v>72</v>
      </c>
      <c r="AS106" s="3">
        <v>25.2</v>
      </c>
      <c r="AT106" s="3">
        <v>12.2</v>
      </c>
      <c r="AU106" s="3" t="s">
        <v>227</v>
      </c>
      <c r="AV106" s="3" t="b">
        <f t="shared" si="7"/>
        <v>0</v>
      </c>
      <c r="AW106" s="3" t="b">
        <f t="shared" si="8"/>
        <v>0</v>
      </c>
      <c r="AX106" s="3" t="b">
        <f t="shared" si="9"/>
        <v>0</v>
      </c>
      <c r="AY106" s="3" t="b">
        <f t="shared" si="10"/>
        <v>0</v>
      </c>
      <c r="AZ106" s="3" t="b">
        <f t="shared" si="11"/>
        <v>0</v>
      </c>
      <c r="BA106" s="3">
        <f t="shared" si="13"/>
        <v>1</v>
      </c>
      <c r="BB106" s="3">
        <f>SUM($BA$2:BA106)</f>
        <v>52</v>
      </c>
    </row>
    <row r="107" spans="1:54" x14ac:dyDescent="0.35">
      <c r="A107" s="3">
        <v>42000406</v>
      </c>
      <c r="B107" s="3" t="s">
        <v>101</v>
      </c>
      <c r="C107" s="4">
        <v>44397</v>
      </c>
      <c r="D107" s="3" t="s">
        <v>189</v>
      </c>
      <c r="E107" s="3" t="s">
        <v>103</v>
      </c>
      <c r="F107" s="3" t="s">
        <v>203</v>
      </c>
      <c r="G107" s="3" t="s">
        <v>102</v>
      </c>
      <c r="H107" s="3" t="s">
        <v>106</v>
      </c>
      <c r="I107" s="3" t="s">
        <v>81</v>
      </c>
      <c r="J107" s="3" t="s">
        <v>177</v>
      </c>
      <c r="K107" s="3" t="s">
        <v>107</v>
      </c>
      <c r="L107" s="3" t="s">
        <v>66</v>
      </c>
      <c r="M107" s="3" t="s">
        <v>67</v>
      </c>
      <c r="N107" s="3">
        <v>1</v>
      </c>
      <c r="O107" s="3">
        <v>16</v>
      </c>
      <c r="P107" s="3">
        <v>27</v>
      </c>
      <c r="Q107" s="5">
        <v>3.2407407407407406E-4</v>
      </c>
      <c r="R107" s="5">
        <v>8.0092592592592594E-3</v>
      </c>
      <c r="S107" s="5" t="s">
        <v>578</v>
      </c>
      <c r="T107" s="9">
        <f>MID(Table1[[#This Row],[Duration of the event described in that row.]],3,2)*60+RIGHT(Table1[[#This Row],[Duration of the event described in that row.]],2)</f>
        <v>3</v>
      </c>
      <c r="U107" s="3">
        <v>106</v>
      </c>
      <c r="V107" s="3" t="s">
        <v>69</v>
      </c>
      <c r="W107" s="3" t="s">
        <v>5</v>
      </c>
      <c r="AG107" s="3" t="s">
        <v>66</v>
      </c>
      <c r="AI107" s="3" t="str">
        <f>_xlfn.IFNA(INDEX('normalized by minutes'!$AI$12:$AI$28,MATCH('raw data'!AG107,'normalized by minutes'!$AH$12:$AH$28,0)),"")</f>
        <v>bucks</v>
      </c>
      <c r="AJ107" s="3">
        <f t="shared" si="12"/>
        <v>0</v>
      </c>
      <c r="AO107" s="3" t="s">
        <v>14</v>
      </c>
      <c r="AU107" s="3" t="s">
        <v>85</v>
      </c>
      <c r="AV107" s="3" t="b">
        <f t="shared" si="7"/>
        <v>0</v>
      </c>
      <c r="AW107" s="3" t="b">
        <f t="shared" si="8"/>
        <v>1</v>
      </c>
      <c r="AX107" s="3" t="b">
        <f t="shared" si="9"/>
        <v>0</v>
      </c>
      <c r="AY107" s="3" t="b">
        <f t="shared" si="10"/>
        <v>0</v>
      </c>
      <c r="AZ107" s="3" t="b">
        <f t="shared" si="11"/>
        <v>0</v>
      </c>
      <c r="BA107" s="3">
        <f t="shared" si="13"/>
        <v>0</v>
      </c>
      <c r="BB107" s="3">
        <f>SUM($BA$2:BA107)</f>
        <v>52</v>
      </c>
    </row>
    <row r="108" spans="1:54" x14ac:dyDescent="0.35">
      <c r="A108" s="3">
        <v>42000406</v>
      </c>
      <c r="B108" s="3" t="s">
        <v>101</v>
      </c>
      <c r="C108" s="4">
        <v>44397</v>
      </c>
      <c r="D108" s="3" t="s">
        <v>189</v>
      </c>
      <c r="E108" s="3" t="s">
        <v>103</v>
      </c>
      <c r="F108" s="3" t="s">
        <v>203</v>
      </c>
      <c r="G108" s="3" t="s">
        <v>102</v>
      </c>
      <c r="H108" s="3" t="s">
        <v>106</v>
      </c>
      <c r="I108" s="3" t="s">
        <v>81</v>
      </c>
      <c r="J108" s="3" t="s">
        <v>177</v>
      </c>
      <c r="K108" s="3" t="s">
        <v>107</v>
      </c>
      <c r="L108" s="3" t="s">
        <v>66</v>
      </c>
      <c r="M108" s="3" t="s">
        <v>67</v>
      </c>
      <c r="N108" s="3">
        <v>1</v>
      </c>
      <c r="O108" s="3">
        <v>16</v>
      </c>
      <c r="P108" s="3">
        <v>27</v>
      </c>
      <c r="Q108" s="5">
        <v>1.5046296296296297E-4</v>
      </c>
      <c r="R108" s="5">
        <v>8.1828703703703699E-3</v>
      </c>
      <c r="S108" s="5" t="s">
        <v>581</v>
      </c>
      <c r="T108" s="9">
        <f>MID(Table1[[#This Row],[Duration of the event described in that row.]],3,2)*60+RIGHT(Table1[[#This Row],[Duration of the event described in that row.]],2)</f>
        <v>15</v>
      </c>
      <c r="U108" s="3">
        <v>107</v>
      </c>
      <c r="V108" s="3" t="s">
        <v>69</v>
      </c>
      <c r="W108" s="3" t="s">
        <v>7</v>
      </c>
      <c r="AG108" s="3" t="s">
        <v>67</v>
      </c>
      <c r="AH108" s="3">
        <v>0</v>
      </c>
      <c r="AI108" s="3" t="str">
        <f>_xlfn.IFNA(INDEX('normalized by minutes'!$AI$12:$AI$28,MATCH('raw data'!AG108,'normalized by minutes'!$AH$12:$AH$28,0)),"")</f>
        <v>bucks</v>
      </c>
      <c r="AJ108" s="3">
        <f t="shared" si="12"/>
        <v>0</v>
      </c>
      <c r="AM108" s="3" t="s">
        <v>4</v>
      </c>
      <c r="AO108" s="3" t="s">
        <v>228</v>
      </c>
      <c r="AP108" s="3">
        <v>3</v>
      </c>
      <c r="AQ108" s="3">
        <v>-29</v>
      </c>
      <c r="AR108" s="3">
        <v>14</v>
      </c>
      <c r="AS108" s="3">
        <v>22.1</v>
      </c>
      <c r="AT108" s="3">
        <v>87.6</v>
      </c>
      <c r="AU108" s="3" t="s">
        <v>229</v>
      </c>
      <c r="AV108" s="3" t="b">
        <f t="shared" si="7"/>
        <v>0</v>
      </c>
      <c r="AW108" s="3" t="b">
        <f t="shared" si="8"/>
        <v>0</v>
      </c>
      <c r="AX108" s="3" t="b">
        <f t="shared" si="9"/>
        <v>0</v>
      </c>
      <c r="AY108" s="3" t="b">
        <f t="shared" si="10"/>
        <v>0</v>
      </c>
      <c r="AZ108" s="3" t="b">
        <f t="shared" si="11"/>
        <v>0</v>
      </c>
      <c r="BA108" s="3">
        <f t="shared" si="13"/>
        <v>1</v>
      </c>
      <c r="BB108" s="3">
        <f>SUM($BA$2:BA108)</f>
        <v>53</v>
      </c>
    </row>
    <row r="109" spans="1:54" x14ac:dyDescent="0.35">
      <c r="A109" s="3">
        <v>42000406</v>
      </c>
      <c r="B109" s="3" t="s">
        <v>101</v>
      </c>
      <c r="C109" s="4">
        <v>44397</v>
      </c>
      <c r="D109" s="3" t="s">
        <v>189</v>
      </c>
      <c r="E109" s="3" t="s">
        <v>103</v>
      </c>
      <c r="F109" s="3" t="s">
        <v>203</v>
      </c>
      <c r="G109" s="3" t="s">
        <v>102</v>
      </c>
      <c r="H109" s="3" t="s">
        <v>106</v>
      </c>
      <c r="I109" s="3" t="s">
        <v>81</v>
      </c>
      <c r="J109" s="3" t="s">
        <v>177</v>
      </c>
      <c r="K109" s="3" t="s">
        <v>107</v>
      </c>
      <c r="L109" s="3" t="s">
        <v>66</v>
      </c>
      <c r="M109" s="3" t="s">
        <v>67</v>
      </c>
      <c r="N109" s="3">
        <v>1</v>
      </c>
      <c r="O109" s="3">
        <v>16</v>
      </c>
      <c r="P109" s="3">
        <v>27</v>
      </c>
      <c r="Q109" s="5">
        <v>1.5046296296296297E-4</v>
      </c>
      <c r="R109" s="5">
        <v>8.1828703703703699E-3</v>
      </c>
      <c r="S109" s="5" t="s">
        <v>563</v>
      </c>
      <c r="T109" s="9">
        <f>MID(Table1[[#This Row],[Duration of the event described in that row.]],3,2)*60+RIGHT(Table1[[#This Row],[Duration of the event described in that row.]],2)</f>
        <v>0</v>
      </c>
      <c r="U109" s="3">
        <v>108</v>
      </c>
      <c r="V109" s="3" t="s">
        <v>69</v>
      </c>
      <c r="W109" s="3" t="s">
        <v>5</v>
      </c>
      <c r="AG109" s="3" t="s">
        <v>66</v>
      </c>
      <c r="AI109" s="3" t="str">
        <f>_xlfn.IFNA(INDEX('normalized by minutes'!$AI$12:$AI$28,MATCH('raw data'!AG109,'normalized by minutes'!$AH$12:$AH$28,0)),"")</f>
        <v>bucks</v>
      </c>
      <c r="AJ109" s="3">
        <f t="shared" si="12"/>
        <v>0</v>
      </c>
      <c r="AO109" s="3" t="s">
        <v>6</v>
      </c>
      <c r="AU109" s="3" t="s">
        <v>87</v>
      </c>
      <c r="AV109" s="3" t="b">
        <f t="shared" si="7"/>
        <v>0</v>
      </c>
      <c r="AW109" s="3" t="b">
        <f t="shared" si="8"/>
        <v>0</v>
      </c>
      <c r="AX109" s="3" t="b">
        <f t="shared" si="9"/>
        <v>0</v>
      </c>
      <c r="AY109" s="3" t="b">
        <f t="shared" si="10"/>
        <v>0</v>
      </c>
      <c r="AZ109" s="3" t="b">
        <f t="shared" si="11"/>
        <v>0</v>
      </c>
      <c r="BA109" s="3">
        <f t="shared" si="13"/>
        <v>0</v>
      </c>
      <c r="BB109" s="3">
        <f>SUM($BA$2:BA109)</f>
        <v>53</v>
      </c>
    </row>
    <row r="110" spans="1:54" x14ac:dyDescent="0.35">
      <c r="A110" s="3">
        <v>42000406</v>
      </c>
      <c r="B110" s="3" t="s">
        <v>101</v>
      </c>
      <c r="C110" s="4">
        <v>44397</v>
      </c>
      <c r="D110" s="3" t="s">
        <v>189</v>
      </c>
      <c r="E110" s="3" t="s">
        <v>103</v>
      </c>
      <c r="F110" s="3" t="s">
        <v>203</v>
      </c>
      <c r="G110" s="3" t="s">
        <v>102</v>
      </c>
      <c r="H110" s="3" t="s">
        <v>106</v>
      </c>
      <c r="I110" s="3" t="s">
        <v>81</v>
      </c>
      <c r="J110" s="3" t="s">
        <v>177</v>
      </c>
      <c r="K110" s="3" t="s">
        <v>107</v>
      </c>
      <c r="L110" s="3" t="s">
        <v>66</v>
      </c>
      <c r="M110" s="3" t="s">
        <v>67</v>
      </c>
      <c r="N110" s="3">
        <v>1</v>
      </c>
      <c r="O110" s="3">
        <v>16</v>
      </c>
      <c r="P110" s="3">
        <v>29</v>
      </c>
      <c r="Q110" s="5">
        <v>1.3888888888888889E-4</v>
      </c>
      <c r="R110" s="5">
        <v>8.1944444444444452E-3</v>
      </c>
      <c r="S110" s="5" t="s">
        <v>573</v>
      </c>
      <c r="T110" s="9">
        <f>MID(Table1[[#This Row],[Duration of the event described in that row.]],3,2)*60+RIGHT(Table1[[#This Row],[Duration of the event described in that row.]],2)</f>
        <v>1</v>
      </c>
      <c r="U110" s="3">
        <v>109</v>
      </c>
      <c r="V110" s="3" t="s">
        <v>69</v>
      </c>
      <c r="W110" s="3" t="s">
        <v>7</v>
      </c>
      <c r="AG110" s="3" t="s">
        <v>66</v>
      </c>
      <c r="AH110" s="3">
        <v>2</v>
      </c>
      <c r="AI110" s="3" t="str">
        <f>_xlfn.IFNA(INDEX('normalized by minutes'!$AI$12:$AI$28,MATCH('raw data'!AG110,'normalized by minutes'!$AH$12:$AH$28,0)),"")</f>
        <v>bucks</v>
      </c>
      <c r="AJ110" s="3">
        <f t="shared" si="12"/>
        <v>2</v>
      </c>
      <c r="AM110" s="3" t="s">
        <v>8</v>
      </c>
      <c r="AO110" s="3" t="s">
        <v>115</v>
      </c>
      <c r="AP110" s="3">
        <v>0</v>
      </c>
      <c r="AQ110" s="3">
        <v>0</v>
      </c>
      <c r="AR110" s="3">
        <v>0</v>
      </c>
      <c r="AS110" s="3">
        <v>25</v>
      </c>
      <c r="AT110" s="3">
        <v>89</v>
      </c>
      <c r="AU110" s="3" t="s">
        <v>230</v>
      </c>
      <c r="AV110" s="3" t="b">
        <f t="shared" si="7"/>
        <v>1</v>
      </c>
      <c r="AW110" s="3" t="b">
        <f t="shared" si="8"/>
        <v>0</v>
      </c>
      <c r="AX110" s="3" t="b">
        <f t="shared" si="9"/>
        <v>0</v>
      </c>
      <c r="AY110" s="3" t="b">
        <f t="shared" si="10"/>
        <v>0</v>
      </c>
      <c r="AZ110" s="3" t="b">
        <f t="shared" si="11"/>
        <v>0</v>
      </c>
      <c r="BA110" s="3">
        <f t="shared" si="13"/>
        <v>0</v>
      </c>
      <c r="BB110" s="3">
        <f>SUM($BA$2:BA110)</f>
        <v>53</v>
      </c>
    </row>
    <row r="111" spans="1:54" x14ac:dyDescent="0.35">
      <c r="A111" s="3">
        <v>42000406</v>
      </c>
      <c r="B111" s="3" t="s">
        <v>101</v>
      </c>
      <c r="C111" s="4">
        <v>44397</v>
      </c>
      <c r="D111" s="3" t="s">
        <v>189</v>
      </c>
      <c r="E111" s="3" t="s">
        <v>103</v>
      </c>
      <c r="F111" s="3" t="s">
        <v>203</v>
      </c>
      <c r="G111" s="3" t="s">
        <v>102</v>
      </c>
      <c r="H111" s="3" t="s">
        <v>106</v>
      </c>
      <c r="I111" s="3" t="s">
        <v>81</v>
      </c>
      <c r="J111" s="3" t="s">
        <v>177</v>
      </c>
      <c r="K111" s="3" t="s">
        <v>107</v>
      </c>
      <c r="L111" s="3" t="s">
        <v>66</v>
      </c>
      <c r="M111" s="3" t="s">
        <v>67</v>
      </c>
      <c r="N111" s="3">
        <v>1</v>
      </c>
      <c r="O111" s="3">
        <v>16</v>
      </c>
      <c r="P111" s="3">
        <v>29</v>
      </c>
      <c r="Q111" s="5">
        <v>2.3148148148148147E-5</v>
      </c>
      <c r="R111" s="5">
        <v>8.3101851851851861E-3</v>
      </c>
      <c r="S111" s="5" t="s">
        <v>579</v>
      </c>
      <c r="T111" s="9">
        <f>MID(Table1[[#This Row],[Duration of the event described in that row.]],3,2)*60+RIGHT(Table1[[#This Row],[Duration of the event described in that row.]],2)</f>
        <v>10</v>
      </c>
      <c r="U111" s="3">
        <v>110</v>
      </c>
      <c r="V111" s="3" t="s">
        <v>110</v>
      </c>
      <c r="W111" s="3" t="s">
        <v>7</v>
      </c>
      <c r="AG111" s="3" t="s">
        <v>189</v>
      </c>
      <c r="AH111" s="3">
        <v>0</v>
      </c>
      <c r="AI111" s="3" t="str">
        <f>_xlfn.IFNA(INDEX('normalized by minutes'!$AI$12:$AI$28,MATCH('raw data'!AG111,'normalized by minutes'!$AH$12:$AH$28,0)),"")</f>
        <v>suns</v>
      </c>
      <c r="AJ111" s="3">
        <f t="shared" si="12"/>
        <v>0</v>
      </c>
      <c r="AM111" s="3" t="s">
        <v>4</v>
      </c>
      <c r="AO111" s="3" t="s">
        <v>128</v>
      </c>
      <c r="AP111" s="3">
        <v>23</v>
      </c>
      <c r="AQ111" s="3">
        <v>-230</v>
      </c>
      <c r="AR111" s="3">
        <v>21</v>
      </c>
      <c r="AS111" s="3">
        <v>48</v>
      </c>
      <c r="AT111" s="3">
        <v>7.1</v>
      </c>
      <c r="AU111" s="3" t="s">
        <v>231</v>
      </c>
      <c r="AV111" s="3" t="b">
        <f t="shared" si="7"/>
        <v>0</v>
      </c>
      <c r="AW111" s="3" t="b">
        <f t="shared" si="8"/>
        <v>0</v>
      </c>
      <c r="AX111" s="3" t="b">
        <f t="shared" si="9"/>
        <v>0</v>
      </c>
      <c r="AY111" s="3" t="b">
        <f t="shared" si="10"/>
        <v>0</v>
      </c>
      <c r="AZ111" s="3" t="b">
        <f t="shared" si="11"/>
        <v>0</v>
      </c>
      <c r="BA111" s="3">
        <f t="shared" si="13"/>
        <v>1</v>
      </c>
      <c r="BB111" s="3">
        <f>SUM($BA$2:BA111)</f>
        <v>54</v>
      </c>
    </row>
    <row r="112" spans="1:54" x14ac:dyDescent="0.35">
      <c r="A112" s="3">
        <v>42000406</v>
      </c>
      <c r="B112" s="3" t="s">
        <v>101</v>
      </c>
      <c r="C112" s="4">
        <v>44397</v>
      </c>
      <c r="D112" s="3" t="s">
        <v>189</v>
      </c>
      <c r="E112" s="3" t="s">
        <v>103</v>
      </c>
      <c r="F112" s="3" t="s">
        <v>203</v>
      </c>
      <c r="G112" s="3" t="s">
        <v>102</v>
      </c>
      <c r="H112" s="3" t="s">
        <v>106</v>
      </c>
      <c r="I112" s="3" t="s">
        <v>81</v>
      </c>
      <c r="J112" s="3" t="s">
        <v>177</v>
      </c>
      <c r="K112" s="3" t="s">
        <v>107</v>
      </c>
      <c r="L112" s="3" t="s">
        <v>66</v>
      </c>
      <c r="M112" s="3" t="s">
        <v>67</v>
      </c>
      <c r="N112" s="3">
        <v>1</v>
      </c>
      <c r="O112" s="3">
        <v>16</v>
      </c>
      <c r="P112" s="3">
        <v>29</v>
      </c>
      <c r="Q112" s="5">
        <v>1.1574074074074073E-5</v>
      </c>
      <c r="R112" s="5">
        <v>8.3217592592592596E-3</v>
      </c>
      <c r="S112" s="5" t="s">
        <v>573</v>
      </c>
      <c r="T112" s="9">
        <f>MID(Table1[[#This Row],[Duration of the event described in that row.]],3,2)*60+RIGHT(Table1[[#This Row],[Duration of the event described in that row.]],2)</f>
        <v>1</v>
      </c>
      <c r="U112" s="3">
        <v>111</v>
      </c>
      <c r="V112" s="3" t="s">
        <v>69</v>
      </c>
      <c r="W112" s="3" t="s">
        <v>5</v>
      </c>
      <c r="AG112" s="3" t="s">
        <v>67</v>
      </c>
      <c r="AI112" s="3" t="str">
        <f>_xlfn.IFNA(INDEX('normalized by minutes'!$AI$12:$AI$28,MATCH('raw data'!AG112,'normalized by minutes'!$AH$12:$AH$28,0)),"")</f>
        <v>bucks</v>
      </c>
      <c r="AJ112" s="3">
        <f t="shared" si="12"/>
        <v>0</v>
      </c>
      <c r="AO112" s="3" t="s">
        <v>14</v>
      </c>
      <c r="AU112" s="3" t="s">
        <v>232</v>
      </c>
      <c r="AV112" s="3" t="b">
        <f t="shared" si="7"/>
        <v>0</v>
      </c>
      <c r="AW112" s="3" t="b">
        <f t="shared" si="8"/>
        <v>1</v>
      </c>
      <c r="AX112" s="3" t="b">
        <f t="shared" si="9"/>
        <v>0</v>
      </c>
      <c r="AY112" s="3" t="b">
        <f t="shared" si="10"/>
        <v>0</v>
      </c>
      <c r="AZ112" s="3" t="b">
        <f t="shared" si="11"/>
        <v>0</v>
      </c>
      <c r="BA112" s="3">
        <f t="shared" si="13"/>
        <v>0</v>
      </c>
      <c r="BB112" s="3">
        <f>SUM($BA$2:BA112)</f>
        <v>54</v>
      </c>
    </row>
    <row r="113" spans="1:54" x14ac:dyDescent="0.35">
      <c r="A113" s="3">
        <v>42000406</v>
      </c>
      <c r="B113" s="3" t="s">
        <v>101</v>
      </c>
      <c r="C113" s="4">
        <v>44397</v>
      </c>
      <c r="D113" s="3" t="s">
        <v>189</v>
      </c>
      <c r="E113" s="3" t="s">
        <v>103</v>
      </c>
      <c r="F113" s="3" t="s">
        <v>203</v>
      </c>
      <c r="G113" s="3" t="s">
        <v>102</v>
      </c>
      <c r="H113" s="3" t="s">
        <v>106</v>
      </c>
      <c r="I113" s="3" t="s">
        <v>81</v>
      </c>
      <c r="J113" s="3" t="s">
        <v>177</v>
      </c>
      <c r="K113" s="3" t="s">
        <v>107</v>
      </c>
      <c r="L113" s="3" t="s">
        <v>66</v>
      </c>
      <c r="M113" s="3" t="s">
        <v>67</v>
      </c>
      <c r="N113" s="3">
        <v>1</v>
      </c>
      <c r="O113" s="3">
        <v>16</v>
      </c>
      <c r="P113" s="3">
        <v>29</v>
      </c>
      <c r="Q113" s="5">
        <v>0</v>
      </c>
      <c r="R113" s="5">
        <v>8.3333333333333332E-3</v>
      </c>
      <c r="S113" s="5" t="s">
        <v>573</v>
      </c>
      <c r="T113" s="9">
        <f>MID(Table1[[#This Row],[Duration of the event described in that row.]],3,2)*60+RIGHT(Table1[[#This Row],[Duration of the event described in that row.]],2)</f>
        <v>1</v>
      </c>
      <c r="U113" s="3">
        <v>112</v>
      </c>
      <c r="W113" s="3" t="s">
        <v>20</v>
      </c>
      <c r="AI113" s="3" t="str">
        <f>_xlfn.IFNA(INDEX('normalized by minutes'!$AI$12:$AI$28,MATCH('raw data'!AG113,'normalized by minutes'!$AH$12:$AH$28,0)),"")</f>
        <v/>
      </c>
      <c r="AJ113" s="3">
        <f t="shared" si="12"/>
        <v>0</v>
      </c>
      <c r="AO113" s="3" t="s">
        <v>20</v>
      </c>
      <c r="AV113" s="3" t="b">
        <f t="shared" si="7"/>
        <v>0</v>
      </c>
      <c r="AW113" s="3" t="b">
        <f t="shared" si="8"/>
        <v>0</v>
      </c>
      <c r="AX113" s="3" t="b">
        <f t="shared" si="9"/>
        <v>0</v>
      </c>
      <c r="AY113" s="3" t="b">
        <f t="shared" si="10"/>
        <v>1</v>
      </c>
      <c r="AZ113" s="3" t="b">
        <f t="shared" si="11"/>
        <v>0</v>
      </c>
      <c r="BA113" s="3">
        <f t="shared" si="13"/>
        <v>1</v>
      </c>
      <c r="BB113" s="3">
        <f>SUM($BA$2:BA113)</f>
        <v>55</v>
      </c>
    </row>
    <row r="114" spans="1:54" x14ac:dyDescent="0.35">
      <c r="A114" s="3">
        <v>42000406</v>
      </c>
      <c r="B114" s="3" t="s">
        <v>101</v>
      </c>
      <c r="C114" s="4">
        <v>44397</v>
      </c>
      <c r="D114" s="3" t="s">
        <v>203</v>
      </c>
      <c r="E114" s="3" t="s">
        <v>189</v>
      </c>
      <c r="F114" s="3" t="s">
        <v>103</v>
      </c>
      <c r="G114" s="3" t="s">
        <v>105</v>
      </c>
      <c r="H114" s="3" t="s">
        <v>102</v>
      </c>
      <c r="I114" s="3" t="s">
        <v>81</v>
      </c>
      <c r="J114" s="3" t="s">
        <v>68</v>
      </c>
      <c r="K114" s="3" t="s">
        <v>67</v>
      </c>
      <c r="L114" s="3" t="s">
        <v>233</v>
      </c>
      <c r="M114" s="3" t="s">
        <v>66</v>
      </c>
      <c r="N114" s="3">
        <v>2</v>
      </c>
      <c r="O114" s="3">
        <v>16</v>
      </c>
      <c r="P114" s="3">
        <v>29</v>
      </c>
      <c r="Q114" s="5">
        <v>8.3333333333333332E-3</v>
      </c>
      <c r="R114" s="5">
        <v>0</v>
      </c>
      <c r="S114" s="5" t="s">
        <v>563</v>
      </c>
      <c r="T114" s="9">
        <f>MID(Table1[[#This Row],[Duration of the event described in that row.]],3,2)*60+RIGHT(Table1[[#This Row],[Duration of the event described in that row.]],2)</f>
        <v>0</v>
      </c>
      <c r="U114" s="3">
        <v>113</v>
      </c>
      <c r="W114" s="3" t="s">
        <v>2</v>
      </c>
      <c r="AI114" s="3" t="str">
        <f>_xlfn.IFNA(INDEX('normalized by minutes'!$AI$12:$AI$28,MATCH('raw data'!AG114,'normalized by minutes'!$AH$12:$AH$28,0)),"")</f>
        <v/>
      </c>
      <c r="AJ114" s="3">
        <f t="shared" si="12"/>
        <v>0</v>
      </c>
      <c r="AO114" s="3" t="s">
        <v>2</v>
      </c>
      <c r="AV114" s="3" t="b">
        <f t="shared" si="7"/>
        <v>0</v>
      </c>
      <c r="AW114" s="3" t="b">
        <f t="shared" si="8"/>
        <v>0</v>
      </c>
      <c r="AX114" s="3" t="b">
        <f t="shared" si="9"/>
        <v>0</v>
      </c>
      <c r="AY114" s="3" t="b">
        <f t="shared" si="10"/>
        <v>0</v>
      </c>
      <c r="AZ114" s="3" t="b">
        <f t="shared" si="11"/>
        <v>0</v>
      </c>
      <c r="BA114" s="3">
        <f t="shared" si="13"/>
        <v>1</v>
      </c>
      <c r="BB114" s="3">
        <f>SUM($BA$2:BA114)</f>
        <v>56</v>
      </c>
    </row>
    <row r="115" spans="1:54" x14ac:dyDescent="0.35">
      <c r="A115" s="3">
        <v>42000406</v>
      </c>
      <c r="B115" s="3" t="s">
        <v>101</v>
      </c>
      <c r="C115" s="4">
        <v>44397</v>
      </c>
      <c r="D115" s="3" t="s">
        <v>203</v>
      </c>
      <c r="E115" s="3" t="s">
        <v>189</v>
      </c>
      <c r="F115" s="3" t="s">
        <v>103</v>
      </c>
      <c r="G115" s="3" t="s">
        <v>105</v>
      </c>
      <c r="H115" s="3" t="s">
        <v>102</v>
      </c>
      <c r="I115" s="3" t="s">
        <v>81</v>
      </c>
      <c r="J115" s="3" t="s">
        <v>68</v>
      </c>
      <c r="K115" s="3" t="s">
        <v>67</v>
      </c>
      <c r="L115" s="3" t="s">
        <v>233</v>
      </c>
      <c r="M115" s="3" t="s">
        <v>66</v>
      </c>
      <c r="N115" s="3">
        <v>2</v>
      </c>
      <c r="O115" s="3">
        <v>16</v>
      </c>
      <c r="P115" s="3">
        <v>29</v>
      </c>
      <c r="Q115" s="5">
        <v>8.1365740740740738E-3</v>
      </c>
      <c r="R115" s="5">
        <v>1.9675925925925926E-4</v>
      </c>
      <c r="S115" s="5" t="s">
        <v>566</v>
      </c>
      <c r="T115" s="9">
        <f>MID(Table1[[#This Row],[Duration of the event described in that row.]],3,2)*60+RIGHT(Table1[[#This Row],[Duration of the event described in that row.]],2)</f>
        <v>17</v>
      </c>
      <c r="U115" s="3">
        <v>114</v>
      </c>
      <c r="V115" s="3" t="s">
        <v>69</v>
      </c>
      <c r="W115" s="3" t="s">
        <v>7</v>
      </c>
      <c r="AG115" s="3" t="s">
        <v>81</v>
      </c>
      <c r="AH115" s="3">
        <v>0</v>
      </c>
      <c r="AI115" s="3" t="str">
        <f>_xlfn.IFNA(INDEX('normalized by minutes'!$AI$12:$AI$28,MATCH('raw data'!AG115,'normalized by minutes'!$AH$12:$AH$28,0)),"")</f>
        <v>bucks</v>
      </c>
      <c r="AJ115" s="3">
        <f t="shared" si="12"/>
        <v>0</v>
      </c>
      <c r="AM115" s="3" t="s">
        <v>4</v>
      </c>
      <c r="AO115" s="3" t="s">
        <v>128</v>
      </c>
      <c r="AP115" s="3">
        <v>24</v>
      </c>
      <c r="AQ115" s="3">
        <v>236</v>
      </c>
      <c r="AR115" s="3">
        <v>49</v>
      </c>
      <c r="AS115" s="3">
        <v>48.6</v>
      </c>
      <c r="AT115" s="3">
        <v>84.1</v>
      </c>
      <c r="AU115" s="3" t="s">
        <v>234</v>
      </c>
      <c r="AV115" s="3" t="b">
        <f t="shared" si="7"/>
        <v>0</v>
      </c>
      <c r="AW115" s="3" t="b">
        <f t="shared" si="8"/>
        <v>0</v>
      </c>
      <c r="AX115" s="3" t="b">
        <f t="shared" si="9"/>
        <v>0</v>
      </c>
      <c r="AY115" s="3" t="b">
        <f t="shared" si="10"/>
        <v>0</v>
      </c>
      <c r="AZ115" s="3" t="b">
        <f t="shared" si="11"/>
        <v>0</v>
      </c>
      <c r="BA115" s="3">
        <f t="shared" si="13"/>
        <v>0</v>
      </c>
      <c r="BB115" s="3">
        <f>SUM($BA$2:BA115)</f>
        <v>56</v>
      </c>
    </row>
    <row r="116" spans="1:54" x14ac:dyDescent="0.35">
      <c r="A116" s="3">
        <v>42000406</v>
      </c>
      <c r="B116" s="3" t="s">
        <v>101</v>
      </c>
      <c r="C116" s="4">
        <v>44397</v>
      </c>
      <c r="D116" s="3" t="s">
        <v>203</v>
      </c>
      <c r="E116" s="3" t="s">
        <v>189</v>
      </c>
      <c r="F116" s="3" t="s">
        <v>103</v>
      </c>
      <c r="G116" s="3" t="s">
        <v>105</v>
      </c>
      <c r="H116" s="3" t="s">
        <v>102</v>
      </c>
      <c r="I116" s="3" t="s">
        <v>81</v>
      </c>
      <c r="J116" s="3" t="s">
        <v>68</v>
      </c>
      <c r="K116" s="3" t="s">
        <v>67</v>
      </c>
      <c r="L116" s="3" t="s">
        <v>233</v>
      </c>
      <c r="M116" s="3" t="s">
        <v>66</v>
      </c>
      <c r="N116" s="3">
        <v>2</v>
      </c>
      <c r="O116" s="3">
        <v>16</v>
      </c>
      <c r="P116" s="3">
        <v>29</v>
      </c>
      <c r="Q116" s="5">
        <v>8.113425925925925E-3</v>
      </c>
      <c r="R116" s="5">
        <v>2.199074074074074E-4</v>
      </c>
      <c r="S116" s="5" t="s">
        <v>587</v>
      </c>
      <c r="T116" s="9">
        <f>MID(Table1[[#This Row],[Duration of the event described in that row.]],3,2)*60+RIGHT(Table1[[#This Row],[Duration of the event described in that row.]],2)</f>
        <v>2</v>
      </c>
      <c r="U116" s="3">
        <v>115</v>
      </c>
      <c r="V116" s="3" t="s">
        <v>110</v>
      </c>
      <c r="W116" s="3" t="s">
        <v>5</v>
      </c>
      <c r="AG116" s="3" t="s">
        <v>203</v>
      </c>
      <c r="AI116" s="3" t="str">
        <f>_xlfn.IFNA(INDEX('normalized by minutes'!$AI$12:$AI$28,MATCH('raw data'!AG116,'normalized by minutes'!$AH$12:$AH$28,0)),"")</f>
        <v>suns</v>
      </c>
      <c r="AJ116" s="3">
        <f t="shared" si="12"/>
        <v>0</v>
      </c>
      <c r="AO116" s="3" t="s">
        <v>14</v>
      </c>
      <c r="AU116" s="3" t="s">
        <v>235</v>
      </c>
      <c r="AV116" s="3" t="b">
        <f t="shared" si="7"/>
        <v>0</v>
      </c>
      <c r="AW116" s="3" t="b">
        <f t="shared" si="8"/>
        <v>1</v>
      </c>
      <c r="AX116" s="3" t="b">
        <f t="shared" si="9"/>
        <v>0</v>
      </c>
      <c r="AY116" s="3" t="b">
        <f t="shared" si="10"/>
        <v>0</v>
      </c>
      <c r="AZ116" s="3" t="b">
        <f t="shared" si="11"/>
        <v>0</v>
      </c>
      <c r="BA116" s="3">
        <f t="shared" si="13"/>
        <v>0</v>
      </c>
      <c r="BB116" s="3">
        <f>SUM($BA$2:BA116)</f>
        <v>56</v>
      </c>
    </row>
    <row r="117" spans="1:54" x14ac:dyDescent="0.35">
      <c r="A117" s="3">
        <v>42000406</v>
      </c>
      <c r="B117" s="3" t="s">
        <v>101</v>
      </c>
      <c r="C117" s="4">
        <v>44397</v>
      </c>
      <c r="D117" s="3" t="s">
        <v>203</v>
      </c>
      <c r="E117" s="3" t="s">
        <v>189</v>
      </c>
      <c r="F117" s="3" t="s">
        <v>103</v>
      </c>
      <c r="G117" s="3" t="s">
        <v>105</v>
      </c>
      <c r="H117" s="3" t="s">
        <v>102</v>
      </c>
      <c r="I117" s="3" t="s">
        <v>81</v>
      </c>
      <c r="J117" s="3" t="s">
        <v>68</v>
      </c>
      <c r="K117" s="3" t="s">
        <v>67</v>
      </c>
      <c r="L117" s="3" t="s">
        <v>233</v>
      </c>
      <c r="M117" s="3" t="s">
        <v>66</v>
      </c>
      <c r="N117" s="3">
        <v>2</v>
      </c>
      <c r="O117" s="3">
        <v>16</v>
      </c>
      <c r="P117" s="3">
        <v>29</v>
      </c>
      <c r="Q117" s="5">
        <v>7.9629629629629634E-3</v>
      </c>
      <c r="R117" s="5">
        <v>3.7037037037037035E-4</v>
      </c>
      <c r="S117" s="5" t="s">
        <v>588</v>
      </c>
      <c r="T117" s="9">
        <f>MID(Table1[[#This Row],[Duration of the event described in that row.]],3,2)*60+RIGHT(Table1[[#This Row],[Duration of the event described in that row.]],2)</f>
        <v>13</v>
      </c>
      <c r="U117" s="3">
        <v>116</v>
      </c>
      <c r="V117" s="3" t="s">
        <v>110</v>
      </c>
      <c r="W117" s="3" t="s">
        <v>7</v>
      </c>
      <c r="AG117" s="3" t="s">
        <v>203</v>
      </c>
      <c r="AH117" s="3">
        <v>0</v>
      </c>
      <c r="AI117" s="3" t="str">
        <f>_xlfn.IFNA(INDEX('normalized by minutes'!$AI$12:$AI$28,MATCH('raw data'!AG117,'normalized by minutes'!$AH$12:$AH$28,0)),"")</f>
        <v>suns</v>
      </c>
      <c r="AJ117" s="3">
        <f t="shared" si="12"/>
        <v>0</v>
      </c>
      <c r="AM117" s="3" t="s">
        <v>4</v>
      </c>
      <c r="AO117" s="3" t="s">
        <v>117</v>
      </c>
      <c r="AP117" s="3">
        <v>8</v>
      </c>
      <c r="AQ117" s="3">
        <v>51</v>
      </c>
      <c r="AR117" s="3">
        <v>62</v>
      </c>
      <c r="AS117" s="3">
        <v>19.899999999999999</v>
      </c>
      <c r="AT117" s="3">
        <v>11.2</v>
      </c>
      <c r="AU117" s="3" t="s">
        <v>236</v>
      </c>
      <c r="AV117" s="3" t="b">
        <f t="shared" si="7"/>
        <v>0</v>
      </c>
      <c r="AW117" s="3" t="b">
        <f t="shared" si="8"/>
        <v>0</v>
      </c>
      <c r="AX117" s="3" t="b">
        <f t="shared" si="9"/>
        <v>0</v>
      </c>
      <c r="AY117" s="3" t="b">
        <f t="shared" si="10"/>
        <v>0</v>
      </c>
      <c r="AZ117" s="3" t="b">
        <f t="shared" si="11"/>
        <v>0</v>
      </c>
      <c r="BA117" s="3">
        <f t="shared" si="13"/>
        <v>1</v>
      </c>
      <c r="BB117" s="3">
        <f>SUM($BA$2:BA117)</f>
        <v>57</v>
      </c>
    </row>
    <row r="118" spans="1:54" x14ac:dyDescent="0.35">
      <c r="A118" s="3">
        <v>42000406</v>
      </c>
      <c r="B118" s="3" t="s">
        <v>101</v>
      </c>
      <c r="C118" s="4">
        <v>44397</v>
      </c>
      <c r="D118" s="3" t="s">
        <v>203</v>
      </c>
      <c r="E118" s="3" t="s">
        <v>189</v>
      </c>
      <c r="F118" s="3" t="s">
        <v>103</v>
      </c>
      <c r="G118" s="3" t="s">
        <v>105</v>
      </c>
      <c r="H118" s="3" t="s">
        <v>102</v>
      </c>
      <c r="I118" s="3" t="s">
        <v>81</v>
      </c>
      <c r="J118" s="3" t="s">
        <v>68</v>
      </c>
      <c r="K118" s="3" t="s">
        <v>67</v>
      </c>
      <c r="L118" s="3" t="s">
        <v>233</v>
      </c>
      <c r="M118" s="3" t="s">
        <v>66</v>
      </c>
      <c r="N118" s="3">
        <v>2</v>
      </c>
      <c r="O118" s="3">
        <v>16</v>
      </c>
      <c r="P118" s="3">
        <v>29</v>
      </c>
      <c r="Q118" s="5">
        <v>7.951388888888888E-3</v>
      </c>
      <c r="R118" s="5">
        <v>3.8194444444444446E-4</v>
      </c>
      <c r="S118" s="5" t="s">
        <v>573</v>
      </c>
      <c r="T118" s="9">
        <f>MID(Table1[[#This Row],[Duration of the event described in that row.]],3,2)*60+RIGHT(Table1[[#This Row],[Duration of the event described in that row.]],2)</f>
        <v>1</v>
      </c>
      <c r="U118" s="3">
        <v>117</v>
      </c>
      <c r="V118" s="3" t="s">
        <v>69</v>
      </c>
      <c r="W118" s="3" t="s">
        <v>5</v>
      </c>
      <c r="AG118" s="3" t="s">
        <v>81</v>
      </c>
      <c r="AI118" s="3" t="str">
        <f>_xlfn.IFNA(INDEX('normalized by minutes'!$AI$12:$AI$28,MATCH('raw data'!AG118,'normalized by minutes'!$AH$12:$AH$28,0)),"")</f>
        <v>bucks</v>
      </c>
      <c r="AJ118" s="3">
        <f t="shared" si="12"/>
        <v>0</v>
      </c>
      <c r="AO118" s="3" t="s">
        <v>14</v>
      </c>
      <c r="AU118" s="3" t="s">
        <v>237</v>
      </c>
      <c r="AV118" s="3" t="b">
        <f t="shared" si="7"/>
        <v>0</v>
      </c>
      <c r="AW118" s="3" t="b">
        <f t="shared" si="8"/>
        <v>1</v>
      </c>
      <c r="AX118" s="3" t="b">
        <f t="shared" si="9"/>
        <v>0</v>
      </c>
      <c r="AY118" s="3" t="b">
        <f t="shared" si="10"/>
        <v>0</v>
      </c>
      <c r="AZ118" s="3" t="b">
        <f t="shared" si="11"/>
        <v>0</v>
      </c>
      <c r="BA118" s="3">
        <f t="shared" si="13"/>
        <v>0</v>
      </c>
      <c r="BB118" s="3">
        <f>SUM($BA$2:BA118)</f>
        <v>57</v>
      </c>
    </row>
    <row r="119" spans="1:54" x14ac:dyDescent="0.35">
      <c r="A119" s="3">
        <v>42000406</v>
      </c>
      <c r="B119" s="3" t="s">
        <v>101</v>
      </c>
      <c r="C119" s="4">
        <v>44397</v>
      </c>
      <c r="D119" s="3" t="s">
        <v>203</v>
      </c>
      <c r="E119" s="3" t="s">
        <v>189</v>
      </c>
      <c r="F119" s="3" t="s">
        <v>103</v>
      </c>
      <c r="G119" s="3" t="s">
        <v>105</v>
      </c>
      <c r="H119" s="3" t="s">
        <v>102</v>
      </c>
      <c r="I119" s="3" t="s">
        <v>81</v>
      </c>
      <c r="J119" s="3" t="s">
        <v>68</v>
      </c>
      <c r="K119" s="3" t="s">
        <v>67</v>
      </c>
      <c r="L119" s="3" t="s">
        <v>233</v>
      </c>
      <c r="M119" s="3" t="s">
        <v>66</v>
      </c>
      <c r="N119" s="3">
        <v>2</v>
      </c>
      <c r="O119" s="3">
        <v>16</v>
      </c>
      <c r="P119" s="3">
        <v>29</v>
      </c>
      <c r="Q119" s="5">
        <v>7.7662037037037031E-3</v>
      </c>
      <c r="R119" s="5">
        <v>5.6712962962962956E-4</v>
      </c>
      <c r="S119" s="5" t="s">
        <v>584</v>
      </c>
      <c r="T119" s="9">
        <f>MID(Table1[[#This Row],[Duration of the event described in that row.]],3,2)*60+RIGHT(Table1[[#This Row],[Duration of the event described in that row.]],2)</f>
        <v>16</v>
      </c>
      <c r="U119" s="3">
        <v>118</v>
      </c>
      <c r="V119" s="3" t="s">
        <v>69</v>
      </c>
      <c r="W119" s="3" t="s">
        <v>7</v>
      </c>
      <c r="AG119" s="3" t="s">
        <v>68</v>
      </c>
      <c r="AH119" s="3">
        <v>0</v>
      </c>
      <c r="AI119" s="3" t="str">
        <f>_xlfn.IFNA(INDEX('normalized by minutes'!$AI$12:$AI$28,MATCH('raw data'!AG119,'normalized by minutes'!$AH$12:$AH$28,0)),"")</f>
        <v>bucks</v>
      </c>
      <c r="AJ119" s="3">
        <f t="shared" si="12"/>
        <v>0</v>
      </c>
      <c r="AM119" s="3" t="s">
        <v>4</v>
      </c>
      <c r="AO119" s="3" t="s">
        <v>119</v>
      </c>
      <c r="AP119" s="3">
        <v>11</v>
      </c>
      <c r="AQ119" s="3">
        <v>-113</v>
      </c>
      <c r="AR119" s="3">
        <v>13</v>
      </c>
      <c r="AS119" s="3">
        <v>13.7</v>
      </c>
      <c r="AT119" s="3">
        <v>87.7</v>
      </c>
      <c r="AU119" s="3" t="s">
        <v>238</v>
      </c>
      <c r="AV119" s="3" t="b">
        <f t="shared" si="7"/>
        <v>0</v>
      </c>
      <c r="AW119" s="3" t="b">
        <f t="shared" si="8"/>
        <v>0</v>
      </c>
      <c r="AX119" s="3" t="b">
        <f t="shared" si="9"/>
        <v>0</v>
      </c>
      <c r="AY119" s="3" t="b">
        <f t="shared" si="10"/>
        <v>0</v>
      </c>
      <c r="AZ119" s="3" t="b">
        <f t="shared" si="11"/>
        <v>0</v>
      </c>
      <c r="BA119" s="3">
        <f t="shared" si="13"/>
        <v>1</v>
      </c>
      <c r="BB119" s="3">
        <f>SUM($BA$2:BA119)</f>
        <v>58</v>
      </c>
    </row>
    <row r="120" spans="1:54" x14ac:dyDescent="0.35">
      <c r="A120" s="3">
        <v>42000406</v>
      </c>
      <c r="B120" s="3" t="s">
        <v>101</v>
      </c>
      <c r="C120" s="4">
        <v>44397</v>
      </c>
      <c r="D120" s="3" t="s">
        <v>203</v>
      </c>
      <c r="E120" s="3" t="s">
        <v>189</v>
      </c>
      <c r="F120" s="3" t="s">
        <v>103</v>
      </c>
      <c r="G120" s="3" t="s">
        <v>105</v>
      </c>
      <c r="H120" s="3" t="s">
        <v>102</v>
      </c>
      <c r="I120" s="3" t="s">
        <v>81</v>
      </c>
      <c r="J120" s="3" t="s">
        <v>68</v>
      </c>
      <c r="K120" s="3" t="s">
        <v>67</v>
      </c>
      <c r="L120" s="3" t="s">
        <v>233</v>
      </c>
      <c r="M120" s="3" t="s">
        <v>66</v>
      </c>
      <c r="N120" s="3">
        <v>2</v>
      </c>
      <c r="O120" s="3">
        <v>16</v>
      </c>
      <c r="P120" s="3">
        <v>29</v>
      </c>
      <c r="Q120" s="5">
        <v>7.7546296296296287E-3</v>
      </c>
      <c r="R120" s="5">
        <v>5.7870370370370378E-4</v>
      </c>
      <c r="S120" s="5" t="s">
        <v>573</v>
      </c>
      <c r="T120" s="9">
        <f>MID(Table1[[#This Row],[Duration of the event described in that row.]],3,2)*60+RIGHT(Table1[[#This Row],[Duration of the event described in that row.]],2)</f>
        <v>1</v>
      </c>
      <c r="U120" s="3">
        <v>119</v>
      </c>
      <c r="V120" s="3" t="s">
        <v>110</v>
      </c>
      <c r="W120" s="3" t="s">
        <v>5</v>
      </c>
      <c r="AG120" s="3" t="s">
        <v>189</v>
      </c>
      <c r="AI120" s="3" t="str">
        <f>_xlfn.IFNA(INDEX('normalized by minutes'!$AI$12:$AI$28,MATCH('raw data'!AG120,'normalized by minutes'!$AH$12:$AH$28,0)),"")</f>
        <v>suns</v>
      </c>
      <c r="AJ120" s="3">
        <f t="shared" si="12"/>
        <v>0</v>
      </c>
      <c r="AO120" s="3" t="s">
        <v>14</v>
      </c>
      <c r="AU120" s="3" t="s">
        <v>239</v>
      </c>
      <c r="AV120" s="3" t="b">
        <f t="shared" si="7"/>
        <v>0</v>
      </c>
      <c r="AW120" s="3" t="b">
        <f t="shared" si="8"/>
        <v>1</v>
      </c>
      <c r="AX120" s="3" t="b">
        <f t="shared" si="9"/>
        <v>0</v>
      </c>
      <c r="AY120" s="3" t="b">
        <f t="shared" si="10"/>
        <v>0</v>
      </c>
      <c r="AZ120" s="3" t="b">
        <f t="shared" si="11"/>
        <v>0</v>
      </c>
      <c r="BA120" s="3">
        <f t="shared" si="13"/>
        <v>0</v>
      </c>
      <c r="BB120" s="3">
        <f>SUM($BA$2:BA120)</f>
        <v>58</v>
      </c>
    </row>
    <row r="121" spans="1:54" x14ac:dyDescent="0.35">
      <c r="A121" s="3">
        <v>42000406</v>
      </c>
      <c r="B121" s="3" t="s">
        <v>101</v>
      </c>
      <c r="C121" s="4">
        <v>44397</v>
      </c>
      <c r="D121" s="3" t="s">
        <v>203</v>
      </c>
      <c r="E121" s="3" t="s">
        <v>189</v>
      </c>
      <c r="F121" s="3" t="s">
        <v>103</v>
      </c>
      <c r="G121" s="3" t="s">
        <v>105</v>
      </c>
      <c r="H121" s="3" t="s">
        <v>102</v>
      </c>
      <c r="I121" s="3" t="s">
        <v>81</v>
      </c>
      <c r="J121" s="3" t="s">
        <v>68</v>
      </c>
      <c r="K121" s="3" t="s">
        <v>67</v>
      </c>
      <c r="L121" s="3" t="s">
        <v>233</v>
      </c>
      <c r="M121" s="3" t="s">
        <v>66</v>
      </c>
      <c r="N121" s="3">
        <v>2</v>
      </c>
      <c r="O121" s="3">
        <v>18</v>
      </c>
      <c r="P121" s="3">
        <v>29</v>
      </c>
      <c r="Q121" s="5">
        <v>7.5694444444444446E-3</v>
      </c>
      <c r="R121" s="5">
        <v>7.6388888888888893E-4</v>
      </c>
      <c r="S121" s="5" t="s">
        <v>584</v>
      </c>
      <c r="T121" s="9">
        <f>MID(Table1[[#This Row],[Duration of the event described in that row.]],3,2)*60+RIGHT(Table1[[#This Row],[Duration of the event described in that row.]],2)</f>
        <v>16</v>
      </c>
      <c r="U121" s="3">
        <v>120</v>
      </c>
      <c r="V121" s="3" t="s">
        <v>110</v>
      </c>
      <c r="W121" s="3" t="s">
        <v>7</v>
      </c>
      <c r="AG121" s="3" t="s">
        <v>203</v>
      </c>
      <c r="AH121" s="3">
        <v>2</v>
      </c>
      <c r="AI121" s="3" t="str">
        <f>_xlfn.IFNA(INDEX('normalized by minutes'!$AI$12:$AI$28,MATCH('raw data'!AG121,'normalized by minutes'!$AH$12:$AH$28,0)),"")</f>
        <v>suns</v>
      </c>
      <c r="AJ121" s="3">
        <f t="shared" si="12"/>
        <v>-2</v>
      </c>
      <c r="AM121" s="3" t="s">
        <v>8</v>
      </c>
      <c r="AO121" s="3" t="s">
        <v>115</v>
      </c>
      <c r="AP121" s="3">
        <v>2</v>
      </c>
      <c r="AQ121" s="3">
        <v>13</v>
      </c>
      <c r="AR121" s="3">
        <v>10</v>
      </c>
      <c r="AS121" s="3">
        <v>23.7</v>
      </c>
      <c r="AT121" s="3">
        <v>6</v>
      </c>
      <c r="AU121" s="3" t="s">
        <v>240</v>
      </c>
      <c r="AV121" s="3" t="b">
        <f t="shared" si="7"/>
        <v>1</v>
      </c>
      <c r="AW121" s="3" t="b">
        <f t="shared" si="8"/>
        <v>0</v>
      </c>
      <c r="AX121" s="3" t="b">
        <f t="shared" si="9"/>
        <v>0</v>
      </c>
      <c r="AY121" s="3" t="b">
        <f t="shared" si="10"/>
        <v>0</v>
      </c>
      <c r="AZ121" s="3" t="b">
        <f t="shared" si="11"/>
        <v>0</v>
      </c>
      <c r="BA121" s="3">
        <f t="shared" si="13"/>
        <v>1</v>
      </c>
      <c r="BB121" s="3">
        <f>SUM($BA$2:BA121)</f>
        <v>59</v>
      </c>
    </row>
    <row r="122" spans="1:54" x14ac:dyDescent="0.35">
      <c r="A122" s="3">
        <v>42000406</v>
      </c>
      <c r="B122" s="3" t="s">
        <v>101</v>
      </c>
      <c r="C122" s="4">
        <v>44397</v>
      </c>
      <c r="D122" s="3" t="s">
        <v>203</v>
      </c>
      <c r="E122" s="3" t="s">
        <v>189</v>
      </c>
      <c r="F122" s="3" t="s">
        <v>103</v>
      </c>
      <c r="G122" s="3" t="s">
        <v>105</v>
      </c>
      <c r="H122" s="3" t="s">
        <v>102</v>
      </c>
      <c r="I122" s="3" t="s">
        <v>81</v>
      </c>
      <c r="J122" s="3" t="s">
        <v>68</v>
      </c>
      <c r="K122" s="3" t="s">
        <v>67</v>
      </c>
      <c r="L122" s="3" t="s">
        <v>233</v>
      </c>
      <c r="M122" s="3" t="s">
        <v>66</v>
      </c>
      <c r="N122" s="3">
        <v>2</v>
      </c>
      <c r="O122" s="3">
        <v>18</v>
      </c>
      <c r="P122" s="3">
        <v>29</v>
      </c>
      <c r="Q122" s="5">
        <v>7.4074074074074068E-3</v>
      </c>
      <c r="R122" s="5">
        <v>9.2592592592592585E-4</v>
      </c>
      <c r="S122" s="5" t="s">
        <v>569</v>
      </c>
      <c r="T122" s="9">
        <f>MID(Table1[[#This Row],[Duration of the event described in that row.]],3,2)*60+RIGHT(Table1[[#This Row],[Duration of the event described in that row.]],2)</f>
        <v>14</v>
      </c>
      <c r="U122" s="3">
        <v>121</v>
      </c>
      <c r="V122" s="3" t="s">
        <v>69</v>
      </c>
      <c r="W122" s="3" t="s">
        <v>7</v>
      </c>
      <c r="AG122" s="3" t="s">
        <v>67</v>
      </c>
      <c r="AH122" s="3">
        <v>0</v>
      </c>
      <c r="AI122" s="3" t="str">
        <f>_xlfn.IFNA(INDEX('normalized by minutes'!$AI$12:$AI$28,MATCH('raw data'!AG122,'normalized by minutes'!$AH$12:$AH$28,0)),"")</f>
        <v>bucks</v>
      </c>
      <c r="AJ122" s="3">
        <f t="shared" si="12"/>
        <v>0</v>
      </c>
      <c r="AM122" s="3" t="s">
        <v>4</v>
      </c>
      <c r="AO122" s="3" t="s">
        <v>111</v>
      </c>
      <c r="AP122" s="3">
        <v>17</v>
      </c>
      <c r="AQ122" s="3">
        <v>-94</v>
      </c>
      <c r="AR122" s="3">
        <v>138</v>
      </c>
      <c r="AS122" s="3">
        <v>15.6</v>
      </c>
      <c r="AT122" s="3">
        <v>75.2</v>
      </c>
      <c r="AU122" s="3" t="s">
        <v>241</v>
      </c>
      <c r="AV122" s="3" t="b">
        <f t="shared" si="7"/>
        <v>0</v>
      </c>
      <c r="AW122" s="3" t="b">
        <f t="shared" si="8"/>
        <v>0</v>
      </c>
      <c r="AX122" s="3" t="b">
        <f t="shared" si="9"/>
        <v>0</v>
      </c>
      <c r="AY122" s="3" t="b">
        <f t="shared" si="10"/>
        <v>0</v>
      </c>
      <c r="AZ122" s="3" t="b">
        <f t="shared" si="11"/>
        <v>0</v>
      </c>
      <c r="BA122" s="3">
        <f t="shared" si="13"/>
        <v>1</v>
      </c>
      <c r="BB122" s="3">
        <f>SUM($BA$2:BA122)</f>
        <v>60</v>
      </c>
    </row>
    <row r="123" spans="1:54" x14ac:dyDescent="0.35">
      <c r="A123" s="3">
        <v>42000406</v>
      </c>
      <c r="B123" s="3" t="s">
        <v>101</v>
      </c>
      <c r="C123" s="4">
        <v>44397</v>
      </c>
      <c r="D123" s="3" t="s">
        <v>203</v>
      </c>
      <c r="E123" s="3" t="s">
        <v>189</v>
      </c>
      <c r="F123" s="3" t="s">
        <v>103</v>
      </c>
      <c r="G123" s="3" t="s">
        <v>105</v>
      </c>
      <c r="H123" s="3" t="s">
        <v>102</v>
      </c>
      <c r="I123" s="3" t="s">
        <v>81</v>
      </c>
      <c r="J123" s="3" t="s">
        <v>68</v>
      </c>
      <c r="K123" s="3" t="s">
        <v>67</v>
      </c>
      <c r="L123" s="3" t="s">
        <v>233</v>
      </c>
      <c r="M123" s="3" t="s">
        <v>66</v>
      </c>
      <c r="N123" s="3">
        <v>2</v>
      </c>
      <c r="O123" s="3">
        <v>18</v>
      </c>
      <c r="P123" s="3">
        <v>29</v>
      </c>
      <c r="Q123" s="5">
        <v>7.3958333333333341E-3</v>
      </c>
      <c r="R123" s="5">
        <v>9.3750000000000007E-4</v>
      </c>
      <c r="S123" s="5" t="s">
        <v>573</v>
      </c>
      <c r="T123" s="9">
        <f>MID(Table1[[#This Row],[Duration of the event described in that row.]],3,2)*60+RIGHT(Table1[[#This Row],[Duration of the event described in that row.]],2)</f>
        <v>1</v>
      </c>
      <c r="U123" s="3">
        <v>122</v>
      </c>
      <c r="V123" s="3" t="s">
        <v>110</v>
      </c>
      <c r="W123" s="3" t="s">
        <v>5</v>
      </c>
      <c r="AG123" s="3" t="s">
        <v>189</v>
      </c>
      <c r="AI123" s="3" t="str">
        <f>_xlfn.IFNA(INDEX('normalized by minutes'!$AI$12:$AI$28,MATCH('raw data'!AG123,'normalized by minutes'!$AH$12:$AH$28,0)),"")</f>
        <v>suns</v>
      </c>
      <c r="AJ123" s="3">
        <f t="shared" si="12"/>
        <v>0</v>
      </c>
      <c r="AO123" s="3" t="s">
        <v>14</v>
      </c>
      <c r="AU123" s="3" t="s">
        <v>242</v>
      </c>
      <c r="AV123" s="3" t="b">
        <f t="shared" si="7"/>
        <v>0</v>
      </c>
      <c r="AW123" s="3" t="b">
        <f t="shared" si="8"/>
        <v>1</v>
      </c>
      <c r="AX123" s="3" t="b">
        <f t="shared" si="9"/>
        <v>0</v>
      </c>
      <c r="AY123" s="3" t="b">
        <f t="shared" si="10"/>
        <v>0</v>
      </c>
      <c r="AZ123" s="3" t="b">
        <f t="shared" si="11"/>
        <v>0</v>
      </c>
      <c r="BA123" s="3">
        <f t="shared" si="13"/>
        <v>0</v>
      </c>
      <c r="BB123" s="3">
        <f>SUM($BA$2:BA123)</f>
        <v>60</v>
      </c>
    </row>
    <row r="124" spans="1:54" x14ac:dyDescent="0.35">
      <c r="A124" s="3">
        <v>42000406</v>
      </c>
      <c r="B124" s="3" t="s">
        <v>101</v>
      </c>
      <c r="C124" s="4">
        <v>44397</v>
      </c>
      <c r="D124" s="3" t="s">
        <v>203</v>
      </c>
      <c r="E124" s="3" t="s">
        <v>189</v>
      </c>
      <c r="F124" s="3" t="s">
        <v>103</v>
      </c>
      <c r="G124" s="3" t="s">
        <v>105</v>
      </c>
      <c r="H124" s="3" t="s">
        <v>102</v>
      </c>
      <c r="I124" s="3" t="s">
        <v>81</v>
      </c>
      <c r="J124" s="3" t="s">
        <v>68</v>
      </c>
      <c r="K124" s="3" t="s">
        <v>67</v>
      </c>
      <c r="L124" s="3" t="s">
        <v>233</v>
      </c>
      <c r="M124" s="3" t="s">
        <v>66</v>
      </c>
      <c r="N124" s="3">
        <v>2</v>
      </c>
      <c r="O124" s="3">
        <v>18</v>
      </c>
      <c r="P124" s="3">
        <v>29</v>
      </c>
      <c r="Q124" s="5">
        <v>7.3148148148148148E-3</v>
      </c>
      <c r="R124" s="5">
        <v>1.0185185185185186E-3</v>
      </c>
      <c r="S124" s="5" t="s">
        <v>575</v>
      </c>
      <c r="T124" s="9">
        <f>MID(Table1[[#This Row],[Duration of the event described in that row.]],3,2)*60+RIGHT(Table1[[#This Row],[Duration of the event described in that row.]],2)</f>
        <v>7</v>
      </c>
      <c r="U124" s="3">
        <v>123</v>
      </c>
      <c r="V124" s="3" t="s">
        <v>69</v>
      </c>
      <c r="W124" s="3" t="s">
        <v>9</v>
      </c>
      <c r="AE124" s="3" t="s">
        <v>103</v>
      </c>
      <c r="AG124" s="3" t="s">
        <v>68</v>
      </c>
      <c r="AI124" s="3" t="str">
        <f>_xlfn.IFNA(INDEX('normalized by minutes'!$AI$12:$AI$28,MATCH('raw data'!AG124,'normalized by minutes'!$AH$12:$AH$28,0)),"")</f>
        <v>bucks</v>
      </c>
      <c r="AJ124" s="3">
        <f t="shared" si="12"/>
        <v>0</v>
      </c>
      <c r="AL124" s="3" t="s">
        <v>15</v>
      </c>
      <c r="AO124" s="3" t="s">
        <v>243</v>
      </c>
      <c r="AU124" s="3" t="s">
        <v>244</v>
      </c>
      <c r="AV124" s="3" t="b">
        <f t="shared" si="7"/>
        <v>0</v>
      </c>
      <c r="AW124" s="3" t="b">
        <f t="shared" si="8"/>
        <v>0</v>
      </c>
      <c r="AX124" s="3" t="b">
        <f t="shared" si="9"/>
        <v>0</v>
      </c>
      <c r="AY124" s="3" t="b">
        <f t="shared" si="10"/>
        <v>0</v>
      </c>
      <c r="AZ124" s="3" t="b">
        <f t="shared" si="11"/>
        <v>0</v>
      </c>
      <c r="BA124" s="3">
        <f t="shared" si="13"/>
        <v>1</v>
      </c>
      <c r="BB124" s="3">
        <f>SUM($BA$2:BA124)</f>
        <v>61</v>
      </c>
    </row>
    <row r="125" spans="1:54" x14ac:dyDescent="0.35">
      <c r="A125" s="3">
        <v>42000406</v>
      </c>
      <c r="B125" s="3" t="s">
        <v>101</v>
      </c>
      <c r="C125" s="4">
        <v>44397</v>
      </c>
      <c r="D125" s="3" t="s">
        <v>203</v>
      </c>
      <c r="E125" s="3" t="s">
        <v>189</v>
      </c>
      <c r="F125" s="3" t="s">
        <v>104</v>
      </c>
      <c r="G125" s="3" t="s">
        <v>105</v>
      </c>
      <c r="H125" s="3" t="s">
        <v>102</v>
      </c>
      <c r="I125" s="3" t="s">
        <v>81</v>
      </c>
      <c r="J125" s="3" t="s">
        <v>68</v>
      </c>
      <c r="K125" s="3" t="s">
        <v>67</v>
      </c>
      <c r="L125" s="3" t="s">
        <v>233</v>
      </c>
      <c r="M125" s="3" t="s">
        <v>66</v>
      </c>
      <c r="N125" s="3">
        <v>2</v>
      </c>
      <c r="O125" s="3">
        <v>18</v>
      </c>
      <c r="P125" s="3">
        <v>29</v>
      </c>
      <c r="Q125" s="5">
        <v>7.3148148148148148E-3</v>
      </c>
      <c r="R125" s="5">
        <v>1.0185185185185186E-3</v>
      </c>
      <c r="S125" s="5" t="s">
        <v>563</v>
      </c>
      <c r="T125" s="9">
        <f>MID(Table1[[#This Row],[Duration of the event described in that row.]],3,2)*60+RIGHT(Table1[[#This Row],[Duration of the event described in that row.]],2)</f>
        <v>0</v>
      </c>
      <c r="U125" s="3">
        <v>124</v>
      </c>
      <c r="V125" s="3" t="s">
        <v>110</v>
      </c>
      <c r="W125" s="3" t="s">
        <v>176</v>
      </c>
      <c r="AB125" s="3" t="s">
        <v>104</v>
      </c>
      <c r="AC125" s="3" t="s">
        <v>103</v>
      </c>
      <c r="AG125" s="3" t="s">
        <v>103</v>
      </c>
      <c r="AI125" s="3" t="str">
        <f>_xlfn.IFNA(INDEX('normalized by minutes'!$AI$12:$AI$28,MATCH('raw data'!AG125,'normalized by minutes'!$AH$12:$AH$28,0)),"")</f>
        <v>suns</v>
      </c>
      <c r="AJ125" s="3">
        <f t="shared" si="12"/>
        <v>0</v>
      </c>
      <c r="AO125" s="3" t="s">
        <v>16</v>
      </c>
      <c r="AU125" s="3" t="s">
        <v>245</v>
      </c>
      <c r="AV125" s="3" t="b">
        <f t="shared" si="7"/>
        <v>0</v>
      </c>
      <c r="AW125" s="3" t="b">
        <f t="shared" si="8"/>
        <v>0</v>
      </c>
      <c r="AX125" s="3" t="b">
        <f t="shared" si="9"/>
        <v>0</v>
      </c>
      <c r="AY125" s="3" t="b">
        <f t="shared" si="10"/>
        <v>0</v>
      </c>
      <c r="AZ125" s="3" t="b">
        <f t="shared" si="11"/>
        <v>0</v>
      </c>
      <c r="BA125" s="3">
        <f t="shared" si="13"/>
        <v>0</v>
      </c>
      <c r="BB125" s="3">
        <f>SUM($BA$2:BA125)</f>
        <v>61</v>
      </c>
    </row>
    <row r="126" spans="1:54" x14ac:dyDescent="0.35">
      <c r="A126" s="3">
        <v>42000406</v>
      </c>
      <c r="B126" s="3" t="s">
        <v>101</v>
      </c>
      <c r="C126" s="4">
        <v>44397</v>
      </c>
      <c r="D126" s="3" t="s">
        <v>203</v>
      </c>
      <c r="E126" s="3" t="s">
        <v>189</v>
      </c>
      <c r="F126" s="3" t="s">
        <v>104</v>
      </c>
      <c r="G126" s="3" t="s">
        <v>105</v>
      </c>
      <c r="H126" s="3" t="s">
        <v>102</v>
      </c>
      <c r="I126" s="3" t="s">
        <v>81</v>
      </c>
      <c r="J126" s="3" t="s">
        <v>68</v>
      </c>
      <c r="K126" s="3" t="s">
        <v>67</v>
      </c>
      <c r="L126" s="3" t="s">
        <v>233</v>
      </c>
      <c r="M126" s="3" t="s">
        <v>66</v>
      </c>
      <c r="N126" s="3">
        <v>2</v>
      </c>
      <c r="O126" s="3">
        <v>21</v>
      </c>
      <c r="P126" s="3">
        <v>29</v>
      </c>
      <c r="Q126" s="5">
        <v>7.2337962962962963E-3</v>
      </c>
      <c r="R126" s="5">
        <v>1.0995370370370371E-3</v>
      </c>
      <c r="S126" s="5" t="s">
        <v>575</v>
      </c>
      <c r="T126" s="9">
        <f>MID(Table1[[#This Row],[Duration of the event described in that row.]],3,2)*60+RIGHT(Table1[[#This Row],[Duration of the event described in that row.]],2)</f>
        <v>7</v>
      </c>
      <c r="U126" s="3">
        <v>125</v>
      </c>
      <c r="V126" s="3" t="s">
        <v>110</v>
      </c>
      <c r="W126" s="3" t="s">
        <v>7</v>
      </c>
      <c r="AG126" s="3" t="s">
        <v>203</v>
      </c>
      <c r="AH126" s="3">
        <v>3</v>
      </c>
      <c r="AI126" s="3" t="str">
        <f>_xlfn.IFNA(INDEX('normalized by minutes'!$AI$12:$AI$28,MATCH('raw data'!AG126,'normalized by minutes'!$AH$12:$AH$28,0)),"")</f>
        <v>suns</v>
      </c>
      <c r="AJ126" s="3">
        <f t="shared" si="12"/>
        <v>-3</v>
      </c>
      <c r="AM126" s="3" t="s">
        <v>8</v>
      </c>
      <c r="AO126" s="3" t="s">
        <v>160</v>
      </c>
      <c r="AP126" s="3">
        <v>27</v>
      </c>
      <c r="AQ126" s="3">
        <v>156</v>
      </c>
      <c r="AR126" s="3">
        <v>215</v>
      </c>
      <c r="AS126" s="3">
        <v>9.3999999999999897</v>
      </c>
      <c r="AT126" s="3">
        <v>26.5</v>
      </c>
      <c r="AU126" s="3" t="s">
        <v>246</v>
      </c>
      <c r="AV126" s="3" t="b">
        <f t="shared" si="7"/>
        <v>1</v>
      </c>
      <c r="AW126" s="3" t="b">
        <f t="shared" si="8"/>
        <v>0</v>
      </c>
      <c r="AX126" s="3" t="b">
        <f t="shared" si="9"/>
        <v>0</v>
      </c>
      <c r="AY126" s="3" t="b">
        <f t="shared" si="10"/>
        <v>0</v>
      </c>
      <c r="AZ126" s="3" t="b">
        <f t="shared" si="11"/>
        <v>0</v>
      </c>
      <c r="BA126" s="3">
        <f t="shared" si="13"/>
        <v>0</v>
      </c>
      <c r="BB126" s="3">
        <f>SUM($BA$2:BA126)</f>
        <v>61</v>
      </c>
    </row>
    <row r="127" spans="1:54" x14ac:dyDescent="0.35">
      <c r="A127" s="3">
        <v>42000406</v>
      </c>
      <c r="B127" s="3" t="s">
        <v>101</v>
      </c>
      <c r="C127" s="4">
        <v>44397</v>
      </c>
      <c r="D127" s="3" t="s">
        <v>203</v>
      </c>
      <c r="E127" s="3" t="s">
        <v>189</v>
      </c>
      <c r="F127" s="3" t="s">
        <v>104</v>
      </c>
      <c r="G127" s="3" t="s">
        <v>105</v>
      </c>
      <c r="H127" s="3" t="s">
        <v>102</v>
      </c>
      <c r="I127" s="3" t="s">
        <v>81</v>
      </c>
      <c r="J127" s="3" t="s">
        <v>68</v>
      </c>
      <c r="K127" s="3" t="s">
        <v>67</v>
      </c>
      <c r="L127" s="3" t="s">
        <v>233</v>
      </c>
      <c r="M127" s="3" t="s">
        <v>66</v>
      </c>
      <c r="N127" s="3">
        <v>2</v>
      </c>
      <c r="O127" s="3">
        <v>21</v>
      </c>
      <c r="P127" s="3">
        <v>29</v>
      </c>
      <c r="Q127" s="5">
        <v>7.1412037037037043E-3</v>
      </c>
      <c r="R127" s="5">
        <v>1.1921296296296296E-3</v>
      </c>
      <c r="S127" s="5" t="s">
        <v>586</v>
      </c>
      <c r="T127" s="9">
        <f>MID(Table1[[#This Row],[Duration of the event described in that row.]],3,2)*60+RIGHT(Table1[[#This Row],[Duration of the event described in that row.]],2)</f>
        <v>8</v>
      </c>
      <c r="U127" s="3">
        <v>126</v>
      </c>
      <c r="V127" s="3" t="s">
        <v>69</v>
      </c>
      <c r="W127" s="3" t="s">
        <v>18</v>
      </c>
      <c r="AG127" s="3" t="s">
        <v>67</v>
      </c>
      <c r="AI127" s="3" t="str">
        <f>_xlfn.IFNA(INDEX('normalized by minutes'!$AI$12:$AI$28,MATCH('raw data'!AG127,'normalized by minutes'!$AH$12:$AH$28,0)),"")</f>
        <v>bucks</v>
      </c>
      <c r="AJ127" s="3">
        <f t="shared" si="12"/>
        <v>0</v>
      </c>
      <c r="AL127" s="3" t="s">
        <v>91</v>
      </c>
      <c r="AO127" s="3" t="s">
        <v>91</v>
      </c>
      <c r="AU127" s="3" t="s">
        <v>247</v>
      </c>
      <c r="AV127" s="3" t="b">
        <f t="shared" si="7"/>
        <v>0</v>
      </c>
      <c r="AW127" s="3" t="b">
        <f t="shared" si="8"/>
        <v>0</v>
      </c>
      <c r="AX127" s="3" t="b">
        <f t="shared" si="9"/>
        <v>1</v>
      </c>
      <c r="AY127" s="3" t="b">
        <f t="shared" si="10"/>
        <v>0</v>
      </c>
      <c r="AZ127" s="3" t="b">
        <f t="shared" si="11"/>
        <v>0</v>
      </c>
      <c r="BA127" s="3">
        <f t="shared" si="13"/>
        <v>1</v>
      </c>
      <c r="BB127" s="3">
        <f>SUM($BA$2:BA127)</f>
        <v>62</v>
      </c>
    </row>
    <row r="128" spans="1:54" x14ac:dyDescent="0.35">
      <c r="A128" s="3">
        <v>42000406</v>
      </c>
      <c r="B128" s="3" t="s">
        <v>101</v>
      </c>
      <c r="C128" s="4">
        <v>44397</v>
      </c>
      <c r="D128" s="3" t="s">
        <v>203</v>
      </c>
      <c r="E128" s="3" t="s">
        <v>189</v>
      </c>
      <c r="F128" s="3" t="s">
        <v>104</v>
      </c>
      <c r="G128" s="3" t="s">
        <v>105</v>
      </c>
      <c r="H128" s="3" t="s">
        <v>102</v>
      </c>
      <c r="I128" s="3" t="s">
        <v>81</v>
      </c>
      <c r="J128" s="3" t="s">
        <v>68</v>
      </c>
      <c r="K128" s="3" t="s">
        <v>67</v>
      </c>
      <c r="L128" s="3" t="s">
        <v>107</v>
      </c>
      <c r="M128" s="3" t="s">
        <v>66</v>
      </c>
      <c r="N128" s="3">
        <v>2</v>
      </c>
      <c r="O128" s="3">
        <v>21</v>
      </c>
      <c r="P128" s="3">
        <v>29</v>
      </c>
      <c r="Q128" s="5">
        <v>7.1412037037037043E-3</v>
      </c>
      <c r="R128" s="5">
        <v>1.1921296296296296E-3</v>
      </c>
      <c r="S128" s="5" t="s">
        <v>563</v>
      </c>
      <c r="T128" s="9">
        <f>MID(Table1[[#This Row],[Duration of the event described in that row.]],3,2)*60+RIGHT(Table1[[#This Row],[Duration of the event described in that row.]],2)</f>
        <v>0</v>
      </c>
      <c r="U128" s="3">
        <v>127</v>
      </c>
      <c r="V128" s="3" t="s">
        <v>69</v>
      </c>
      <c r="W128" s="3" t="s">
        <v>176</v>
      </c>
      <c r="AB128" s="3" t="s">
        <v>107</v>
      </c>
      <c r="AC128" s="3" t="s">
        <v>233</v>
      </c>
      <c r="AG128" s="3" t="s">
        <v>233</v>
      </c>
      <c r="AI128" s="3" t="str">
        <f>_xlfn.IFNA(INDEX('normalized by minutes'!$AI$12:$AI$28,MATCH('raw data'!AG128,'normalized by minutes'!$AH$12:$AH$28,0)),"")</f>
        <v>bucks</v>
      </c>
      <c r="AJ128" s="3">
        <f t="shared" si="12"/>
        <v>0</v>
      </c>
      <c r="AO128" s="3" t="s">
        <v>16</v>
      </c>
      <c r="AU128" s="3" t="s">
        <v>248</v>
      </c>
      <c r="AV128" s="3" t="b">
        <f t="shared" si="7"/>
        <v>0</v>
      </c>
      <c r="AW128" s="3" t="b">
        <f t="shared" si="8"/>
        <v>0</v>
      </c>
      <c r="AX128" s="3" t="b">
        <f t="shared" si="9"/>
        <v>0</v>
      </c>
      <c r="AY128" s="3" t="b">
        <f t="shared" si="10"/>
        <v>0</v>
      </c>
      <c r="AZ128" s="3" t="b">
        <f t="shared" si="11"/>
        <v>0</v>
      </c>
      <c r="BA128" s="3">
        <f t="shared" si="13"/>
        <v>1</v>
      </c>
      <c r="BB128" s="3">
        <f>SUM($BA$2:BA128)</f>
        <v>63</v>
      </c>
    </row>
    <row r="129" spans="1:54" x14ac:dyDescent="0.35">
      <c r="A129" s="3">
        <v>42000406</v>
      </c>
      <c r="B129" s="3" t="s">
        <v>101</v>
      </c>
      <c r="C129" s="4">
        <v>44397</v>
      </c>
      <c r="D129" s="3" t="s">
        <v>203</v>
      </c>
      <c r="E129" s="3" t="s">
        <v>189</v>
      </c>
      <c r="F129" s="3" t="s">
        <v>104</v>
      </c>
      <c r="G129" s="3" t="s">
        <v>105</v>
      </c>
      <c r="H129" s="3" t="s">
        <v>102</v>
      </c>
      <c r="I129" s="3" t="s">
        <v>81</v>
      </c>
      <c r="J129" s="3" t="s">
        <v>68</v>
      </c>
      <c r="K129" s="3" t="s">
        <v>67</v>
      </c>
      <c r="L129" s="3" t="s">
        <v>107</v>
      </c>
      <c r="M129" s="3" t="s">
        <v>66</v>
      </c>
      <c r="N129" s="3">
        <v>2</v>
      </c>
      <c r="O129" s="3">
        <v>21</v>
      </c>
      <c r="P129" s="3">
        <v>29</v>
      </c>
      <c r="Q129" s="5">
        <v>7.037037037037037E-3</v>
      </c>
      <c r="R129" s="5">
        <v>1.2962962962962963E-3</v>
      </c>
      <c r="S129" s="5" t="s">
        <v>577</v>
      </c>
      <c r="T129" s="9">
        <f>MID(Table1[[#This Row],[Duration of the event described in that row.]],3,2)*60+RIGHT(Table1[[#This Row],[Duration of the event described in that row.]],2)</f>
        <v>9</v>
      </c>
      <c r="U129" s="3">
        <v>128</v>
      </c>
      <c r="V129" s="3" t="s">
        <v>110</v>
      </c>
      <c r="W129" s="3" t="s">
        <v>18</v>
      </c>
      <c r="AG129" s="3" t="s">
        <v>203</v>
      </c>
      <c r="AI129" s="3" t="str">
        <f>_xlfn.IFNA(INDEX('normalized by minutes'!$AI$12:$AI$28,MATCH('raw data'!AG129,'normalized by minutes'!$AH$12:$AH$28,0)),"")</f>
        <v>suns</v>
      </c>
      <c r="AJ129" s="3">
        <f t="shared" si="12"/>
        <v>0</v>
      </c>
      <c r="AL129" s="3" t="s">
        <v>72</v>
      </c>
      <c r="AN129" s="3" t="s">
        <v>68</v>
      </c>
      <c r="AO129" s="3" t="s">
        <v>72</v>
      </c>
      <c r="AU129" s="3" t="s">
        <v>249</v>
      </c>
      <c r="AV129" s="3" t="b">
        <f t="shared" si="7"/>
        <v>0</v>
      </c>
      <c r="AW129" s="3" t="b">
        <f t="shared" si="8"/>
        <v>0</v>
      </c>
      <c r="AX129" s="3" t="b">
        <f t="shared" si="9"/>
        <v>1</v>
      </c>
      <c r="AY129" s="3" t="b">
        <f t="shared" si="10"/>
        <v>0</v>
      </c>
      <c r="AZ129" s="3" t="b">
        <f t="shared" si="11"/>
        <v>0</v>
      </c>
      <c r="BA129" s="3">
        <f t="shared" si="13"/>
        <v>0</v>
      </c>
      <c r="BB129" s="3">
        <f>SUM($BA$2:BA129)</f>
        <v>63</v>
      </c>
    </row>
    <row r="130" spans="1:54" x14ac:dyDescent="0.35">
      <c r="A130" s="3">
        <v>42000406</v>
      </c>
      <c r="B130" s="3" t="s">
        <v>101</v>
      </c>
      <c r="C130" s="4">
        <v>44397</v>
      </c>
      <c r="D130" s="3" t="s">
        <v>203</v>
      </c>
      <c r="E130" s="3" t="s">
        <v>189</v>
      </c>
      <c r="F130" s="3" t="s">
        <v>104</v>
      </c>
      <c r="G130" s="3" t="s">
        <v>105</v>
      </c>
      <c r="H130" s="3" t="s">
        <v>102</v>
      </c>
      <c r="I130" s="3" t="s">
        <v>81</v>
      </c>
      <c r="J130" s="3" t="s">
        <v>68</v>
      </c>
      <c r="K130" s="3" t="s">
        <v>67</v>
      </c>
      <c r="L130" s="3" t="s">
        <v>107</v>
      </c>
      <c r="M130" s="3" t="s">
        <v>66</v>
      </c>
      <c r="N130" s="3">
        <v>2</v>
      </c>
      <c r="O130" s="3">
        <v>21</v>
      </c>
      <c r="P130" s="3">
        <v>29</v>
      </c>
      <c r="Q130" s="5">
        <v>6.8402777777777776E-3</v>
      </c>
      <c r="R130" s="5">
        <v>1.4930555555555556E-3</v>
      </c>
      <c r="S130" s="5" t="s">
        <v>566</v>
      </c>
      <c r="T130" s="9">
        <f>MID(Table1[[#This Row],[Duration of the event described in that row.]],3,2)*60+RIGHT(Table1[[#This Row],[Duration of the event described in that row.]],2)</f>
        <v>17</v>
      </c>
      <c r="U130" s="3">
        <v>129</v>
      </c>
      <c r="V130" s="3" t="s">
        <v>69</v>
      </c>
      <c r="W130" s="3" t="s">
        <v>7</v>
      </c>
      <c r="AG130" s="3" t="s">
        <v>107</v>
      </c>
      <c r="AH130" s="3">
        <v>0</v>
      </c>
      <c r="AI130" s="3" t="str">
        <f>_xlfn.IFNA(INDEX('normalized by minutes'!$AI$12:$AI$28,MATCH('raw data'!AG130,'normalized by minutes'!$AH$12:$AH$28,0)),"")</f>
        <v>bucks</v>
      </c>
      <c r="AJ130" s="3">
        <f t="shared" si="12"/>
        <v>0</v>
      </c>
      <c r="AM130" s="3" t="s">
        <v>4</v>
      </c>
      <c r="AO130" s="3" t="s">
        <v>128</v>
      </c>
      <c r="AP130" s="3">
        <v>27</v>
      </c>
      <c r="AQ130" s="3">
        <v>135</v>
      </c>
      <c r="AR130" s="3">
        <v>230</v>
      </c>
      <c r="AS130" s="3">
        <v>38.5</v>
      </c>
      <c r="AT130" s="3">
        <v>66</v>
      </c>
      <c r="AU130" s="3" t="s">
        <v>250</v>
      </c>
      <c r="AV130" s="3" t="b">
        <f t="shared" ref="AV130:AV193" si="14">AH130&gt;1</f>
        <v>0</v>
      </c>
      <c r="AW130" s="3" t="b">
        <f t="shared" ref="AW130:AW193" si="15">AO130="rebound defensive"</f>
        <v>0</v>
      </c>
      <c r="AX130" s="3" t="b">
        <f t="shared" ref="AX130:AX193" si="16">W130="turnover"</f>
        <v>0</v>
      </c>
      <c r="AY130" s="3" t="b">
        <f t="shared" ref="AY130:AY193" si="17">W130="end of period"</f>
        <v>0</v>
      </c>
      <c r="AZ130" s="3" t="b">
        <f t="shared" ref="AZ130:AZ193" si="18">AND(W130="free throw",NOT(W131="free throw"),AJ130=1)</f>
        <v>0</v>
      </c>
      <c r="BA130" s="3">
        <f t="shared" si="13"/>
        <v>1</v>
      </c>
      <c r="BB130" s="3">
        <f>SUM($BA$2:BA130)</f>
        <v>64</v>
      </c>
    </row>
    <row r="131" spans="1:54" x14ac:dyDescent="0.35">
      <c r="A131" s="3">
        <v>42000406</v>
      </c>
      <c r="B131" s="3" t="s">
        <v>101</v>
      </c>
      <c r="C131" s="4">
        <v>44397</v>
      </c>
      <c r="D131" s="3" t="s">
        <v>203</v>
      </c>
      <c r="E131" s="3" t="s">
        <v>189</v>
      </c>
      <c r="F131" s="3" t="s">
        <v>104</v>
      </c>
      <c r="G131" s="3" t="s">
        <v>105</v>
      </c>
      <c r="H131" s="3" t="s">
        <v>102</v>
      </c>
      <c r="I131" s="3" t="s">
        <v>81</v>
      </c>
      <c r="J131" s="3" t="s">
        <v>68</v>
      </c>
      <c r="K131" s="3" t="s">
        <v>67</v>
      </c>
      <c r="L131" s="3" t="s">
        <v>107</v>
      </c>
      <c r="M131" s="3" t="s">
        <v>66</v>
      </c>
      <c r="N131" s="3">
        <v>2</v>
      </c>
      <c r="O131" s="3">
        <v>21</v>
      </c>
      <c r="P131" s="3">
        <v>29</v>
      </c>
      <c r="Q131" s="5">
        <v>6.828703703703704E-3</v>
      </c>
      <c r="R131" s="5">
        <v>1.5046296296296294E-3</v>
      </c>
      <c r="S131" s="5" t="s">
        <v>573</v>
      </c>
      <c r="T131" s="9">
        <f>MID(Table1[[#This Row],[Duration of the event described in that row.]],3,2)*60+RIGHT(Table1[[#This Row],[Duration of the event described in that row.]],2)</f>
        <v>1</v>
      </c>
      <c r="U131" s="3">
        <v>130</v>
      </c>
      <c r="V131" s="3" t="s">
        <v>110</v>
      </c>
      <c r="W131" s="3" t="s">
        <v>5</v>
      </c>
      <c r="AG131" s="3" t="s">
        <v>105</v>
      </c>
      <c r="AI131" s="3" t="str">
        <f>_xlfn.IFNA(INDEX('normalized by minutes'!$AI$12:$AI$28,MATCH('raw data'!AG131,'normalized by minutes'!$AH$12:$AH$28,0)),"")</f>
        <v>suns</v>
      </c>
      <c r="AJ131" s="3">
        <f t="shared" ref="AJ131:AJ194" si="19">AH131*IF(AI131="suns",-1,1)</f>
        <v>0</v>
      </c>
      <c r="AO131" s="3" t="s">
        <v>14</v>
      </c>
      <c r="AU131" s="3" t="s">
        <v>251</v>
      </c>
      <c r="AV131" s="3" t="b">
        <f t="shared" si="14"/>
        <v>0</v>
      </c>
      <c r="AW131" s="3" t="b">
        <f t="shared" si="15"/>
        <v>1</v>
      </c>
      <c r="AX131" s="3" t="b">
        <f t="shared" si="16"/>
        <v>0</v>
      </c>
      <c r="AY131" s="3" t="b">
        <f t="shared" si="17"/>
        <v>0</v>
      </c>
      <c r="AZ131" s="3" t="b">
        <f t="shared" si="18"/>
        <v>0</v>
      </c>
      <c r="BA131" s="3">
        <f t="shared" si="13"/>
        <v>0</v>
      </c>
      <c r="BB131" s="3">
        <f>SUM($BA$2:BA131)</f>
        <v>64</v>
      </c>
    </row>
    <row r="132" spans="1:54" x14ac:dyDescent="0.35">
      <c r="A132" s="3">
        <v>42000406</v>
      </c>
      <c r="B132" s="3" t="s">
        <v>101</v>
      </c>
      <c r="C132" s="4">
        <v>44397</v>
      </c>
      <c r="D132" s="3" t="s">
        <v>203</v>
      </c>
      <c r="E132" s="3" t="s">
        <v>189</v>
      </c>
      <c r="F132" s="3" t="s">
        <v>104</v>
      </c>
      <c r="G132" s="3" t="s">
        <v>105</v>
      </c>
      <c r="H132" s="3" t="s">
        <v>102</v>
      </c>
      <c r="I132" s="3" t="s">
        <v>81</v>
      </c>
      <c r="J132" s="3" t="s">
        <v>68</v>
      </c>
      <c r="K132" s="3" t="s">
        <v>67</v>
      </c>
      <c r="L132" s="3" t="s">
        <v>107</v>
      </c>
      <c r="M132" s="3" t="s">
        <v>66</v>
      </c>
      <c r="N132" s="3">
        <v>2</v>
      </c>
      <c r="O132" s="3">
        <v>21</v>
      </c>
      <c r="P132" s="3">
        <v>29</v>
      </c>
      <c r="Q132" s="5">
        <v>6.6782407407407415E-3</v>
      </c>
      <c r="R132" s="5">
        <v>1.6550925925925926E-3</v>
      </c>
      <c r="S132" s="5" t="s">
        <v>588</v>
      </c>
      <c r="T132" s="9">
        <f>MID(Table1[[#This Row],[Duration of the event described in that row.]],3,2)*60+RIGHT(Table1[[#This Row],[Duration of the event described in that row.]],2)</f>
        <v>13</v>
      </c>
      <c r="U132" s="3">
        <v>131</v>
      </c>
      <c r="V132" s="3" t="s">
        <v>110</v>
      </c>
      <c r="W132" s="3" t="s">
        <v>7</v>
      </c>
      <c r="AA132" s="3" t="s">
        <v>67</v>
      </c>
      <c r="AG132" s="3" t="s">
        <v>102</v>
      </c>
      <c r="AH132" s="3">
        <v>0</v>
      </c>
      <c r="AI132" s="3" t="str">
        <f>_xlfn.IFNA(INDEX('normalized by minutes'!$AI$12:$AI$28,MATCH('raw data'!AG132,'normalized by minutes'!$AH$12:$AH$28,0)),"")</f>
        <v>suns</v>
      </c>
      <c r="AJ132" s="3">
        <f t="shared" si="19"/>
        <v>0</v>
      </c>
      <c r="AM132" s="3" t="s">
        <v>4</v>
      </c>
      <c r="AO132" s="3" t="s">
        <v>155</v>
      </c>
      <c r="AP132" s="3">
        <v>6</v>
      </c>
      <c r="AQ132" s="3">
        <v>6</v>
      </c>
      <c r="AR132" s="3">
        <v>65</v>
      </c>
      <c r="AS132" s="3">
        <v>24.4</v>
      </c>
      <c r="AT132" s="3">
        <v>11.5</v>
      </c>
      <c r="AU132" s="3" t="s">
        <v>252</v>
      </c>
      <c r="AV132" s="3" t="b">
        <f t="shared" si="14"/>
        <v>0</v>
      </c>
      <c r="AW132" s="3" t="b">
        <f t="shared" si="15"/>
        <v>0</v>
      </c>
      <c r="AX132" s="3" t="b">
        <f t="shared" si="16"/>
        <v>0</v>
      </c>
      <c r="AY132" s="3" t="b">
        <f t="shared" si="17"/>
        <v>0</v>
      </c>
      <c r="AZ132" s="3" t="b">
        <f t="shared" si="18"/>
        <v>0</v>
      </c>
      <c r="BA132" s="3">
        <f t="shared" ref="BA132:BA195" si="20">IF(OR(AV131:AZ131),1,0)</f>
        <v>1</v>
      </c>
      <c r="BB132" s="3">
        <f>SUM($BA$2:BA132)</f>
        <v>65</v>
      </c>
    </row>
    <row r="133" spans="1:54" x14ac:dyDescent="0.35">
      <c r="A133" s="3">
        <v>42000406</v>
      </c>
      <c r="B133" s="3" t="s">
        <v>101</v>
      </c>
      <c r="C133" s="4">
        <v>44397</v>
      </c>
      <c r="D133" s="3" t="s">
        <v>203</v>
      </c>
      <c r="E133" s="3" t="s">
        <v>189</v>
      </c>
      <c r="F133" s="3" t="s">
        <v>104</v>
      </c>
      <c r="G133" s="3" t="s">
        <v>105</v>
      </c>
      <c r="H133" s="3" t="s">
        <v>102</v>
      </c>
      <c r="I133" s="3" t="s">
        <v>81</v>
      </c>
      <c r="J133" s="3" t="s">
        <v>68</v>
      </c>
      <c r="K133" s="3" t="s">
        <v>67</v>
      </c>
      <c r="L133" s="3" t="s">
        <v>107</v>
      </c>
      <c r="M133" s="3" t="s">
        <v>66</v>
      </c>
      <c r="N133" s="3">
        <v>2</v>
      </c>
      <c r="O133" s="3">
        <v>21</v>
      </c>
      <c r="P133" s="3">
        <v>29</v>
      </c>
      <c r="Q133" s="5">
        <v>6.6666666666666671E-3</v>
      </c>
      <c r="R133" s="5">
        <v>1.6666666666666668E-3</v>
      </c>
      <c r="S133" s="5" t="s">
        <v>573</v>
      </c>
      <c r="T133" s="9">
        <f>MID(Table1[[#This Row],[Duration of the event described in that row.]],3,2)*60+RIGHT(Table1[[#This Row],[Duration of the event described in that row.]],2)</f>
        <v>1</v>
      </c>
      <c r="U133" s="3">
        <v>132</v>
      </c>
      <c r="V133" s="3" t="s">
        <v>69</v>
      </c>
      <c r="W133" s="3" t="s">
        <v>5</v>
      </c>
      <c r="AG133" s="3" t="s">
        <v>66</v>
      </c>
      <c r="AI133" s="3" t="str">
        <f>_xlfn.IFNA(INDEX('normalized by minutes'!$AI$12:$AI$28,MATCH('raw data'!AG133,'normalized by minutes'!$AH$12:$AH$28,0)),"")</f>
        <v>bucks</v>
      </c>
      <c r="AJ133" s="3">
        <f t="shared" si="19"/>
        <v>0</v>
      </c>
      <c r="AO133" s="3" t="s">
        <v>14</v>
      </c>
      <c r="AU133" s="3" t="s">
        <v>89</v>
      </c>
      <c r="AV133" s="3" t="b">
        <f t="shared" si="14"/>
        <v>0</v>
      </c>
      <c r="AW133" s="3" t="b">
        <f t="shared" si="15"/>
        <v>1</v>
      </c>
      <c r="AX133" s="3" t="b">
        <f t="shared" si="16"/>
        <v>0</v>
      </c>
      <c r="AY133" s="3" t="b">
        <f t="shared" si="17"/>
        <v>0</v>
      </c>
      <c r="AZ133" s="3" t="b">
        <f t="shared" si="18"/>
        <v>0</v>
      </c>
      <c r="BA133" s="3">
        <f t="shared" si="20"/>
        <v>0</v>
      </c>
      <c r="BB133" s="3">
        <f>SUM($BA$2:BA133)</f>
        <v>65</v>
      </c>
    </row>
    <row r="134" spans="1:54" x14ac:dyDescent="0.35">
      <c r="A134" s="3">
        <v>42000406</v>
      </c>
      <c r="B134" s="3" t="s">
        <v>101</v>
      </c>
      <c r="C134" s="4">
        <v>44397</v>
      </c>
      <c r="D134" s="3" t="s">
        <v>203</v>
      </c>
      <c r="E134" s="3" t="s">
        <v>189</v>
      </c>
      <c r="F134" s="3" t="s">
        <v>104</v>
      </c>
      <c r="G134" s="3" t="s">
        <v>105</v>
      </c>
      <c r="H134" s="3" t="s">
        <v>102</v>
      </c>
      <c r="I134" s="3" t="s">
        <v>81</v>
      </c>
      <c r="J134" s="3" t="s">
        <v>68</v>
      </c>
      <c r="K134" s="3" t="s">
        <v>67</v>
      </c>
      <c r="L134" s="3" t="s">
        <v>107</v>
      </c>
      <c r="M134" s="3" t="s">
        <v>66</v>
      </c>
      <c r="N134" s="3">
        <v>2</v>
      </c>
      <c r="O134" s="3">
        <v>21</v>
      </c>
      <c r="P134" s="3">
        <v>29</v>
      </c>
      <c r="Q134" s="5">
        <v>6.5162037037037037E-3</v>
      </c>
      <c r="R134" s="5">
        <v>1.8171296296296297E-3</v>
      </c>
      <c r="S134" s="5" t="s">
        <v>588</v>
      </c>
      <c r="T134" s="9">
        <f>MID(Table1[[#This Row],[Duration of the event described in that row.]],3,2)*60+RIGHT(Table1[[#This Row],[Duration of the event described in that row.]],2)</f>
        <v>13</v>
      </c>
      <c r="U134" s="3">
        <v>133</v>
      </c>
      <c r="V134" s="3" t="s">
        <v>69</v>
      </c>
      <c r="W134" s="3" t="s">
        <v>7</v>
      </c>
      <c r="AG134" s="3" t="s">
        <v>81</v>
      </c>
      <c r="AH134" s="3">
        <v>0</v>
      </c>
      <c r="AI134" s="3" t="str">
        <f>_xlfn.IFNA(INDEX('normalized by minutes'!$AI$12:$AI$28,MATCH('raw data'!AG134,'normalized by minutes'!$AH$12:$AH$28,0)),"")</f>
        <v>bucks</v>
      </c>
      <c r="AJ134" s="3">
        <f t="shared" si="19"/>
        <v>0</v>
      </c>
      <c r="AM134" s="3" t="s">
        <v>4</v>
      </c>
      <c r="AO134" s="3" t="s">
        <v>128</v>
      </c>
      <c r="AP134" s="3">
        <v>30</v>
      </c>
      <c r="AQ134" s="3">
        <v>107</v>
      </c>
      <c r="AR134" s="3">
        <v>284</v>
      </c>
      <c r="AS134" s="3">
        <v>35.700000000000003</v>
      </c>
      <c r="AT134" s="3">
        <v>60.599999999999902</v>
      </c>
      <c r="AU134" s="3" t="s">
        <v>253</v>
      </c>
      <c r="AV134" s="3" t="b">
        <f t="shared" si="14"/>
        <v>0</v>
      </c>
      <c r="AW134" s="3" t="b">
        <f t="shared" si="15"/>
        <v>0</v>
      </c>
      <c r="AX134" s="3" t="b">
        <f t="shared" si="16"/>
        <v>0</v>
      </c>
      <c r="AY134" s="3" t="b">
        <f t="shared" si="17"/>
        <v>0</v>
      </c>
      <c r="AZ134" s="3" t="b">
        <f t="shared" si="18"/>
        <v>0</v>
      </c>
      <c r="BA134" s="3">
        <f t="shared" si="20"/>
        <v>1</v>
      </c>
      <c r="BB134" s="3">
        <f>SUM($BA$2:BA134)</f>
        <v>66</v>
      </c>
    </row>
    <row r="135" spans="1:54" x14ac:dyDescent="0.35">
      <c r="A135" s="3">
        <v>42000406</v>
      </c>
      <c r="B135" s="3" t="s">
        <v>101</v>
      </c>
      <c r="C135" s="4">
        <v>44397</v>
      </c>
      <c r="D135" s="3" t="s">
        <v>203</v>
      </c>
      <c r="E135" s="3" t="s">
        <v>189</v>
      </c>
      <c r="F135" s="3" t="s">
        <v>104</v>
      </c>
      <c r="G135" s="3" t="s">
        <v>105</v>
      </c>
      <c r="H135" s="3" t="s">
        <v>102</v>
      </c>
      <c r="I135" s="3" t="s">
        <v>81</v>
      </c>
      <c r="J135" s="3" t="s">
        <v>68</v>
      </c>
      <c r="K135" s="3" t="s">
        <v>67</v>
      </c>
      <c r="L135" s="3" t="s">
        <v>107</v>
      </c>
      <c r="M135" s="3" t="s">
        <v>66</v>
      </c>
      <c r="N135" s="3">
        <v>2</v>
      </c>
      <c r="O135" s="3">
        <v>21</v>
      </c>
      <c r="P135" s="3">
        <v>29</v>
      </c>
      <c r="Q135" s="5">
        <v>6.5046296296296302E-3</v>
      </c>
      <c r="R135" s="5">
        <v>1.8287037037037037E-3</v>
      </c>
      <c r="S135" s="5" t="s">
        <v>573</v>
      </c>
      <c r="T135" s="9">
        <f>MID(Table1[[#This Row],[Duration of the event described in that row.]],3,2)*60+RIGHT(Table1[[#This Row],[Duration of the event described in that row.]],2)</f>
        <v>1</v>
      </c>
      <c r="U135" s="3">
        <v>134</v>
      </c>
      <c r="V135" s="3" t="s">
        <v>110</v>
      </c>
      <c r="W135" s="3" t="s">
        <v>5</v>
      </c>
      <c r="AG135" s="3" t="s">
        <v>105</v>
      </c>
      <c r="AI135" s="3" t="str">
        <f>_xlfn.IFNA(INDEX('normalized by minutes'!$AI$12:$AI$28,MATCH('raw data'!AG135,'normalized by minutes'!$AH$12:$AH$28,0)),"")</f>
        <v>suns</v>
      </c>
      <c r="AJ135" s="3">
        <f t="shared" si="19"/>
        <v>0</v>
      </c>
      <c r="AO135" s="3" t="s">
        <v>14</v>
      </c>
      <c r="AU135" s="3" t="s">
        <v>254</v>
      </c>
      <c r="AV135" s="3" t="b">
        <f t="shared" si="14"/>
        <v>0</v>
      </c>
      <c r="AW135" s="3" t="b">
        <f t="shared" si="15"/>
        <v>1</v>
      </c>
      <c r="AX135" s="3" t="b">
        <f t="shared" si="16"/>
        <v>0</v>
      </c>
      <c r="AY135" s="3" t="b">
        <f t="shared" si="17"/>
        <v>0</v>
      </c>
      <c r="AZ135" s="3" t="b">
        <f t="shared" si="18"/>
        <v>0</v>
      </c>
      <c r="BA135" s="3">
        <f t="shared" si="20"/>
        <v>0</v>
      </c>
      <c r="BB135" s="3">
        <f>SUM($BA$2:BA135)</f>
        <v>66</v>
      </c>
    </row>
    <row r="136" spans="1:54" x14ac:dyDescent="0.35">
      <c r="A136" s="3">
        <v>42000406</v>
      </c>
      <c r="B136" s="3" t="s">
        <v>101</v>
      </c>
      <c r="C136" s="4">
        <v>44397</v>
      </c>
      <c r="D136" s="3" t="s">
        <v>203</v>
      </c>
      <c r="E136" s="3" t="s">
        <v>189</v>
      </c>
      <c r="F136" s="3" t="s">
        <v>104</v>
      </c>
      <c r="G136" s="3" t="s">
        <v>105</v>
      </c>
      <c r="H136" s="3" t="s">
        <v>102</v>
      </c>
      <c r="I136" s="3" t="s">
        <v>81</v>
      </c>
      <c r="J136" s="3" t="s">
        <v>68</v>
      </c>
      <c r="K136" s="3" t="s">
        <v>67</v>
      </c>
      <c r="L136" s="3" t="s">
        <v>107</v>
      </c>
      <c r="M136" s="3" t="s">
        <v>66</v>
      </c>
      <c r="N136" s="3">
        <v>2</v>
      </c>
      <c r="O136" s="3">
        <v>24</v>
      </c>
      <c r="P136" s="3">
        <v>29</v>
      </c>
      <c r="Q136" s="5">
        <v>6.3888888888888884E-3</v>
      </c>
      <c r="R136" s="5">
        <v>1.9444444444444442E-3</v>
      </c>
      <c r="S136" s="5" t="s">
        <v>579</v>
      </c>
      <c r="T136" s="9">
        <f>MID(Table1[[#This Row],[Duration of the event described in that row.]],3,2)*60+RIGHT(Table1[[#This Row],[Duration of the event described in that row.]],2)</f>
        <v>10</v>
      </c>
      <c r="U136" s="3">
        <v>135</v>
      </c>
      <c r="V136" s="3" t="s">
        <v>110</v>
      </c>
      <c r="W136" s="3" t="s">
        <v>7</v>
      </c>
      <c r="X136" s="3" t="s">
        <v>104</v>
      </c>
      <c r="AG136" s="3" t="s">
        <v>189</v>
      </c>
      <c r="AH136" s="3">
        <v>3</v>
      </c>
      <c r="AI136" s="3" t="str">
        <f>_xlfn.IFNA(INDEX('normalized by minutes'!$AI$12:$AI$28,MATCH('raw data'!AG136,'normalized by minutes'!$AH$12:$AH$28,0)),"")</f>
        <v>suns</v>
      </c>
      <c r="AJ136" s="3">
        <f t="shared" si="19"/>
        <v>-3</v>
      </c>
      <c r="AM136" s="3" t="s">
        <v>8</v>
      </c>
      <c r="AO136" s="3" t="s">
        <v>128</v>
      </c>
      <c r="AP136" s="3">
        <v>29</v>
      </c>
      <c r="AQ136" s="3">
        <v>168</v>
      </c>
      <c r="AR136" s="3">
        <v>234</v>
      </c>
      <c r="AS136" s="3">
        <v>8.1999999999999993</v>
      </c>
      <c r="AT136" s="3">
        <v>28.4</v>
      </c>
      <c r="AU136" s="3" t="s">
        <v>255</v>
      </c>
      <c r="AV136" s="3" t="b">
        <f t="shared" si="14"/>
        <v>1</v>
      </c>
      <c r="AW136" s="3" t="b">
        <f t="shared" si="15"/>
        <v>0</v>
      </c>
      <c r="AX136" s="3" t="b">
        <f t="shared" si="16"/>
        <v>0</v>
      </c>
      <c r="AY136" s="3" t="b">
        <f t="shared" si="17"/>
        <v>0</v>
      </c>
      <c r="AZ136" s="3" t="b">
        <f t="shared" si="18"/>
        <v>0</v>
      </c>
      <c r="BA136" s="3">
        <f t="shared" si="20"/>
        <v>1</v>
      </c>
      <c r="BB136" s="3">
        <f>SUM($BA$2:BA136)</f>
        <v>67</v>
      </c>
    </row>
    <row r="137" spans="1:54" x14ac:dyDescent="0.35">
      <c r="A137" s="3">
        <v>42000406</v>
      </c>
      <c r="B137" s="3" t="s">
        <v>101</v>
      </c>
      <c r="C137" s="4">
        <v>44397</v>
      </c>
      <c r="D137" s="3" t="s">
        <v>203</v>
      </c>
      <c r="E137" s="3" t="s">
        <v>189</v>
      </c>
      <c r="F137" s="3" t="s">
        <v>104</v>
      </c>
      <c r="G137" s="3" t="s">
        <v>105</v>
      </c>
      <c r="H137" s="3" t="s">
        <v>102</v>
      </c>
      <c r="I137" s="3" t="s">
        <v>81</v>
      </c>
      <c r="J137" s="3" t="s">
        <v>68</v>
      </c>
      <c r="K137" s="3" t="s">
        <v>67</v>
      </c>
      <c r="L137" s="3" t="s">
        <v>107</v>
      </c>
      <c r="M137" s="3" t="s">
        <v>66</v>
      </c>
      <c r="N137" s="3">
        <v>2</v>
      </c>
      <c r="O137" s="3">
        <v>24</v>
      </c>
      <c r="P137" s="3">
        <v>29</v>
      </c>
      <c r="Q137" s="5">
        <v>6.1921296296296299E-3</v>
      </c>
      <c r="R137" s="5">
        <v>2.1412037037037038E-3</v>
      </c>
      <c r="S137" s="5" t="s">
        <v>566</v>
      </c>
      <c r="T137" s="9">
        <f>MID(Table1[[#This Row],[Duration of the event described in that row.]],3,2)*60+RIGHT(Table1[[#This Row],[Duration of the event described in that row.]],2)</f>
        <v>17</v>
      </c>
      <c r="U137" s="3">
        <v>136</v>
      </c>
      <c r="V137" s="3" t="s">
        <v>69</v>
      </c>
      <c r="W137" s="3" t="s">
        <v>7</v>
      </c>
      <c r="AA137" s="3" t="s">
        <v>102</v>
      </c>
      <c r="AG137" s="3" t="s">
        <v>107</v>
      </c>
      <c r="AH137" s="3">
        <v>0</v>
      </c>
      <c r="AI137" s="3" t="str">
        <f>_xlfn.IFNA(INDEX('normalized by minutes'!$AI$12:$AI$28,MATCH('raw data'!AG137,'normalized by minutes'!$AH$12:$AH$28,0)),"")</f>
        <v>bucks</v>
      </c>
      <c r="AJ137" s="3">
        <f t="shared" si="19"/>
        <v>0</v>
      </c>
      <c r="AM137" s="3" t="s">
        <v>4</v>
      </c>
      <c r="AO137" s="3" t="s">
        <v>256</v>
      </c>
      <c r="AP137" s="3">
        <v>4</v>
      </c>
      <c r="AQ137" s="3">
        <v>21</v>
      </c>
      <c r="AR137" s="3">
        <v>31</v>
      </c>
      <c r="AS137" s="3">
        <v>27.1</v>
      </c>
      <c r="AT137" s="3">
        <v>85.9</v>
      </c>
      <c r="AU137" s="3" t="s">
        <v>257</v>
      </c>
      <c r="AV137" s="3" t="b">
        <f t="shared" si="14"/>
        <v>0</v>
      </c>
      <c r="AW137" s="3" t="b">
        <f t="shared" si="15"/>
        <v>0</v>
      </c>
      <c r="AX137" s="3" t="b">
        <f t="shared" si="16"/>
        <v>0</v>
      </c>
      <c r="AY137" s="3" t="b">
        <f t="shared" si="17"/>
        <v>0</v>
      </c>
      <c r="AZ137" s="3" t="b">
        <f t="shared" si="18"/>
        <v>0</v>
      </c>
      <c r="BA137" s="3">
        <f t="shared" si="20"/>
        <v>1</v>
      </c>
      <c r="BB137" s="3">
        <f>SUM($BA$2:BA137)</f>
        <v>68</v>
      </c>
    </row>
    <row r="138" spans="1:54" x14ac:dyDescent="0.35">
      <c r="A138" s="3">
        <v>42000406</v>
      </c>
      <c r="B138" s="3" t="s">
        <v>101</v>
      </c>
      <c r="C138" s="4">
        <v>44397</v>
      </c>
      <c r="D138" s="3" t="s">
        <v>203</v>
      </c>
      <c r="E138" s="3" t="s">
        <v>189</v>
      </c>
      <c r="F138" s="3" t="s">
        <v>104</v>
      </c>
      <c r="G138" s="3" t="s">
        <v>105</v>
      </c>
      <c r="H138" s="3" t="s">
        <v>102</v>
      </c>
      <c r="I138" s="3" t="s">
        <v>81</v>
      </c>
      <c r="J138" s="3" t="s">
        <v>68</v>
      </c>
      <c r="K138" s="3" t="s">
        <v>67</v>
      </c>
      <c r="L138" s="3" t="s">
        <v>107</v>
      </c>
      <c r="M138" s="3" t="s">
        <v>66</v>
      </c>
      <c r="N138" s="3">
        <v>2</v>
      </c>
      <c r="O138" s="3">
        <v>24</v>
      </c>
      <c r="P138" s="3">
        <v>29</v>
      </c>
      <c r="Q138" s="5">
        <v>6.168981481481481E-3</v>
      </c>
      <c r="R138" s="5">
        <v>2.1643518518518518E-3</v>
      </c>
      <c r="S138" s="5" t="s">
        <v>587</v>
      </c>
      <c r="T138" s="9">
        <f>MID(Table1[[#This Row],[Duration of the event described in that row.]],3,2)*60+RIGHT(Table1[[#This Row],[Duration of the event described in that row.]],2)</f>
        <v>2</v>
      </c>
      <c r="U138" s="3">
        <v>137</v>
      </c>
      <c r="V138" s="3" t="s">
        <v>110</v>
      </c>
      <c r="W138" s="3" t="s">
        <v>5</v>
      </c>
      <c r="AG138" s="3" t="s">
        <v>102</v>
      </c>
      <c r="AI138" s="3" t="str">
        <f>_xlfn.IFNA(INDEX('normalized by minutes'!$AI$12:$AI$28,MATCH('raw data'!AG138,'normalized by minutes'!$AH$12:$AH$28,0)),"")</f>
        <v>suns</v>
      </c>
      <c r="AJ138" s="3">
        <f t="shared" si="19"/>
        <v>0</v>
      </c>
      <c r="AO138" s="3" t="s">
        <v>14</v>
      </c>
      <c r="AU138" s="3" t="s">
        <v>258</v>
      </c>
      <c r="AV138" s="3" t="b">
        <f t="shared" si="14"/>
        <v>0</v>
      </c>
      <c r="AW138" s="3" t="b">
        <f t="shared" si="15"/>
        <v>1</v>
      </c>
      <c r="AX138" s="3" t="b">
        <f t="shared" si="16"/>
        <v>0</v>
      </c>
      <c r="AY138" s="3" t="b">
        <f t="shared" si="17"/>
        <v>0</v>
      </c>
      <c r="AZ138" s="3" t="b">
        <f t="shared" si="18"/>
        <v>0</v>
      </c>
      <c r="BA138" s="3">
        <f t="shared" si="20"/>
        <v>0</v>
      </c>
      <c r="BB138" s="3">
        <f>SUM($BA$2:BA138)</f>
        <v>68</v>
      </c>
    </row>
    <row r="139" spans="1:54" x14ac:dyDescent="0.35">
      <c r="A139" s="3">
        <v>42000406</v>
      </c>
      <c r="B139" s="3" t="s">
        <v>101</v>
      </c>
      <c r="C139" s="4">
        <v>44397</v>
      </c>
      <c r="D139" s="3" t="s">
        <v>203</v>
      </c>
      <c r="E139" s="3" t="s">
        <v>189</v>
      </c>
      <c r="F139" s="3" t="s">
        <v>104</v>
      </c>
      <c r="G139" s="3" t="s">
        <v>105</v>
      </c>
      <c r="H139" s="3" t="s">
        <v>102</v>
      </c>
      <c r="I139" s="3" t="s">
        <v>81</v>
      </c>
      <c r="J139" s="3" t="s">
        <v>68</v>
      </c>
      <c r="K139" s="3" t="s">
        <v>67</v>
      </c>
      <c r="L139" s="3" t="s">
        <v>107</v>
      </c>
      <c r="M139" s="3" t="s">
        <v>66</v>
      </c>
      <c r="N139" s="3">
        <v>2</v>
      </c>
      <c r="O139" s="3">
        <v>24</v>
      </c>
      <c r="P139" s="3">
        <v>29</v>
      </c>
      <c r="Q139" s="5">
        <v>6.0995370370370361E-3</v>
      </c>
      <c r="R139" s="5">
        <v>2.2337962962962967E-3</v>
      </c>
      <c r="S139" s="5" t="s">
        <v>574</v>
      </c>
      <c r="T139" s="9">
        <f>MID(Table1[[#This Row],[Duration of the event described in that row.]],3,2)*60+RIGHT(Table1[[#This Row],[Duration of the event described in that row.]],2)</f>
        <v>6</v>
      </c>
      <c r="U139" s="3">
        <v>138</v>
      </c>
      <c r="V139" s="3" t="s">
        <v>69</v>
      </c>
      <c r="W139" s="3" t="s">
        <v>9</v>
      </c>
      <c r="AE139" s="3" t="s">
        <v>105</v>
      </c>
      <c r="AG139" s="3" t="s">
        <v>66</v>
      </c>
      <c r="AI139" s="3" t="str">
        <f>_xlfn.IFNA(INDEX('normalized by minutes'!$AI$12:$AI$28,MATCH('raw data'!AG139,'normalized by minutes'!$AH$12:$AH$28,0)),"")</f>
        <v>bucks</v>
      </c>
      <c r="AJ139" s="3">
        <f t="shared" si="19"/>
        <v>0</v>
      </c>
      <c r="AL139" s="3" t="s">
        <v>10</v>
      </c>
      <c r="AO139" s="3" t="s">
        <v>141</v>
      </c>
      <c r="AU139" s="3" t="s">
        <v>259</v>
      </c>
      <c r="AV139" s="3" t="b">
        <f t="shared" si="14"/>
        <v>0</v>
      </c>
      <c r="AW139" s="3" t="b">
        <f t="shared" si="15"/>
        <v>0</v>
      </c>
      <c r="AX139" s="3" t="b">
        <f t="shared" si="16"/>
        <v>0</v>
      </c>
      <c r="AY139" s="3" t="b">
        <f t="shared" si="17"/>
        <v>0</v>
      </c>
      <c r="AZ139" s="3" t="b">
        <f t="shared" si="18"/>
        <v>0</v>
      </c>
      <c r="BA139" s="3">
        <f t="shared" si="20"/>
        <v>1</v>
      </c>
      <c r="BB139" s="3">
        <f>SUM($BA$2:BA139)</f>
        <v>69</v>
      </c>
    </row>
    <row r="140" spans="1:54" x14ac:dyDescent="0.35">
      <c r="A140" s="3">
        <v>42000406</v>
      </c>
      <c r="B140" s="3" t="s">
        <v>101</v>
      </c>
      <c r="C140" s="4">
        <v>44397</v>
      </c>
      <c r="D140" s="3" t="s">
        <v>203</v>
      </c>
      <c r="E140" s="3" t="s">
        <v>189</v>
      </c>
      <c r="F140" s="3" t="s">
        <v>104</v>
      </c>
      <c r="G140" s="3" t="s">
        <v>105</v>
      </c>
      <c r="H140" s="3" t="s">
        <v>102</v>
      </c>
      <c r="I140" s="3" t="s">
        <v>81</v>
      </c>
      <c r="J140" s="3" t="s">
        <v>68</v>
      </c>
      <c r="K140" s="3" t="s">
        <v>67</v>
      </c>
      <c r="L140" s="3" t="s">
        <v>107</v>
      </c>
      <c r="M140" s="3" t="s">
        <v>66</v>
      </c>
      <c r="N140" s="3">
        <v>2</v>
      </c>
      <c r="O140" s="3">
        <v>24</v>
      </c>
      <c r="P140" s="3">
        <v>29</v>
      </c>
      <c r="Q140" s="5">
        <v>6.0995370370370361E-3</v>
      </c>
      <c r="R140" s="5">
        <v>2.2337962962962967E-3</v>
      </c>
      <c r="S140" s="5" t="s">
        <v>563</v>
      </c>
      <c r="T140" s="9">
        <f>MID(Table1[[#This Row],[Duration of the event described in that row.]],3,2)*60+RIGHT(Table1[[#This Row],[Duration of the event described in that row.]],2)</f>
        <v>0</v>
      </c>
      <c r="U140" s="3">
        <v>139</v>
      </c>
      <c r="V140" s="3" t="s">
        <v>69</v>
      </c>
      <c r="W140" s="3" t="s">
        <v>17</v>
      </c>
      <c r="AI140" s="3" t="str">
        <f>_xlfn.IFNA(INDEX('normalized by minutes'!$AI$12:$AI$28,MATCH('raw data'!AG140,'normalized by minutes'!$AH$12:$AH$28,0)),"")</f>
        <v/>
      </c>
      <c r="AJ140" s="3">
        <f t="shared" si="19"/>
        <v>0</v>
      </c>
      <c r="AO140" s="3" t="s">
        <v>80</v>
      </c>
      <c r="AU140" s="3" t="s">
        <v>260</v>
      </c>
      <c r="AV140" s="3" t="b">
        <f t="shared" si="14"/>
        <v>0</v>
      </c>
      <c r="AW140" s="3" t="b">
        <f t="shared" si="15"/>
        <v>0</v>
      </c>
      <c r="AX140" s="3" t="b">
        <f t="shared" si="16"/>
        <v>0</v>
      </c>
      <c r="AY140" s="3" t="b">
        <f t="shared" si="17"/>
        <v>0</v>
      </c>
      <c r="AZ140" s="3" t="b">
        <f t="shared" si="18"/>
        <v>0</v>
      </c>
      <c r="BA140" s="3">
        <f t="shared" si="20"/>
        <v>0</v>
      </c>
      <c r="BB140" s="3">
        <f>SUM($BA$2:BA140)</f>
        <v>69</v>
      </c>
    </row>
    <row r="141" spans="1:54" x14ac:dyDescent="0.35">
      <c r="A141" s="3">
        <v>42000406</v>
      </c>
      <c r="B141" s="3" t="s">
        <v>101</v>
      </c>
      <c r="C141" s="4">
        <v>44397</v>
      </c>
      <c r="D141" s="3" t="s">
        <v>203</v>
      </c>
      <c r="E141" s="3" t="s">
        <v>189</v>
      </c>
      <c r="F141" s="3" t="s">
        <v>104</v>
      </c>
      <c r="G141" s="3" t="s">
        <v>105</v>
      </c>
      <c r="H141" s="3" t="s">
        <v>102</v>
      </c>
      <c r="I141" s="3" t="s">
        <v>81</v>
      </c>
      <c r="J141" s="3" t="s">
        <v>68</v>
      </c>
      <c r="K141" s="3" t="s">
        <v>67</v>
      </c>
      <c r="L141" s="3" t="s">
        <v>107</v>
      </c>
      <c r="M141" s="3" t="s">
        <v>177</v>
      </c>
      <c r="N141" s="3">
        <v>2</v>
      </c>
      <c r="O141" s="3">
        <v>24</v>
      </c>
      <c r="P141" s="3">
        <v>29</v>
      </c>
      <c r="Q141" s="5">
        <v>6.0995370370370361E-3</v>
      </c>
      <c r="R141" s="5">
        <v>2.2337962962962967E-3</v>
      </c>
      <c r="S141" s="5" t="s">
        <v>563</v>
      </c>
      <c r="T141" s="9">
        <f>MID(Table1[[#This Row],[Duration of the event described in that row.]],3,2)*60+RIGHT(Table1[[#This Row],[Duration of the event described in that row.]],2)</f>
        <v>0</v>
      </c>
      <c r="U141" s="3">
        <v>140</v>
      </c>
      <c r="V141" s="3" t="s">
        <v>69</v>
      </c>
      <c r="W141" s="3" t="s">
        <v>176</v>
      </c>
      <c r="AB141" s="3" t="s">
        <v>177</v>
      </c>
      <c r="AC141" s="3" t="s">
        <v>66</v>
      </c>
      <c r="AG141" s="3" t="s">
        <v>66</v>
      </c>
      <c r="AI141" s="3" t="str">
        <f>_xlfn.IFNA(INDEX('normalized by minutes'!$AI$12:$AI$28,MATCH('raw data'!AG141,'normalized by minutes'!$AH$12:$AH$28,0)),"")</f>
        <v>bucks</v>
      </c>
      <c r="AJ141" s="3">
        <f t="shared" si="19"/>
        <v>0</v>
      </c>
      <c r="AO141" s="3" t="s">
        <v>16</v>
      </c>
      <c r="AU141" s="3" t="s">
        <v>261</v>
      </c>
      <c r="AV141" s="3" t="b">
        <f t="shared" si="14"/>
        <v>0</v>
      </c>
      <c r="AW141" s="3" t="b">
        <f t="shared" si="15"/>
        <v>0</v>
      </c>
      <c r="AX141" s="3" t="b">
        <f t="shared" si="16"/>
        <v>0</v>
      </c>
      <c r="AY141" s="3" t="b">
        <f t="shared" si="17"/>
        <v>0</v>
      </c>
      <c r="AZ141" s="3" t="b">
        <f t="shared" si="18"/>
        <v>0</v>
      </c>
      <c r="BA141" s="3">
        <f t="shared" si="20"/>
        <v>0</v>
      </c>
      <c r="BB141" s="3">
        <f>SUM($BA$2:BA141)</f>
        <v>69</v>
      </c>
    </row>
    <row r="142" spans="1:54" x14ac:dyDescent="0.35">
      <c r="A142" s="3">
        <v>42000406</v>
      </c>
      <c r="B142" s="3" t="s">
        <v>101</v>
      </c>
      <c r="C142" s="4">
        <v>44397</v>
      </c>
      <c r="D142" s="3" t="s">
        <v>203</v>
      </c>
      <c r="E142" s="3" t="s">
        <v>189</v>
      </c>
      <c r="F142" s="3" t="s">
        <v>104</v>
      </c>
      <c r="G142" s="3" t="s">
        <v>105</v>
      </c>
      <c r="H142" s="3" t="s">
        <v>102</v>
      </c>
      <c r="I142" s="3" t="s">
        <v>108</v>
      </c>
      <c r="J142" s="3" t="s">
        <v>68</v>
      </c>
      <c r="K142" s="3" t="s">
        <v>67</v>
      </c>
      <c r="L142" s="3" t="s">
        <v>107</v>
      </c>
      <c r="M142" s="3" t="s">
        <v>177</v>
      </c>
      <c r="N142" s="3">
        <v>2</v>
      </c>
      <c r="O142" s="3">
        <v>24</v>
      </c>
      <c r="P142" s="3">
        <v>29</v>
      </c>
      <c r="Q142" s="5">
        <v>6.0995370370370361E-3</v>
      </c>
      <c r="R142" s="5">
        <v>2.2337962962962967E-3</v>
      </c>
      <c r="S142" s="5" t="s">
        <v>563</v>
      </c>
      <c r="T142" s="9">
        <f>MID(Table1[[#This Row],[Duration of the event described in that row.]],3,2)*60+RIGHT(Table1[[#This Row],[Duration of the event described in that row.]],2)</f>
        <v>0</v>
      </c>
      <c r="U142" s="3">
        <v>141</v>
      </c>
      <c r="V142" s="3" t="s">
        <v>69</v>
      </c>
      <c r="W142" s="3" t="s">
        <v>176</v>
      </c>
      <c r="AB142" s="3" t="s">
        <v>108</v>
      </c>
      <c r="AC142" s="3" t="s">
        <v>81</v>
      </c>
      <c r="AG142" s="3" t="s">
        <v>81</v>
      </c>
      <c r="AI142" s="3" t="str">
        <f>_xlfn.IFNA(INDEX('normalized by minutes'!$AI$12:$AI$28,MATCH('raw data'!AG142,'normalized by minutes'!$AH$12:$AH$28,0)),"")</f>
        <v>bucks</v>
      </c>
      <c r="AJ142" s="3">
        <f t="shared" si="19"/>
        <v>0</v>
      </c>
      <c r="AO142" s="3" t="s">
        <v>16</v>
      </c>
      <c r="AU142" s="3" t="s">
        <v>262</v>
      </c>
      <c r="AV142" s="3" t="b">
        <f t="shared" si="14"/>
        <v>0</v>
      </c>
      <c r="AW142" s="3" t="b">
        <f t="shared" si="15"/>
        <v>0</v>
      </c>
      <c r="AX142" s="3" t="b">
        <f t="shared" si="16"/>
        <v>0</v>
      </c>
      <c r="AY142" s="3" t="b">
        <f t="shared" si="17"/>
        <v>0</v>
      </c>
      <c r="AZ142" s="3" t="b">
        <f t="shared" si="18"/>
        <v>0</v>
      </c>
      <c r="BA142" s="3">
        <f t="shared" si="20"/>
        <v>0</v>
      </c>
      <c r="BB142" s="3">
        <f>SUM($BA$2:BA142)</f>
        <v>69</v>
      </c>
    </row>
    <row r="143" spans="1:54" x14ac:dyDescent="0.35">
      <c r="A143" s="3">
        <v>42000406</v>
      </c>
      <c r="B143" s="3" t="s">
        <v>101</v>
      </c>
      <c r="C143" s="4">
        <v>44397</v>
      </c>
      <c r="D143" s="3" t="s">
        <v>103</v>
      </c>
      <c r="E143" s="3" t="s">
        <v>189</v>
      </c>
      <c r="F143" s="3" t="s">
        <v>104</v>
      </c>
      <c r="G143" s="3" t="s">
        <v>105</v>
      </c>
      <c r="H143" s="3" t="s">
        <v>102</v>
      </c>
      <c r="I143" s="3" t="s">
        <v>108</v>
      </c>
      <c r="J143" s="3" t="s">
        <v>68</v>
      </c>
      <c r="K143" s="3" t="s">
        <v>67</v>
      </c>
      <c r="L143" s="3" t="s">
        <v>107</v>
      </c>
      <c r="M143" s="3" t="s">
        <v>177</v>
      </c>
      <c r="N143" s="3">
        <v>2</v>
      </c>
      <c r="O143" s="3">
        <v>24</v>
      </c>
      <c r="P143" s="3">
        <v>29</v>
      </c>
      <c r="Q143" s="5">
        <v>6.0995370370370361E-3</v>
      </c>
      <c r="R143" s="5">
        <v>2.2337962962962967E-3</v>
      </c>
      <c r="S143" s="5" t="s">
        <v>563</v>
      </c>
      <c r="T143" s="9">
        <f>MID(Table1[[#This Row],[Duration of the event described in that row.]],3,2)*60+RIGHT(Table1[[#This Row],[Duration of the event described in that row.]],2)</f>
        <v>0</v>
      </c>
      <c r="U143" s="3">
        <v>142</v>
      </c>
      <c r="V143" s="3" t="s">
        <v>110</v>
      </c>
      <c r="W143" s="3" t="s">
        <v>176</v>
      </c>
      <c r="AB143" s="3" t="s">
        <v>103</v>
      </c>
      <c r="AC143" s="3" t="s">
        <v>203</v>
      </c>
      <c r="AG143" s="3" t="s">
        <v>203</v>
      </c>
      <c r="AI143" s="3" t="str">
        <f>_xlfn.IFNA(INDEX('normalized by minutes'!$AI$12:$AI$28,MATCH('raw data'!AG143,'normalized by minutes'!$AH$12:$AH$28,0)),"")</f>
        <v>suns</v>
      </c>
      <c r="AJ143" s="3">
        <f t="shared" si="19"/>
        <v>0</v>
      </c>
      <c r="AO143" s="3" t="s">
        <v>16</v>
      </c>
      <c r="AU143" s="3" t="s">
        <v>263</v>
      </c>
      <c r="AV143" s="3" t="b">
        <f t="shared" si="14"/>
        <v>0</v>
      </c>
      <c r="AW143" s="3" t="b">
        <f t="shared" si="15"/>
        <v>0</v>
      </c>
      <c r="AX143" s="3" t="b">
        <f t="shared" si="16"/>
        <v>0</v>
      </c>
      <c r="AY143" s="3" t="b">
        <f t="shared" si="17"/>
        <v>0</v>
      </c>
      <c r="AZ143" s="3" t="b">
        <f t="shared" si="18"/>
        <v>0</v>
      </c>
      <c r="BA143" s="3">
        <f t="shared" si="20"/>
        <v>0</v>
      </c>
      <c r="BB143" s="3">
        <f>SUM($BA$2:BA143)</f>
        <v>69</v>
      </c>
    </row>
    <row r="144" spans="1:54" x14ac:dyDescent="0.35">
      <c r="A144" s="3">
        <v>42000406</v>
      </c>
      <c r="B144" s="3" t="s">
        <v>101</v>
      </c>
      <c r="C144" s="4">
        <v>44397</v>
      </c>
      <c r="D144" s="3" t="s">
        <v>203</v>
      </c>
      <c r="E144" s="3" t="s">
        <v>189</v>
      </c>
      <c r="F144" s="3" t="s">
        <v>104</v>
      </c>
      <c r="G144" s="3" t="s">
        <v>105</v>
      </c>
      <c r="H144" s="3" t="s">
        <v>102</v>
      </c>
      <c r="I144" s="3" t="s">
        <v>81</v>
      </c>
      <c r="J144" s="3" t="s">
        <v>68</v>
      </c>
      <c r="K144" s="3" t="s">
        <v>67</v>
      </c>
      <c r="L144" s="3" t="s">
        <v>107</v>
      </c>
      <c r="M144" s="3" t="s">
        <v>66</v>
      </c>
      <c r="N144" s="3">
        <v>2</v>
      </c>
      <c r="O144" s="3">
        <v>25</v>
      </c>
      <c r="P144" s="3">
        <v>29</v>
      </c>
      <c r="Q144" s="5">
        <v>6.0995370370370361E-3</v>
      </c>
      <c r="R144" s="5">
        <v>2.2337962962962967E-3</v>
      </c>
      <c r="S144" s="5" t="s">
        <v>563</v>
      </c>
      <c r="T144" s="9">
        <f>MID(Table1[[#This Row],[Duration of the event described in that row.]],3,2)*60+RIGHT(Table1[[#This Row],[Duration of the event described in that row.]],2)</f>
        <v>0</v>
      </c>
      <c r="U144" s="3">
        <v>143</v>
      </c>
      <c r="V144" s="3" t="s">
        <v>110</v>
      </c>
      <c r="W144" s="3" t="s">
        <v>11</v>
      </c>
      <c r="AD144" s="3">
        <v>1</v>
      </c>
      <c r="AF144" s="3">
        <v>2</v>
      </c>
      <c r="AG144" s="3" t="s">
        <v>105</v>
      </c>
      <c r="AH144" s="3">
        <v>1</v>
      </c>
      <c r="AI144" s="3" t="str">
        <f>_xlfn.IFNA(INDEX('normalized by minutes'!$AI$12:$AI$28,MATCH('raw data'!AG144,'normalized by minutes'!$AH$12:$AH$28,0)),"")</f>
        <v>suns</v>
      </c>
      <c r="AJ144" s="3">
        <f t="shared" si="19"/>
        <v>-1</v>
      </c>
      <c r="AM144" s="3" t="s">
        <v>8</v>
      </c>
      <c r="AO144" s="3" t="s">
        <v>143</v>
      </c>
      <c r="AU144" s="3" t="s">
        <v>264</v>
      </c>
      <c r="AV144" s="3" t="b">
        <f t="shared" si="14"/>
        <v>0</v>
      </c>
      <c r="AW144" s="3" t="b">
        <f t="shared" si="15"/>
        <v>0</v>
      </c>
      <c r="AX144" s="3" t="b">
        <f t="shared" si="16"/>
        <v>0</v>
      </c>
      <c r="AY144" s="3" t="b">
        <f t="shared" si="17"/>
        <v>0</v>
      </c>
      <c r="AZ144" s="3" t="b">
        <f t="shared" si="18"/>
        <v>0</v>
      </c>
      <c r="BA144" s="3">
        <f t="shared" si="20"/>
        <v>0</v>
      </c>
      <c r="BB144" s="3">
        <f>SUM($BA$2:BA144)</f>
        <v>69</v>
      </c>
    </row>
    <row r="145" spans="1:54" x14ac:dyDescent="0.35">
      <c r="A145" s="3">
        <v>42000406</v>
      </c>
      <c r="B145" s="3" t="s">
        <v>101</v>
      </c>
      <c r="C145" s="4">
        <v>44397</v>
      </c>
      <c r="D145" s="3" t="s">
        <v>203</v>
      </c>
      <c r="E145" s="3" t="s">
        <v>189</v>
      </c>
      <c r="F145" s="3" t="s">
        <v>104</v>
      </c>
      <c r="G145" s="3" t="s">
        <v>105</v>
      </c>
      <c r="H145" s="3" t="s">
        <v>102</v>
      </c>
      <c r="I145" s="3" t="s">
        <v>81</v>
      </c>
      <c r="J145" s="3" t="s">
        <v>68</v>
      </c>
      <c r="K145" s="3" t="s">
        <v>67</v>
      </c>
      <c r="L145" s="3" t="s">
        <v>107</v>
      </c>
      <c r="M145" s="3" t="s">
        <v>66</v>
      </c>
      <c r="N145" s="3">
        <v>2</v>
      </c>
      <c r="O145" s="3">
        <v>26</v>
      </c>
      <c r="P145" s="3">
        <v>29</v>
      </c>
      <c r="Q145" s="5">
        <v>6.0995370370370361E-3</v>
      </c>
      <c r="R145" s="5">
        <v>2.2337962962962967E-3</v>
      </c>
      <c r="S145" s="5" t="s">
        <v>563</v>
      </c>
      <c r="T145" s="9">
        <f>MID(Table1[[#This Row],[Duration of the event described in that row.]],3,2)*60+RIGHT(Table1[[#This Row],[Duration of the event described in that row.]],2)</f>
        <v>0</v>
      </c>
      <c r="U145" s="3">
        <v>144</v>
      </c>
      <c r="V145" s="3" t="s">
        <v>110</v>
      </c>
      <c r="W145" s="3" t="s">
        <v>11</v>
      </c>
      <c r="AD145" s="3">
        <v>2</v>
      </c>
      <c r="AF145" s="3">
        <v>2</v>
      </c>
      <c r="AG145" s="3" t="s">
        <v>105</v>
      </c>
      <c r="AH145" s="3">
        <v>1</v>
      </c>
      <c r="AI145" s="3" t="str">
        <f>_xlfn.IFNA(INDEX('normalized by minutes'!$AI$12:$AI$28,MATCH('raw data'!AG145,'normalized by minutes'!$AH$12:$AH$28,0)),"")</f>
        <v>suns</v>
      </c>
      <c r="AJ145" s="3">
        <f t="shared" si="19"/>
        <v>-1</v>
      </c>
      <c r="AM145" s="3" t="s">
        <v>8</v>
      </c>
      <c r="AO145" s="3" t="s">
        <v>145</v>
      </c>
      <c r="AU145" s="3" t="s">
        <v>265</v>
      </c>
      <c r="AV145" s="3" t="b">
        <f t="shared" si="14"/>
        <v>0</v>
      </c>
      <c r="AW145" s="3" t="b">
        <f t="shared" si="15"/>
        <v>0</v>
      </c>
      <c r="AX145" s="3" t="b">
        <f t="shared" si="16"/>
        <v>0</v>
      </c>
      <c r="AY145" s="3" t="b">
        <f t="shared" si="17"/>
        <v>0</v>
      </c>
      <c r="AZ145" s="3" t="b">
        <f t="shared" si="18"/>
        <v>0</v>
      </c>
      <c r="BA145" s="3">
        <f t="shared" si="20"/>
        <v>0</v>
      </c>
      <c r="BB145" s="3">
        <f>SUM($BA$2:BA145)</f>
        <v>69</v>
      </c>
    </row>
    <row r="146" spans="1:54" x14ac:dyDescent="0.35">
      <c r="A146" s="3">
        <v>42000406</v>
      </c>
      <c r="B146" s="3" t="s">
        <v>101</v>
      </c>
      <c r="C146" s="4">
        <v>44397</v>
      </c>
      <c r="D146" s="3" t="s">
        <v>103</v>
      </c>
      <c r="E146" s="3" t="s">
        <v>189</v>
      </c>
      <c r="F146" s="3" t="s">
        <v>104</v>
      </c>
      <c r="G146" s="3" t="s">
        <v>105</v>
      </c>
      <c r="H146" s="3" t="s">
        <v>102</v>
      </c>
      <c r="I146" s="3" t="s">
        <v>108</v>
      </c>
      <c r="J146" s="3" t="s">
        <v>68</v>
      </c>
      <c r="K146" s="3" t="s">
        <v>67</v>
      </c>
      <c r="L146" s="3" t="s">
        <v>107</v>
      </c>
      <c r="M146" s="3" t="s">
        <v>177</v>
      </c>
      <c r="N146" s="3">
        <v>2</v>
      </c>
      <c r="O146" s="3">
        <v>26</v>
      </c>
      <c r="P146" s="3">
        <v>31</v>
      </c>
      <c r="Q146" s="5">
        <v>5.8449074074074072E-3</v>
      </c>
      <c r="R146" s="5">
        <v>2.488425925925926E-3</v>
      </c>
      <c r="S146" s="5" t="s">
        <v>582</v>
      </c>
      <c r="T146" s="9">
        <f>MID(Table1[[#This Row],[Duration of the event described in that row.]],3,2)*60+RIGHT(Table1[[#This Row],[Duration of the event described in that row.]],2)</f>
        <v>22</v>
      </c>
      <c r="U146" s="3">
        <v>145</v>
      </c>
      <c r="V146" s="3" t="s">
        <v>69</v>
      </c>
      <c r="W146" s="3" t="s">
        <v>7</v>
      </c>
      <c r="X146" s="3" t="s">
        <v>107</v>
      </c>
      <c r="AG146" s="3" t="s">
        <v>177</v>
      </c>
      <c r="AH146" s="3">
        <v>2</v>
      </c>
      <c r="AI146" s="3" t="str">
        <f>_xlfn.IFNA(INDEX('normalized by minutes'!$AI$12:$AI$28,MATCH('raw data'!AG146,'normalized by minutes'!$AH$12:$AH$28,0)),"")</f>
        <v>bucks</v>
      </c>
      <c r="AJ146" s="3">
        <f t="shared" si="19"/>
        <v>2</v>
      </c>
      <c r="AM146" s="3" t="s">
        <v>8</v>
      </c>
      <c r="AO146" s="3" t="s">
        <v>111</v>
      </c>
      <c r="AP146" s="3">
        <v>15</v>
      </c>
      <c r="AQ146" s="3">
        <v>-134</v>
      </c>
      <c r="AR146" s="3">
        <v>68</v>
      </c>
      <c r="AS146" s="3">
        <v>11.6</v>
      </c>
      <c r="AT146" s="3">
        <v>82.2</v>
      </c>
      <c r="AU146" s="3" t="s">
        <v>266</v>
      </c>
      <c r="AV146" s="3" t="b">
        <f t="shared" si="14"/>
        <v>1</v>
      </c>
      <c r="AW146" s="3" t="b">
        <f t="shared" si="15"/>
        <v>0</v>
      </c>
      <c r="AX146" s="3" t="b">
        <f t="shared" si="16"/>
        <v>0</v>
      </c>
      <c r="AY146" s="3" t="b">
        <f t="shared" si="17"/>
        <v>0</v>
      </c>
      <c r="AZ146" s="3" t="b">
        <f t="shared" si="18"/>
        <v>0</v>
      </c>
      <c r="BA146" s="3">
        <f t="shared" si="20"/>
        <v>0</v>
      </c>
      <c r="BB146" s="3">
        <f>SUM($BA$2:BA146)</f>
        <v>69</v>
      </c>
    </row>
    <row r="147" spans="1:54" x14ac:dyDescent="0.35">
      <c r="A147" s="3">
        <v>42000406</v>
      </c>
      <c r="B147" s="3" t="s">
        <v>101</v>
      </c>
      <c r="C147" s="4">
        <v>44397</v>
      </c>
      <c r="D147" s="3" t="s">
        <v>103</v>
      </c>
      <c r="E147" s="3" t="s">
        <v>189</v>
      </c>
      <c r="F147" s="3" t="s">
        <v>104</v>
      </c>
      <c r="G147" s="3" t="s">
        <v>105</v>
      </c>
      <c r="H147" s="3" t="s">
        <v>102</v>
      </c>
      <c r="I147" s="3" t="s">
        <v>108</v>
      </c>
      <c r="J147" s="3" t="s">
        <v>68</v>
      </c>
      <c r="K147" s="3" t="s">
        <v>67</v>
      </c>
      <c r="L147" s="3" t="s">
        <v>107</v>
      </c>
      <c r="M147" s="3" t="s">
        <v>177</v>
      </c>
      <c r="N147" s="3">
        <v>2</v>
      </c>
      <c r="O147" s="3">
        <v>26</v>
      </c>
      <c r="P147" s="3">
        <v>31</v>
      </c>
      <c r="Q147" s="5">
        <v>5.5671296296296302E-3</v>
      </c>
      <c r="R147" s="5">
        <v>2.7662037037037034E-3</v>
      </c>
      <c r="S147" s="5" t="s">
        <v>571</v>
      </c>
      <c r="T147" s="9">
        <f>MID(Table1[[#This Row],[Duration of the event described in that row.]],3,2)*60+RIGHT(Table1[[#This Row],[Duration of the event described in that row.]],2)</f>
        <v>24</v>
      </c>
      <c r="U147" s="3">
        <v>146</v>
      </c>
      <c r="V147" s="3" t="s">
        <v>110</v>
      </c>
      <c r="W147" s="3" t="s">
        <v>7</v>
      </c>
      <c r="AG147" s="3" t="s">
        <v>102</v>
      </c>
      <c r="AH147" s="3">
        <v>0</v>
      </c>
      <c r="AI147" s="3" t="str">
        <f>_xlfn.IFNA(INDEX('normalized by minutes'!$AI$12:$AI$28,MATCH('raw data'!AG147,'normalized by minutes'!$AH$12:$AH$28,0)),"")</f>
        <v>suns</v>
      </c>
      <c r="AJ147" s="3">
        <f t="shared" si="19"/>
        <v>0</v>
      </c>
      <c r="AM147" s="3" t="s">
        <v>4</v>
      </c>
      <c r="AO147" s="3" t="s">
        <v>155</v>
      </c>
      <c r="AP147" s="3">
        <v>8</v>
      </c>
      <c r="AQ147" s="3">
        <v>0</v>
      </c>
      <c r="AR147" s="3">
        <v>80</v>
      </c>
      <c r="AS147" s="3">
        <v>25</v>
      </c>
      <c r="AT147" s="3">
        <v>13</v>
      </c>
      <c r="AU147" s="3" t="s">
        <v>267</v>
      </c>
      <c r="AV147" s="3" t="b">
        <f t="shared" si="14"/>
        <v>0</v>
      </c>
      <c r="AW147" s="3" t="b">
        <f t="shared" si="15"/>
        <v>0</v>
      </c>
      <c r="AX147" s="3" t="b">
        <f t="shared" si="16"/>
        <v>0</v>
      </c>
      <c r="AY147" s="3" t="b">
        <f t="shared" si="17"/>
        <v>0</v>
      </c>
      <c r="AZ147" s="3" t="b">
        <f t="shared" si="18"/>
        <v>0</v>
      </c>
      <c r="BA147" s="3">
        <f t="shared" si="20"/>
        <v>1</v>
      </c>
      <c r="BB147" s="3">
        <f>SUM($BA$2:BA147)</f>
        <v>70</v>
      </c>
    </row>
    <row r="148" spans="1:54" x14ac:dyDescent="0.35">
      <c r="A148" s="3">
        <v>42000406</v>
      </c>
      <c r="B148" s="3" t="s">
        <v>101</v>
      </c>
      <c r="C148" s="4">
        <v>44397</v>
      </c>
      <c r="D148" s="3" t="s">
        <v>103</v>
      </c>
      <c r="E148" s="3" t="s">
        <v>189</v>
      </c>
      <c r="F148" s="3" t="s">
        <v>104</v>
      </c>
      <c r="G148" s="3" t="s">
        <v>105</v>
      </c>
      <c r="H148" s="3" t="s">
        <v>102</v>
      </c>
      <c r="I148" s="3" t="s">
        <v>108</v>
      </c>
      <c r="J148" s="3" t="s">
        <v>68</v>
      </c>
      <c r="K148" s="3" t="s">
        <v>67</v>
      </c>
      <c r="L148" s="3" t="s">
        <v>107</v>
      </c>
      <c r="M148" s="3" t="s">
        <v>177</v>
      </c>
      <c r="N148" s="3">
        <v>2</v>
      </c>
      <c r="O148" s="3">
        <v>26</v>
      </c>
      <c r="P148" s="3">
        <v>31</v>
      </c>
      <c r="Q148" s="5">
        <v>5.5555555555555558E-3</v>
      </c>
      <c r="R148" s="5">
        <v>2.7777777777777779E-3</v>
      </c>
      <c r="S148" s="5" t="s">
        <v>573</v>
      </c>
      <c r="T148" s="9">
        <f>MID(Table1[[#This Row],[Duration of the event described in that row.]],3,2)*60+RIGHT(Table1[[#This Row],[Duration of the event described in that row.]],2)</f>
        <v>1</v>
      </c>
      <c r="U148" s="3">
        <v>147</v>
      </c>
      <c r="V148" s="3" t="s">
        <v>69</v>
      </c>
      <c r="W148" s="3" t="s">
        <v>5</v>
      </c>
      <c r="AG148" s="3" t="s">
        <v>177</v>
      </c>
      <c r="AI148" s="3" t="str">
        <f>_xlfn.IFNA(INDEX('normalized by minutes'!$AI$12:$AI$28,MATCH('raw data'!AG148,'normalized by minutes'!$AH$12:$AH$28,0)),"")</f>
        <v>bucks</v>
      </c>
      <c r="AJ148" s="3">
        <f t="shared" si="19"/>
        <v>0</v>
      </c>
      <c r="AO148" s="3" t="s">
        <v>14</v>
      </c>
      <c r="AU148" s="3" t="s">
        <v>268</v>
      </c>
      <c r="AV148" s="3" t="b">
        <f t="shared" si="14"/>
        <v>0</v>
      </c>
      <c r="AW148" s="3" t="b">
        <f t="shared" si="15"/>
        <v>1</v>
      </c>
      <c r="AX148" s="3" t="b">
        <f t="shared" si="16"/>
        <v>0</v>
      </c>
      <c r="AY148" s="3" t="b">
        <f t="shared" si="17"/>
        <v>0</v>
      </c>
      <c r="AZ148" s="3" t="b">
        <f t="shared" si="18"/>
        <v>0</v>
      </c>
      <c r="BA148" s="3">
        <f t="shared" si="20"/>
        <v>0</v>
      </c>
      <c r="BB148" s="3">
        <f>SUM($BA$2:BA148)</f>
        <v>70</v>
      </c>
    </row>
    <row r="149" spans="1:54" x14ac:dyDescent="0.35">
      <c r="A149" s="3">
        <v>42000406</v>
      </c>
      <c r="B149" s="3" t="s">
        <v>101</v>
      </c>
      <c r="C149" s="4">
        <v>44397</v>
      </c>
      <c r="D149" s="3" t="s">
        <v>103</v>
      </c>
      <c r="E149" s="3" t="s">
        <v>189</v>
      </c>
      <c r="F149" s="3" t="s">
        <v>104</v>
      </c>
      <c r="G149" s="3" t="s">
        <v>105</v>
      </c>
      <c r="H149" s="3" t="s">
        <v>102</v>
      </c>
      <c r="I149" s="3" t="s">
        <v>108</v>
      </c>
      <c r="J149" s="3" t="s">
        <v>68</v>
      </c>
      <c r="K149" s="3" t="s">
        <v>67</v>
      </c>
      <c r="L149" s="3" t="s">
        <v>107</v>
      </c>
      <c r="M149" s="3" t="s">
        <v>177</v>
      </c>
      <c r="N149" s="3">
        <v>2</v>
      </c>
      <c r="O149" s="3">
        <v>26</v>
      </c>
      <c r="P149" s="3">
        <v>31</v>
      </c>
      <c r="Q149" s="5">
        <v>5.4282407407407404E-3</v>
      </c>
      <c r="R149" s="5">
        <v>2.9050925925925928E-3</v>
      </c>
      <c r="S149" s="5" t="s">
        <v>576</v>
      </c>
      <c r="T149" s="9">
        <f>MID(Table1[[#This Row],[Duration of the event described in that row.]],3,2)*60+RIGHT(Table1[[#This Row],[Duration of the event described in that row.]],2)</f>
        <v>11</v>
      </c>
      <c r="U149" s="3">
        <v>148</v>
      </c>
      <c r="V149" s="3" t="s">
        <v>69</v>
      </c>
      <c r="W149" s="3" t="s">
        <v>7</v>
      </c>
      <c r="AG149" s="3" t="s">
        <v>177</v>
      </c>
      <c r="AH149" s="3">
        <v>0</v>
      </c>
      <c r="AI149" s="3" t="str">
        <f>_xlfn.IFNA(INDEX('normalized by minutes'!$AI$12:$AI$28,MATCH('raw data'!AG149,'normalized by minutes'!$AH$12:$AH$28,0)),"")</f>
        <v>bucks</v>
      </c>
      <c r="AJ149" s="3">
        <f t="shared" si="19"/>
        <v>0</v>
      </c>
      <c r="AM149" s="3" t="s">
        <v>4</v>
      </c>
      <c r="AO149" s="3" t="s">
        <v>128</v>
      </c>
      <c r="AP149" s="3">
        <v>26</v>
      </c>
      <c r="AQ149" s="3">
        <v>122</v>
      </c>
      <c r="AR149" s="3">
        <v>231</v>
      </c>
      <c r="AS149" s="3">
        <v>37.200000000000003</v>
      </c>
      <c r="AT149" s="3">
        <v>65.900000000000006</v>
      </c>
      <c r="AU149" s="3" t="s">
        <v>186</v>
      </c>
      <c r="AV149" s="3" t="b">
        <f t="shared" si="14"/>
        <v>0</v>
      </c>
      <c r="AW149" s="3" t="b">
        <f t="shared" si="15"/>
        <v>0</v>
      </c>
      <c r="AX149" s="3" t="b">
        <f t="shared" si="16"/>
        <v>0</v>
      </c>
      <c r="AY149" s="3" t="b">
        <f t="shared" si="17"/>
        <v>0</v>
      </c>
      <c r="AZ149" s="3" t="b">
        <f t="shared" si="18"/>
        <v>0</v>
      </c>
      <c r="BA149" s="3">
        <f t="shared" si="20"/>
        <v>1</v>
      </c>
      <c r="BB149" s="3">
        <f>SUM($BA$2:BA149)</f>
        <v>71</v>
      </c>
    </row>
    <row r="150" spans="1:54" x14ac:dyDescent="0.35">
      <c r="A150" s="3">
        <v>42000406</v>
      </c>
      <c r="B150" s="3" t="s">
        <v>101</v>
      </c>
      <c r="C150" s="4">
        <v>44397</v>
      </c>
      <c r="D150" s="3" t="s">
        <v>103</v>
      </c>
      <c r="E150" s="3" t="s">
        <v>189</v>
      </c>
      <c r="F150" s="3" t="s">
        <v>104</v>
      </c>
      <c r="G150" s="3" t="s">
        <v>105</v>
      </c>
      <c r="H150" s="3" t="s">
        <v>102</v>
      </c>
      <c r="I150" s="3" t="s">
        <v>108</v>
      </c>
      <c r="J150" s="3" t="s">
        <v>68</v>
      </c>
      <c r="K150" s="3" t="s">
        <v>67</v>
      </c>
      <c r="L150" s="3" t="s">
        <v>107</v>
      </c>
      <c r="M150" s="3" t="s">
        <v>177</v>
      </c>
      <c r="N150" s="3">
        <v>2</v>
      </c>
      <c r="O150" s="3">
        <v>26</v>
      </c>
      <c r="P150" s="3">
        <v>31</v>
      </c>
      <c r="Q150" s="5">
        <v>5.4166666666666669E-3</v>
      </c>
      <c r="R150" s="5">
        <v>2.9166666666666668E-3</v>
      </c>
      <c r="S150" s="5" t="s">
        <v>573</v>
      </c>
      <c r="T150" s="9">
        <f>MID(Table1[[#This Row],[Duration of the event described in that row.]],3,2)*60+RIGHT(Table1[[#This Row],[Duration of the event described in that row.]],2)</f>
        <v>1</v>
      </c>
      <c r="U150" s="3">
        <v>149</v>
      </c>
      <c r="V150" s="3" t="s">
        <v>110</v>
      </c>
      <c r="W150" s="3" t="s">
        <v>5</v>
      </c>
      <c r="AG150" s="3" t="s">
        <v>105</v>
      </c>
      <c r="AI150" s="3" t="str">
        <f>_xlfn.IFNA(INDEX('normalized by minutes'!$AI$12:$AI$28,MATCH('raw data'!AG150,'normalized by minutes'!$AH$12:$AH$28,0)),"")</f>
        <v>suns</v>
      </c>
      <c r="AJ150" s="3">
        <f t="shared" si="19"/>
        <v>0</v>
      </c>
      <c r="AO150" s="3" t="s">
        <v>14</v>
      </c>
      <c r="AU150" s="3" t="s">
        <v>269</v>
      </c>
      <c r="AV150" s="3" t="b">
        <f t="shared" si="14"/>
        <v>0</v>
      </c>
      <c r="AW150" s="3" t="b">
        <f t="shared" si="15"/>
        <v>1</v>
      </c>
      <c r="AX150" s="3" t="b">
        <f t="shared" si="16"/>
        <v>0</v>
      </c>
      <c r="AY150" s="3" t="b">
        <f t="shared" si="17"/>
        <v>0</v>
      </c>
      <c r="AZ150" s="3" t="b">
        <f t="shared" si="18"/>
        <v>0</v>
      </c>
      <c r="BA150" s="3">
        <f t="shared" si="20"/>
        <v>0</v>
      </c>
      <c r="BB150" s="3">
        <f>SUM($BA$2:BA150)</f>
        <v>71</v>
      </c>
    </row>
    <row r="151" spans="1:54" x14ac:dyDescent="0.35">
      <c r="A151" s="3">
        <v>42000406</v>
      </c>
      <c r="B151" s="3" t="s">
        <v>101</v>
      </c>
      <c r="C151" s="4">
        <v>44397</v>
      </c>
      <c r="D151" s="3" t="s">
        <v>103</v>
      </c>
      <c r="E151" s="3" t="s">
        <v>189</v>
      </c>
      <c r="F151" s="3" t="s">
        <v>104</v>
      </c>
      <c r="G151" s="3" t="s">
        <v>105</v>
      </c>
      <c r="H151" s="3" t="s">
        <v>102</v>
      </c>
      <c r="I151" s="3" t="s">
        <v>108</v>
      </c>
      <c r="J151" s="3" t="s">
        <v>68</v>
      </c>
      <c r="K151" s="3" t="s">
        <v>67</v>
      </c>
      <c r="L151" s="3" t="s">
        <v>107</v>
      </c>
      <c r="M151" s="3" t="s">
        <v>177</v>
      </c>
      <c r="N151" s="3">
        <v>2</v>
      </c>
      <c r="O151" s="3">
        <v>26</v>
      </c>
      <c r="P151" s="3">
        <v>31</v>
      </c>
      <c r="Q151" s="5">
        <v>5.3009259259259251E-3</v>
      </c>
      <c r="R151" s="5">
        <v>3.0324074074074073E-3</v>
      </c>
      <c r="S151" s="5" t="s">
        <v>579</v>
      </c>
      <c r="T151" s="9">
        <f>MID(Table1[[#This Row],[Duration of the event described in that row.]],3,2)*60+RIGHT(Table1[[#This Row],[Duration of the event described in that row.]],2)</f>
        <v>10</v>
      </c>
      <c r="U151" s="3">
        <v>150</v>
      </c>
      <c r="V151" s="3" t="s">
        <v>110</v>
      </c>
      <c r="W151" s="3" t="s">
        <v>7</v>
      </c>
      <c r="AG151" s="3" t="s">
        <v>104</v>
      </c>
      <c r="AH151" s="3">
        <v>0</v>
      </c>
      <c r="AI151" s="3" t="str">
        <f>_xlfn.IFNA(INDEX('normalized by minutes'!$AI$12:$AI$28,MATCH('raw data'!AG151,'normalized by minutes'!$AH$12:$AH$28,0)),"")</f>
        <v>suns</v>
      </c>
      <c r="AJ151" s="3">
        <f t="shared" si="19"/>
        <v>0</v>
      </c>
      <c r="AM151" s="3" t="s">
        <v>4</v>
      </c>
      <c r="AO151" s="3" t="s">
        <v>111</v>
      </c>
      <c r="AP151" s="3">
        <v>16</v>
      </c>
      <c r="AQ151" s="3">
        <v>-63</v>
      </c>
      <c r="AR151" s="3">
        <v>148</v>
      </c>
      <c r="AS151" s="3">
        <v>31.3</v>
      </c>
      <c r="AT151" s="3">
        <v>19.8</v>
      </c>
      <c r="AU151" s="3" t="s">
        <v>270</v>
      </c>
      <c r="AV151" s="3" t="b">
        <f t="shared" si="14"/>
        <v>0</v>
      </c>
      <c r="AW151" s="3" t="b">
        <f t="shared" si="15"/>
        <v>0</v>
      </c>
      <c r="AX151" s="3" t="b">
        <f t="shared" si="16"/>
        <v>0</v>
      </c>
      <c r="AY151" s="3" t="b">
        <f t="shared" si="17"/>
        <v>0</v>
      </c>
      <c r="AZ151" s="3" t="b">
        <f t="shared" si="18"/>
        <v>0</v>
      </c>
      <c r="BA151" s="3">
        <f t="shared" si="20"/>
        <v>1</v>
      </c>
      <c r="BB151" s="3">
        <f>SUM($BA$2:BA151)</f>
        <v>72</v>
      </c>
    </row>
    <row r="152" spans="1:54" x14ac:dyDescent="0.35">
      <c r="A152" s="3">
        <v>42000406</v>
      </c>
      <c r="B152" s="3" t="s">
        <v>101</v>
      </c>
      <c r="C152" s="4">
        <v>44397</v>
      </c>
      <c r="D152" s="3" t="s">
        <v>103</v>
      </c>
      <c r="E152" s="3" t="s">
        <v>189</v>
      </c>
      <c r="F152" s="3" t="s">
        <v>104</v>
      </c>
      <c r="G152" s="3" t="s">
        <v>105</v>
      </c>
      <c r="H152" s="3" t="s">
        <v>102</v>
      </c>
      <c r="I152" s="3" t="s">
        <v>108</v>
      </c>
      <c r="J152" s="3" t="s">
        <v>68</v>
      </c>
      <c r="K152" s="3" t="s">
        <v>67</v>
      </c>
      <c r="L152" s="3" t="s">
        <v>107</v>
      </c>
      <c r="M152" s="3" t="s">
        <v>177</v>
      </c>
      <c r="N152" s="3">
        <v>2</v>
      </c>
      <c r="O152" s="3">
        <v>26</v>
      </c>
      <c r="P152" s="3">
        <v>31</v>
      </c>
      <c r="Q152" s="5">
        <v>5.2893518518518515E-3</v>
      </c>
      <c r="R152" s="5">
        <v>3.0439814814814821E-3</v>
      </c>
      <c r="S152" s="5" t="s">
        <v>573</v>
      </c>
      <c r="T152" s="9">
        <f>MID(Table1[[#This Row],[Duration of the event described in that row.]],3,2)*60+RIGHT(Table1[[#This Row],[Duration of the event described in that row.]],2)</f>
        <v>1</v>
      </c>
      <c r="U152" s="3">
        <v>151</v>
      </c>
      <c r="V152" s="3" t="s">
        <v>69</v>
      </c>
      <c r="W152" s="3" t="s">
        <v>5</v>
      </c>
      <c r="AG152" s="3" t="s">
        <v>107</v>
      </c>
      <c r="AI152" s="3" t="str">
        <f>_xlfn.IFNA(INDEX('normalized by minutes'!$AI$12:$AI$28,MATCH('raw data'!AG152,'normalized by minutes'!$AH$12:$AH$28,0)),"")</f>
        <v>bucks</v>
      </c>
      <c r="AJ152" s="3">
        <f t="shared" si="19"/>
        <v>0</v>
      </c>
      <c r="AO152" s="3" t="s">
        <v>14</v>
      </c>
      <c r="AU152" s="3" t="s">
        <v>271</v>
      </c>
      <c r="AV152" s="3" t="b">
        <f t="shared" si="14"/>
        <v>0</v>
      </c>
      <c r="AW152" s="3" t="b">
        <f t="shared" si="15"/>
        <v>1</v>
      </c>
      <c r="AX152" s="3" t="b">
        <f t="shared" si="16"/>
        <v>0</v>
      </c>
      <c r="AY152" s="3" t="b">
        <f t="shared" si="17"/>
        <v>0</v>
      </c>
      <c r="AZ152" s="3" t="b">
        <f t="shared" si="18"/>
        <v>0</v>
      </c>
      <c r="BA152" s="3">
        <f t="shared" si="20"/>
        <v>0</v>
      </c>
      <c r="BB152" s="3">
        <f>SUM($BA$2:BA152)</f>
        <v>72</v>
      </c>
    </row>
    <row r="153" spans="1:54" x14ac:dyDescent="0.35">
      <c r="A153" s="3">
        <v>42000406</v>
      </c>
      <c r="B153" s="3" t="s">
        <v>101</v>
      </c>
      <c r="C153" s="4">
        <v>44397</v>
      </c>
      <c r="D153" s="3" t="s">
        <v>103</v>
      </c>
      <c r="E153" s="3" t="s">
        <v>189</v>
      </c>
      <c r="F153" s="3" t="s">
        <v>104</v>
      </c>
      <c r="G153" s="3" t="s">
        <v>105</v>
      </c>
      <c r="H153" s="3" t="s">
        <v>102</v>
      </c>
      <c r="I153" s="3" t="s">
        <v>108</v>
      </c>
      <c r="J153" s="3" t="s">
        <v>68</v>
      </c>
      <c r="K153" s="3" t="s">
        <v>67</v>
      </c>
      <c r="L153" s="3" t="s">
        <v>107</v>
      </c>
      <c r="M153" s="3" t="s">
        <v>177</v>
      </c>
      <c r="N153" s="3">
        <v>2</v>
      </c>
      <c r="O153" s="3">
        <v>26</v>
      </c>
      <c r="P153" s="3">
        <v>31</v>
      </c>
      <c r="Q153" s="5">
        <v>5.2314814814814819E-3</v>
      </c>
      <c r="R153" s="5">
        <v>3.1018518518518522E-3</v>
      </c>
      <c r="S153" s="5" t="s">
        <v>580</v>
      </c>
      <c r="T153" s="9">
        <f>MID(Table1[[#This Row],[Duration of the event described in that row.]],3,2)*60+RIGHT(Table1[[#This Row],[Duration of the event described in that row.]],2)</f>
        <v>5</v>
      </c>
      <c r="U153" s="3">
        <v>152</v>
      </c>
      <c r="V153" s="3" t="s">
        <v>110</v>
      </c>
      <c r="W153" s="3" t="s">
        <v>9</v>
      </c>
      <c r="AE153" s="3" t="s">
        <v>177</v>
      </c>
      <c r="AG153" s="3" t="s">
        <v>104</v>
      </c>
      <c r="AI153" s="3" t="str">
        <f>_xlfn.IFNA(INDEX('normalized by minutes'!$AI$12:$AI$28,MATCH('raw data'!AG153,'normalized by minutes'!$AH$12:$AH$28,0)),"")</f>
        <v>suns</v>
      </c>
      <c r="AJ153" s="3">
        <f t="shared" si="19"/>
        <v>0</v>
      </c>
      <c r="AL153" s="3" t="s">
        <v>10</v>
      </c>
      <c r="AO153" s="3" t="s">
        <v>141</v>
      </c>
      <c r="AU153" s="3" t="s">
        <v>272</v>
      </c>
      <c r="AV153" s="3" t="b">
        <f t="shared" si="14"/>
        <v>0</v>
      </c>
      <c r="AW153" s="3" t="b">
        <f t="shared" si="15"/>
        <v>0</v>
      </c>
      <c r="AX153" s="3" t="b">
        <f t="shared" si="16"/>
        <v>0</v>
      </c>
      <c r="AY153" s="3" t="b">
        <f t="shared" si="17"/>
        <v>0</v>
      </c>
      <c r="AZ153" s="3" t="b">
        <f t="shared" si="18"/>
        <v>0</v>
      </c>
      <c r="BA153" s="3">
        <f t="shared" si="20"/>
        <v>1</v>
      </c>
      <c r="BB153" s="3">
        <f>SUM($BA$2:BA153)</f>
        <v>73</v>
      </c>
    </row>
    <row r="154" spans="1:54" x14ac:dyDescent="0.35">
      <c r="A154" s="3">
        <v>42000406</v>
      </c>
      <c r="B154" s="3" t="s">
        <v>101</v>
      </c>
      <c r="C154" s="4">
        <v>44397</v>
      </c>
      <c r="D154" s="3" t="s">
        <v>103</v>
      </c>
      <c r="E154" s="3" t="s">
        <v>189</v>
      </c>
      <c r="F154" s="3" t="s">
        <v>104</v>
      </c>
      <c r="G154" s="3" t="s">
        <v>105</v>
      </c>
      <c r="H154" s="3" t="s">
        <v>102</v>
      </c>
      <c r="I154" s="3" t="s">
        <v>108</v>
      </c>
      <c r="J154" s="3" t="s">
        <v>68</v>
      </c>
      <c r="K154" s="3" t="s">
        <v>67</v>
      </c>
      <c r="L154" s="3" t="s">
        <v>107</v>
      </c>
      <c r="M154" s="3" t="s">
        <v>177</v>
      </c>
      <c r="N154" s="3">
        <v>2</v>
      </c>
      <c r="O154" s="3">
        <v>26</v>
      </c>
      <c r="P154" s="3">
        <v>32</v>
      </c>
      <c r="Q154" s="5">
        <v>5.2314814814814819E-3</v>
      </c>
      <c r="R154" s="5">
        <v>3.1018518518518522E-3</v>
      </c>
      <c r="S154" s="5" t="s">
        <v>563</v>
      </c>
      <c r="T154" s="9">
        <f>MID(Table1[[#This Row],[Duration of the event described in that row.]],3,2)*60+RIGHT(Table1[[#This Row],[Duration of the event described in that row.]],2)</f>
        <v>0</v>
      </c>
      <c r="U154" s="3">
        <v>153</v>
      </c>
      <c r="V154" s="3" t="s">
        <v>69</v>
      </c>
      <c r="W154" s="3" t="s">
        <v>11</v>
      </c>
      <c r="AD154" s="3">
        <v>1</v>
      </c>
      <c r="AF154" s="3">
        <v>2</v>
      </c>
      <c r="AG154" s="3" t="s">
        <v>177</v>
      </c>
      <c r="AH154" s="3">
        <v>1</v>
      </c>
      <c r="AI154" s="3" t="str">
        <f>_xlfn.IFNA(INDEX('normalized by minutes'!$AI$12:$AI$28,MATCH('raw data'!AG154,'normalized by minutes'!$AH$12:$AH$28,0)),"")</f>
        <v>bucks</v>
      </c>
      <c r="AJ154" s="3">
        <f t="shared" si="19"/>
        <v>1</v>
      </c>
      <c r="AM154" s="3" t="s">
        <v>8</v>
      </c>
      <c r="AO154" s="3" t="s">
        <v>143</v>
      </c>
      <c r="AU154" s="3" t="s">
        <v>273</v>
      </c>
      <c r="AV154" s="3" t="b">
        <f t="shared" si="14"/>
        <v>0</v>
      </c>
      <c r="AW154" s="3" t="b">
        <f t="shared" si="15"/>
        <v>0</v>
      </c>
      <c r="AX154" s="3" t="b">
        <f t="shared" si="16"/>
        <v>0</v>
      </c>
      <c r="AY154" s="3" t="b">
        <f t="shared" si="17"/>
        <v>0</v>
      </c>
      <c r="AZ154" s="3" t="b">
        <f t="shared" si="18"/>
        <v>1</v>
      </c>
      <c r="BA154" s="3">
        <f t="shared" si="20"/>
        <v>0</v>
      </c>
      <c r="BB154" s="3">
        <f>SUM($BA$2:BA154)</f>
        <v>73</v>
      </c>
    </row>
    <row r="155" spans="1:54" x14ac:dyDescent="0.35">
      <c r="A155" s="3">
        <v>42000406</v>
      </c>
      <c r="B155" s="3" t="s">
        <v>101</v>
      </c>
      <c r="C155" s="4">
        <v>44397</v>
      </c>
      <c r="D155" s="3" t="s">
        <v>103</v>
      </c>
      <c r="E155" s="3" t="s">
        <v>189</v>
      </c>
      <c r="F155" s="3" t="s">
        <v>104</v>
      </c>
      <c r="G155" s="3" t="s">
        <v>105</v>
      </c>
      <c r="H155" s="3" t="s">
        <v>102</v>
      </c>
      <c r="I155" s="3" t="s">
        <v>108</v>
      </c>
      <c r="J155" s="3" t="s">
        <v>81</v>
      </c>
      <c r="K155" s="3" t="s">
        <v>67</v>
      </c>
      <c r="L155" s="3" t="s">
        <v>107</v>
      </c>
      <c r="M155" s="3" t="s">
        <v>177</v>
      </c>
      <c r="N155" s="3">
        <v>2</v>
      </c>
      <c r="O155" s="3">
        <v>26</v>
      </c>
      <c r="P155" s="3">
        <v>32</v>
      </c>
      <c r="Q155" s="5">
        <v>5.2314814814814819E-3</v>
      </c>
      <c r="R155" s="5">
        <v>3.1018518518518522E-3</v>
      </c>
      <c r="S155" s="5" t="s">
        <v>563</v>
      </c>
      <c r="T155" s="9">
        <f>MID(Table1[[#This Row],[Duration of the event described in that row.]],3,2)*60+RIGHT(Table1[[#This Row],[Duration of the event described in that row.]],2)</f>
        <v>0</v>
      </c>
      <c r="U155" s="3">
        <v>154</v>
      </c>
      <c r="V155" s="3" t="s">
        <v>69</v>
      </c>
      <c r="W155" s="3" t="s">
        <v>176</v>
      </c>
      <c r="AB155" s="3" t="s">
        <v>81</v>
      </c>
      <c r="AC155" s="3" t="s">
        <v>68</v>
      </c>
      <c r="AG155" s="3" t="s">
        <v>68</v>
      </c>
      <c r="AI155" s="3" t="str">
        <f>_xlfn.IFNA(INDEX('normalized by minutes'!$AI$12:$AI$28,MATCH('raw data'!AG155,'normalized by minutes'!$AH$12:$AH$28,0)),"")</f>
        <v>bucks</v>
      </c>
      <c r="AJ155" s="3">
        <f t="shared" si="19"/>
        <v>0</v>
      </c>
      <c r="AO155" s="3" t="s">
        <v>16</v>
      </c>
      <c r="AU155" s="3" t="s">
        <v>90</v>
      </c>
      <c r="AV155" s="3" t="b">
        <f t="shared" si="14"/>
        <v>0</v>
      </c>
      <c r="AW155" s="3" t="b">
        <f t="shared" si="15"/>
        <v>0</v>
      </c>
      <c r="AX155" s="3" t="b">
        <f t="shared" si="16"/>
        <v>0</v>
      </c>
      <c r="AY155" s="3" t="b">
        <f t="shared" si="17"/>
        <v>0</v>
      </c>
      <c r="AZ155" s="3" t="b">
        <f t="shared" si="18"/>
        <v>0</v>
      </c>
      <c r="BA155" s="3">
        <f t="shared" si="20"/>
        <v>1</v>
      </c>
      <c r="BB155" s="3">
        <f>SUM($BA$2:BA155)</f>
        <v>74</v>
      </c>
    </row>
    <row r="156" spans="1:54" x14ac:dyDescent="0.35">
      <c r="A156" s="3">
        <v>42000406</v>
      </c>
      <c r="B156" s="3" t="s">
        <v>101</v>
      </c>
      <c r="C156" s="4">
        <v>44397</v>
      </c>
      <c r="D156" s="3" t="s">
        <v>103</v>
      </c>
      <c r="E156" s="3" t="s">
        <v>106</v>
      </c>
      <c r="F156" s="3" t="s">
        <v>104</v>
      </c>
      <c r="G156" s="3" t="s">
        <v>105</v>
      </c>
      <c r="H156" s="3" t="s">
        <v>102</v>
      </c>
      <c r="I156" s="3" t="s">
        <v>108</v>
      </c>
      <c r="J156" s="3" t="s">
        <v>81</v>
      </c>
      <c r="K156" s="3" t="s">
        <v>67</v>
      </c>
      <c r="L156" s="3" t="s">
        <v>107</v>
      </c>
      <c r="M156" s="3" t="s">
        <v>177</v>
      </c>
      <c r="N156" s="3">
        <v>2</v>
      </c>
      <c r="O156" s="3">
        <v>26</v>
      </c>
      <c r="P156" s="3">
        <v>32</v>
      </c>
      <c r="Q156" s="5">
        <v>5.2314814814814819E-3</v>
      </c>
      <c r="R156" s="5">
        <v>3.1018518518518522E-3</v>
      </c>
      <c r="S156" s="5" t="s">
        <v>563</v>
      </c>
      <c r="T156" s="9">
        <f>MID(Table1[[#This Row],[Duration of the event described in that row.]],3,2)*60+RIGHT(Table1[[#This Row],[Duration of the event described in that row.]],2)</f>
        <v>0</v>
      </c>
      <c r="U156" s="3">
        <v>155</v>
      </c>
      <c r="V156" s="3" t="s">
        <v>110</v>
      </c>
      <c r="W156" s="3" t="s">
        <v>176</v>
      </c>
      <c r="AB156" s="3" t="s">
        <v>106</v>
      </c>
      <c r="AC156" s="3" t="s">
        <v>189</v>
      </c>
      <c r="AG156" s="3" t="s">
        <v>189</v>
      </c>
      <c r="AI156" s="3" t="str">
        <f>_xlfn.IFNA(INDEX('normalized by minutes'!$AI$12:$AI$28,MATCH('raw data'!AG156,'normalized by minutes'!$AH$12:$AH$28,0)),"")</f>
        <v>suns</v>
      </c>
      <c r="AJ156" s="3">
        <f t="shared" si="19"/>
        <v>0</v>
      </c>
      <c r="AO156" s="3" t="s">
        <v>16</v>
      </c>
      <c r="AU156" s="3" t="s">
        <v>274</v>
      </c>
      <c r="AV156" s="3" t="b">
        <f t="shared" si="14"/>
        <v>0</v>
      </c>
      <c r="AW156" s="3" t="b">
        <f t="shared" si="15"/>
        <v>0</v>
      </c>
      <c r="AX156" s="3" t="b">
        <f t="shared" si="16"/>
        <v>0</v>
      </c>
      <c r="AY156" s="3" t="b">
        <f t="shared" si="17"/>
        <v>0</v>
      </c>
      <c r="AZ156" s="3" t="b">
        <f t="shared" si="18"/>
        <v>0</v>
      </c>
      <c r="BA156" s="3">
        <f t="shared" si="20"/>
        <v>0</v>
      </c>
      <c r="BB156" s="3">
        <f>SUM($BA$2:BA156)</f>
        <v>74</v>
      </c>
    </row>
    <row r="157" spans="1:54" x14ac:dyDescent="0.35">
      <c r="A157" s="3">
        <v>42000406</v>
      </c>
      <c r="B157" s="3" t="s">
        <v>101</v>
      </c>
      <c r="C157" s="4">
        <v>44397</v>
      </c>
      <c r="D157" s="3" t="s">
        <v>103</v>
      </c>
      <c r="E157" s="3" t="s">
        <v>189</v>
      </c>
      <c r="F157" s="3" t="s">
        <v>104</v>
      </c>
      <c r="G157" s="3" t="s">
        <v>105</v>
      </c>
      <c r="H157" s="3" t="s">
        <v>102</v>
      </c>
      <c r="I157" s="3" t="s">
        <v>108</v>
      </c>
      <c r="J157" s="3" t="s">
        <v>68</v>
      </c>
      <c r="K157" s="3" t="s">
        <v>67</v>
      </c>
      <c r="L157" s="3" t="s">
        <v>107</v>
      </c>
      <c r="M157" s="3" t="s">
        <v>177</v>
      </c>
      <c r="N157" s="3">
        <v>2</v>
      </c>
      <c r="O157" s="3">
        <v>26</v>
      </c>
      <c r="P157" s="3">
        <v>33</v>
      </c>
      <c r="Q157" s="5">
        <v>5.2314814814814819E-3</v>
      </c>
      <c r="R157" s="5">
        <v>3.1018518518518522E-3</v>
      </c>
      <c r="S157" s="5" t="s">
        <v>563</v>
      </c>
      <c r="T157" s="9">
        <f>MID(Table1[[#This Row],[Duration of the event described in that row.]],3,2)*60+RIGHT(Table1[[#This Row],[Duration of the event described in that row.]],2)</f>
        <v>0</v>
      </c>
      <c r="U157" s="3">
        <v>156</v>
      </c>
      <c r="V157" s="3" t="s">
        <v>69</v>
      </c>
      <c r="W157" s="3" t="s">
        <v>11</v>
      </c>
      <c r="AD157" s="3">
        <v>2</v>
      </c>
      <c r="AF157" s="3">
        <v>2</v>
      </c>
      <c r="AG157" s="3" t="s">
        <v>177</v>
      </c>
      <c r="AH157" s="3">
        <v>1</v>
      </c>
      <c r="AI157" s="3" t="str">
        <f>_xlfn.IFNA(INDEX('normalized by minutes'!$AI$12:$AI$28,MATCH('raw data'!AG157,'normalized by minutes'!$AH$12:$AH$28,0)),"")</f>
        <v>bucks</v>
      </c>
      <c r="AJ157" s="3">
        <f t="shared" si="19"/>
        <v>1</v>
      </c>
      <c r="AM157" s="3" t="s">
        <v>8</v>
      </c>
      <c r="AO157" s="3" t="s">
        <v>145</v>
      </c>
      <c r="AU157" s="3" t="s">
        <v>275</v>
      </c>
      <c r="AV157" s="3" t="b">
        <f t="shared" si="14"/>
        <v>0</v>
      </c>
      <c r="AW157" s="3" t="b">
        <f t="shared" si="15"/>
        <v>0</v>
      </c>
      <c r="AX157" s="3" t="b">
        <f t="shared" si="16"/>
        <v>0</v>
      </c>
      <c r="AY157" s="3" t="b">
        <f t="shared" si="17"/>
        <v>0</v>
      </c>
      <c r="AZ157" s="3" t="b">
        <f t="shared" si="18"/>
        <v>1</v>
      </c>
      <c r="BA157" s="3">
        <f t="shared" si="20"/>
        <v>0</v>
      </c>
      <c r="BB157" s="3">
        <f>SUM($BA$2:BA157)</f>
        <v>74</v>
      </c>
    </row>
    <row r="158" spans="1:54" x14ac:dyDescent="0.35">
      <c r="A158" s="3">
        <v>42000406</v>
      </c>
      <c r="B158" s="3" t="s">
        <v>101</v>
      </c>
      <c r="C158" s="4">
        <v>44397</v>
      </c>
      <c r="D158" s="3" t="s">
        <v>103</v>
      </c>
      <c r="E158" s="3" t="s">
        <v>106</v>
      </c>
      <c r="F158" s="3" t="s">
        <v>104</v>
      </c>
      <c r="G158" s="3" t="s">
        <v>105</v>
      </c>
      <c r="H158" s="3" t="s">
        <v>102</v>
      </c>
      <c r="I158" s="3" t="s">
        <v>108</v>
      </c>
      <c r="J158" s="3" t="s">
        <v>81</v>
      </c>
      <c r="K158" s="3" t="s">
        <v>67</v>
      </c>
      <c r="L158" s="3" t="s">
        <v>107</v>
      </c>
      <c r="M158" s="3" t="s">
        <v>177</v>
      </c>
      <c r="N158" s="3">
        <v>2</v>
      </c>
      <c r="O158" s="3">
        <v>28</v>
      </c>
      <c r="P158" s="3">
        <v>33</v>
      </c>
      <c r="Q158" s="5">
        <v>5.0810185185185186E-3</v>
      </c>
      <c r="R158" s="5">
        <v>3.2523148148148151E-3</v>
      </c>
      <c r="S158" s="5" t="s">
        <v>588</v>
      </c>
      <c r="T158" s="9">
        <f>MID(Table1[[#This Row],[Duration of the event described in that row.]],3,2)*60+RIGHT(Table1[[#This Row],[Duration of the event described in that row.]],2)</f>
        <v>13</v>
      </c>
      <c r="U158" s="3">
        <v>157</v>
      </c>
      <c r="V158" s="3" t="s">
        <v>110</v>
      </c>
      <c r="W158" s="3" t="s">
        <v>7</v>
      </c>
      <c r="AG158" s="3" t="s">
        <v>103</v>
      </c>
      <c r="AH158" s="3">
        <v>2</v>
      </c>
      <c r="AI158" s="3" t="str">
        <f>_xlfn.IFNA(INDEX('normalized by minutes'!$AI$12:$AI$28,MATCH('raw data'!AG158,'normalized by minutes'!$AH$12:$AH$28,0)),"")</f>
        <v>suns</v>
      </c>
      <c r="AJ158" s="3">
        <f t="shared" si="19"/>
        <v>-2</v>
      </c>
      <c r="AM158" s="3" t="s">
        <v>8</v>
      </c>
      <c r="AO158" s="3" t="s">
        <v>115</v>
      </c>
      <c r="AP158" s="3">
        <v>6</v>
      </c>
      <c r="AQ158" s="3">
        <v>49</v>
      </c>
      <c r="AR158" s="3">
        <v>26</v>
      </c>
      <c r="AS158" s="3">
        <v>20.100000000000001</v>
      </c>
      <c r="AT158" s="3">
        <v>7.6</v>
      </c>
      <c r="AU158" s="3" t="s">
        <v>276</v>
      </c>
      <c r="AV158" s="3" t="b">
        <f t="shared" si="14"/>
        <v>1</v>
      </c>
      <c r="AW158" s="3" t="b">
        <f t="shared" si="15"/>
        <v>0</v>
      </c>
      <c r="AX158" s="3" t="b">
        <f t="shared" si="16"/>
        <v>0</v>
      </c>
      <c r="AY158" s="3" t="b">
        <f t="shared" si="17"/>
        <v>0</v>
      </c>
      <c r="AZ158" s="3" t="b">
        <f t="shared" si="18"/>
        <v>0</v>
      </c>
      <c r="BA158" s="3">
        <f t="shared" si="20"/>
        <v>1</v>
      </c>
      <c r="BB158" s="3">
        <f>SUM($BA$2:BA158)</f>
        <v>75</v>
      </c>
    </row>
    <row r="159" spans="1:54" x14ac:dyDescent="0.35">
      <c r="A159" s="3">
        <v>42000406</v>
      </c>
      <c r="B159" s="3" t="s">
        <v>101</v>
      </c>
      <c r="C159" s="4">
        <v>44397</v>
      </c>
      <c r="D159" s="3" t="s">
        <v>103</v>
      </c>
      <c r="E159" s="3" t="s">
        <v>106</v>
      </c>
      <c r="F159" s="3" t="s">
        <v>104</v>
      </c>
      <c r="G159" s="3" t="s">
        <v>105</v>
      </c>
      <c r="H159" s="3" t="s">
        <v>102</v>
      </c>
      <c r="I159" s="3" t="s">
        <v>108</v>
      </c>
      <c r="J159" s="3" t="s">
        <v>81</v>
      </c>
      <c r="K159" s="3" t="s">
        <v>67</v>
      </c>
      <c r="L159" s="3" t="s">
        <v>107</v>
      </c>
      <c r="M159" s="3" t="s">
        <v>177</v>
      </c>
      <c r="N159" s="3">
        <v>2</v>
      </c>
      <c r="O159" s="3">
        <v>28</v>
      </c>
      <c r="P159" s="3">
        <v>33</v>
      </c>
      <c r="Q159" s="5">
        <v>4.9768518518518521E-3</v>
      </c>
      <c r="R159" s="5">
        <v>3.3564814814814811E-3</v>
      </c>
      <c r="S159" s="5" t="s">
        <v>577</v>
      </c>
      <c r="T159" s="9">
        <f>MID(Table1[[#This Row],[Duration of the event described in that row.]],3,2)*60+RIGHT(Table1[[#This Row],[Duration of the event described in that row.]],2)</f>
        <v>9</v>
      </c>
      <c r="U159" s="3">
        <v>158</v>
      </c>
      <c r="V159" s="3" t="s">
        <v>69</v>
      </c>
      <c r="W159" s="3" t="s">
        <v>7</v>
      </c>
      <c r="AG159" s="3" t="s">
        <v>67</v>
      </c>
      <c r="AH159" s="3">
        <v>0</v>
      </c>
      <c r="AI159" s="3" t="str">
        <f>_xlfn.IFNA(INDEX('normalized by minutes'!$AI$12:$AI$28,MATCH('raw data'!AG159,'normalized by minutes'!$AH$12:$AH$28,0)),"")</f>
        <v>bucks</v>
      </c>
      <c r="AJ159" s="3">
        <f t="shared" si="19"/>
        <v>0</v>
      </c>
      <c r="AM159" s="3" t="s">
        <v>4</v>
      </c>
      <c r="AO159" s="3" t="s">
        <v>111</v>
      </c>
      <c r="AP159" s="3">
        <v>20</v>
      </c>
      <c r="AQ159" s="3">
        <v>-20</v>
      </c>
      <c r="AR159" s="3">
        <v>194</v>
      </c>
      <c r="AS159" s="3">
        <v>23</v>
      </c>
      <c r="AT159" s="3">
        <v>69.599999999999994</v>
      </c>
      <c r="AU159" s="3" t="s">
        <v>277</v>
      </c>
      <c r="AV159" s="3" t="b">
        <f t="shared" si="14"/>
        <v>0</v>
      </c>
      <c r="AW159" s="3" t="b">
        <f t="shared" si="15"/>
        <v>0</v>
      </c>
      <c r="AX159" s="3" t="b">
        <f t="shared" si="16"/>
        <v>0</v>
      </c>
      <c r="AY159" s="3" t="b">
        <f t="shared" si="17"/>
        <v>0</v>
      </c>
      <c r="AZ159" s="3" t="b">
        <f t="shared" si="18"/>
        <v>0</v>
      </c>
      <c r="BA159" s="3">
        <f t="shared" si="20"/>
        <v>1</v>
      </c>
      <c r="BB159" s="3">
        <f>SUM($BA$2:BA159)</f>
        <v>76</v>
      </c>
    </row>
    <row r="160" spans="1:54" x14ac:dyDescent="0.35">
      <c r="A160" s="3">
        <v>42000406</v>
      </c>
      <c r="B160" s="3" t="s">
        <v>101</v>
      </c>
      <c r="C160" s="4">
        <v>44397</v>
      </c>
      <c r="D160" s="3" t="s">
        <v>103</v>
      </c>
      <c r="E160" s="3" t="s">
        <v>106</v>
      </c>
      <c r="F160" s="3" t="s">
        <v>104</v>
      </c>
      <c r="G160" s="3" t="s">
        <v>105</v>
      </c>
      <c r="H160" s="3" t="s">
        <v>102</v>
      </c>
      <c r="I160" s="3" t="s">
        <v>108</v>
      </c>
      <c r="J160" s="3" t="s">
        <v>81</v>
      </c>
      <c r="K160" s="3" t="s">
        <v>67</v>
      </c>
      <c r="L160" s="3" t="s">
        <v>107</v>
      </c>
      <c r="M160" s="3" t="s">
        <v>177</v>
      </c>
      <c r="N160" s="3">
        <v>2</v>
      </c>
      <c r="O160" s="3">
        <v>28</v>
      </c>
      <c r="P160" s="3">
        <v>33</v>
      </c>
      <c r="Q160" s="5">
        <v>4.9652777777777777E-3</v>
      </c>
      <c r="R160" s="5">
        <v>3.3680555555555551E-3</v>
      </c>
      <c r="S160" s="5" t="s">
        <v>573</v>
      </c>
      <c r="T160" s="9">
        <f>MID(Table1[[#This Row],[Duration of the event described in that row.]],3,2)*60+RIGHT(Table1[[#This Row],[Duration of the event described in that row.]],2)</f>
        <v>1</v>
      </c>
      <c r="U160" s="3">
        <v>159</v>
      </c>
      <c r="V160" s="3" t="s">
        <v>110</v>
      </c>
      <c r="W160" s="3" t="s">
        <v>5</v>
      </c>
      <c r="AG160" s="3" t="s">
        <v>106</v>
      </c>
      <c r="AI160" s="3" t="str">
        <f>_xlfn.IFNA(INDEX('normalized by minutes'!$AI$12:$AI$28,MATCH('raw data'!AG160,'normalized by minutes'!$AH$12:$AH$28,0)),"")</f>
        <v>suns</v>
      </c>
      <c r="AJ160" s="3">
        <f t="shared" si="19"/>
        <v>0</v>
      </c>
      <c r="AO160" s="3" t="s">
        <v>14</v>
      </c>
      <c r="AU160" s="3" t="s">
        <v>278</v>
      </c>
      <c r="AV160" s="3" t="b">
        <f t="shared" si="14"/>
        <v>0</v>
      </c>
      <c r="AW160" s="3" t="b">
        <f t="shared" si="15"/>
        <v>1</v>
      </c>
      <c r="AX160" s="3" t="b">
        <f t="shared" si="16"/>
        <v>0</v>
      </c>
      <c r="AY160" s="3" t="b">
        <f t="shared" si="17"/>
        <v>0</v>
      </c>
      <c r="AZ160" s="3" t="b">
        <f t="shared" si="18"/>
        <v>0</v>
      </c>
      <c r="BA160" s="3">
        <f t="shared" si="20"/>
        <v>0</v>
      </c>
      <c r="BB160" s="3">
        <f>SUM($BA$2:BA160)</f>
        <v>76</v>
      </c>
    </row>
    <row r="161" spans="1:54" x14ac:dyDescent="0.35">
      <c r="A161" s="3">
        <v>42000406</v>
      </c>
      <c r="B161" s="3" t="s">
        <v>101</v>
      </c>
      <c r="C161" s="4">
        <v>44397</v>
      </c>
      <c r="D161" s="3" t="s">
        <v>103</v>
      </c>
      <c r="E161" s="3" t="s">
        <v>106</v>
      </c>
      <c r="F161" s="3" t="s">
        <v>104</v>
      </c>
      <c r="G161" s="3" t="s">
        <v>105</v>
      </c>
      <c r="H161" s="3" t="s">
        <v>102</v>
      </c>
      <c r="I161" s="3" t="s">
        <v>108</v>
      </c>
      <c r="J161" s="3" t="s">
        <v>81</v>
      </c>
      <c r="K161" s="3" t="s">
        <v>67</v>
      </c>
      <c r="L161" s="3" t="s">
        <v>107</v>
      </c>
      <c r="M161" s="3" t="s">
        <v>177</v>
      </c>
      <c r="N161" s="3">
        <v>2</v>
      </c>
      <c r="O161" s="3">
        <v>30</v>
      </c>
      <c r="P161" s="3">
        <v>33</v>
      </c>
      <c r="Q161" s="5">
        <v>4.6643518518518518E-3</v>
      </c>
      <c r="R161" s="5">
        <v>3.6689814814814814E-3</v>
      </c>
      <c r="S161" s="5" t="s">
        <v>589</v>
      </c>
      <c r="T161" s="9">
        <f>MID(Table1[[#This Row],[Duration of the event described in that row.]],3,2)*60+RIGHT(Table1[[#This Row],[Duration of the event described in that row.]],2)</f>
        <v>26</v>
      </c>
      <c r="U161" s="3">
        <v>160</v>
      </c>
      <c r="V161" s="3" t="s">
        <v>110</v>
      </c>
      <c r="W161" s="3" t="s">
        <v>7</v>
      </c>
      <c r="AG161" s="3" t="s">
        <v>106</v>
      </c>
      <c r="AH161" s="3">
        <v>2</v>
      </c>
      <c r="AI161" s="3" t="str">
        <f>_xlfn.IFNA(INDEX('normalized by minutes'!$AI$12:$AI$28,MATCH('raw data'!AG161,'normalized by minutes'!$AH$12:$AH$28,0)),"")</f>
        <v>suns</v>
      </c>
      <c r="AJ161" s="3">
        <f t="shared" si="19"/>
        <v>-2</v>
      </c>
      <c r="AM161" s="3" t="s">
        <v>8</v>
      </c>
      <c r="AO161" s="3" t="s">
        <v>279</v>
      </c>
      <c r="AP161" s="3">
        <v>6</v>
      </c>
      <c r="AQ161" s="3">
        <v>18</v>
      </c>
      <c r="AR161" s="3">
        <v>56</v>
      </c>
      <c r="AS161" s="3">
        <v>23.2</v>
      </c>
      <c r="AT161" s="3">
        <v>10.6</v>
      </c>
      <c r="AU161" s="3" t="s">
        <v>280</v>
      </c>
      <c r="AV161" s="3" t="b">
        <f t="shared" si="14"/>
        <v>1</v>
      </c>
      <c r="AW161" s="3" t="b">
        <f t="shared" si="15"/>
        <v>0</v>
      </c>
      <c r="AX161" s="3" t="b">
        <f t="shared" si="16"/>
        <v>0</v>
      </c>
      <c r="AY161" s="3" t="b">
        <f t="shared" si="17"/>
        <v>0</v>
      </c>
      <c r="AZ161" s="3" t="b">
        <f t="shared" si="18"/>
        <v>0</v>
      </c>
      <c r="BA161" s="3">
        <f t="shared" si="20"/>
        <v>1</v>
      </c>
      <c r="BB161" s="3">
        <f>SUM($BA$2:BA161)</f>
        <v>77</v>
      </c>
    </row>
    <row r="162" spans="1:54" x14ac:dyDescent="0.35">
      <c r="A162" s="3">
        <v>42000406</v>
      </c>
      <c r="B162" s="3" t="s">
        <v>101</v>
      </c>
      <c r="C162" s="4">
        <v>44397</v>
      </c>
      <c r="D162" s="3" t="s">
        <v>103</v>
      </c>
      <c r="E162" s="3" t="s">
        <v>106</v>
      </c>
      <c r="F162" s="3" t="s">
        <v>104</v>
      </c>
      <c r="G162" s="3" t="s">
        <v>105</v>
      </c>
      <c r="H162" s="3" t="s">
        <v>102</v>
      </c>
      <c r="I162" s="3" t="s">
        <v>108</v>
      </c>
      <c r="J162" s="3" t="s">
        <v>81</v>
      </c>
      <c r="K162" s="3" t="s">
        <v>67</v>
      </c>
      <c r="L162" s="3" t="s">
        <v>107</v>
      </c>
      <c r="M162" s="3" t="s">
        <v>177</v>
      </c>
      <c r="N162" s="3">
        <v>2</v>
      </c>
      <c r="O162" s="3">
        <v>30</v>
      </c>
      <c r="P162" s="3">
        <v>33</v>
      </c>
      <c r="Q162" s="5">
        <v>4.4444444444444444E-3</v>
      </c>
      <c r="R162" s="5">
        <v>3.8888888888888883E-3</v>
      </c>
      <c r="S162" s="5" t="s">
        <v>567</v>
      </c>
      <c r="T162" s="9">
        <f>MID(Table1[[#This Row],[Duration of the event described in that row.]],3,2)*60+RIGHT(Table1[[#This Row],[Duration of the event described in that row.]],2)</f>
        <v>19</v>
      </c>
      <c r="U162" s="3">
        <v>161</v>
      </c>
      <c r="V162" s="3" t="s">
        <v>69</v>
      </c>
      <c r="W162" s="3" t="s">
        <v>18</v>
      </c>
      <c r="AG162" s="3" t="s">
        <v>67</v>
      </c>
      <c r="AI162" s="3" t="str">
        <f>_xlfn.IFNA(INDEX('normalized by minutes'!$AI$12:$AI$28,MATCH('raw data'!AG162,'normalized by minutes'!$AH$12:$AH$28,0)),"")</f>
        <v>bucks</v>
      </c>
      <c r="AJ162" s="3">
        <f t="shared" si="19"/>
        <v>0</v>
      </c>
      <c r="AL162" s="3" t="s">
        <v>72</v>
      </c>
      <c r="AN162" s="3" t="s">
        <v>104</v>
      </c>
      <c r="AO162" s="3" t="s">
        <v>72</v>
      </c>
      <c r="AU162" s="3" t="s">
        <v>281</v>
      </c>
      <c r="AV162" s="3" t="b">
        <f t="shared" si="14"/>
        <v>0</v>
      </c>
      <c r="AW162" s="3" t="b">
        <f t="shared" si="15"/>
        <v>0</v>
      </c>
      <c r="AX162" s="3" t="b">
        <f t="shared" si="16"/>
        <v>1</v>
      </c>
      <c r="AY162" s="3" t="b">
        <f t="shared" si="17"/>
        <v>0</v>
      </c>
      <c r="AZ162" s="3" t="b">
        <f t="shared" si="18"/>
        <v>0</v>
      </c>
      <c r="BA162" s="3">
        <f t="shared" si="20"/>
        <v>1</v>
      </c>
      <c r="BB162" s="3">
        <f>SUM($BA$2:BA162)</f>
        <v>78</v>
      </c>
    </row>
    <row r="163" spans="1:54" x14ac:dyDescent="0.35">
      <c r="A163" s="3">
        <v>42000406</v>
      </c>
      <c r="B163" s="3" t="s">
        <v>101</v>
      </c>
      <c r="C163" s="4">
        <v>44397</v>
      </c>
      <c r="D163" s="3" t="s">
        <v>103</v>
      </c>
      <c r="E163" s="3" t="s">
        <v>106</v>
      </c>
      <c r="F163" s="3" t="s">
        <v>104</v>
      </c>
      <c r="G163" s="3" t="s">
        <v>105</v>
      </c>
      <c r="H163" s="3" t="s">
        <v>102</v>
      </c>
      <c r="I163" s="3" t="s">
        <v>108</v>
      </c>
      <c r="J163" s="3" t="s">
        <v>81</v>
      </c>
      <c r="K163" s="3" t="s">
        <v>67</v>
      </c>
      <c r="L163" s="3" t="s">
        <v>107</v>
      </c>
      <c r="M163" s="3" t="s">
        <v>177</v>
      </c>
      <c r="N163" s="3">
        <v>2</v>
      </c>
      <c r="O163" s="3">
        <v>30</v>
      </c>
      <c r="P163" s="3">
        <v>33</v>
      </c>
      <c r="Q163" s="5">
        <v>4.409722222222222E-3</v>
      </c>
      <c r="R163" s="5">
        <v>3.9236111111111112E-3</v>
      </c>
      <c r="S163" s="5" t="s">
        <v>578</v>
      </c>
      <c r="T163" s="9">
        <f>MID(Table1[[#This Row],[Duration of the event described in that row.]],3,2)*60+RIGHT(Table1[[#This Row],[Duration of the event described in that row.]],2)</f>
        <v>3</v>
      </c>
      <c r="U163" s="3">
        <v>162</v>
      </c>
      <c r="V163" s="3" t="s">
        <v>69</v>
      </c>
      <c r="W163" s="3" t="s">
        <v>9</v>
      </c>
      <c r="AE163" s="3" t="s">
        <v>106</v>
      </c>
      <c r="AG163" s="3" t="s">
        <v>177</v>
      </c>
      <c r="AI163" s="3" t="str">
        <f>_xlfn.IFNA(INDEX('normalized by minutes'!$AI$12:$AI$28,MATCH('raw data'!AG163,'normalized by minutes'!$AH$12:$AH$28,0)),"")</f>
        <v>bucks</v>
      </c>
      <c r="AJ163" s="3">
        <f t="shared" si="19"/>
        <v>0</v>
      </c>
      <c r="AL163" s="3" t="s">
        <v>10</v>
      </c>
      <c r="AO163" s="3" t="s">
        <v>141</v>
      </c>
      <c r="AU163" s="3" t="s">
        <v>282</v>
      </c>
      <c r="AV163" s="3" t="b">
        <f t="shared" si="14"/>
        <v>0</v>
      </c>
      <c r="AW163" s="3" t="b">
        <f t="shared" si="15"/>
        <v>0</v>
      </c>
      <c r="AX163" s="3" t="b">
        <f t="shared" si="16"/>
        <v>0</v>
      </c>
      <c r="AY163" s="3" t="b">
        <f t="shared" si="17"/>
        <v>0</v>
      </c>
      <c r="AZ163" s="3" t="b">
        <f t="shared" si="18"/>
        <v>0</v>
      </c>
      <c r="BA163" s="3">
        <f t="shared" si="20"/>
        <v>1</v>
      </c>
      <c r="BB163" s="3">
        <f>SUM($BA$2:BA163)</f>
        <v>79</v>
      </c>
    </row>
    <row r="164" spans="1:54" x14ac:dyDescent="0.35">
      <c r="A164" s="3">
        <v>42000406</v>
      </c>
      <c r="B164" s="3" t="s">
        <v>101</v>
      </c>
      <c r="C164" s="4">
        <v>44397</v>
      </c>
      <c r="D164" s="3" t="s">
        <v>103</v>
      </c>
      <c r="E164" s="3" t="s">
        <v>106</v>
      </c>
      <c r="F164" s="3" t="s">
        <v>104</v>
      </c>
      <c r="G164" s="3" t="s">
        <v>105</v>
      </c>
      <c r="H164" s="3" t="s">
        <v>102</v>
      </c>
      <c r="I164" s="3" t="s">
        <v>108</v>
      </c>
      <c r="J164" s="3" t="s">
        <v>81</v>
      </c>
      <c r="K164" s="3" t="s">
        <v>67</v>
      </c>
      <c r="L164" s="3" t="s">
        <v>107</v>
      </c>
      <c r="M164" s="3" t="s">
        <v>177</v>
      </c>
      <c r="N164" s="3">
        <v>2</v>
      </c>
      <c r="O164" s="3">
        <v>30</v>
      </c>
      <c r="P164" s="3">
        <v>33</v>
      </c>
      <c r="Q164" s="5">
        <v>4.409722222222222E-3</v>
      </c>
      <c r="R164" s="5">
        <v>3.9236111111111112E-3</v>
      </c>
      <c r="S164" s="5" t="s">
        <v>563</v>
      </c>
      <c r="T164" s="9">
        <f>MID(Table1[[#This Row],[Duration of the event described in that row.]],3,2)*60+RIGHT(Table1[[#This Row],[Duration of the event described in that row.]],2)</f>
        <v>0</v>
      </c>
      <c r="U164" s="3">
        <v>163</v>
      </c>
      <c r="V164" s="3" t="s">
        <v>110</v>
      </c>
      <c r="W164" s="3" t="s">
        <v>11</v>
      </c>
      <c r="AD164" s="3">
        <v>1</v>
      </c>
      <c r="AF164" s="3">
        <v>2</v>
      </c>
      <c r="AG164" s="3" t="s">
        <v>106</v>
      </c>
      <c r="AH164" s="3">
        <v>0</v>
      </c>
      <c r="AI164" s="3" t="str">
        <f>_xlfn.IFNA(INDEX('normalized by minutes'!$AI$12:$AI$28,MATCH('raw data'!AG164,'normalized by minutes'!$AH$12:$AH$28,0)),"")</f>
        <v>suns</v>
      </c>
      <c r="AJ164" s="3">
        <f t="shared" si="19"/>
        <v>0</v>
      </c>
      <c r="AM164" s="3" t="s">
        <v>4</v>
      </c>
      <c r="AO164" s="3" t="s">
        <v>143</v>
      </c>
      <c r="AU164" s="3" t="s">
        <v>283</v>
      </c>
      <c r="AV164" s="3" t="b">
        <f t="shared" si="14"/>
        <v>0</v>
      </c>
      <c r="AW164" s="3" t="b">
        <f t="shared" si="15"/>
        <v>0</v>
      </c>
      <c r="AX164" s="3" t="b">
        <f t="shared" si="16"/>
        <v>0</v>
      </c>
      <c r="AY164" s="3" t="b">
        <f t="shared" si="17"/>
        <v>0</v>
      </c>
      <c r="AZ164" s="3" t="b">
        <f t="shared" si="18"/>
        <v>0</v>
      </c>
      <c r="BA164" s="3">
        <f t="shared" si="20"/>
        <v>0</v>
      </c>
      <c r="BB164" s="3">
        <f>SUM($BA$2:BA164)</f>
        <v>79</v>
      </c>
    </row>
    <row r="165" spans="1:54" x14ac:dyDescent="0.35">
      <c r="A165" s="3">
        <v>42000406</v>
      </c>
      <c r="B165" s="3" t="s">
        <v>101</v>
      </c>
      <c r="C165" s="4">
        <v>44397</v>
      </c>
      <c r="D165" s="3" t="s">
        <v>103</v>
      </c>
      <c r="E165" s="3" t="s">
        <v>106</v>
      </c>
      <c r="F165" s="3" t="s">
        <v>104</v>
      </c>
      <c r="G165" s="3" t="s">
        <v>105</v>
      </c>
      <c r="H165" s="3" t="s">
        <v>102</v>
      </c>
      <c r="I165" s="3" t="s">
        <v>108</v>
      </c>
      <c r="J165" s="3" t="s">
        <v>81</v>
      </c>
      <c r="K165" s="3" t="s">
        <v>67</v>
      </c>
      <c r="L165" s="3" t="s">
        <v>107</v>
      </c>
      <c r="M165" s="3" t="s">
        <v>177</v>
      </c>
      <c r="N165" s="3">
        <v>2</v>
      </c>
      <c r="O165" s="3">
        <v>30</v>
      </c>
      <c r="P165" s="3">
        <v>33</v>
      </c>
      <c r="Q165" s="5">
        <v>4.409722222222222E-3</v>
      </c>
      <c r="R165" s="5">
        <v>3.9236111111111112E-3</v>
      </c>
      <c r="S165" s="5" t="s">
        <v>563</v>
      </c>
      <c r="T165" s="9">
        <f>MID(Table1[[#This Row],[Duration of the event described in that row.]],3,2)*60+RIGHT(Table1[[#This Row],[Duration of the event described in that row.]],2)</f>
        <v>0</v>
      </c>
      <c r="U165" s="3">
        <v>164</v>
      </c>
      <c r="V165" s="3" t="s">
        <v>110</v>
      </c>
      <c r="W165" s="3" t="s">
        <v>5</v>
      </c>
      <c r="AI165" s="3" t="str">
        <f>_xlfn.IFNA(INDEX('normalized by minutes'!$AI$12:$AI$28,MATCH('raw data'!AG165,'normalized by minutes'!$AH$12:$AH$28,0)),"")</f>
        <v/>
      </c>
      <c r="AJ165" s="3">
        <f t="shared" si="19"/>
        <v>0</v>
      </c>
      <c r="AO165" s="3" t="s">
        <v>13</v>
      </c>
      <c r="AU165" s="3" t="s">
        <v>284</v>
      </c>
      <c r="AV165" s="3" t="b">
        <f t="shared" si="14"/>
        <v>0</v>
      </c>
      <c r="AW165" s="3" t="b">
        <f t="shared" si="15"/>
        <v>0</v>
      </c>
      <c r="AX165" s="3" t="b">
        <f t="shared" si="16"/>
        <v>0</v>
      </c>
      <c r="AY165" s="3" t="b">
        <f t="shared" si="17"/>
        <v>0</v>
      </c>
      <c r="AZ165" s="3" t="b">
        <f t="shared" si="18"/>
        <v>0</v>
      </c>
      <c r="BA165" s="3">
        <f t="shared" si="20"/>
        <v>0</v>
      </c>
      <c r="BB165" s="3">
        <f>SUM($BA$2:BA165)</f>
        <v>79</v>
      </c>
    </row>
    <row r="166" spans="1:54" x14ac:dyDescent="0.35">
      <c r="A166" s="3">
        <v>42000406</v>
      </c>
      <c r="B166" s="3" t="s">
        <v>101</v>
      </c>
      <c r="C166" s="4">
        <v>44397</v>
      </c>
      <c r="D166" s="3" t="s">
        <v>103</v>
      </c>
      <c r="E166" s="3" t="s">
        <v>106</v>
      </c>
      <c r="F166" s="3" t="s">
        <v>104</v>
      </c>
      <c r="G166" s="3" t="s">
        <v>105</v>
      </c>
      <c r="H166" s="3" t="s">
        <v>102</v>
      </c>
      <c r="I166" s="3" t="s">
        <v>108</v>
      </c>
      <c r="J166" s="3" t="s">
        <v>81</v>
      </c>
      <c r="K166" s="3" t="s">
        <v>67</v>
      </c>
      <c r="L166" s="3" t="s">
        <v>107</v>
      </c>
      <c r="M166" s="3" t="s">
        <v>177</v>
      </c>
      <c r="N166" s="3">
        <v>2</v>
      </c>
      <c r="O166" s="3">
        <v>31</v>
      </c>
      <c r="P166" s="3">
        <v>33</v>
      </c>
      <c r="Q166" s="5">
        <v>4.409722222222222E-3</v>
      </c>
      <c r="R166" s="5">
        <v>3.9236111111111112E-3</v>
      </c>
      <c r="S166" s="5" t="s">
        <v>563</v>
      </c>
      <c r="T166" s="9">
        <f>MID(Table1[[#This Row],[Duration of the event described in that row.]],3,2)*60+RIGHT(Table1[[#This Row],[Duration of the event described in that row.]],2)</f>
        <v>0</v>
      </c>
      <c r="U166" s="3">
        <v>165</v>
      </c>
      <c r="V166" s="3" t="s">
        <v>110</v>
      </c>
      <c r="W166" s="3" t="s">
        <v>11</v>
      </c>
      <c r="AD166" s="3">
        <v>2</v>
      </c>
      <c r="AF166" s="3">
        <v>2</v>
      </c>
      <c r="AG166" s="3" t="s">
        <v>106</v>
      </c>
      <c r="AH166" s="3">
        <v>1</v>
      </c>
      <c r="AI166" s="3" t="str">
        <f>_xlfn.IFNA(INDEX('normalized by minutes'!$AI$12:$AI$28,MATCH('raw data'!AG166,'normalized by minutes'!$AH$12:$AH$28,0)),"")</f>
        <v>suns</v>
      </c>
      <c r="AJ166" s="3">
        <f t="shared" si="19"/>
        <v>-1</v>
      </c>
      <c r="AM166" s="3" t="s">
        <v>8</v>
      </c>
      <c r="AO166" s="3" t="s">
        <v>145</v>
      </c>
      <c r="AU166" s="3" t="s">
        <v>285</v>
      </c>
      <c r="AV166" s="3" t="b">
        <f t="shared" si="14"/>
        <v>0</v>
      </c>
      <c r="AW166" s="3" t="b">
        <f t="shared" si="15"/>
        <v>0</v>
      </c>
      <c r="AX166" s="3" t="b">
        <f t="shared" si="16"/>
        <v>0</v>
      </c>
      <c r="AY166" s="3" t="b">
        <f t="shared" si="17"/>
        <v>0</v>
      </c>
      <c r="AZ166" s="3" t="b">
        <f t="shared" si="18"/>
        <v>0</v>
      </c>
      <c r="BA166" s="3">
        <f t="shared" si="20"/>
        <v>0</v>
      </c>
      <c r="BB166" s="3">
        <f>SUM($BA$2:BA166)</f>
        <v>79</v>
      </c>
    </row>
    <row r="167" spans="1:54" x14ac:dyDescent="0.35">
      <c r="A167" s="3">
        <v>42000406</v>
      </c>
      <c r="B167" s="3" t="s">
        <v>101</v>
      </c>
      <c r="C167" s="4">
        <v>44397</v>
      </c>
      <c r="D167" s="3" t="s">
        <v>103</v>
      </c>
      <c r="E167" s="3" t="s">
        <v>106</v>
      </c>
      <c r="F167" s="3" t="s">
        <v>104</v>
      </c>
      <c r="G167" s="3" t="s">
        <v>105</v>
      </c>
      <c r="H167" s="3" t="s">
        <v>102</v>
      </c>
      <c r="I167" s="3" t="s">
        <v>108</v>
      </c>
      <c r="J167" s="3" t="s">
        <v>81</v>
      </c>
      <c r="K167" s="3" t="s">
        <v>68</v>
      </c>
      <c r="L167" s="3" t="s">
        <v>107</v>
      </c>
      <c r="M167" s="3" t="s">
        <v>177</v>
      </c>
      <c r="N167" s="3">
        <v>2</v>
      </c>
      <c r="O167" s="3">
        <v>31</v>
      </c>
      <c r="P167" s="3">
        <v>33</v>
      </c>
      <c r="Q167" s="5">
        <v>4.409722222222222E-3</v>
      </c>
      <c r="R167" s="5">
        <v>3.9236111111111112E-3</v>
      </c>
      <c r="S167" s="5" t="s">
        <v>563</v>
      </c>
      <c r="T167" s="9">
        <f>MID(Table1[[#This Row],[Duration of the event described in that row.]],3,2)*60+RIGHT(Table1[[#This Row],[Duration of the event described in that row.]],2)</f>
        <v>0</v>
      </c>
      <c r="U167" s="3">
        <v>166</v>
      </c>
      <c r="V167" s="3" t="s">
        <v>69</v>
      </c>
      <c r="W167" s="3" t="s">
        <v>176</v>
      </c>
      <c r="AB167" s="3" t="s">
        <v>68</v>
      </c>
      <c r="AC167" s="3" t="s">
        <v>67</v>
      </c>
      <c r="AG167" s="3" t="s">
        <v>67</v>
      </c>
      <c r="AI167" s="3" t="str">
        <f>_xlfn.IFNA(INDEX('normalized by minutes'!$AI$12:$AI$28,MATCH('raw data'!AG167,'normalized by minutes'!$AH$12:$AH$28,0)),"")</f>
        <v>bucks</v>
      </c>
      <c r="AJ167" s="3">
        <f t="shared" si="19"/>
        <v>0</v>
      </c>
      <c r="AO167" s="3" t="s">
        <v>16</v>
      </c>
      <c r="AU167" s="3" t="s">
        <v>286</v>
      </c>
      <c r="AV167" s="3" t="b">
        <f t="shared" si="14"/>
        <v>0</v>
      </c>
      <c r="AW167" s="3" t="b">
        <f t="shared" si="15"/>
        <v>0</v>
      </c>
      <c r="AX167" s="3" t="b">
        <f t="shared" si="16"/>
        <v>0</v>
      </c>
      <c r="AY167" s="3" t="b">
        <f t="shared" si="17"/>
        <v>0</v>
      </c>
      <c r="AZ167" s="3" t="b">
        <f t="shared" si="18"/>
        <v>0</v>
      </c>
      <c r="BA167" s="3">
        <f t="shared" si="20"/>
        <v>0</v>
      </c>
      <c r="BB167" s="3">
        <f>SUM($BA$2:BA167)</f>
        <v>79</v>
      </c>
    </row>
    <row r="168" spans="1:54" x14ac:dyDescent="0.35">
      <c r="A168" s="3">
        <v>42000406</v>
      </c>
      <c r="B168" s="3" t="s">
        <v>101</v>
      </c>
      <c r="C168" s="4">
        <v>44397</v>
      </c>
      <c r="D168" s="3" t="s">
        <v>103</v>
      </c>
      <c r="E168" s="3" t="s">
        <v>106</v>
      </c>
      <c r="F168" s="3" t="s">
        <v>104</v>
      </c>
      <c r="G168" s="3" t="s">
        <v>105</v>
      </c>
      <c r="H168" s="3" t="s">
        <v>191</v>
      </c>
      <c r="I168" s="3" t="s">
        <v>108</v>
      </c>
      <c r="J168" s="3" t="s">
        <v>81</v>
      </c>
      <c r="K168" s="3" t="s">
        <v>68</v>
      </c>
      <c r="L168" s="3" t="s">
        <v>107</v>
      </c>
      <c r="M168" s="3" t="s">
        <v>177</v>
      </c>
      <c r="N168" s="3">
        <v>2</v>
      </c>
      <c r="O168" s="3">
        <v>31</v>
      </c>
      <c r="P168" s="3">
        <v>33</v>
      </c>
      <c r="Q168" s="5">
        <v>4.409722222222222E-3</v>
      </c>
      <c r="R168" s="5">
        <v>3.9236111111111112E-3</v>
      </c>
      <c r="S168" s="5" t="s">
        <v>563</v>
      </c>
      <c r="T168" s="9">
        <f>MID(Table1[[#This Row],[Duration of the event described in that row.]],3,2)*60+RIGHT(Table1[[#This Row],[Duration of the event described in that row.]],2)</f>
        <v>0</v>
      </c>
      <c r="U168" s="3">
        <v>167</v>
      </c>
      <c r="V168" s="3" t="s">
        <v>110</v>
      </c>
      <c r="W168" s="3" t="s">
        <v>176</v>
      </c>
      <c r="AB168" s="3" t="s">
        <v>191</v>
      </c>
      <c r="AC168" s="3" t="s">
        <v>102</v>
      </c>
      <c r="AG168" s="3" t="s">
        <v>102</v>
      </c>
      <c r="AI168" s="3" t="str">
        <f>_xlfn.IFNA(INDEX('normalized by minutes'!$AI$12:$AI$28,MATCH('raw data'!AG168,'normalized by minutes'!$AH$12:$AH$28,0)),"")</f>
        <v>suns</v>
      </c>
      <c r="AJ168" s="3">
        <f t="shared" si="19"/>
        <v>0</v>
      </c>
      <c r="AO168" s="3" t="s">
        <v>16</v>
      </c>
      <c r="AU168" s="3" t="s">
        <v>287</v>
      </c>
      <c r="AV168" s="3" t="b">
        <f t="shared" si="14"/>
        <v>0</v>
      </c>
      <c r="AW168" s="3" t="b">
        <f t="shared" si="15"/>
        <v>0</v>
      </c>
      <c r="AX168" s="3" t="b">
        <f t="shared" si="16"/>
        <v>0</v>
      </c>
      <c r="AY168" s="3" t="b">
        <f t="shared" si="17"/>
        <v>0</v>
      </c>
      <c r="AZ168" s="3" t="b">
        <f t="shared" si="18"/>
        <v>0</v>
      </c>
      <c r="BA168" s="3">
        <f t="shared" si="20"/>
        <v>0</v>
      </c>
      <c r="BB168" s="3">
        <f>SUM($BA$2:BA168)</f>
        <v>79</v>
      </c>
    </row>
    <row r="169" spans="1:54" x14ac:dyDescent="0.35">
      <c r="A169" s="3">
        <v>42000406</v>
      </c>
      <c r="B169" s="3" t="s">
        <v>101</v>
      </c>
      <c r="C169" s="4">
        <v>44397</v>
      </c>
      <c r="D169" s="3" t="s">
        <v>103</v>
      </c>
      <c r="E169" s="3" t="s">
        <v>106</v>
      </c>
      <c r="F169" s="3" t="s">
        <v>104</v>
      </c>
      <c r="G169" s="3" t="s">
        <v>105</v>
      </c>
      <c r="H169" s="3" t="s">
        <v>191</v>
      </c>
      <c r="I169" s="3" t="s">
        <v>108</v>
      </c>
      <c r="J169" s="3" t="s">
        <v>81</v>
      </c>
      <c r="K169" s="3" t="s">
        <v>68</v>
      </c>
      <c r="L169" s="3" t="s">
        <v>107</v>
      </c>
      <c r="M169" s="3" t="s">
        <v>177</v>
      </c>
      <c r="N169" s="3">
        <v>2</v>
      </c>
      <c r="O169" s="3">
        <v>31</v>
      </c>
      <c r="P169" s="3">
        <v>33</v>
      </c>
      <c r="Q169" s="5">
        <v>4.1319444444444442E-3</v>
      </c>
      <c r="R169" s="5">
        <v>4.2013888888888891E-3</v>
      </c>
      <c r="S169" s="5" t="s">
        <v>571</v>
      </c>
      <c r="T169" s="9">
        <f>MID(Table1[[#This Row],[Duration of the event described in that row.]],3,2)*60+RIGHT(Table1[[#This Row],[Duration of the event described in that row.]],2)</f>
        <v>24</v>
      </c>
      <c r="U169" s="3">
        <v>168</v>
      </c>
      <c r="V169" s="3" t="s">
        <v>69</v>
      </c>
      <c r="W169" s="3" t="s">
        <v>7</v>
      </c>
      <c r="AG169" s="3" t="s">
        <v>107</v>
      </c>
      <c r="AH169" s="3">
        <v>0</v>
      </c>
      <c r="AI169" s="3" t="str">
        <f>_xlfn.IFNA(INDEX('normalized by minutes'!$AI$12:$AI$28,MATCH('raw data'!AG169,'normalized by minutes'!$AH$12:$AH$28,0)),"")</f>
        <v>bucks</v>
      </c>
      <c r="AJ169" s="3">
        <f t="shared" si="19"/>
        <v>0</v>
      </c>
      <c r="AM169" s="3" t="s">
        <v>4</v>
      </c>
      <c r="AO169" s="3" t="s">
        <v>111</v>
      </c>
      <c r="AP169" s="3">
        <v>15</v>
      </c>
      <c r="AQ169" s="3">
        <v>146</v>
      </c>
      <c r="AR169" s="3">
        <v>-11</v>
      </c>
      <c r="AS169" s="3">
        <v>39.6</v>
      </c>
      <c r="AT169" s="3">
        <v>90.1</v>
      </c>
      <c r="AU169" s="3" t="s">
        <v>138</v>
      </c>
      <c r="AV169" s="3" t="b">
        <f t="shared" si="14"/>
        <v>0</v>
      </c>
      <c r="AW169" s="3" t="b">
        <f t="shared" si="15"/>
        <v>0</v>
      </c>
      <c r="AX169" s="3" t="b">
        <f t="shared" si="16"/>
        <v>0</v>
      </c>
      <c r="AY169" s="3" t="b">
        <f t="shared" si="17"/>
        <v>0</v>
      </c>
      <c r="AZ169" s="3" t="b">
        <f t="shared" si="18"/>
        <v>0</v>
      </c>
      <c r="BA169" s="3">
        <f t="shared" si="20"/>
        <v>0</v>
      </c>
      <c r="BB169" s="3">
        <f>SUM($BA$2:BA169)</f>
        <v>79</v>
      </c>
    </row>
    <row r="170" spans="1:54" x14ac:dyDescent="0.35">
      <c r="A170" s="3">
        <v>42000406</v>
      </c>
      <c r="B170" s="3" t="s">
        <v>101</v>
      </c>
      <c r="C170" s="4">
        <v>44397</v>
      </c>
      <c r="D170" s="3" t="s">
        <v>103</v>
      </c>
      <c r="E170" s="3" t="s">
        <v>106</v>
      </c>
      <c r="F170" s="3" t="s">
        <v>104</v>
      </c>
      <c r="G170" s="3" t="s">
        <v>105</v>
      </c>
      <c r="H170" s="3" t="s">
        <v>191</v>
      </c>
      <c r="I170" s="3" t="s">
        <v>108</v>
      </c>
      <c r="J170" s="3" t="s">
        <v>81</v>
      </c>
      <c r="K170" s="3" t="s">
        <v>68</v>
      </c>
      <c r="L170" s="3" t="s">
        <v>107</v>
      </c>
      <c r="M170" s="3" t="s">
        <v>177</v>
      </c>
      <c r="N170" s="3">
        <v>2</v>
      </c>
      <c r="O170" s="3">
        <v>31</v>
      </c>
      <c r="P170" s="3">
        <v>33</v>
      </c>
      <c r="Q170" s="5">
        <v>4.1203703703703706E-3</v>
      </c>
      <c r="R170" s="5">
        <v>4.2129629629629626E-3</v>
      </c>
      <c r="S170" s="5" t="s">
        <v>573</v>
      </c>
      <c r="T170" s="9">
        <f>MID(Table1[[#This Row],[Duration of the event described in that row.]],3,2)*60+RIGHT(Table1[[#This Row],[Duration of the event described in that row.]],2)</f>
        <v>1</v>
      </c>
      <c r="U170" s="3">
        <v>169</v>
      </c>
      <c r="V170" s="3" t="s">
        <v>110</v>
      </c>
      <c r="W170" s="3" t="s">
        <v>5</v>
      </c>
      <c r="AG170" s="3" t="s">
        <v>105</v>
      </c>
      <c r="AI170" s="3" t="str">
        <f>_xlfn.IFNA(INDEX('normalized by minutes'!$AI$12:$AI$28,MATCH('raw data'!AG170,'normalized by minutes'!$AH$12:$AH$28,0)),"")</f>
        <v>suns</v>
      </c>
      <c r="AJ170" s="3">
        <f t="shared" si="19"/>
        <v>0</v>
      </c>
      <c r="AO170" s="3" t="s">
        <v>14</v>
      </c>
      <c r="AU170" s="3" t="s">
        <v>288</v>
      </c>
      <c r="AV170" s="3" t="b">
        <f t="shared" si="14"/>
        <v>0</v>
      </c>
      <c r="AW170" s="3" t="b">
        <f t="shared" si="15"/>
        <v>1</v>
      </c>
      <c r="AX170" s="3" t="b">
        <f t="shared" si="16"/>
        <v>0</v>
      </c>
      <c r="AY170" s="3" t="b">
        <f t="shared" si="17"/>
        <v>0</v>
      </c>
      <c r="AZ170" s="3" t="b">
        <f t="shared" si="18"/>
        <v>0</v>
      </c>
      <c r="BA170" s="3">
        <f t="shared" si="20"/>
        <v>0</v>
      </c>
      <c r="BB170" s="3">
        <f>SUM($BA$2:BA170)</f>
        <v>79</v>
      </c>
    </row>
    <row r="171" spans="1:54" x14ac:dyDescent="0.35">
      <c r="A171" s="3">
        <v>42000406</v>
      </c>
      <c r="B171" s="3" t="s">
        <v>101</v>
      </c>
      <c r="C171" s="4">
        <v>44397</v>
      </c>
      <c r="D171" s="3" t="s">
        <v>103</v>
      </c>
      <c r="E171" s="3" t="s">
        <v>106</v>
      </c>
      <c r="F171" s="3" t="s">
        <v>104</v>
      </c>
      <c r="G171" s="3" t="s">
        <v>105</v>
      </c>
      <c r="H171" s="3" t="s">
        <v>191</v>
      </c>
      <c r="I171" s="3" t="s">
        <v>108</v>
      </c>
      <c r="J171" s="3" t="s">
        <v>81</v>
      </c>
      <c r="K171" s="3" t="s">
        <v>68</v>
      </c>
      <c r="L171" s="3" t="s">
        <v>107</v>
      </c>
      <c r="M171" s="3" t="s">
        <v>177</v>
      </c>
      <c r="N171" s="3">
        <v>2</v>
      </c>
      <c r="O171" s="3">
        <v>33</v>
      </c>
      <c r="P171" s="3">
        <v>33</v>
      </c>
      <c r="Q171" s="5">
        <v>3.8657407407407408E-3</v>
      </c>
      <c r="R171" s="5">
        <v>4.4675925925925933E-3</v>
      </c>
      <c r="S171" s="5" t="s">
        <v>582</v>
      </c>
      <c r="T171" s="9">
        <f>MID(Table1[[#This Row],[Duration of the event described in that row.]],3,2)*60+RIGHT(Table1[[#This Row],[Duration of the event described in that row.]],2)</f>
        <v>22</v>
      </c>
      <c r="U171" s="3">
        <v>170</v>
      </c>
      <c r="V171" s="3" t="s">
        <v>110</v>
      </c>
      <c r="W171" s="3" t="s">
        <v>7</v>
      </c>
      <c r="AG171" s="3" t="s">
        <v>104</v>
      </c>
      <c r="AH171" s="3">
        <v>2</v>
      </c>
      <c r="AI171" s="3" t="str">
        <f>_xlfn.IFNA(INDEX('normalized by minutes'!$AI$12:$AI$28,MATCH('raw data'!AG171,'normalized by minutes'!$AH$12:$AH$28,0)),"")</f>
        <v>suns</v>
      </c>
      <c r="AJ171" s="3">
        <f t="shared" si="19"/>
        <v>-2</v>
      </c>
      <c r="AM171" s="3" t="s">
        <v>8</v>
      </c>
      <c r="AO171" s="3" t="s">
        <v>228</v>
      </c>
      <c r="AP171" s="3">
        <v>2</v>
      </c>
      <c r="AQ171" s="3">
        <v>-4</v>
      </c>
      <c r="AR171" s="3">
        <v>22</v>
      </c>
      <c r="AS171" s="3">
        <v>25.4</v>
      </c>
      <c r="AT171" s="3">
        <v>7.2</v>
      </c>
      <c r="AU171" s="3" t="s">
        <v>289</v>
      </c>
      <c r="AV171" s="3" t="b">
        <f t="shared" si="14"/>
        <v>1</v>
      </c>
      <c r="AW171" s="3" t="b">
        <f t="shared" si="15"/>
        <v>0</v>
      </c>
      <c r="AX171" s="3" t="b">
        <f t="shared" si="16"/>
        <v>0</v>
      </c>
      <c r="AY171" s="3" t="b">
        <f t="shared" si="17"/>
        <v>0</v>
      </c>
      <c r="AZ171" s="3" t="b">
        <f t="shared" si="18"/>
        <v>0</v>
      </c>
      <c r="BA171" s="3">
        <f t="shared" si="20"/>
        <v>1</v>
      </c>
      <c r="BB171" s="3">
        <f>SUM($BA$2:BA171)</f>
        <v>80</v>
      </c>
    </row>
    <row r="172" spans="1:54" x14ac:dyDescent="0.35">
      <c r="A172" s="3">
        <v>42000406</v>
      </c>
      <c r="B172" s="3" t="s">
        <v>101</v>
      </c>
      <c r="C172" s="4">
        <v>44397</v>
      </c>
      <c r="D172" s="3" t="s">
        <v>103</v>
      </c>
      <c r="E172" s="3" t="s">
        <v>106</v>
      </c>
      <c r="F172" s="3" t="s">
        <v>104</v>
      </c>
      <c r="G172" s="3" t="s">
        <v>105</v>
      </c>
      <c r="H172" s="3" t="s">
        <v>191</v>
      </c>
      <c r="I172" s="3" t="s">
        <v>108</v>
      </c>
      <c r="J172" s="3" t="s">
        <v>81</v>
      </c>
      <c r="K172" s="3" t="s">
        <v>68</v>
      </c>
      <c r="L172" s="3" t="s">
        <v>107</v>
      </c>
      <c r="M172" s="3" t="s">
        <v>177</v>
      </c>
      <c r="N172" s="3">
        <v>2</v>
      </c>
      <c r="O172" s="3">
        <v>33</v>
      </c>
      <c r="P172" s="3">
        <v>33</v>
      </c>
      <c r="Q172" s="5">
        <v>3.6111111111111114E-3</v>
      </c>
      <c r="R172" s="5">
        <v>4.7222222222222223E-3</v>
      </c>
      <c r="S172" s="5" t="s">
        <v>582</v>
      </c>
      <c r="T172" s="9">
        <f>MID(Table1[[#This Row],[Duration of the event described in that row.]],3,2)*60+RIGHT(Table1[[#This Row],[Duration of the event described in that row.]],2)</f>
        <v>22</v>
      </c>
      <c r="U172" s="3">
        <v>171</v>
      </c>
      <c r="V172" s="3" t="s">
        <v>69</v>
      </c>
      <c r="W172" s="3" t="s">
        <v>7</v>
      </c>
      <c r="AG172" s="3" t="s">
        <v>108</v>
      </c>
      <c r="AH172" s="3">
        <v>0</v>
      </c>
      <c r="AI172" s="3" t="str">
        <f>_xlfn.IFNA(INDEX('normalized by minutes'!$AI$12:$AI$28,MATCH('raw data'!AG172,'normalized by minutes'!$AH$12:$AH$28,0)),"")</f>
        <v>bucks</v>
      </c>
      <c r="AJ172" s="3">
        <f t="shared" si="19"/>
        <v>0</v>
      </c>
      <c r="AM172" s="3" t="s">
        <v>4</v>
      </c>
      <c r="AO172" s="3" t="s">
        <v>128</v>
      </c>
      <c r="AP172" s="3">
        <v>23</v>
      </c>
      <c r="AQ172" s="3">
        <v>-231</v>
      </c>
      <c r="AR172" s="3">
        <v>1</v>
      </c>
      <c r="AS172" s="3">
        <v>1.8999999999999899</v>
      </c>
      <c r="AT172" s="3">
        <v>88.9</v>
      </c>
      <c r="AU172" s="3" t="s">
        <v>290</v>
      </c>
      <c r="AV172" s="3" t="b">
        <f t="shared" si="14"/>
        <v>0</v>
      </c>
      <c r="AW172" s="3" t="b">
        <f t="shared" si="15"/>
        <v>0</v>
      </c>
      <c r="AX172" s="3" t="b">
        <f t="shared" si="16"/>
        <v>0</v>
      </c>
      <c r="AY172" s="3" t="b">
        <f t="shared" si="17"/>
        <v>0</v>
      </c>
      <c r="AZ172" s="3" t="b">
        <f t="shared" si="18"/>
        <v>0</v>
      </c>
      <c r="BA172" s="3">
        <f t="shared" si="20"/>
        <v>1</v>
      </c>
      <c r="BB172" s="3">
        <f>SUM($BA$2:BA172)</f>
        <v>81</v>
      </c>
    </row>
    <row r="173" spans="1:54" x14ac:dyDescent="0.35">
      <c r="A173" s="3">
        <v>42000406</v>
      </c>
      <c r="B173" s="3" t="s">
        <v>101</v>
      </c>
      <c r="C173" s="4">
        <v>44397</v>
      </c>
      <c r="D173" s="3" t="s">
        <v>103</v>
      </c>
      <c r="E173" s="3" t="s">
        <v>106</v>
      </c>
      <c r="F173" s="3" t="s">
        <v>104</v>
      </c>
      <c r="G173" s="3" t="s">
        <v>105</v>
      </c>
      <c r="H173" s="3" t="s">
        <v>191</v>
      </c>
      <c r="I173" s="3" t="s">
        <v>108</v>
      </c>
      <c r="J173" s="3" t="s">
        <v>81</v>
      </c>
      <c r="K173" s="3" t="s">
        <v>68</v>
      </c>
      <c r="L173" s="3" t="s">
        <v>107</v>
      </c>
      <c r="M173" s="3" t="s">
        <v>177</v>
      </c>
      <c r="N173" s="3">
        <v>2</v>
      </c>
      <c r="O173" s="3">
        <v>33</v>
      </c>
      <c r="P173" s="3">
        <v>33</v>
      </c>
      <c r="Q173" s="5">
        <v>3.5995370370370369E-3</v>
      </c>
      <c r="R173" s="5">
        <v>4.7337962962962958E-3</v>
      </c>
      <c r="S173" s="5" t="s">
        <v>573</v>
      </c>
      <c r="T173" s="9">
        <f>MID(Table1[[#This Row],[Duration of the event described in that row.]],3,2)*60+RIGHT(Table1[[#This Row],[Duration of the event described in that row.]],2)</f>
        <v>1</v>
      </c>
      <c r="U173" s="3">
        <v>172</v>
      </c>
      <c r="V173" s="3" t="s">
        <v>69</v>
      </c>
      <c r="W173" s="3" t="s">
        <v>5</v>
      </c>
      <c r="AG173" s="3" t="s">
        <v>81</v>
      </c>
      <c r="AI173" s="3" t="str">
        <f>_xlfn.IFNA(INDEX('normalized by minutes'!$AI$12:$AI$28,MATCH('raw data'!AG173,'normalized by minutes'!$AH$12:$AH$28,0)),"")</f>
        <v>bucks</v>
      </c>
      <c r="AJ173" s="3">
        <f t="shared" si="19"/>
        <v>0</v>
      </c>
      <c r="AO173" s="3" t="s">
        <v>6</v>
      </c>
      <c r="AU173" s="3" t="s">
        <v>83</v>
      </c>
      <c r="AV173" s="3" t="b">
        <f t="shared" si="14"/>
        <v>0</v>
      </c>
      <c r="AW173" s="3" t="b">
        <f t="shared" si="15"/>
        <v>0</v>
      </c>
      <c r="AX173" s="3" t="b">
        <f t="shared" si="16"/>
        <v>0</v>
      </c>
      <c r="AY173" s="3" t="b">
        <f t="shared" si="17"/>
        <v>0</v>
      </c>
      <c r="AZ173" s="3" t="b">
        <f t="shared" si="18"/>
        <v>0</v>
      </c>
      <c r="BA173" s="3">
        <f t="shared" si="20"/>
        <v>0</v>
      </c>
      <c r="BB173" s="3">
        <f>SUM($BA$2:BA173)</f>
        <v>81</v>
      </c>
    </row>
    <row r="174" spans="1:54" x14ac:dyDescent="0.35">
      <c r="A174" s="3">
        <v>42000406</v>
      </c>
      <c r="B174" s="3" t="s">
        <v>101</v>
      </c>
      <c r="C174" s="4">
        <v>44397</v>
      </c>
      <c r="D174" s="3" t="s">
        <v>103</v>
      </c>
      <c r="E174" s="3" t="s">
        <v>106</v>
      </c>
      <c r="F174" s="3" t="s">
        <v>104</v>
      </c>
      <c r="G174" s="3" t="s">
        <v>105</v>
      </c>
      <c r="H174" s="3" t="s">
        <v>191</v>
      </c>
      <c r="I174" s="3" t="s">
        <v>108</v>
      </c>
      <c r="J174" s="3" t="s">
        <v>81</v>
      </c>
      <c r="K174" s="3" t="s">
        <v>68</v>
      </c>
      <c r="L174" s="3" t="s">
        <v>107</v>
      </c>
      <c r="M174" s="3" t="s">
        <v>177</v>
      </c>
      <c r="N174" s="3">
        <v>2</v>
      </c>
      <c r="O174" s="3">
        <v>33</v>
      </c>
      <c r="P174" s="3">
        <v>33</v>
      </c>
      <c r="Q174" s="5">
        <v>3.5069444444444445E-3</v>
      </c>
      <c r="R174" s="5">
        <v>4.8263888888888887E-3</v>
      </c>
      <c r="S174" s="5" t="s">
        <v>586</v>
      </c>
      <c r="T174" s="9">
        <f>MID(Table1[[#This Row],[Duration of the event described in that row.]],3,2)*60+RIGHT(Table1[[#This Row],[Duration of the event described in that row.]],2)</f>
        <v>8</v>
      </c>
      <c r="U174" s="3">
        <v>173</v>
      </c>
      <c r="V174" s="3" t="s">
        <v>69</v>
      </c>
      <c r="W174" s="3" t="s">
        <v>18</v>
      </c>
      <c r="AG174" s="3" t="s">
        <v>81</v>
      </c>
      <c r="AI174" s="3" t="str">
        <f>_xlfn.IFNA(INDEX('normalized by minutes'!$AI$12:$AI$28,MATCH('raw data'!AG174,'normalized by minutes'!$AH$12:$AH$28,0)),"")</f>
        <v>bucks</v>
      </c>
      <c r="AJ174" s="3">
        <f t="shared" si="19"/>
        <v>0</v>
      </c>
      <c r="AL174" s="3" t="s">
        <v>72</v>
      </c>
      <c r="AN174" s="3" t="s">
        <v>106</v>
      </c>
      <c r="AO174" s="3" t="s">
        <v>72</v>
      </c>
      <c r="AU174" s="3" t="s">
        <v>291</v>
      </c>
      <c r="AV174" s="3" t="b">
        <f t="shared" si="14"/>
        <v>0</v>
      </c>
      <c r="AW174" s="3" t="b">
        <f t="shared" si="15"/>
        <v>0</v>
      </c>
      <c r="AX174" s="3" t="b">
        <f t="shared" si="16"/>
        <v>1</v>
      </c>
      <c r="AY174" s="3" t="b">
        <f t="shared" si="17"/>
        <v>0</v>
      </c>
      <c r="AZ174" s="3" t="b">
        <f t="shared" si="18"/>
        <v>0</v>
      </c>
      <c r="BA174" s="3">
        <f t="shared" si="20"/>
        <v>0</v>
      </c>
      <c r="BB174" s="3">
        <f>SUM($BA$2:BA174)</f>
        <v>81</v>
      </c>
    </row>
    <row r="175" spans="1:54" x14ac:dyDescent="0.35">
      <c r="A175" s="3">
        <v>42000406</v>
      </c>
      <c r="B175" s="3" t="s">
        <v>101</v>
      </c>
      <c r="C175" s="4">
        <v>44397</v>
      </c>
      <c r="D175" s="3" t="s">
        <v>103</v>
      </c>
      <c r="E175" s="3" t="s">
        <v>106</v>
      </c>
      <c r="F175" s="3" t="s">
        <v>104</v>
      </c>
      <c r="G175" s="3" t="s">
        <v>105</v>
      </c>
      <c r="H175" s="3" t="s">
        <v>191</v>
      </c>
      <c r="I175" s="3" t="s">
        <v>108</v>
      </c>
      <c r="J175" s="3" t="s">
        <v>81</v>
      </c>
      <c r="K175" s="3" t="s">
        <v>68</v>
      </c>
      <c r="L175" s="3" t="s">
        <v>107</v>
      </c>
      <c r="M175" s="3" t="s">
        <v>177</v>
      </c>
      <c r="N175" s="3">
        <v>2</v>
      </c>
      <c r="O175" s="3">
        <v>33</v>
      </c>
      <c r="P175" s="3">
        <v>33</v>
      </c>
      <c r="Q175" s="5">
        <v>3.5069444444444445E-3</v>
      </c>
      <c r="R175" s="5">
        <v>4.8263888888888887E-3</v>
      </c>
      <c r="S175" s="5" t="s">
        <v>563</v>
      </c>
      <c r="T175" s="9">
        <f>MID(Table1[[#This Row],[Duration of the event described in that row.]],3,2)*60+RIGHT(Table1[[#This Row],[Duration of the event described in that row.]],2)</f>
        <v>0</v>
      </c>
      <c r="U175" s="3">
        <v>174</v>
      </c>
      <c r="V175" s="3" t="s">
        <v>69</v>
      </c>
      <c r="W175" s="3" t="s">
        <v>9</v>
      </c>
      <c r="AE175" s="3" t="s">
        <v>106</v>
      </c>
      <c r="AG175" s="3" t="s">
        <v>108</v>
      </c>
      <c r="AI175" s="3" t="str">
        <f>_xlfn.IFNA(INDEX('normalized by minutes'!$AI$12:$AI$28,MATCH('raw data'!AG175,'normalized by minutes'!$AH$12:$AH$28,0)),"")</f>
        <v>bucks</v>
      </c>
      <c r="AJ175" s="3">
        <f t="shared" si="19"/>
        <v>0</v>
      </c>
      <c r="AL175" s="3" t="s">
        <v>15</v>
      </c>
      <c r="AO175" s="3" t="s">
        <v>243</v>
      </c>
      <c r="AU175" s="3" t="s">
        <v>292</v>
      </c>
      <c r="AV175" s="3" t="b">
        <f t="shared" si="14"/>
        <v>0</v>
      </c>
      <c r="AW175" s="3" t="b">
        <f t="shared" si="15"/>
        <v>0</v>
      </c>
      <c r="AX175" s="3" t="b">
        <f t="shared" si="16"/>
        <v>0</v>
      </c>
      <c r="AY175" s="3" t="b">
        <f t="shared" si="17"/>
        <v>0</v>
      </c>
      <c r="AZ175" s="3" t="b">
        <f t="shared" si="18"/>
        <v>0</v>
      </c>
      <c r="BA175" s="3">
        <f t="shared" si="20"/>
        <v>1</v>
      </c>
      <c r="BB175" s="3">
        <f>SUM($BA$2:BA175)</f>
        <v>82</v>
      </c>
    </row>
    <row r="176" spans="1:54" x14ac:dyDescent="0.35">
      <c r="A176" s="3">
        <v>42000406</v>
      </c>
      <c r="B176" s="3" t="s">
        <v>101</v>
      </c>
      <c r="C176" s="4">
        <v>44397</v>
      </c>
      <c r="D176" s="3" t="s">
        <v>103</v>
      </c>
      <c r="E176" s="3" t="s">
        <v>106</v>
      </c>
      <c r="F176" s="3" t="s">
        <v>104</v>
      </c>
      <c r="G176" s="3" t="s">
        <v>105</v>
      </c>
      <c r="H176" s="3" t="s">
        <v>191</v>
      </c>
      <c r="I176" s="3" t="s">
        <v>108</v>
      </c>
      <c r="J176" s="3" t="s">
        <v>81</v>
      </c>
      <c r="K176" s="3" t="s">
        <v>68</v>
      </c>
      <c r="L176" s="3" t="s">
        <v>107</v>
      </c>
      <c r="M176" s="3" t="s">
        <v>67</v>
      </c>
      <c r="N176" s="3">
        <v>2</v>
      </c>
      <c r="O176" s="3">
        <v>33</v>
      </c>
      <c r="P176" s="3">
        <v>33</v>
      </c>
      <c r="Q176" s="5">
        <v>3.5069444444444445E-3</v>
      </c>
      <c r="R176" s="5">
        <v>4.8263888888888887E-3</v>
      </c>
      <c r="S176" s="5" t="s">
        <v>563</v>
      </c>
      <c r="T176" s="9">
        <f>MID(Table1[[#This Row],[Duration of the event described in that row.]],3,2)*60+RIGHT(Table1[[#This Row],[Duration of the event described in that row.]],2)</f>
        <v>0</v>
      </c>
      <c r="U176" s="3">
        <v>175</v>
      </c>
      <c r="V176" s="3" t="s">
        <v>69</v>
      </c>
      <c r="W176" s="3" t="s">
        <v>176</v>
      </c>
      <c r="AB176" s="3" t="s">
        <v>67</v>
      </c>
      <c r="AC176" s="3" t="s">
        <v>177</v>
      </c>
      <c r="AG176" s="3" t="s">
        <v>177</v>
      </c>
      <c r="AI176" s="3" t="str">
        <f>_xlfn.IFNA(INDEX('normalized by minutes'!$AI$12:$AI$28,MATCH('raw data'!AG176,'normalized by minutes'!$AH$12:$AH$28,0)),"")</f>
        <v>bucks</v>
      </c>
      <c r="AJ176" s="3">
        <f t="shared" si="19"/>
        <v>0</v>
      </c>
      <c r="AO176" s="3" t="s">
        <v>16</v>
      </c>
      <c r="AU176" s="3" t="s">
        <v>293</v>
      </c>
      <c r="AV176" s="3" t="b">
        <f t="shared" si="14"/>
        <v>0</v>
      </c>
      <c r="AW176" s="3" t="b">
        <f t="shared" si="15"/>
        <v>0</v>
      </c>
      <c r="AX176" s="3" t="b">
        <f t="shared" si="16"/>
        <v>0</v>
      </c>
      <c r="AY176" s="3" t="b">
        <f t="shared" si="17"/>
        <v>0</v>
      </c>
      <c r="AZ176" s="3" t="b">
        <f t="shared" si="18"/>
        <v>0</v>
      </c>
      <c r="BA176" s="3">
        <f t="shared" si="20"/>
        <v>0</v>
      </c>
      <c r="BB176" s="3">
        <f>SUM($BA$2:BA176)</f>
        <v>82</v>
      </c>
    </row>
    <row r="177" spans="1:54" x14ac:dyDescent="0.35">
      <c r="A177" s="3">
        <v>42000406</v>
      </c>
      <c r="B177" s="3" t="s">
        <v>101</v>
      </c>
      <c r="C177" s="4">
        <v>44397</v>
      </c>
      <c r="D177" s="3" t="s">
        <v>103</v>
      </c>
      <c r="E177" s="3" t="s">
        <v>106</v>
      </c>
      <c r="F177" s="3" t="s">
        <v>104</v>
      </c>
      <c r="G177" s="3" t="s">
        <v>105</v>
      </c>
      <c r="H177" s="3" t="s">
        <v>102</v>
      </c>
      <c r="I177" s="3" t="s">
        <v>108</v>
      </c>
      <c r="J177" s="3" t="s">
        <v>81</v>
      </c>
      <c r="K177" s="3" t="s">
        <v>68</v>
      </c>
      <c r="L177" s="3" t="s">
        <v>107</v>
      </c>
      <c r="M177" s="3" t="s">
        <v>67</v>
      </c>
      <c r="N177" s="3">
        <v>2</v>
      </c>
      <c r="O177" s="3">
        <v>33</v>
      </c>
      <c r="P177" s="3">
        <v>33</v>
      </c>
      <c r="Q177" s="5">
        <v>3.5069444444444445E-3</v>
      </c>
      <c r="R177" s="5">
        <v>4.8263888888888887E-3</v>
      </c>
      <c r="S177" s="5" t="s">
        <v>563</v>
      </c>
      <c r="T177" s="9">
        <f>MID(Table1[[#This Row],[Duration of the event described in that row.]],3,2)*60+RIGHT(Table1[[#This Row],[Duration of the event described in that row.]],2)</f>
        <v>0</v>
      </c>
      <c r="U177" s="3">
        <v>176</v>
      </c>
      <c r="V177" s="3" t="s">
        <v>110</v>
      </c>
      <c r="W177" s="3" t="s">
        <v>176</v>
      </c>
      <c r="AB177" s="3" t="s">
        <v>102</v>
      </c>
      <c r="AC177" s="3" t="s">
        <v>191</v>
      </c>
      <c r="AG177" s="3" t="s">
        <v>191</v>
      </c>
      <c r="AI177" s="3" t="str">
        <f>_xlfn.IFNA(INDEX('normalized by minutes'!$AI$12:$AI$28,MATCH('raw data'!AG177,'normalized by minutes'!$AH$12:$AH$28,0)),"")</f>
        <v>suns</v>
      </c>
      <c r="AJ177" s="3">
        <f t="shared" si="19"/>
        <v>0</v>
      </c>
      <c r="AO177" s="3" t="s">
        <v>16</v>
      </c>
      <c r="AU177" s="3" t="s">
        <v>205</v>
      </c>
      <c r="AV177" s="3" t="b">
        <f t="shared" si="14"/>
        <v>0</v>
      </c>
      <c r="AW177" s="3" t="b">
        <f t="shared" si="15"/>
        <v>0</v>
      </c>
      <c r="AX177" s="3" t="b">
        <f t="shared" si="16"/>
        <v>0</v>
      </c>
      <c r="AY177" s="3" t="b">
        <f t="shared" si="17"/>
        <v>0</v>
      </c>
      <c r="AZ177" s="3" t="b">
        <f t="shared" si="18"/>
        <v>0</v>
      </c>
      <c r="BA177" s="3">
        <f t="shared" si="20"/>
        <v>0</v>
      </c>
      <c r="BB177" s="3">
        <f>SUM($BA$2:BA177)</f>
        <v>82</v>
      </c>
    </row>
    <row r="178" spans="1:54" x14ac:dyDescent="0.35">
      <c r="A178" s="3">
        <v>42000406</v>
      </c>
      <c r="B178" s="3" t="s">
        <v>101</v>
      </c>
      <c r="C178" s="4">
        <v>44397</v>
      </c>
      <c r="D178" s="3" t="s">
        <v>103</v>
      </c>
      <c r="E178" s="3" t="s">
        <v>106</v>
      </c>
      <c r="F178" s="3" t="s">
        <v>104</v>
      </c>
      <c r="G178" s="3" t="s">
        <v>105</v>
      </c>
      <c r="H178" s="3" t="s">
        <v>102</v>
      </c>
      <c r="I178" s="3" t="s">
        <v>108</v>
      </c>
      <c r="J178" s="3" t="s">
        <v>81</v>
      </c>
      <c r="K178" s="3" t="s">
        <v>68</v>
      </c>
      <c r="L178" s="3" t="s">
        <v>107</v>
      </c>
      <c r="M178" s="3" t="s">
        <v>67</v>
      </c>
      <c r="N178" s="3">
        <v>2</v>
      </c>
      <c r="O178" s="3">
        <v>33</v>
      </c>
      <c r="P178" s="3">
        <v>33</v>
      </c>
      <c r="Q178" s="5">
        <v>3.3680555555555551E-3</v>
      </c>
      <c r="R178" s="5">
        <v>4.9652777777777777E-3</v>
      </c>
      <c r="S178" s="5" t="s">
        <v>568</v>
      </c>
      <c r="T178" s="9">
        <f>MID(Table1[[#This Row],[Duration of the event described in that row.]],3,2)*60+RIGHT(Table1[[#This Row],[Duration of the event described in that row.]],2)</f>
        <v>12</v>
      </c>
      <c r="U178" s="3">
        <v>177</v>
      </c>
      <c r="V178" s="3" t="s">
        <v>69</v>
      </c>
      <c r="W178" s="3" t="s">
        <v>9</v>
      </c>
      <c r="AE178" s="3" t="s">
        <v>102</v>
      </c>
      <c r="AG178" s="3" t="s">
        <v>68</v>
      </c>
      <c r="AI178" s="3" t="str">
        <f>_xlfn.IFNA(INDEX('normalized by minutes'!$AI$12:$AI$28,MATCH('raw data'!AG178,'normalized by minutes'!$AH$12:$AH$28,0)),"")</f>
        <v>bucks</v>
      </c>
      <c r="AJ178" s="3">
        <f t="shared" si="19"/>
        <v>0</v>
      </c>
      <c r="AL178" s="3" t="s">
        <v>15</v>
      </c>
      <c r="AO178" s="3" t="s">
        <v>243</v>
      </c>
      <c r="AU178" s="3" t="s">
        <v>294</v>
      </c>
      <c r="AV178" s="3" t="b">
        <f t="shared" si="14"/>
        <v>0</v>
      </c>
      <c r="AW178" s="3" t="b">
        <f t="shared" si="15"/>
        <v>0</v>
      </c>
      <c r="AX178" s="3" t="b">
        <f t="shared" si="16"/>
        <v>0</v>
      </c>
      <c r="AY178" s="3" t="b">
        <f t="shared" si="17"/>
        <v>0</v>
      </c>
      <c r="AZ178" s="3" t="b">
        <f t="shared" si="18"/>
        <v>0</v>
      </c>
      <c r="BA178" s="3">
        <f t="shared" si="20"/>
        <v>0</v>
      </c>
      <c r="BB178" s="3">
        <f>SUM($BA$2:BA178)</f>
        <v>82</v>
      </c>
    </row>
    <row r="179" spans="1:54" x14ac:dyDescent="0.35">
      <c r="A179" s="3">
        <v>42000406</v>
      </c>
      <c r="B179" s="3" t="s">
        <v>101</v>
      </c>
      <c r="C179" s="4">
        <v>44397</v>
      </c>
      <c r="D179" s="3" t="s">
        <v>103</v>
      </c>
      <c r="E179" s="3" t="s">
        <v>106</v>
      </c>
      <c r="F179" s="3" t="s">
        <v>104</v>
      </c>
      <c r="G179" s="3" t="s">
        <v>105</v>
      </c>
      <c r="H179" s="3" t="s">
        <v>102</v>
      </c>
      <c r="I179" s="3" t="s">
        <v>108</v>
      </c>
      <c r="J179" s="3" t="s">
        <v>81</v>
      </c>
      <c r="K179" s="3" t="s">
        <v>68</v>
      </c>
      <c r="L179" s="3" t="s">
        <v>107</v>
      </c>
      <c r="M179" s="3" t="s">
        <v>67</v>
      </c>
      <c r="N179" s="3">
        <v>2</v>
      </c>
      <c r="O179" s="3">
        <v>34</v>
      </c>
      <c r="P179" s="3">
        <v>33</v>
      </c>
      <c r="Q179" s="5">
        <v>3.3680555555555551E-3</v>
      </c>
      <c r="R179" s="5">
        <v>4.9652777777777777E-3</v>
      </c>
      <c r="S179" s="5" t="s">
        <v>563</v>
      </c>
      <c r="T179" s="9">
        <f>MID(Table1[[#This Row],[Duration of the event described in that row.]],3,2)*60+RIGHT(Table1[[#This Row],[Duration of the event described in that row.]],2)</f>
        <v>0</v>
      </c>
      <c r="U179" s="3">
        <v>178</v>
      </c>
      <c r="V179" s="3" t="s">
        <v>110</v>
      </c>
      <c r="W179" s="3" t="s">
        <v>11</v>
      </c>
      <c r="AD179" s="3">
        <v>1</v>
      </c>
      <c r="AF179" s="3">
        <v>2</v>
      </c>
      <c r="AG179" s="3" t="s">
        <v>102</v>
      </c>
      <c r="AH179" s="3">
        <v>1</v>
      </c>
      <c r="AI179" s="3" t="str">
        <f>_xlfn.IFNA(INDEX('normalized by minutes'!$AI$12:$AI$28,MATCH('raw data'!AG179,'normalized by minutes'!$AH$12:$AH$28,0)),"")</f>
        <v>suns</v>
      </c>
      <c r="AJ179" s="3">
        <f t="shared" si="19"/>
        <v>-1</v>
      </c>
      <c r="AM179" s="3" t="s">
        <v>8</v>
      </c>
      <c r="AO179" s="3" t="s">
        <v>143</v>
      </c>
      <c r="AU179" s="3" t="s">
        <v>295</v>
      </c>
      <c r="AV179" s="3" t="b">
        <f t="shared" si="14"/>
        <v>0</v>
      </c>
      <c r="AW179" s="3" t="b">
        <f t="shared" si="15"/>
        <v>0</v>
      </c>
      <c r="AX179" s="3" t="b">
        <f t="shared" si="16"/>
        <v>0</v>
      </c>
      <c r="AY179" s="3" t="b">
        <f t="shared" si="17"/>
        <v>0</v>
      </c>
      <c r="AZ179" s="3" t="b">
        <f t="shared" si="18"/>
        <v>0</v>
      </c>
      <c r="BA179" s="3">
        <f t="shared" si="20"/>
        <v>0</v>
      </c>
      <c r="BB179" s="3">
        <f>SUM($BA$2:BA179)</f>
        <v>82</v>
      </c>
    </row>
    <row r="180" spans="1:54" x14ac:dyDescent="0.35">
      <c r="A180" s="3">
        <v>42000406</v>
      </c>
      <c r="B180" s="3" t="s">
        <v>101</v>
      </c>
      <c r="C180" s="4">
        <v>44397</v>
      </c>
      <c r="D180" s="3" t="s">
        <v>103</v>
      </c>
      <c r="E180" s="3" t="s">
        <v>106</v>
      </c>
      <c r="F180" s="3" t="s">
        <v>104</v>
      </c>
      <c r="G180" s="3" t="s">
        <v>105</v>
      </c>
      <c r="H180" s="3" t="s">
        <v>102</v>
      </c>
      <c r="I180" s="3" t="s">
        <v>108</v>
      </c>
      <c r="J180" s="3" t="s">
        <v>81</v>
      </c>
      <c r="K180" s="3" t="s">
        <v>68</v>
      </c>
      <c r="L180" s="3" t="s">
        <v>107</v>
      </c>
      <c r="M180" s="3" t="s">
        <v>67</v>
      </c>
      <c r="N180" s="3">
        <v>2</v>
      </c>
      <c r="O180" s="3">
        <v>35</v>
      </c>
      <c r="P180" s="3">
        <v>33</v>
      </c>
      <c r="Q180" s="5">
        <v>3.3680555555555551E-3</v>
      </c>
      <c r="R180" s="5">
        <v>4.9652777777777777E-3</v>
      </c>
      <c r="S180" s="5" t="s">
        <v>563</v>
      </c>
      <c r="T180" s="9">
        <f>MID(Table1[[#This Row],[Duration of the event described in that row.]],3,2)*60+RIGHT(Table1[[#This Row],[Duration of the event described in that row.]],2)</f>
        <v>0</v>
      </c>
      <c r="U180" s="3">
        <v>179</v>
      </c>
      <c r="V180" s="3" t="s">
        <v>110</v>
      </c>
      <c r="W180" s="3" t="s">
        <v>11</v>
      </c>
      <c r="AD180" s="3">
        <v>2</v>
      </c>
      <c r="AF180" s="3">
        <v>2</v>
      </c>
      <c r="AG180" s="3" t="s">
        <v>102</v>
      </c>
      <c r="AH180" s="3">
        <v>1</v>
      </c>
      <c r="AI180" s="3" t="str">
        <f>_xlfn.IFNA(INDEX('normalized by minutes'!$AI$12:$AI$28,MATCH('raw data'!AG180,'normalized by minutes'!$AH$12:$AH$28,0)),"")</f>
        <v>suns</v>
      </c>
      <c r="AJ180" s="3">
        <f t="shared" si="19"/>
        <v>-1</v>
      </c>
      <c r="AM180" s="3" t="s">
        <v>8</v>
      </c>
      <c r="AO180" s="3" t="s">
        <v>145</v>
      </c>
      <c r="AU180" s="3" t="s">
        <v>296</v>
      </c>
      <c r="AV180" s="3" t="b">
        <f t="shared" si="14"/>
        <v>0</v>
      </c>
      <c r="AW180" s="3" t="b">
        <f t="shared" si="15"/>
        <v>0</v>
      </c>
      <c r="AX180" s="3" t="b">
        <f t="shared" si="16"/>
        <v>0</v>
      </c>
      <c r="AY180" s="3" t="b">
        <f t="shared" si="17"/>
        <v>0</v>
      </c>
      <c r="AZ180" s="3" t="b">
        <f t="shared" si="18"/>
        <v>0</v>
      </c>
      <c r="BA180" s="3">
        <f t="shared" si="20"/>
        <v>0</v>
      </c>
      <c r="BB180" s="3">
        <f>SUM($BA$2:BA180)</f>
        <v>82</v>
      </c>
    </row>
    <row r="181" spans="1:54" x14ac:dyDescent="0.35">
      <c r="A181" s="3">
        <v>42000406</v>
      </c>
      <c r="B181" s="3" t="s">
        <v>101</v>
      </c>
      <c r="C181" s="4">
        <v>44397</v>
      </c>
      <c r="D181" s="3" t="s">
        <v>103</v>
      </c>
      <c r="E181" s="3" t="s">
        <v>106</v>
      </c>
      <c r="F181" s="3" t="s">
        <v>104</v>
      </c>
      <c r="G181" s="3" t="s">
        <v>105</v>
      </c>
      <c r="H181" s="3" t="s">
        <v>102</v>
      </c>
      <c r="I181" s="3" t="s">
        <v>108</v>
      </c>
      <c r="J181" s="3" t="s">
        <v>81</v>
      </c>
      <c r="K181" s="3" t="s">
        <v>68</v>
      </c>
      <c r="L181" s="3" t="s">
        <v>107</v>
      </c>
      <c r="M181" s="3" t="s">
        <v>67</v>
      </c>
      <c r="N181" s="3">
        <v>2</v>
      </c>
      <c r="O181" s="3">
        <v>35</v>
      </c>
      <c r="P181" s="3">
        <v>33</v>
      </c>
      <c r="Q181" s="5">
        <v>3.2060185185185191E-3</v>
      </c>
      <c r="R181" s="5">
        <v>5.1273148148148146E-3</v>
      </c>
      <c r="S181" s="5" t="s">
        <v>569</v>
      </c>
      <c r="T181" s="9">
        <f>MID(Table1[[#This Row],[Duration of the event described in that row.]],3,2)*60+RIGHT(Table1[[#This Row],[Duration of the event described in that row.]],2)</f>
        <v>14</v>
      </c>
      <c r="U181" s="3">
        <v>180</v>
      </c>
      <c r="V181" s="3" t="s">
        <v>69</v>
      </c>
      <c r="W181" s="3" t="s">
        <v>7</v>
      </c>
      <c r="AG181" s="3" t="s">
        <v>107</v>
      </c>
      <c r="AH181" s="3">
        <v>0</v>
      </c>
      <c r="AI181" s="3" t="str">
        <f>_xlfn.IFNA(INDEX('normalized by minutes'!$AI$12:$AI$28,MATCH('raw data'!AG181,'normalized by minutes'!$AH$12:$AH$28,0)),"")</f>
        <v>bucks</v>
      </c>
      <c r="AJ181" s="3">
        <f t="shared" si="19"/>
        <v>0</v>
      </c>
      <c r="AM181" s="3" t="s">
        <v>4</v>
      </c>
      <c r="AO181" s="3" t="s">
        <v>111</v>
      </c>
      <c r="AP181" s="3">
        <v>18</v>
      </c>
      <c r="AQ181" s="3">
        <v>146</v>
      </c>
      <c r="AR181" s="3">
        <v>102</v>
      </c>
      <c r="AS181" s="3">
        <v>39.6</v>
      </c>
      <c r="AT181" s="3">
        <v>78.8</v>
      </c>
      <c r="AU181" s="3" t="s">
        <v>297</v>
      </c>
      <c r="AV181" s="3" t="b">
        <f t="shared" si="14"/>
        <v>0</v>
      </c>
      <c r="AW181" s="3" t="b">
        <f t="shared" si="15"/>
        <v>0</v>
      </c>
      <c r="AX181" s="3" t="b">
        <f t="shared" si="16"/>
        <v>0</v>
      </c>
      <c r="AY181" s="3" t="b">
        <f t="shared" si="17"/>
        <v>0</v>
      </c>
      <c r="AZ181" s="3" t="b">
        <f t="shared" si="18"/>
        <v>0</v>
      </c>
      <c r="BA181" s="3">
        <f t="shared" si="20"/>
        <v>0</v>
      </c>
      <c r="BB181" s="3">
        <f>SUM($BA$2:BA181)</f>
        <v>82</v>
      </c>
    </row>
    <row r="182" spans="1:54" x14ac:dyDescent="0.35">
      <c r="A182" s="3">
        <v>42000406</v>
      </c>
      <c r="B182" s="3" t="s">
        <v>101</v>
      </c>
      <c r="C182" s="4">
        <v>44397</v>
      </c>
      <c r="D182" s="3" t="s">
        <v>103</v>
      </c>
      <c r="E182" s="3" t="s">
        <v>106</v>
      </c>
      <c r="F182" s="3" t="s">
        <v>104</v>
      </c>
      <c r="G182" s="3" t="s">
        <v>105</v>
      </c>
      <c r="H182" s="3" t="s">
        <v>102</v>
      </c>
      <c r="I182" s="3" t="s">
        <v>108</v>
      </c>
      <c r="J182" s="3" t="s">
        <v>81</v>
      </c>
      <c r="K182" s="3" t="s">
        <v>68</v>
      </c>
      <c r="L182" s="3" t="s">
        <v>107</v>
      </c>
      <c r="M182" s="3" t="s">
        <v>67</v>
      </c>
      <c r="N182" s="3">
        <v>2</v>
      </c>
      <c r="O182" s="3">
        <v>35</v>
      </c>
      <c r="P182" s="3">
        <v>33</v>
      </c>
      <c r="Q182" s="5">
        <v>3.1944444444444442E-3</v>
      </c>
      <c r="R182" s="5">
        <v>5.138888888888889E-3</v>
      </c>
      <c r="S182" s="5" t="s">
        <v>573</v>
      </c>
      <c r="T182" s="9">
        <f>MID(Table1[[#This Row],[Duration of the event described in that row.]],3,2)*60+RIGHT(Table1[[#This Row],[Duration of the event described in that row.]],2)</f>
        <v>1</v>
      </c>
      <c r="U182" s="3">
        <v>181</v>
      </c>
      <c r="V182" s="3" t="s">
        <v>110</v>
      </c>
      <c r="W182" s="3" t="s">
        <v>5</v>
      </c>
      <c r="AG182" s="3" t="s">
        <v>105</v>
      </c>
      <c r="AI182" s="3" t="str">
        <f>_xlfn.IFNA(INDEX('normalized by minutes'!$AI$12:$AI$28,MATCH('raw data'!AG182,'normalized by minutes'!$AH$12:$AH$28,0)),"")</f>
        <v>suns</v>
      </c>
      <c r="AJ182" s="3">
        <f t="shared" si="19"/>
        <v>0</v>
      </c>
      <c r="AO182" s="3" t="s">
        <v>14</v>
      </c>
      <c r="AU182" s="3" t="s">
        <v>298</v>
      </c>
      <c r="AV182" s="3" t="b">
        <f t="shared" si="14"/>
        <v>0</v>
      </c>
      <c r="AW182" s="3" t="b">
        <f t="shared" si="15"/>
        <v>1</v>
      </c>
      <c r="AX182" s="3" t="b">
        <f t="shared" si="16"/>
        <v>0</v>
      </c>
      <c r="AY182" s="3" t="b">
        <f t="shared" si="17"/>
        <v>0</v>
      </c>
      <c r="AZ182" s="3" t="b">
        <f t="shared" si="18"/>
        <v>0</v>
      </c>
      <c r="BA182" s="3">
        <f t="shared" si="20"/>
        <v>0</v>
      </c>
      <c r="BB182" s="3">
        <f>SUM($BA$2:BA182)</f>
        <v>82</v>
      </c>
    </row>
    <row r="183" spans="1:54" x14ac:dyDescent="0.35">
      <c r="A183" s="3">
        <v>42000406</v>
      </c>
      <c r="B183" s="3" t="s">
        <v>101</v>
      </c>
      <c r="C183" s="4">
        <v>44397</v>
      </c>
      <c r="D183" s="3" t="s">
        <v>103</v>
      </c>
      <c r="E183" s="3" t="s">
        <v>106</v>
      </c>
      <c r="F183" s="3" t="s">
        <v>104</v>
      </c>
      <c r="G183" s="3" t="s">
        <v>105</v>
      </c>
      <c r="H183" s="3" t="s">
        <v>102</v>
      </c>
      <c r="I183" s="3" t="s">
        <v>108</v>
      </c>
      <c r="J183" s="3" t="s">
        <v>81</v>
      </c>
      <c r="K183" s="3" t="s">
        <v>68</v>
      </c>
      <c r="L183" s="3" t="s">
        <v>107</v>
      </c>
      <c r="M183" s="3" t="s">
        <v>67</v>
      </c>
      <c r="N183" s="3">
        <v>2</v>
      </c>
      <c r="O183" s="3">
        <v>35</v>
      </c>
      <c r="P183" s="3">
        <v>33</v>
      </c>
      <c r="Q183" s="5">
        <v>3.1249999999999997E-3</v>
      </c>
      <c r="R183" s="5">
        <v>5.208333333333333E-3</v>
      </c>
      <c r="S183" s="5" t="s">
        <v>574</v>
      </c>
      <c r="T183" s="9">
        <f>MID(Table1[[#This Row],[Duration of the event described in that row.]],3,2)*60+RIGHT(Table1[[#This Row],[Duration of the event described in that row.]],2)</f>
        <v>6</v>
      </c>
      <c r="U183" s="3">
        <v>182</v>
      </c>
      <c r="V183" s="3" t="s">
        <v>110</v>
      </c>
      <c r="W183" s="3" t="s">
        <v>7</v>
      </c>
      <c r="AG183" s="3" t="s">
        <v>103</v>
      </c>
      <c r="AH183" s="3">
        <v>0</v>
      </c>
      <c r="AI183" s="3" t="str">
        <f>_xlfn.IFNA(INDEX('normalized by minutes'!$AI$12:$AI$28,MATCH('raw data'!AG183,'normalized by minutes'!$AH$12:$AH$28,0)),"")</f>
        <v>suns</v>
      </c>
      <c r="AJ183" s="3">
        <f t="shared" si="19"/>
        <v>0</v>
      </c>
      <c r="AM183" s="3" t="s">
        <v>4</v>
      </c>
      <c r="AO183" s="3" t="s">
        <v>134</v>
      </c>
      <c r="AP183" s="3">
        <v>29</v>
      </c>
      <c r="AQ183" s="3">
        <v>171</v>
      </c>
      <c r="AR183" s="3">
        <v>231</v>
      </c>
      <c r="AS183" s="3">
        <v>7.8999999999999897</v>
      </c>
      <c r="AT183" s="3">
        <v>28.1</v>
      </c>
      <c r="AU183" s="3" t="s">
        <v>299</v>
      </c>
      <c r="AV183" s="3" t="b">
        <f t="shared" si="14"/>
        <v>0</v>
      </c>
      <c r="AW183" s="3" t="b">
        <f t="shared" si="15"/>
        <v>0</v>
      </c>
      <c r="AX183" s="3" t="b">
        <f t="shared" si="16"/>
        <v>0</v>
      </c>
      <c r="AY183" s="3" t="b">
        <f t="shared" si="17"/>
        <v>0</v>
      </c>
      <c r="AZ183" s="3" t="b">
        <f t="shared" si="18"/>
        <v>0</v>
      </c>
      <c r="BA183" s="3">
        <f t="shared" si="20"/>
        <v>1</v>
      </c>
      <c r="BB183" s="3">
        <f>SUM($BA$2:BA183)</f>
        <v>83</v>
      </c>
    </row>
    <row r="184" spans="1:54" x14ac:dyDescent="0.35">
      <c r="A184" s="3">
        <v>42000406</v>
      </c>
      <c r="B184" s="3" t="s">
        <v>101</v>
      </c>
      <c r="C184" s="4">
        <v>44397</v>
      </c>
      <c r="D184" s="3" t="s">
        <v>103</v>
      </c>
      <c r="E184" s="3" t="s">
        <v>106</v>
      </c>
      <c r="F184" s="3" t="s">
        <v>104</v>
      </c>
      <c r="G184" s="3" t="s">
        <v>105</v>
      </c>
      <c r="H184" s="3" t="s">
        <v>102</v>
      </c>
      <c r="I184" s="3" t="s">
        <v>108</v>
      </c>
      <c r="J184" s="3" t="s">
        <v>81</v>
      </c>
      <c r="K184" s="3" t="s">
        <v>68</v>
      </c>
      <c r="L184" s="3" t="s">
        <v>107</v>
      </c>
      <c r="M184" s="3" t="s">
        <v>67</v>
      </c>
      <c r="N184" s="3">
        <v>2</v>
      </c>
      <c r="O184" s="3">
        <v>35</v>
      </c>
      <c r="P184" s="3">
        <v>33</v>
      </c>
      <c r="Q184" s="5">
        <v>3.1018518518518522E-3</v>
      </c>
      <c r="R184" s="5">
        <v>5.2314814814814819E-3</v>
      </c>
      <c r="S184" s="5" t="s">
        <v>587</v>
      </c>
      <c r="T184" s="9">
        <f>MID(Table1[[#This Row],[Duration of the event described in that row.]],3,2)*60+RIGHT(Table1[[#This Row],[Duration of the event described in that row.]],2)</f>
        <v>2</v>
      </c>
      <c r="U184" s="3">
        <v>183</v>
      </c>
      <c r="V184" s="3" t="s">
        <v>69</v>
      </c>
      <c r="W184" s="3" t="s">
        <v>5</v>
      </c>
      <c r="AG184" s="3" t="s">
        <v>81</v>
      </c>
      <c r="AI184" s="3" t="str">
        <f>_xlfn.IFNA(INDEX('normalized by minutes'!$AI$12:$AI$28,MATCH('raw data'!AG184,'normalized by minutes'!$AH$12:$AH$28,0)),"")</f>
        <v>bucks</v>
      </c>
      <c r="AJ184" s="3">
        <f t="shared" si="19"/>
        <v>0</v>
      </c>
      <c r="AO184" s="3" t="s">
        <v>14</v>
      </c>
      <c r="AU184" s="3" t="s">
        <v>84</v>
      </c>
      <c r="AV184" s="3" t="b">
        <f t="shared" si="14"/>
        <v>0</v>
      </c>
      <c r="AW184" s="3" t="b">
        <f t="shared" si="15"/>
        <v>1</v>
      </c>
      <c r="AX184" s="3" t="b">
        <f t="shared" si="16"/>
        <v>0</v>
      </c>
      <c r="AY184" s="3" t="b">
        <f t="shared" si="17"/>
        <v>0</v>
      </c>
      <c r="AZ184" s="3" t="b">
        <f t="shared" si="18"/>
        <v>0</v>
      </c>
      <c r="BA184" s="3">
        <f t="shared" si="20"/>
        <v>0</v>
      </c>
      <c r="BB184" s="3">
        <f>SUM($BA$2:BA184)</f>
        <v>83</v>
      </c>
    </row>
    <row r="185" spans="1:54" x14ac:dyDescent="0.35">
      <c r="A185" s="3">
        <v>42000406</v>
      </c>
      <c r="B185" s="3" t="s">
        <v>101</v>
      </c>
      <c r="C185" s="4">
        <v>44397</v>
      </c>
      <c r="D185" s="3" t="s">
        <v>103</v>
      </c>
      <c r="E185" s="3" t="s">
        <v>106</v>
      </c>
      <c r="F185" s="3" t="s">
        <v>104</v>
      </c>
      <c r="G185" s="3" t="s">
        <v>105</v>
      </c>
      <c r="H185" s="3" t="s">
        <v>102</v>
      </c>
      <c r="I185" s="3" t="s">
        <v>108</v>
      </c>
      <c r="J185" s="3" t="s">
        <v>81</v>
      </c>
      <c r="K185" s="3" t="s">
        <v>68</v>
      </c>
      <c r="L185" s="3" t="s">
        <v>107</v>
      </c>
      <c r="M185" s="3" t="s">
        <v>67</v>
      </c>
      <c r="N185" s="3">
        <v>2</v>
      </c>
      <c r="O185" s="3">
        <v>35</v>
      </c>
      <c r="P185" s="3">
        <v>33</v>
      </c>
      <c r="Q185" s="5">
        <v>2.9976851851851848E-3</v>
      </c>
      <c r="R185" s="5">
        <v>5.3356481481481484E-3</v>
      </c>
      <c r="S185" s="5" t="s">
        <v>577</v>
      </c>
      <c r="T185" s="9">
        <f>MID(Table1[[#This Row],[Duration of the event described in that row.]],3,2)*60+RIGHT(Table1[[#This Row],[Duration of the event described in that row.]],2)</f>
        <v>9</v>
      </c>
      <c r="U185" s="3">
        <v>184</v>
      </c>
      <c r="V185" s="3" t="s">
        <v>69</v>
      </c>
      <c r="W185" s="3" t="s">
        <v>7</v>
      </c>
      <c r="AG185" s="3" t="s">
        <v>68</v>
      </c>
      <c r="AH185" s="3">
        <v>0</v>
      </c>
      <c r="AI185" s="3" t="str">
        <f>_xlfn.IFNA(INDEX('normalized by minutes'!$AI$12:$AI$28,MATCH('raw data'!AG185,'normalized by minutes'!$AH$12:$AH$28,0)),"")</f>
        <v>bucks</v>
      </c>
      <c r="AJ185" s="3">
        <f t="shared" si="19"/>
        <v>0</v>
      </c>
      <c r="AM185" s="3" t="s">
        <v>4</v>
      </c>
      <c r="AO185" s="3" t="s">
        <v>160</v>
      </c>
      <c r="AP185" s="3">
        <v>26</v>
      </c>
      <c r="AQ185" s="3">
        <v>-155</v>
      </c>
      <c r="AR185" s="3">
        <v>206</v>
      </c>
      <c r="AS185" s="3">
        <v>9.5</v>
      </c>
      <c r="AT185" s="3">
        <v>68.400000000000006</v>
      </c>
      <c r="AU185" s="3" t="s">
        <v>300</v>
      </c>
      <c r="AV185" s="3" t="b">
        <f t="shared" si="14"/>
        <v>0</v>
      </c>
      <c r="AW185" s="3" t="b">
        <f t="shared" si="15"/>
        <v>0</v>
      </c>
      <c r="AX185" s="3" t="b">
        <f t="shared" si="16"/>
        <v>0</v>
      </c>
      <c r="AY185" s="3" t="b">
        <f t="shared" si="17"/>
        <v>0</v>
      </c>
      <c r="AZ185" s="3" t="b">
        <f t="shared" si="18"/>
        <v>0</v>
      </c>
      <c r="BA185" s="3">
        <f t="shared" si="20"/>
        <v>1</v>
      </c>
      <c r="BB185" s="3">
        <f>SUM($BA$2:BA185)</f>
        <v>84</v>
      </c>
    </row>
    <row r="186" spans="1:54" x14ac:dyDescent="0.35">
      <c r="A186" s="3">
        <v>42000406</v>
      </c>
      <c r="B186" s="3" t="s">
        <v>101</v>
      </c>
      <c r="C186" s="4">
        <v>44397</v>
      </c>
      <c r="D186" s="3" t="s">
        <v>103</v>
      </c>
      <c r="E186" s="3" t="s">
        <v>106</v>
      </c>
      <c r="F186" s="3" t="s">
        <v>104</v>
      </c>
      <c r="G186" s="3" t="s">
        <v>105</v>
      </c>
      <c r="H186" s="3" t="s">
        <v>102</v>
      </c>
      <c r="I186" s="3" t="s">
        <v>108</v>
      </c>
      <c r="J186" s="3" t="s">
        <v>81</v>
      </c>
      <c r="K186" s="3" t="s">
        <v>68</v>
      </c>
      <c r="L186" s="3" t="s">
        <v>107</v>
      </c>
      <c r="M186" s="3" t="s">
        <v>67</v>
      </c>
      <c r="N186" s="3">
        <v>2</v>
      </c>
      <c r="O186" s="3">
        <v>35</v>
      </c>
      <c r="P186" s="3">
        <v>33</v>
      </c>
      <c r="Q186" s="5">
        <v>2.9861111111111113E-3</v>
      </c>
      <c r="R186" s="5">
        <v>5.347222222222222E-3</v>
      </c>
      <c r="S186" s="5" t="s">
        <v>573</v>
      </c>
      <c r="T186" s="9">
        <f>MID(Table1[[#This Row],[Duration of the event described in that row.]],3,2)*60+RIGHT(Table1[[#This Row],[Duration of the event described in that row.]],2)</f>
        <v>1</v>
      </c>
      <c r="U186" s="3">
        <v>185</v>
      </c>
      <c r="V186" s="3" t="s">
        <v>69</v>
      </c>
      <c r="W186" s="3" t="s">
        <v>5</v>
      </c>
      <c r="AG186" s="3" t="s">
        <v>67</v>
      </c>
      <c r="AI186" s="3" t="str">
        <f>_xlfn.IFNA(INDEX('normalized by minutes'!$AI$12:$AI$28,MATCH('raw data'!AG186,'normalized by minutes'!$AH$12:$AH$28,0)),"")</f>
        <v>bucks</v>
      </c>
      <c r="AJ186" s="3">
        <f t="shared" si="19"/>
        <v>0</v>
      </c>
      <c r="AO186" s="3" t="s">
        <v>6</v>
      </c>
      <c r="AU186" s="3" t="s">
        <v>301</v>
      </c>
      <c r="AV186" s="3" t="b">
        <f t="shared" si="14"/>
        <v>0</v>
      </c>
      <c r="AW186" s="3" t="b">
        <f t="shared" si="15"/>
        <v>0</v>
      </c>
      <c r="AX186" s="3" t="b">
        <f t="shared" si="16"/>
        <v>0</v>
      </c>
      <c r="AY186" s="3" t="b">
        <f t="shared" si="17"/>
        <v>0</v>
      </c>
      <c r="AZ186" s="3" t="b">
        <f t="shared" si="18"/>
        <v>0</v>
      </c>
      <c r="BA186" s="3">
        <f t="shared" si="20"/>
        <v>0</v>
      </c>
      <c r="BB186" s="3">
        <f>SUM($BA$2:BA186)</f>
        <v>84</v>
      </c>
    </row>
    <row r="187" spans="1:54" x14ac:dyDescent="0.35">
      <c r="A187" s="3">
        <v>42000406</v>
      </c>
      <c r="B187" s="3" t="s">
        <v>101</v>
      </c>
      <c r="C187" s="4">
        <v>44397</v>
      </c>
      <c r="D187" s="3" t="s">
        <v>103</v>
      </c>
      <c r="E187" s="3" t="s">
        <v>106</v>
      </c>
      <c r="F187" s="3" t="s">
        <v>104</v>
      </c>
      <c r="G187" s="3" t="s">
        <v>105</v>
      </c>
      <c r="H187" s="3" t="s">
        <v>102</v>
      </c>
      <c r="I187" s="3" t="s">
        <v>108</v>
      </c>
      <c r="J187" s="3" t="s">
        <v>81</v>
      </c>
      <c r="K187" s="3" t="s">
        <v>68</v>
      </c>
      <c r="L187" s="3" t="s">
        <v>107</v>
      </c>
      <c r="M187" s="3" t="s">
        <v>67</v>
      </c>
      <c r="N187" s="3">
        <v>2</v>
      </c>
      <c r="O187" s="3">
        <v>35</v>
      </c>
      <c r="P187" s="3">
        <v>33</v>
      </c>
      <c r="Q187" s="5">
        <v>2.9861111111111113E-3</v>
      </c>
      <c r="R187" s="5">
        <v>5.347222222222222E-3</v>
      </c>
      <c r="S187" s="5" t="s">
        <v>563</v>
      </c>
      <c r="T187" s="9">
        <f>MID(Table1[[#This Row],[Duration of the event described in that row.]],3,2)*60+RIGHT(Table1[[#This Row],[Duration of the event described in that row.]],2)</f>
        <v>0</v>
      </c>
      <c r="U187" s="3">
        <v>186</v>
      </c>
      <c r="V187" s="3" t="s">
        <v>110</v>
      </c>
      <c r="W187" s="3" t="s">
        <v>9</v>
      </c>
      <c r="AE187" s="3" t="s">
        <v>67</v>
      </c>
      <c r="AG187" s="3" t="s">
        <v>106</v>
      </c>
      <c r="AI187" s="3" t="str">
        <f>_xlfn.IFNA(INDEX('normalized by minutes'!$AI$12:$AI$28,MATCH('raw data'!AG187,'normalized by minutes'!$AH$12:$AH$28,0)),"")</f>
        <v>suns</v>
      </c>
      <c r="AJ187" s="3">
        <f t="shared" si="19"/>
        <v>0</v>
      </c>
      <c r="AL187" s="3" t="s">
        <v>10</v>
      </c>
      <c r="AO187" s="3" t="s">
        <v>141</v>
      </c>
      <c r="AU187" s="3" t="s">
        <v>302</v>
      </c>
      <c r="AV187" s="3" t="b">
        <f t="shared" si="14"/>
        <v>0</v>
      </c>
      <c r="AW187" s="3" t="b">
        <f t="shared" si="15"/>
        <v>0</v>
      </c>
      <c r="AX187" s="3" t="b">
        <f t="shared" si="16"/>
        <v>0</v>
      </c>
      <c r="AY187" s="3" t="b">
        <f t="shared" si="17"/>
        <v>0</v>
      </c>
      <c r="AZ187" s="3" t="b">
        <f t="shared" si="18"/>
        <v>0</v>
      </c>
      <c r="BA187" s="3">
        <f t="shared" si="20"/>
        <v>0</v>
      </c>
      <c r="BB187" s="3">
        <f>SUM($BA$2:BA187)</f>
        <v>84</v>
      </c>
    </row>
    <row r="188" spans="1:54" x14ac:dyDescent="0.35">
      <c r="A188" s="3">
        <v>42000406</v>
      </c>
      <c r="B188" s="3" t="s">
        <v>101</v>
      </c>
      <c r="C188" s="4">
        <v>44397</v>
      </c>
      <c r="D188" s="3" t="s">
        <v>103</v>
      </c>
      <c r="E188" s="3" t="s">
        <v>106</v>
      </c>
      <c r="F188" s="3" t="s">
        <v>104</v>
      </c>
      <c r="G188" s="3" t="s">
        <v>105</v>
      </c>
      <c r="H188" s="3" t="s">
        <v>102</v>
      </c>
      <c r="I188" s="3" t="s">
        <v>108</v>
      </c>
      <c r="J188" s="3" t="s">
        <v>81</v>
      </c>
      <c r="K188" s="3" t="s">
        <v>68</v>
      </c>
      <c r="L188" s="3" t="s">
        <v>107</v>
      </c>
      <c r="M188" s="3" t="s">
        <v>67</v>
      </c>
      <c r="N188" s="3">
        <v>2</v>
      </c>
      <c r="O188" s="3">
        <v>35</v>
      </c>
      <c r="P188" s="3">
        <v>33</v>
      </c>
      <c r="Q188" s="5">
        <v>2.9861111111111113E-3</v>
      </c>
      <c r="R188" s="5">
        <v>5.347222222222222E-3</v>
      </c>
      <c r="S188" s="5" t="s">
        <v>563</v>
      </c>
      <c r="T188" s="9">
        <f>MID(Table1[[#This Row],[Duration of the event described in that row.]],3,2)*60+RIGHT(Table1[[#This Row],[Duration of the event described in that row.]],2)</f>
        <v>0</v>
      </c>
      <c r="U188" s="3">
        <v>187</v>
      </c>
      <c r="V188" s="3" t="s">
        <v>69</v>
      </c>
      <c r="W188" s="3" t="s">
        <v>11</v>
      </c>
      <c r="AD188" s="3">
        <v>1</v>
      </c>
      <c r="AF188" s="3">
        <v>2</v>
      </c>
      <c r="AG188" s="3" t="s">
        <v>67</v>
      </c>
      <c r="AH188" s="3">
        <v>0</v>
      </c>
      <c r="AI188" s="3" t="str">
        <f>_xlfn.IFNA(INDEX('normalized by minutes'!$AI$12:$AI$28,MATCH('raw data'!AG188,'normalized by minutes'!$AH$12:$AH$28,0)),"")</f>
        <v>bucks</v>
      </c>
      <c r="AJ188" s="3">
        <f t="shared" si="19"/>
        <v>0</v>
      </c>
      <c r="AM188" s="3" t="s">
        <v>4</v>
      </c>
      <c r="AO188" s="3" t="s">
        <v>143</v>
      </c>
      <c r="AU188" s="3" t="s">
        <v>98</v>
      </c>
      <c r="AV188" s="3" t="b">
        <f t="shared" si="14"/>
        <v>0</v>
      </c>
      <c r="AW188" s="3" t="b">
        <f t="shared" si="15"/>
        <v>0</v>
      </c>
      <c r="AX188" s="3" t="b">
        <f t="shared" si="16"/>
        <v>0</v>
      </c>
      <c r="AY188" s="3" t="b">
        <f t="shared" si="17"/>
        <v>0</v>
      </c>
      <c r="AZ188" s="3" t="b">
        <f t="shared" si="18"/>
        <v>0</v>
      </c>
      <c r="BA188" s="3">
        <f t="shared" si="20"/>
        <v>0</v>
      </c>
      <c r="BB188" s="3">
        <f>SUM($BA$2:BA188)</f>
        <v>84</v>
      </c>
    </row>
    <row r="189" spans="1:54" x14ac:dyDescent="0.35">
      <c r="A189" s="3">
        <v>42000406</v>
      </c>
      <c r="B189" s="3" t="s">
        <v>101</v>
      </c>
      <c r="C189" s="4">
        <v>44397</v>
      </c>
      <c r="D189" s="3" t="s">
        <v>103</v>
      </c>
      <c r="E189" s="3" t="s">
        <v>106</v>
      </c>
      <c r="F189" s="3" t="s">
        <v>104</v>
      </c>
      <c r="G189" s="3" t="s">
        <v>105</v>
      </c>
      <c r="H189" s="3" t="s">
        <v>102</v>
      </c>
      <c r="I189" s="3" t="s">
        <v>108</v>
      </c>
      <c r="J189" s="3" t="s">
        <v>81</v>
      </c>
      <c r="K189" s="3" t="s">
        <v>68</v>
      </c>
      <c r="L189" s="3" t="s">
        <v>107</v>
      </c>
      <c r="M189" s="3" t="s">
        <v>67</v>
      </c>
      <c r="N189" s="3">
        <v>2</v>
      </c>
      <c r="O189" s="3">
        <v>35</v>
      </c>
      <c r="P189" s="3">
        <v>33</v>
      </c>
      <c r="Q189" s="5">
        <v>2.9861111111111113E-3</v>
      </c>
      <c r="R189" s="5">
        <v>5.347222222222222E-3</v>
      </c>
      <c r="S189" s="5" t="s">
        <v>563</v>
      </c>
      <c r="T189" s="9">
        <f>MID(Table1[[#This Row],[Duration of the event described in that row.]],3,2)*60+RIGHT(Table1[[#This Row],[Duration of the event described in that row.]],2)</f>
        <v>0</v>
      </c>
      <c r="U189" s="3">
        <v>188</v>
      </c>
      <c r="V189" s="3" t="s">
        <v>69</v>
      </c>
      <c r="W189" s="3" t="s">
        <v>5</v>
      </c>
      <c r="AI189" s="3" t="str">
        <f>_xlfn.IFNA(INDEX('normalized by minutes'!$AI$12:$AI$28,MATCH('raw data'!AG189,'normalized by minutes'!$AH$12:$AH$28,0)),"")</f>
        <v/>
      </c>
      <c r="AJ189" s="3">
        <f t="shared" si="19"/>
        <v>0</v>
      </c>
      <c r="AO189" s="3" t="s">
        <v>13</v>
      </c>
      <c r="AU189" s="3" t="s">
        <v>122</v>
      </c>
      <c r="AV189" s="3" t="b">
        <f t="shared" si="14"/>
        <v>0</v>
      </c>
      <c r="AW189" s="3" t="b">
        <f t="shared" si="15"/>
        <v>0</v>
      </c>
      <c r="AX189" s="3" t="b">
        <f t="shared" si="16"/>
        <v>0</v>
      </c>
      <c r="AY189" s="3" t="b">
        <f t="shared" si="17"/>
        <v>0</v>
      </c>
      <c r="AZ189" s="3" t="b">
        <f t="shared" si="18"/>
        <v>0</v>
      </c>
      <c r="BA189" s="3">
        <f t="shared" si="20"/>
        <v>0</v>
      </c>
      <c r="BB189" s="3">
        <f>SUM($BA$2:BA189)</f>
        <v>84</v>
      </c>
    </row>
    <row r="190" spans="1:54" x14ac:dyDescent="0.35">
      <c r="A190" s="3">
        <v>42000406</v>
      </c>
      <c r="B190" s="3" t="s">
        <v>101</v>
      </c>
      <c r="C190" s="4">
        <v>44397</v>
      </c>
      <c r="D190" s="3" t="s">
        <v>103</v>
      </c>
      <c r="E190" s="3" t="s">
        <v>106</v>
      </c>
      <c r="F190" s="3" t="s">
        <v>104</v>
      </c>
      <c r="G190" s="3" t="s">
        <v>105</v>
      </c>
      <c r="H190" s="3" t="s">
        <v>102</v>
      </c>
      <c r="I190" s="3" t="s">
        <v>108</v>
      </c>
      <c r="J190" s="3" t="s">
        <v>66</v>
      </c>
      <c r="K190" s="3" t="s">
        <v>68</v>
      </c>
      <c r="L190" s="3" t="s">
        <v>107</v>
      </c>
      <c r="M190" s="3" t="s">
        <v>67</v>
      </c>
      <c r="N190" s="3">
        <v>2</v>
      </c>
      <c r="O190" s="3">
        <v>35</v>
      </c>
      <c r="P190" s="3">
        <v>33</v>
      </c>
      <c r="Q190" s="5">
        <v>2.9861111111111113E-3</v>
      </c>
      <c r="R190" s="5">
        <v>5.347222222222222E-3</v>
      </c>
      <c r="S190" s="5" t="s">
        <v>563</v>
      </c>
      <c r="T190" s="9">
        <f>MID(Table1[[#This Row],[Duration of the event described in that row.]],3,2)*60+RIGHT(Table1[[#This Row],[Duration of the event described in that row.]],2)</f>
        <v>0</v>
      </c>
      <c r="U190" s="3">
        <v>189</v>
      </c>
      <c r="V190" s="3" t="s">
        <v>69</v>
      </c>
      <c r="W190" s="3" t="s">
        <v>176</v>
      </c>
      <c r="AB190" s="3" t="s">
        <v>66</v>
      </c>
      <c r="AC190" s="3" t="s">
        <v>81</v>
      </c>
      <c r="AG190" s="3" t="s">
        <v>81</v>
      </c>
      <c r="AI190" s="3" t="str">
        <f>_xlfn.IFNA(INDEX('normalized by minutes'!$AI$12:$AI$28,MATCH('raw data'!AG190,'normalized by minutes'!$AH$12:$AH$28,0)),"")</f>
        <v>bucks</v>
      </c>
      <c r="AJ190" s="3">
        <f t="shared" si="19"/>
        <v>0</v>
      </c>
      <c r="AO190" s="3" t="s">
        <v>16</v>
      </c>
      <c r="AU190" s="3" t="s">
        <v>303</v>
      </c>
      <c r="AV190" s="3" t="b">
        <f t="shared" si="14"/>
        <v>0</v>
      </c>
      <c r="AW190" s="3" t="b">
        <f t="shared" si="15"/>
        <v>0</v>
      </c>
      <c r="AX190" s="3" t="b">
        <f t="shared" si="16"/>
        <v>0</v>
      </c>
      <c r="AY190" s="3" t="b">
        <f t="shared" si="17"/>
        <v>0</v>
      </c>
      <c r="AZ190" s="3" t="b">
        <f t="shared" si="18"/>
        <v>0</v>
      </c>
      <c r="BA190" s="3">
        <f t="shared" si="20"/>
        <v>0</v>
      </c>
      <c r="BB190" s="3">
        <f>SUM($BA$2:BA190)</f>
        <v>84</v>
      </c>
    </row>
    <row r="191" spans="1:54" x14ac:dyDescent="0.35">
      <c r="A191" s="3">
        <v>42000406</v>
      </c>
      <c r="B191" s="3" t="s">
        <v>101</v>
      </c>
      <c r="C191" s="4">
        <v>44397</v>
      </c>
      <c r="D191" s="3" t="s">
        <v>103</v>
      </c>
      <c r="E191" s="3" t="s">
        <v>106</v>
      </c>
      <c r="F191" s="3" t="s">
        <v>104</v>
      </c>
      <c r="G191" s="3" t="s">
        <v>105</v>
      </c>
      <c r="H191" s="3" t="s">
        <v>102</v>
      </c>
      <c r="I191" s="3" t="s">
        <v>108</v>
      </c>
      <c r="J191" s="3" t="s">
        <v>81</v>
      </c>
      <c r="K191" s="3" t="s">
        <v>68</v>
      </c>
      <c r="L191" s="3" t="s">
        <v>107</v>
      </c>
      <c r="M191" s="3" t="s">
        <v>67</v>
      </c>
      <c r="N191" s="3">
        <v>2</v>
      </c>
      <c r="O191" s="3">
        <v>35</v>
      </c>
      <c r="P191" s="3">
        <v>34</v>
      </c>
      <c r="Q191" s="5">
        <v>2.9861111111111113E-3</v>
      </c>
      <c r="R191" s="5">
        <v>5.347222222222222E-3</v>
      </c>
      <c r="S191" s="5" t="s">
        <v>563</v>
      </c>
      <c r="T191" s="9">
        <f>MID(Table1[[#This Row],[Duration of the event described in that row.]],3,2)*60+RIGHT(Table1[[#This Row],[Duration of the event described in that row.]],2)</f>
        <v>0</v>
      </c>
      <c r="U191" s="3">
        <v>190</v>
      </c>
      <c r="V191" s="3" t="s">
        <v>69</v>
      </c>
      <c r="W191" s="3" t="s">
        <v>11</v>
      </c>
      <c r="AD191" s="3">
        <v>2</v>
      </c>
      <c r="AF191" s="3">
        <v>2</v>
      </c>
      <c r="AG191" s="3" t="s">
        <v>67</v>
      </c>
      <c r="AH191" s="3">
        <v>1</v>
      </c>
      <c r="AI191" s="3" t="str">
        <f>_xlfn.IFNA(INDEX('normalized by minutes'!$AI$12:$AI$28,MATCH('raw data'!AG191,'normalized by minutes'!$AH$12:$AH$28,0)),"")</f>
        <v>bucks</v>
      </c>
      <c r="AJ191" s="3">
        <f t="shared" si="19"/>
        <v>1</v>
      </c>
      <c r="AM191" s="3" t="s">
        <v>8</v>
      </c>
      <c r="AO191" s="3" t="s">
        <v>145</v>
      </c>
      <c r="AU191" s="3" t="s">
        <v>304</v>
      </c>
      <c r="AV191" s="3" t="b">
        <f t="shared" si="14"/>
        <v>0</v>
      </c>
      <c r="AW191" s="3" t="b">
        <f t="shared" si="15"/>
        <v>0</v>
      </c>
      <c r="AX191" s="3" t="b">
        <f t="shared" si="16"/>
        <v>0</v>
      </c>
      <c r="AY191" s="3" t="b">
        <f t="shared" si="17"/>
        <v>0</v>
      </c>
      <c r="AZ191" s="3" t="b">
        <f t="shared" si="18"/>
        <v>1</v>
      </c>
      <c r="BA191" s="3">
        <f t="shared" si="20"/>
        <v>0</v>
      </c>
      <c r="BB191" s="3">
        <f>SUM($BA$2:BA191)</f>
        <v>84</v>
      </c>
    </row>
    <row r="192" spans="1:54" x14ac:dyDescent="0.35">
      <c r="A192" s="3">
        <v>42000406</v>
      </c>
      <c r="B192" s="3" t="s">
        <v>101</v>
      </c>
      <c r="C192" s="4">
        <v>44397</v>
      </c>
      <c r="D192" s="3" t="s">
        <v>103</v>
      </c>
      <c r="E192" s="3" t="s">
        <v>106</v>
      </c>
      <c r="F192" s="3" t="s">
        <v>104</v>
      </c>
      <c r="G192" s="3" t="s">
        <v>105</v>
      </c>
      <c r="H192" s="3" t="s">
        <v>102</v>
      </c>
      <c r="I192" s="3" t="s">
        <v>108</v>
      </c>
      <c r="J192" s="3" t="s">
        <v>66</v>
      </c>
      <c r="K192" s="3" t="s">
        <v>68</v>
      </c>
      <c r="L192" s="3" t="s">
        <v>107</v>
      </c>
      <c r="M192" s="3" t="s">
        <v>67</v>
      </c>
      <c r="N192" s="3">
        <v>2</v>
      </c>
      <c r="O192" s="3">
        <v>37</v>
      </c>
      <c r="P192" s="3">
        <v>34</v>
      </c>
      <c r="Q192" s="5">
        <v>2.8240740740740739E-3</v>
      </c>
      <c r="R192" s="5">
        <v>5.5092592592592589E-3</v>
      </c>
      <c r="S192" s="5" t="s">
        <v>569</v>
      </c>
      <c r="T192" s="9">
        <f>MID(Table1[[#This Row],[Duration of the event described in that row.]],3,2)*60+RIGHT(Table1[[#This Row],[Duration of the event described in that row.]],2)</f>
        <v>14</v>
      </c>
      <c r="U192" s="3">
        <v>191</v>
      </c>
      <c r="V192" s="3" t="s">
        <v>110</v>
      </c>
      <c r="W192" s="3" t="s">
        <v>7</v>
      </c>
      <c r="AG192" s="3" t="s">
        <v>104</v>
      </c>
      <c r="AH192" s="3">
        <v>2</v>
      </c>
      <c r="AI192" s="3" t="str">
        <f>_xlfn.IFNA(INDEX('normalized by minutes'!$AI$12:$AI$28,MATCH('raw data'!AG192,'normalized by minutes'!$AH$12:$AH$28,0)),"")</f>
        <v>suns</v>
      </c>
      <c r="AJ192" s="3">
        <f t="shared" si="19"/>
        <v>-2</v>
      </c>
      <c r="AM192" s="3" t="s">
        <v>8</v>
      </c>
      <c r="AO192" s="3" t="s">
        <v>111</v>
      </c>
      <c r="AP192" s="3">
        <v>13</v>
      </c>
      <c r="AQ192" s="3">
        <v>93</v>
      </c>
      <c r="AR192" s="3">
        <v>90</v>
      </c>
      <c r="AS192" s="3">
        <v>15.7</v>
      </c>
      <c r="AT192" s="3">
        <v>14</v>
      </c>
      <c r="AU192" s="3" t="s">
        <v>305</v>
      </c>
      <c r="AV192" s="3" t="b">
        <f t="shared" si="14"/>
        <v>1</v>
      </c>
      <c r="AW192" s="3" t="b">
        <f t="shared" si="15"/>
        <v>0</v>
      </c>
      <c r="AX192" s="3" t="b">
        <f t="shared" si="16"/>
        <v>0</v>
      </c>
      <c r="AY192" s="3" t="b">
        <f t="shared" si="17"/>
        <v>0</v>
      </c>
      <c r="AZ192" s="3" t="b">
        <f t="shared" si="18"/>
        <v>0</v>
      </c>
      <c r="BA192" s="3">
        <f t="shared" si="20"/>
        <v>1</v>
      </c>
      <c r="BB192" s="3">
        <f>SUM($BA$2:BA192)</f>
        <v>85</v>
      </c>
    </row>
    <row r="193" spans="1:54" x14ac:dyDescent="0.35">
      <c r="A193" s="3">
        <v>42000406</v>
      </c>
      <c r="B193" s="3" t="s">
        <v>101</v>
      </c>
      <c r="C193" s="4">
        <v>44397</v>
      </c>
      <c r="D193" s="3" t="s">
        <v>103</v>
      </c>
      <c r="E193" s="3" t="s">
        <v>106</v>
      </c>
      <c r="F193" s="3" t="s">
        <v>104</v>
      </c>
      <c r="G193" s="3" t="s">
        <v>105</v>
      </c>
      <c r="H193" s="3" t="s">
        <v>102</v>
      </c>
      <c r="I193" s="3" t="s">
        <v>108</v>
      </c>
      <c r="J193" s="3" t="s">
        <v>66</v>
      </c>
      <c r="K193" s="3" t="s">
        <v>68</v>
      </c>
      <c r="L193" s="3" t="s">
        <v>107</v>
      </c>
      <c r="M193" s="3" t="s">
        <v>67</v>
      </c>
      <c r="N193" s="3">
        <v>2</v>
      </c>
      <c r="O193" s="3">
        <v>37</v>
      </c>
      <c r="P193" s="3">
        <v>34</v>
      </c>
      <c r="Q193" s="5">
        <v>2.7314814814814819E-3</v>
      </c>
      <c r="R193" s="5">
        <v>5.6018518518518518E-3</v>
      </c>
      <c r="S193" s="5" t="s">
        <v>586</v>
      </c>
      <c r="T193" s="9">
        <f>MID(Table1[[#This Row],[Duration of the event described in that row.]],3,2)*60+RIGHT(Table1[[#This Row],[Duration of the event described in that row.]],2)</f>
        <v>8</v>
      </c>
      <c r="U193" s="3">
        <v>192</v>
      </c>
      <c r="V193" s="3" t="s">
        <v>69</v>
      </c>
      <c r="W193" s="3" t="s">
        <v>7</v>
      </c>
      <c r="AG193" s="3" t="s">
        <v>66</v>
      </c>
      <c r="AH193" s="3">
        <v>0</v>
      </c>
      <c r="AI193" s="3" t="str">
        <f>_xlfn.IFNA(INDEX('normalized by minutes'!$AI$12:$AI$28,MATCH('raw data'!AG193,'normalized by minutes'!$AH$12:$AH$28,0)),"")</f>
        <v>bucks</v>
      </c>
      <c r="AJ193" s="3">
        <f t="shared" si="19"/>
        <v>0</v>
      </c>
      <c r="AM193" s="3" t="s">
        <v>4</v>
      </c>
      <c r="AO193" s="3" t="s">
        <v>206</v>
      </c>
      <c r="AP193" s="3">
        <v>3</v>
      </c>
      <c r="AQ193" s="3">
        <v>6</v>
      </c>
      <c r="AR193" s="3">
        <v>26</v>
      </c>
      <c r="AS193" s="3">
        <v>25.6</v>
      </c>
      <c r="AT193" s="3">
        <v>86.4</v>
      </c>
      <c r="AU193" s="3" t="s">
        <v>306</v>
      </c>
      <c r="AV193" s="3" t="b">
        <f t="shared" si="14"/>
        <v>0</v>
      </c>
      <c r="AW193" s="3" t="b">
        <f t="shared" si="15"/>
        <v>0</v>
      </c>
      <c r="AX193" s="3" t="b">
        <f t="shared" si="16"/>
        <v>0</v>
      </c>
      <c r="AY193" s="3" t="b">
        <f t="shared" si="17"/>
        <v>0</v>
      </c>
      <c r="AZ193" s="3" t="b">
        <f t="shared" si="18"/>
        <v>0</v>
      </c>
      <c r="BA193" s="3">
        <f t="shared" si="20"/>
        <v>1</v>
      </c>
      <c r="BB193" s="3">
        <f>SUM($BA$2:BA193)</f>
        <v>86</v>
      </c>
    </row>
    <row r="194" spans="1:54" x14ac:dyDescent="0.35">
      <c r="A194" s="3">
        <v>42000406</v>
      </c>
      <c r="B194" s="3" t="s">
        <v>101</v>
      </c>
      <c r="C194" s="4">
        <v>44397</v>
      </c>
      <c r="D194" s="3" t="s">
        <v>103</v>
      </c>
      <c r="E194" s="3" t="s">
        <v>106</v>
      </c>
      <c r="F194" s="3" t="s">
        <v>104</v>
      </c>
      <c r="G194" s="3" t="s">
        <v>105</v>
      </c>
      <c r="H194" s="3" t="s">
        <v>102</v>
      </c>
      <c r="I194" s="3" t="s">
        <v>108</v>
      </c>
      <c r="J194" s="3" t="s">
        <v>66</v>
      </c>
      <c r="K194" s="3" t="s">
        <v>68</v>
      </c>
      <c r="L194" s="3" t="s">
        <v>107</v>
      </c>
      <c r="M194" s="3" t="s">
        <v>67</v>
      </c>
      <c r="N194" s="3">
        <v>2</v>
      </c>
      <c r="O194" s="3">
        <v>37</v>
      </c>
      <c r="P194" s="3">
        <v>34</v>
      </c>
      <c r="Q194" s="5">
        <v>2.7199074074074074E-3</v>
      </c>
      <c r="R194" s="5">
        <v>5.6134259259259271E-3</v>
      </c>
      <c r="S194" s="5" t="s">
        <v>573</v>
      </c>
      <c r="T194" s="9">
        <f>MID(Table1[[#This Row],[Duration of the event described in that row.]],3,2)*60+RIGHT(Table1[[#This Row],[Duration of the event described in that row.]],2)</f>
        <v>1</v>
      </c>
      <c r="U194" s="3">
        <v>193</v>
      </c>
      <c r="V194" s="3" t="s">
        <v>110</v>
      </c>
      <c r="W194" s="3" t="s">
        <v>5</v>
      </c>
      <c r="AG194" s="3" t="s">
        <v>102</v>
      </c>
      <c r="AI194" s="3" t="str">
        <f>_xlfn.IFNA(INDEX('normalized by minutes'!$AI$12:$AI$28,MATCH('raw data'!AG194,'normalized by minutes'!$AH$12:$AH$28,0)),"")</f>
        <v>suns</v>
      </c>
      <c r="AJ194" s="3">
        <f t="shared" si="19"/>
        <v>0</v>
      </c>
      <c r="AO194" s="3" t="s">
        <v>14</v>
      </c>
      <c r="AU194" s="3" t="s">
        <v>307</v>
      </c>
      <c r="AV194" s="3" t="b">
        <f t="shared" ref="AV194:AV257" si="21">AH194&gt;1</f>
        <v>0</v>
      </c>
      <c r="AW194" s="3" t="b">
        <f t="shared" ref="AW194:AW257" si="22">AO194="rebound defensive"</f>
        <v>1</v>
      </c>
      <c r="AX194" s="3" t="b">
        <f t="shared" ref="AX194:AX257" si="23">W194="turnover"</f>
        <v>0</v>
      </c>
      <c r="AY194" s="3" t="b">
        <f t="shared" ref="AY194:AY257" si="24">W194="end of period"</f>
        <v>0</v>
      </c>
      <c r="AZ194" s="3" t="b">
        <f t="shared" ref="AZ194:AZ257" si="25">AND(W194="free throw",NOT(W195="free throw"),AJ194=1)</f>
        <v>0</v>
      </c>
      <c r="BA194" s="3">
        <f t="shared" si="20"/>
        <v>0</v>
      </c>
      <c r="BB194" s="3">
        <f>SUM($BA$2:BA194)</f>
        <v>86</v>
      </c>
    </row>
    <row r="195" spans="1:54" x14ac:dyDescent="0.35">
      <c r="A195" s="3">
        <v>42000406</v>
      </c>
      <c r="B195" s="3" t="s">
        <v>101</v>
      </c>
      <c r="C195" s="4">
        <v>44397</v>
      </c>
      <c r="D195" s="3" t="s">
        <v>103</v>
      </c>
      <c r="E195" s="3" t="s">
        <v>106</v>
      </c>
      <c r="F195" s="3" t="s">
        <v>104</v>
      </c>
      <c r="G195" s="3" t="s">
        <v>105</v>
      </c>
      <c r="H195" s="3" t="s">
        <v>102</v>
      </c>
      <c r="I195" s="3" t="s">
        <v>108</v>
      </c>
      <c r="J195" s="3" t="s">
        <v>66</v>
      </c>
      <c r="K195" s="3" t="s">
        <v>68</v>
      </c>
      <c r="L195" s="3" t="s">
        <v>107</v>
      </c>
      <c r="M195" s="3" t="s">
        <v>67</v>
      </c>
      <c r="N195" s="3">
        <v>2</v>
      </c>
      <c r="O195" s="3">
        <v>37</v>
      </c>
      <c r="P195" s="3">
        <v>34</v>
      </c>
      <c r="Q195" s="5">
        <v>2.685185185185185E-3</v>
      </c>
      <c r="R195" s="5">
        <v>5.6481481481481478E-3</v>
      </c>
      <c r="S195" s="5" t="s">
        <v>578</v>
      </c>
      <c r="T195" s="9">
        <f>MID(Table1[[#This Row],[Duration of the event described in that row.]],3,2)*60+RIGHT(Table1[[#This Row],[Duration of the event described in that row.]],2)</f>
        <v>3</v>
      </c>
      <c r="U195" s="3">
        <v>194</v>
      </c>
      <c r="V195" s="3" t="s">
        <v>69</v>
      </c>
      <c r="W195" s="3" t="s">
        <v>9</v>
      </c>
      <c r="AE195" s="3" t="s">
        <v>102</v>
      </c>
      <c r="AG195" s="3" t="s">
        <v>66</v>
      </c>
      <c r="AI195" s="3" t="str">
        <f>_xlfn.IFNA(INDEX('normalized by minutes'!$AI$12:$AI$28,MATCH('raw data'!AG195,'normalized by minutes'!$AH$12:$AH$28,0)),"")</f>
        <v>bucks</v>
      </c>
      <c r="AJ195" s="3">
        <f t="shared" ref="AJ195:AJ258" si="26">AH195*IF(AI195="suns",-1,1)</f>
        <v>0</v>
      </c>
      <c r="AL195" s="3" t="s">
        <v>15</v>
      </c>
      <c r="AO195" s="3" t="s">
        <v>243</v>
      </c>
      <c r="AU195" s="3" t="s">
        <v>308</v>
      </c>
      <c r="AV195" s="3" t="b">
        <f t="shared" si="21"/>
        <v>0</v>
      </c>
      <c r="AW195" s="3" t="b">
        <f t="shared" si="22"/>
        <v>0</v>
      </c>
      <c r="AX195" s="3" t="b">
        <f t="shared" si="23"/>
        <v>0</v>
      </c>
      <c r="AY195" s="3" t="b">
        <f t="shared" si="24"/>
        <v>0</v>
      </c>
      <c r="AZ195" s="3" t="b">
        <f t="shared" si="25"/>
        <v>0</v>
      </c>
      <c r="BA195" s="3">
        <f t="shared" si="20"/>
        <v>1</v>
      </c>
      <c r="BB195" s="3">
        <f>SUM($BA$2:BA195)</f>
        <v>87</v>
      </c>
    </row>
    <row r="196" spans="1:54" x14ac:dyDescent="0.35">
      <c r="A196" s="3">
        <v>42000406</v>
      </c>
      <c r="B196" s="3" t="s">
        <v>101</v>
      </c>
      <c r="C196" s="4">
        <v>44397</v>
      </c>
      <c r="D196" s="3" t="s">
        <v>103</v>
      </c>
      <c r="E196" s="3" t="s">
        <v>106</v>
      </c>
      <c r="F196" s="3" t="s">
        <v>104</v>
      </c>
      <c r="G196" s="3" t="s">
        <v>105</v>
      </c>
      <c r="H196" s="3" t="s">
        <v>102</v>
      </c>
      <c r="I196" s="3" t="s">
        <v>108</v>
      </c>
      <c r="J196" s="3" t="s">
        <v>66</v>
      </c>
      <c r="K196" s="3" t="s">
        <v>68</v>
      </c>
      <c r="L196" s="3" t="s">
        <v>107</v>
      </c>
      <c r="M196" s="3" t="s">
        <v>67</v>
      </c>
      <c r="N196" s="3">
        <v>2</v>
      </c>
      <c r="O196" s="3">
        <v>38</v>
      </c>
      <c r="P196" s="3">
        <v>34</v>
      </c>
      <c r="Q196" s="5">
        <v>2.685185185185185E-3</v>
      </c>
      <c r="R196" s="5">
        <v>5.6481481481481478E-3</v>
      </c>
      <c r="S196" s="5" t="s">
        <v>563</v>
      </c>
      <c r="T196" s="9">
        <f>MID(Table1[[#This Row],[Duration of the event described in that row.]],3,2)*60+RIGHT(Table1[[#This Row],[Duration of the event described in that row.]],2)</f>
        <v>0</v>
      </c>
      <c r="U196" s="3">
        <v>195</v>
      </c>
      <c r="V196" s="3" t="s">
        <v>110</v>
      </c>
      <c r="W196" s="3" t="s">
        <v>11</v>
      </c>
      <c r="AD196" s="3">
        <v>1</v>
      </c>
      <c r="AF196" s="3">
        <v>2</v>
      </c>
      <c r="AG196" s="3" t="s">
        <v>102</v>
      </c>
      <c r="AH196" s="3">
        <v>1</v>
      </c>
      <c r="AI196" s="3" t="str">
        <f>_xlfn.IFNA(INDEX('normalized by minutes'!$AI$12:$AI$28,MATCH('raw data'!AG196,'normalized by minutes'!$AH$12:$AH$28,0)),"")</f>
        <v>suns</v>
      </c>
      <c r="AJ196" s="3">
        <f t="shared" si="26"/>
        <v>-1</v>
      </c>
      <c r="AM196" s="3" t="s">
        <v>8</v>
      </c>
      <c r="AO196" s="3" t="s">
        <v>143</v>
      </c>
      <c r="AU196" s="3" t="s">
        <v>309</v>
      </c>
      <c r="AV196" s="3" t="b">
        <f t="shared" si="21"/>
        <v>0</v>
      </c>
      <c r="AW196" s="3" t="b">
        <f t="shared" si="22"/>
        <v>0</v>
      </c>
      <c r="AX196" s="3" t="b">
        <f t="shared" si="23"/>
        <v>0</v>
      </c>
      <c r="AY196" s="3" t="b">
        <f t="shared" si="24"/>
        <v>0</v>
      </c>
      <c r="AZ196" s="3" t="b">
        <f t="shared" si="25"/>
        <v>0</v>
      </c>
      <c r="BA196" s="3">
        <f t="shared" ref="BA196:BA259" si="27">IF(OR(AV195:AZ195),1,0)</f>
        <v>0</v>
      </c>
      <c r="BB196" s="3">
        <f>SUM($BA$2:BA196)</f>
        <v>87</v>
      </c>
    </row>
    <row r="197" spans="1:54" x14ac:dyDescent="0.35">
      <c r="A197" s="3">
        <v>42000406</v>
      </c>
      <c r="B197" s="3" t="s">
        <v>101</v>
      </c>
      <c r="C197" s="4">
        <v>44397</v>
      </c>
      <c r="D197" s="3" t="s">
        <v>103</v>
      </c>
      <c r="E197" s="3" t="s">
        <v>106</v>
      </c>
      <c r="F197" s="3" t="s">
        <v>104</v>
      </c>
      <c r="G197" s="3" t="s">
        <v>105</v>
      </c>
      <c r="H197" s="3" t="s">
        <v>102</v>
      </c>
      <c r="I197" s="3" t="s">
        <v>108</v>
      </c>
      <c r="J197" s="3" t="s">
        <v>66</v>
      </c>
      <c r="K197" s="3" t="s">
        <v>68</v>
      </c>
      <c r="L197" s="3" t="s">
        <v>107</v>
      </c>
      <c r="M197" s="3" t="s">
        <v>67</v>
      </c>
      <c r="N197" s="3">
        <v>2</v>
      </c>
      <c r="O197" s="3">
        <v>39</v>
      </c>
      <c r="P197" s="3">
        <v>34</v>
      </c>
      <c r="Q197" s="5">
        <v>2.685185185185185E-3</v>
      </c>
      <c r="R197" s="5">
        <v>5.6481481481481478E-3</v>
      </c>
      <c r="S197" s="5" t="s">
        <v>563</v>
      </c>
      <c r="T197" s="9">
        <f>MID(Table1[[#This Row],[Duration of the event described in that row.]],3,2)*60+RIGHT(Table1[[#This Row],[Duration of the event described in that row.]],2)</f>
        <v>0</v>
      </c>
      <c r="U197" s="3">
        <v>196</v>
      </c>
      <c r="V197" s="3" t="s">
        <v>110</v>
      </c>
      <c r="W197" s="3" t="s">
        <v>11</v>
      </c>
      <c r="AD197" s="3">
        <v>2</v>
      </c>
      <c r="AF197" s="3">
        <v>2</v>
      </c>
      <c r="AG197" s="3" t="s">
        <v>102</v>
      </c>
      <c r="AH197" s="3">
        <v>1</v>
      </c>
      <c r="AI197" s="3" t="str">
        <f>_xlfn.IFNA(INDEX('normalized by minutes'!$AI$12:$AI$28,MATCH('raw data'!AG197,'normalized by minutes'!$AH$12:$AH$28,0)),"")</f>
        <v>suns</v>
      </c>
      <c r="AJ197" s="3">
        <f t="shared" si="26"/>
        <v>-1</v>
      </c>
      <c r="AM197" s="3" t="s">
        <v>8</v>
      </c>
      <c r="AO197" s="3" t="s">
        <v>145</v>
      </c>
      <c r="AU197" s="3" t="s">
        <v>310</v>
      </c>
      <c r="AV197" s="3" t="b">
        <f t="shared" si="21"/>
        <v>0</v>
      </c>
      <c r="AW197" s="3" t="b">
        <f t="shared" si="22"/>
        <v>0</v>
      </c>
      <c r="AX197" s="3" t="b">
        <f t="shared" si="23"/>
        <v>0</v>
      </c>
      <c r="AY197" s="3" t="b">
        <f t="shared" si="24"/>
        <v>0</v>
      </c>
      <c r="AZ197" s="3" t="b">
        <f t="shared" si="25"/>
        <v>0</v>
      </c>
      <c r="BA197" s="3">
        <f t="shared" si="27"/>
        <v>0</v>
      </c>
      <c r="BB197" s="3">
        <f>SUM($BA$2:BA197)</f>
        <v>87</v>
      </c>
    </row>
    <row r="198" spans="1:54" x14ac:dyDescent="0.35">
      <c r="A198" s="3">
        <v>42000406</v>
      </c>
      <c r="B198" s="3" t="s">
        <v>101</v>
      </c>
      <c r="C198" s="4">
        <v>44397</v>
      </c>
      <c r="D198" s="3" t="s">
        <v>103</v>
      </c>
      <c r="E198" s="3" t="s">
        <v>106</v>
      </c>
      <c r="F198" s="3" t="s">
        <v>104</v>
      </c>
      <c r="G198" s="3" t="s">
        <v>105</v>
      </c>
      <c r="H198" s="3" t="s">
        <v>102</v>
      </c>
      <c r="I198" s="3" t="s">
        <v>108</v>
      </c>
      <c r="J198" s="3" t="s">
        <v>66</v>
      </c>
      <c r="K198" s="3" t="s">
        <v>68</v>
      </c>
      <c r="L198" s="3" t="s">
        <v>107</v>
      </c>
      <c r="M198" s="3" t="s">
        <v>67</v>
      </c>
      <c r="N198" s="3">
        <v>2</v>
      </c>
      <c r="O198" s="3">
        <v>39</v>
      </c>
      <c r="P198" s="3">
        <v>36</v>
      </c>
      <c r="Q198" s="5">
        <v>2.5462962962962961E-3</v>
      </c>
      <c r="R198" s="5">
        <v>5.7870370370370376E-3</v>
      </c>
      <c r="S198" s="5" t="s">
        <v>568</v>
      </c>
      <c r="T198" s="9">
        <f>MID(Table1[[#This Row],[Duration of the event described in that row.]],3,2)*60+RIGHT(Table1[[#This Row],[Duration of the event described in that row.]],2)</f>
        <v>12</v>
      </c>
      <c r="U198" s="3">
        <v>197</v>
      </c>
      <c r="V198" s="3" t="s">
        <v>69</v>
      </c>
      <c r="W198" s="3" t="s">
        <v>7</v>
      </c>
      <c r="AG198" s="3" t="s">
        <v>67</v>
      </c>
      <c r="AH198" s="3">
        <v>2</v>
      </c>
      <c r="AI198" s="3" t="str">
        <f>_xlfn.IFNA(INDEX('normalized by minutes'!$AI$12:$AI$28,MATCH('raw data'!AG198,'normalized by minutes'!$AH$12:$AH$28,0)),"")</f>
        <v>bucks</v>
      </c>
      <c r="AJ198" s="3">
        <f t="shared" si="26"/>
        <v>2</v>
      </c>
      <c r="AM198" s="3" t="s">
        <v>8</v>
      </c>
      <c r="AO198" s="3" t="s">
        <v>155</v>
      </c>
      <c r="AP198" s="3">
        <v>6</v>
      </c>
      <c r="AQ198" s="3">
        <v>-32</v>
      </c>
      <c r="AR198" s="3">
        <v>57</v>
      </c>
      <c r="AS198" s="3">
        <v>21.8</v>
      </c>
      <c r="AT198" s="3">
        <v>83.3</v>
      </c>
      <c r="AU198" s="3" t="s">
        <v>311</v>
      </c>
      <c r="AV198" s="3" t="b">
        <f t="shared" si="21"/>
        <v>1</v>
      </c>
      <c r="AW198" s="3" t="b">
        <f t="shared" si="22"/>
        <v>0</v>
      </c>
      <c r="AX198" s="3" t="b">
        <f t="shared" si="23"/>
        <v>0</v>
      </c>
      <c r="AY198" s="3" t="b">
        <f t="shared" si="24"/>
        <v>0</v>
      </c>
      <c r="AZ198" s="3" t="b">
        <f t="shared" si="25"/>
        <v>0</v>
      </c>
      <c r="BA198" s="3">
        <f t="shared" si="27"/>
        <v>0</v>
      </c>
      <c r="BB198" s="3">
        <f>SUM($BA$2:BA198)</f>
        <v>87</v>
      </c>
    </row>
    <row r="199" spans="1:54" x14ac:dyDescent="0.35">
      <c r="A199" s="3">
        <v>42000406</v>
      </c>
      <c r="B199" s="3" t="s">
        <v>101</v>
      </c>
      <c r="C199" s="4">
        <v>44397</v>
      </c>
      <c r="D199" s="3" t="s">
        <v>103</v>
      </c>
      <c r="E199" s="3" t="s">
        <v>106</v>
      </c>
      <c r="F199" s="3" t="s">
        <v>104</v>
      </c>
      <c r="G199" s="3" t="s">
        <v>105</v>
      </c>
      <c r="H199" s="3" t="s">
        <v>102</v>
      </c>
      <c r="I199" s="3" t="s">
        <v>108</v>
      </c>
      <c r="J199" s="3" t="s">
        <v>66</v>
      </c>
      <c r="K199" s="3" t="s">
        <v>68</v>
      </c>
      <c r="L199" s="3" t="s">
        <v>107</v>
      </c>
      <c r="M199" s="3" t="s">
        <v>67</v>
      </c>
      <c r="N199" s="3">
        <v>2</v>
      </c>
      <c r="O199" s="3">
        <v>39</v>
      </c>
      <c r="P199" s="3">
        <v>36</v>
      </c>
      <c r="Q199" s="5">
        <v>2.3611111111111111E-3</v>
      </c>
      <c r="R199" s="5">
        <v>5.9722222222222225E-3</v>
      </c>
      <c r="S199" s="5" t="s">
        <v>584</v>
      </c>
      <c r="T199" s="9">
        <f>MID(Table1[[#This Row],[Duration of the event described in that row.]],3,2)*60+RIGHT(Table1[[#This Row],[Duration of the event described in that row.]],2)</f>
        <v>16</v>
      </c>
      <c r="U199" s="3">
        <v>198</v>
      </c>
      <c r="V199" s="3" t="s">
        <v>110</v>
      </c>
      <c r="W199" s="3" t="s">
        <v>7</v>
      </c>
      <c r="AG199" s="3" t="s">
        <v>104</v>
      </c>
      <c r="AH199" s="3">
        <v>0</v>
      </c>
      <c r="AI199" s="3" t="str">
        <f>_xlfn.IFNA(INDEX('normalized by minutes'!$AI$12:$AI$28,MATCH('raw data'!AG199,'normalized by minutes'!$AH$12:$AH$28,0)),"")</f>
        <v>suns</v>
      </c>
      <c r="AJ199" s="3">
        <f t="shared" si="26"/>
        <v>0</v>
      </c>
      <c r="AM199" s="3" t="s">
        <v>4</v>
      </c>
      <c r="AO199" s="3" t="s">
        <v>111</v>
      </c>
      <c r="AP199" s="3">
        <v>13</v>
      </c>
      <c r="AQ199" s="3">
        <v>-37</v>
      </c>
      <c r="AR199" s="3">
        <v>120</v>
      </c>
      <c r="AS199" s="3">
        <v>28.7</v>
      </c>
      <c r="AT199" s="3">
        <v>17</v>
      </c>
      <c r="AU199" s="3" t="s">
        <v>312</v>
      </c>
      <c r="AV199" s="3" t="b">
        <f t="shared" si="21"/>
        <v>0</v>
      </c>
      <c r="AW199" s="3" t="b">
        <f t="shared" si="22"/>
        <v>0</v>
      </c>
      <c r="AX199" s="3" t="b">
        <f t="shared" si="23"/>
        <v>0</v>
      </c>
      <c r="AY199" s="3" t="b">
        <f t="shared" si="24"/>
        <v>0</v>
      </c>
      <c r="AZ199" s="3" t="b">
        <f t="shared" si="25"/>
        <v>0</v>
      </c>
      <c r="BA199" s="3">
        <f t="shared" si="27"/>
        <v>1</v>
      </c>
      <c r="BB199" s="3">
        <f>SUM($BA$2:BA199)</f>
        <v>88</v>
      </c>
    </row>
    <row r="200" spans="1:54" x14ac:dyDescent="0.35">
      <c r="A200" s="3">
        <v>42000406</v>
      </c>
      <c r="B200" s="3" t="s">
        <v>101</v>
      </c>
      <c r="C200" s="4">
        <v>44397</v>
      </c>
      <c r="D200" s="3" t="s">
        <v>103</v>
      </c>
      <c r="E200" s="3" t="s">
        <v>106</v>
      </c>
      <c r="F200" s="3" t="s">
        <v>104</v>
      </c>
      <c r="G200" s="3" t="s">
        <v>105</v>
      </c>
      <c r="H200" s="3" t="s">
        <v>102</v>
      </c>
      <c r="I200" s="3" t="s">
        <v>108</v>
      </c>
      <c r="J200" s="3" t="s">
        <v>66</v>
      </c>
      <c r="K200" s="3" t="s">
        <v>68</v>
      </c>
      <c r="L200" s="3" t="s">
        <v>107</v>
      </c>
      <c r="M200" s="3" t="s">
        <v>67</v>
      </c>
      <c r="N200" s="3">
        <v>2</v>
      </c>
      <c r="O200" s="3">
        <v>39</v>
      </c>
      <c r="P200" s="3">
        <v>36</v>
      </c>
      <c r="Q200" s="5">
        <v>2.3495370370370371E-3</v>
      </c>
      <c r="R200" s="5">
        <v>5.9837962962962961E-3</v>
      </c>
      <c r="S200" s="5" t="s">
        <v>573</v>
      </c>
      <c r="T200" s="9">
        <f>MID(Table1[[#This Row],[Duration of the event described in that row.]],3,2)*60+RIGHT(Table1[[#This Row],[Duration of the event described in that row.]],2)</f>
        <v>1</v>
      </c>
      <c r="U200" s="3">
        <v>199</v>
      </c>
      <c r="V200" s="3" t="s">
        <v>69</v>
      </c>
      <c r="W200" s="3" t="s">
        <v>5</v>
      </c>
      <c r="AG200" s="3" t="s">
        <v>68</v>
      </c>
      <c r="AI200" s="3" t="str">
        <f>_xlfn.IFNA(INDEX('normalized by minutes'!$AI$12:$AI$28,MATCH('raw data'!AG200,'normalized by minutes'!$AH$12:$AH$28,0)),"")</f>
        <v>bucks</v>
      </c>
      <c r="AJ200" s="3">
        <f t="shared" si="26"/>
        <v>0</v>
      </c>
      <c r="AO200" s="3" t="s">
        <v>14</v>
      </c>
      <c r="AU200" s="3" t="s">
        <v>94</v>
      </c>
      <c r="AV200" s="3" t="b">
        <f t="shared" si="21"/>
        <v>0</v>
      </c>
      <c r="AW200" s="3" t="b">
        <f t="shared" si="22"/>
        <v>1</v>
      </c>
      <c r="AX200" s="3" t="b">
        <f t="shared" si="23"/>
        <v>0</v>
      </c>
      <c r="AY200" s="3" t="b">
        <f t="shared" si="24"/>
        <v>0</v>
      </c>
      <c r="AZ200" s="3" t="b">
        <f t="shared" si="25"/>
        <v>0</v>
      </c>
      <c r="BA200" s="3">
        <f t="shared" si="27"/>
        <v>0</v>
      </c>
      <c r="BB200" s="3">
        <f>SUM($BA$2:BA200)</f>
        <v>88</v>
      </c>
    </row>
    <row r="201" spans="1:54" x14ac:dyDescent="0.35">
      <c r="A201" s="3">
        <v>42000406</v>
      </c>
      <c r="B201" s="3" t="s">
        <v>101</v>
      </c>
      <c r="C201" s="4">
        <v>44397</v>
      </c>
      <c r="D201" s="3" t="s">
        <v>103</v>
      </c>
      <c r="E201" s="3" t="s">
        <v>106</v>
      </c>
      <c r="F201" s="3" t="s">
        <v>104</v>
      </c>
      <c r="G201" s="3" t="s">
        <v>105</v>
      </c>
      <c r="H201" s="3" t="s">
        <v>102</v>
      </c>
      <c r="I201" s="3" t="s">
        <v>108</v>
      </c>
      <c r="J201" s="3" t="s">
        <v>66</v>
      </c>
      <c r="K201" s="3" t="s">
        <v>68</v>
      </c>
      <c r="L201" s="3" t="s">
        <v>107</v>
      </c>
      <c r="M201" s="3" t="s">
        <v>67</v>
      </c>
      <c r="N201" s="3">
        <v>2</v>
      </c>
      <c r="O201" s="3">
        <v>39</v>
      </c>
      <c r="P201" s="3">
        <v>36</v>
      </c>
      <c r="Q201" s="5">
        <v>2.2800925925925927E-3</v>
      </c>
      <c r="R201" s="5">
        <v>6.053240740740741E-3</v>
      </c>
      <c r="S201" s="5" t="s">
        <v>574</v>
      </c>
      <c r="T201" s="9">
        <f>MID(Table1[[#This Row],[Duration of the event described in that row.]],3,2)*60+RIGHT(Table1[[#This Row],[Duration of the event described in that row.]],2)</f>
        <v>6</v>
      </c>
      <c r="U201" s="3">
        <v>200</v>
      </c>
      <c r="V201" s="3" t="s">
        <v>69</v>
      </c>
      <c r="W201" s="3" t="s">
        <v>7</v>
      </c>
      <c r="AG201" s="3" t="s">
        <v>66</v>
      </c>
      <c r="AH201" s="3">
        <v>0</v>
      </c>
      <c r="AI201" s="3" t="str">
        <f>_xlfn.IFNA(INDEX('normalized by minutes'!$AI$12:$AI$28,MATCH('raw data'!AG201,'normalized by minutes'!$AH$12:$AH$28,0)),"")</f>
        <v>bucks</v>
      </c>
      <c r="AJ201" s="3">
        <f t="shared" si="26"/>
        <v>0</v>
      </c>
      <c r="AM201" s="3" t="s">
        <v>4</v>
      </c>
      <c r="AO201" s="3" t="s">
        <v>313</v>
      </c>
      <c r="AP201" s="3">
        <v>26</v>
      </c>
      <c r="AQ201" s="3">
        <v>199</v>
      </c>
      <c r="AR201" s="3">
        <v>162</v>
      </c>
      <c r="AS201" s="3">
        <v>44.9</v>
      </c>
      <c r="AT201" s="3">
        <v>72.8</v>
      </c>
      <c r="AU201" s="3" t="s">
        <v>314</v>
      </c>
      <c r="AV201" s="3" t="b">
        <f t="shared" si="21"/>
        <v>0</v>
      </c>
      <c r="AW201" s="3" t="b">
        <f t="shared" si="22"/>
        <v>0</v>
      </c>
      <c r="AX201" s="3" t="b">
        <f t="shared" si="23"/>
        <v>0</v>
      </c>
      <c r="AY201" s="3" t="b">
        <f t="shared" si="24"/>
        <v>0</v>
      </c>
      <c r="AZ201" s="3" t="b">
        <f t="shared" si="25"/>
        <v>0</v>
      </c>
      <c r="BA201" s="3">
        <f t="shared" si="27"/>
        <v>1</v>
      </c>
      <c r="BB201" s="3">
        <f>SUM($BA$2:BA201)</f>
        <v>89</v>
      </c>
    </row>
    <row r="202" spans="1:54" x14ac:dyDescent="0.35">
      <c r="A202" s="3">
        <v>42000406</v>
      </c>
      <c r="B202" s="3" t="s">
        <v>101</v>
      </c>
      <c r="C202" s="4">
        <v>44397</v>
      </c>
      <c r="D202" s="3" t="s">
        <v>103</v>
      </c>
      <c r="E202" s="3" t="s">
        <v>106</v>
      </c>
      <c r="F202" s="3" t="s">
        <v>104</v>
      </c>
      <c r="G202" s="3" t="s">
        <v>105</v>
      </c>
      <c r="H202" s="3" t="s">
        <v>102</v>
      </c>
      <c r="I202" s="3" t="s">
        <v>108</v>
      </c>
      <c r="J202" s="3" t="s">
        <v>66</v>
      </c>
      <c r="K202" s="3" t="s">
        <v>68</v>
      </c>
      <c r="L202" s="3" t="s">
        <v>107</v>
      </c>
      <c r="M202" s="3" t="s">
        <v>67</v>
      </c>
      <c r="N202" s="3">
        <v>2</v>
      </c>
      <c r="O202" s="3">
        <v>39</v>
      </c>
      <c r="P202" s="3">
        <v>36</v>
      </c>
      <c r="Q202" s="5">
        <v>2.2685185185185182E-3</v>
      </c>
      <c r="R202" s="5">
        <v>6.0648148148148145E-3</v>
      </c>
      <c r="S202" s="5" t="s">
        <v>573</v>
      </c>
      <c r="T202" s="9">
        <f>MID(Table1[[#This Row],[Duration of the event described in that row.]],3,2)*60+RIGHT(Table1[[#This Row],[Duration of the event described in that row.]],2)</f>
        <v>1</v>
      </c>
      <c r="U202" s="3">
        <v>201</v>
      </c>
      <c r="V202" s="3" t="s">
        <v>110</v>
      </c>
      <c r="W202" s="3" t="s">
        <v>5</v>
      </c>
      <c r="AG202" s="3" t="s">
        <v>106</v>
      </c>
      <c r="AI202" s="3" t="str">
        <f>_xlfn.IFNA(INDEX('normalized by minutes'!$AI$12:$AI$28,MATCH('raw data'!AG202,'normalized by minutes'!$AH$12:$AH$28,0)),"")</f>
        <v>suns</v>
      </c>
      <c r="AJ202" s="3">
        <f t="shared" si="26"/>
        <v>0</v>
      </c>
      <c r="AO202" s="3" t="s">
        <v>14</v>
      </c>
      <c r="AU202" s="3" t="s">
        <v>315</v>
      </c>
      <c r="AV202" s="3" t="b">
        <f t="shared" si="21"/>
        <v>0</v>
      </c>
      <c r="AW202" s="3" t="b">
        <f t="shared" si="22"/>
        <v>1</v>
      </c>
      <c r="AX202" s="3" t="b">
        <f t="shared" si="23"/>
        <v>0</v>
      </c>
      <c r="AY202" s="3" t="b">
        <f t="shared" si="24"/>
        <v>0</v>
      </c>
      <c r="AZ202" s="3" t="b">
        <f t="shared" si="25"/>
        <v>0</v>
      </c>
      <c r="BA202" s="3">
        <f t="shared" si="27"/>
        <v>0</v>
      </c>
      <c r="BB202" s="3">
        <f>SUM($BA$2:BA202)</f>
        <v>89</v>
      </c>
    </row>
    <row r="203" spans="1:54" x14ac:dyDescent="0.35">
      <c r="A203" s="3">
        <v>42000406</v>
      </c>
      <c r="B203" s="3" t="s">
        <v>101</v>
      </c>
      <c r="C203" s="4">
        <v>44397</v>
      </c>
      <c r="D203" s="3" t="s">
        <v>103</v>
      </c>
      <c r="E203" s="3" t="s">
        <v>106</v>
      </c>
      <c r="F203" s="3" t="s">
        <v>104</v>
      </c>
      <c r="G203" s="3" t="s">
        <v>105</v>
      </c>
      <c r="H203" s="3" t="s">
        <v>102</v>
      </c>
      <c r="I203" s="3" t="s">
        <v>108</v>
      </c>
      <c r="J203" s="3" t="s">
        <v>66</v>
      </c>
      <c r="K203" s="3" t="s">
        <v>68</v>
      </c>
      <c r="L203" s="3" t="s">
        <v>107</v>
      </c>
      <c r="M203" s="3" t="s">
        <v>67</v>
      </c>
      <c r="N203" s="3">
        <v>2</v>
      </c>
      <c r="O203" s="3">
        <v>39</v>
      </c>
      <c r="P203" s="3">
        <v>36</v>
      </c>
      <c r="Q203" s="5">
        <v>2.2106481481481478E-3</v>
      </c>
      <c r="R203" s="5">
        <v>6.122685185185185E-3</v>
      </c>
      <c r="S203" s="5" t="s">
        <v>580</v>
      </c>
      <c r="T203" s="9">
        <f>MID(Table1[[#This Row],[Duration of the event described in that row.]],3,2)*60+RIGHT(Table1[[#This Row],[Duration of the event described in that row.]],2)</f>
        <v>5</v>
      </c>
      <c r="U203" s="3">
        <v>202</v>
      </c>
      <c r="V203" s="3" t="s">
        <v>110</v>
      </c>
      <c r="W203" s="3" t="s">
        <v>17</v>
      </c>
      <c r="AI203" s="3" t="str">
        <f>_xlfn.IFNA(INDEX('normalized by minutes'!$AI$12:$AI$28,MATCH('raw data'!AG203,'normalized by minutes'!$AH$12:$AH$28,0)),"")</f>
        <v/>
      </c>
      <c r="AJ203" s="3">
        <f t="shared" si="26"/>
        <v>0</v>
      </c>
      <c r="AO203" s="3" t="s">
        <v>80</v>
      </c>
      <c r="AU203" s="3" t="s">
        <v>316</v>
      </c>
      <c r="AV203" s="3" t="b">
        <f t="shared" si="21"/>
        <v>0</v>
      </c>
      <c r="AW203" s="3" t="b">
        <f t="shared" si="22"/>
        <v>0</v>
      </c>
      <c r="AX203" s="3" t="b">
        <f t="shared" si="23"/>
        <v>0</v>
      </c>
      <c r="AY203" s="3" t="b">
        <f t="shared" si="24"/>
        <v>0</v>
      </c>
      <c r="AZ203" s="3" t="b">
        <f t="shared" si="25"/>
        <v>0</v>
      </c>
      <c r="BA203" s="3">
        <f t="shared" si="27"/>
        <v>1</v>
      </c>
      <c r="BB203" s="3">
        <f>SUM($BA$2:BA203)</f>
        <v>90</v>
      </c>
    </row>
    <row r="204" spans="1:54" x14ac:dyDescent="0.35">
      <c r="A204" s="3">
        <v>42000406</v>
      </c>
      <c r="B204" s="3" t="s">
        <v>101</v>
      </c>
      <c r="C204" s="4">
        <v>44397</v>
      </c>
      <c r="D204" s="3" t="s">
        <v>103</v>
      </c>
      <c r="E204" s="3" t="s">
        <v>106</v>
      </c>
      <c r="F204" s="3" t="s">
        <v>104</v>
      </c>
      <c r="G204" s="3" t="s">
        <v>105</v>
      </c>
      <c r="H204" s="3" t="s">
        <v>102</v>
      </c>
      <c r="I204" s="3" t="s">
        <v>108</v>
      </c>
      <c r="J204" s="3" t="s">
        <v>66</v>
      </c>
      <c r="K204" s="3" t="s">
        <v>81</v>
      </c>
      <c r="L204" s="3" t="s">
        <v>107</v>
      </c>
      <c r="M204" s="3" t="s">
        <v>67</v>
      </c>
      <c r="N204" s="3">
        <v>2</v>
      </c>
      <c r="O204" s="3">
        <v>39</v>
      </c>
      <c r="P204" s="3">
        <v>36</v>
      </c>
      <c r="Q204" s="5">
        <v>2.2106481481481478E-3</v>
      </c>
      <c r="R204" s="5">
        <v>6.122685185185185E-3</v>
      </c>
      <c r="S204" s="5" t="s">
        <v>563</v>
      </c>
      <c r="T204" s="9">
        <f>MID(Table1[[#This Row],[Duration of the event described in that row.]],3,2)*60+RIGHT(Table1[[#This Row],[Duration of the event described in that row.]],2)</f>
        <v>0</v>
      </c>
      <c r="U204" s="3">
        <v>203</v>
      </c>
      <c r="V204" s="3" t="s">
        <v>69</v>
      </c>
      <c r="W204" s="3" t="s">
        <v>176</v>
      </c>
      <c r="AB204" s="3" t="s">
        <v>81</v>
      </c>
      <c r="AC204" s="3" t="s">
        <v>68</v>
      </c>
      <c r="AG204" s="3" t="s">
        <v>68</v>
      </c>
      <c r="AI204" s="3" t="str">
        <f>_xlfn.IFNA(INDEX('normalized by minutes'!$AI$12:$AI$28,MATCH('raw data'!AG204,'normalized by minutes'!$AH$12:$AH$28,0)),"")</f>
        <v>bucks</v>
      </c>
      <c r="AJ204" s="3">
        <f t="shared" si="26"/>
        <v>0</v>
      </c>
      <c r="AO204" s="3" t="s">
        <v>16</v>
      </c>
      <c r="AU204" s="3" t="s">
        <v>90</v>
      </c>
      <c r="AV204" s="3" t="b">
        <f t="shared" si="21"/>
        <v>0</v>
      </c>
      <c r="AW204" s="3" t="b">
        <f t="shared" si="22"/>
        <v>0</v>
      </c>
      <c r="AX204" s="3" t="b">
        <f t="shared" si="23"/>
        <v>0</v>
      </c>
      <c r="AY204" s="3" t="b">
        <f t="shared" si="24"/>
        <v>0</v>
      </c>
      <c r="AZ204" s="3" t="b">
        <f t="shared" si="25"/>
        <v>0</v>
      </c>
      <c r="BA204" s="3">
        <f t="shared" si="27"/>
        <v>0</v>
      </c>
      <c r="BB204" s="3">
        <f>SUM($BA$2:BA204)</f>
        <v>90</v>
      </c>
    </row>
    <row r="205" spans="1:54" x14ac:dyDescent="0.35">
      <c r="A205" s="3">
        <v>42000406</v>
      </c>
      <c r="B205" s="3" t="s">
        <v>101</v>
      </c>
      <c r="C205" s="4">
        <v>44397</v>
      </c>
      <c r="D205" s="3" t="s">
        <v>103</v>
      </c>
      <c r="E205" s="3" t="s">
        <v>106</v>
      </c>
      <c r="F205" s="3" t="s">
        <v>104</v>
      </c>
      <c r="G205" s="3" t="s">
        <v>105</v>
      </c>
      <c r="H205" s="3" t="s">
        <v>102</v>
      </c>
      <c r="I205" s="3" t="s">
        <v>108</v>
      </c>
      <c r="J205" s="3" t="s">
        <v>66</v>
      </c>
      <c r="K205" s="3" t="s">
        <v>81</v>
      </c>
      <c r="L205" s="3" t="s">
        <v>107</v>
      </c>
      <c r="M205" s="3" t="s">
        <v>67</v>
      </c>
      <c r="N205" s="3">
        <v>2</v>
      </c>
      <c r="O205" s="3">
        <v>39</v>
      </c>
      <c r="P205" s="3">
        <v>36</v>
      </c>
      <c r="Q205" s="5">
        <v>2.1412037037037038E-3</v>
      </c>
      <c r="R205" s="5">
        <v>6.1921296296296299E-3</v>
      </c>
      <c r="S205" s="5" t="s">
        <v>574</v>
      </c>
      <c r="T205" s="9">
        <f>MID(Table1[[#This Row],[Duration of the event described in that row.]],3,2)*60+RIGHT(Table1[[#This Row],[Duration of the event described in that row.]],2)</f>
        <v>6</v>
      </c>
      <c r="U205" s="3">
        <v>204</v>
      </c>
      <c r="V205" s="3" t="s">
        <v>110</v>
      </c>
      <c r="W205" s="3" t="s">
        <v>9</v>
      </c>
      <c r="AE205" s="3" t="s">
        <v>81</v>
      </c>
      <c r="AG205" s="3" t="s">
        <v>102</v>
      </c>
      <c r="AI205" s="3" t="str">
        <f>_xlfn.IFNA(INDEX('normalized by minutes'!$AI$12:$AI$28,MATCH('raw data'!AG205,'normalized by minutes'!$AH$12:$AH$28,0)),"")</f>
        <v>suns</v>
      </c>
      <c r="AJ205" s="3">
        <f t="shared" si="26"/>
        <v>0</v>
      </c>
      <c r="AO205" s="3" t="s">
        <v>172</v>
      </c>
      <c r="AU205" s="3" t="s">
        <v>317</v>
      </c>
      <c r="AV205" s="3" t="b">
        <f t="shared" si="21"/>
        <v>0</v>
      </c>
      <c r="AW205" s="3" t="b">
        <f t="shared" si="22"/>
        <v>0</v>
      </c>
      <c r="AX205" s="3" t="b">
        <f t="shared" si="23"/>
        <v>0</v>
      </c>
      <c r="AY205" s="3" t="b">
        <f t="shared" si="24"/>
        <v>0</v>
      </c>
      <c r="AZ205" s="3" t="b">
        <f t="shared" si="25"/>
        <v>0</v>
      </c>
      <c r="BA205" s="3">
        <f t="shared" si="27"/>
        <v>0</v>
      </c>
      <c r="BB205" s="3">
        <f>SUM($BA$2:BA205)</f>
        <v>90</v>
      </c>
    </row>
    <row r="206" spans="1:54" x14ac:dyDescent="0.35">
      <c r="A206" s="3">
        <v>42000406</v>
      </c>
      <c r="B206" s="3" t="s">
        <v>101</v>
      </c>
      <c r="C206" s="4">
        <v>44397</v>
      </c>
      <c r="D206" s="3" t="s">
        <v>103</v>
      </c>
      <c r="E206" s="3" t="s">
        <v>106</v>
      </c>
      <c r="F206" s="3" t="s">
        <v>104</v>
      </c>
      <c r="G206" s="3" t="s">
        <v>105</v>
      </c>
      <c r="H206" s="3" t="s">
        <v>102</v>
      </c>
      <c r="I206" s="3" t="s">
        <v>108</v>
      </c>
      <c r="J206" s="3" t="s">
        <v>66</v>
      </c>
      <c r="K206" s="3" t="s">
        <v>81</v>
      </c>
      <c r="L206" s="3" t="s">
        <v>107</v>
      </c>
      <c r="M206" s="3" t="s">
        <v>67</v>
      </c>
      <c r="N206" s="3">
        <v>2</v>
      </c>
      <c r="O206" s="3">
        <v>39</v>
      </c>
      <c r="P206" s="3">
        <v>36</v>
      </c>
      <c r="Q206" s="5">
        <v>2.1412037037037038E-3</v>
      </c>
      <c r="R206" s="5">
        <v>6.1921296296296299E-3</v>
      </c>
      <c r="S206" s="5" t="s">
        <v>563</v>
      </c>
      <c r="T206" s="9">
        <f>MID(Table1[[#This Row],[Duration of the event described in that row.]],3,2)*60+RIGHT(Table1[[#This Row],[Duration of the event described in that row.]],2)</f>
        <v>0</v>
      </c>
      <c r="U206" s="3">
        <v>205</v>
      </c>
      <c r="V206" s="3" t="s">
        <v>110</v>
      </c>
      <c r="W206" s="3" t="s">
        <v>18</v>
      </c>
      <c r="AG206" s="3" t="s">
        <v>102</v>
      </c>
      <c r="AI206" s="3" t="str">
        <f>_xlfn.IFNA(INDEX('normalized by minutes'!$AI$12:$AI$28,MATCH('raw data'!AG206,'normalized by minutes'!$AH$12:$AH$28,0)),"")</f>
        <v>suns</v>
      </c>
      <c r="AJ206" s="3">
        <f t="shared" si="26"/>
        <v>0</v>
      </c>
      <c r="AL206" s="3" t="s">
        <v>79</v>
      </c>
      <c r="AO206" s="3" t="s">
        <v>174</v>
      </c>
      <c r="AU206" s="3" t="s">
        <v>318</v>
      </c>
      <c r="AV206" s="3" t="b">
        <f t="shared" si="21"/>
        <v>0</v>
      </c>
      <c r="AW206" s="3" t="b">
        <f t="shared" si="22"/>
        <v>0</v>
      </c>
      <c r="AX206" s="3" t="b">
        <f t="shared" si="23"/>
        <v>1</v>
      </c>
      <c r="AY206" s="3" t="b">
        <f t="shared" si="24"/>
        <v>0</v>
      </c>
      <c r="AZ206" s="3" t="b">
        <f t="shared" si="25"/>
        <v>0</v>
      </c>
      <c r="BA206" s="3">
        <f t="shared" si="27"/>
        <v>0</v>
      </c>
      <c r="BB206" s="3">
        <f>SUM($BA$2:BA206)</f>
        <v>90</v>
      </c>
    </row>
    <row r="207" spans="1:54" x14ac:dyDescent="0.35">
      <c r="A207" s="3">
        <v>42000406</v>
      </c>
      <c r="B207" s="3" t="s">
        <v>101</v>
      </c>
      <c r="C207" s="4">
        <v>44397</v>
      </c>
      <c r="D207" s="3" t="s">
        <v>103</v>
      </c>
      <c r="E207" s="3" t="s">
        <v>106</v>
      </c>
      <c r="F207" s="3" t="s">
        <v>104</v>
      </c>
      <c r="G207" s="3" t="s">
        <v>105</v>
      </c>
      <c r="H207" s="3" t="s">
        <v>102</v>
      </c>
      <c r="I207" s="3" t="s">
        <v>108</v>
      </c>
      <c r="J207" s="3" t="s">
        <v>66</v>
      </c>
      <c r="K207" s="3" t="s">
        <v>81</v>
      </c>
      <c r="L207" s="3" t="s">
        <v>107</v>
      </c>
      <c r="M207" s="3" t="s">
        <v>67</v>
      </c>
      <c r="N207" s="3">
        <v>2</v>
      </c>
      <c r="O207" s="3">
        <v>39</v>
      </c>
      <c r="P207" s="3">
        <v>36</v>
      </c>
      <c r="Q207" s="5">
        <v>2.0486111111111113E-3</v>
      </c>
      <c r="R207" s="5">
        <v>6.2847222222222228E-3</v>
      </c>
      <c r="S207" s="5" t="s">
        <v>586</v>
      </c>
      <c r="T207" s="9">
        <f>MID(Table1[[#This Row],[Duration of the event described in that row.]],3,2)*60+RIGHT(Table1[[#This Row],[Duration of the event described in that row.]],2)</f>
        <v>8</v>
      </c>
      <c r="U207" s="3">
        <v>206</v>
      </c>
      <c r="V207" s="3" t="s">
        <v>69</v>
      </c>
      <c r="W207" s="3" t="s">
        <v>7</v>
      </c>
      <c r="AA207" s="3" t="s">
        <v>102</v>
      </c>
      <c r="AG207" s="3" t="s">
        <v>107</v>
      </c>
      <c r="AH207" s="3">
        <v>0</v>
      </c>
      <c r="AI207" s="3" t="str">
        <f>_xlfn.IFNA(INDEX('normalized by minutes'!$AI$12:$AI$28,MATCH('raw data'!AG207,'normalized by minutes'!$AH$12:$AH$28,0)),"")</f>
        <v>bucks</v>
      </c>
      <c r="AJ207" s="3">
        <f t="shared" si="26"/>
        <v>0</v>
      </c>
      <c r="AM207" s="3" t="s">
        <v>4</v>
      </c>
      <c r="AO207" s="3" t="s">
        <v>111</v>
      </c>
      <c r="AP207" s="3">
        <v>15</v>
      </c>
      <c r="AQ207" s="3">
        <v>-55</v>
      </c>
      <c r="AR207" s="3">
        <v>142</v>
      </c>
      <c r="AS207" s="3">
        <v>19.5</v>
      </c>
      <c r="AT207" s="3">
        <v>74.8</v>
      </c>
      <c r="AU207" s="3" t="s">
        <v>319</v>
      </c>
      <c r="AV207" s="3" t="b">
        <f t="shared" si="21"/>
        <v>0</v>
      </c>
      <c r="AW207" s="3" t="b">
        <f t="shared" si="22"/>
        <v>0</v>
      </c>
      <c r="AX207" s="3" t="b">
        <f t="shared" si="23"/>
        <v>0</v>
      </c>
      <c r="AY207" s="3" t="b">
        <f t="shared" si="24"/>
        <v>0</v>
      </c>
      <c r="AZ207" s="3" t="b">
        <f t="shared" si="25"/>
        <v>0</v>
      </c>
      <c r="BA207" s="3">
        <f t="shared" si="27"/>
        <v>1</v>
      </c>
      <c r="BB207" s="3">
        <f>SUM($BA$2:BA207)</f>
        <v>91</v>
      </c>
    </row>
    <row r="208" spans="1:54" x14ac:dyDescent="0.35">
      <c r="A208" s="3">
        <v>42000406</v>
      </c>
      <c r="B208" s="3" t="s">
        <v>101</v>
      </c>
      <c r="C208" s="4">
        <v>44397</v>
      </c>
      <c r="D208" s="3" t="s">
        <v>103</v>
      </c>
      <c r="E208" s="3" t="s">
        <v>106</v>
      </c>
      <c r="F208" s="3" t="s">
        <v>104</v>
      </c>
      <c r="G208" s="3" t="s">
        <v>105</v>
      </c>
      <c r="H208" s="3" t="s">
        <v>102</v>
      </c>
      <c r="I208" s="3" t="s">
        <v>108</v>
      </c>
      <c r="J208" s="3" t="s">
        <v>66</v>
      </c>
      <c r="K208" s="3" t="s">
        <v>81</v>
      </c>
      <c r="L208" s="3" t="s">
        <v>107</v>
      </c>
      <c r="M208" s="3" t="s">
        <v>67</v>
      </c>
      <c r="N208" s="3">
        <v>2</v>
      </c>
      <c r="O208" s="3">
        <v>39</v>
      </c>
      <c r="P208" s="3">
        <v>36</v>
      </c>
      <c r="Q208" s="5">
        <v>2.0370370370370373E-3</v>
      </c>
      <c r="R208" s="5">
        <v>6.2962962962962964E-3</v>
      </c>
      <c r="S208" s="5" t="s">
        <v>573</v>
      </c>
      <c r="T208" s="9">
        <f>MID(Table1[[#This Row],[Duration of the event described in that row.]],3,2)*60+RIGHT(Table1[[#This Row],[Duration of the event described in that row.]],2)</f>
        <v>1</v>
      </c>
      <c r="U208" s="3">
        <v>207</v>
      </c>
      <c r="V208" s="3" t="s">
        <v>110</v>
      </c>
      <c r="W208" s="3" t="s">
        <v>5</v>
      </c>
      <c r="AG208" s="3" t="s">
        <v>102</v>
      </c>
      <c r="AI208" s="3" t="str">
        <f>_xlfn.IFNA(INDEX('normalized by minutes'!$AI$12:$AI$28,MATCH('raw data'!AG208,'normalized by minutes'!$AH$12:$AH$28,0)),"")</f>
        <v>suns</v>
      </c>
      <c r="AJ208" s="3">
        <f t="shared" si="26"/>
        <v>0</v>
      </c>
      <c r="AO208" s="3" t="s">
        <v>14</v>
      </c>
      <c r="AU208" s="3" t="s">
        <v>320</v>
      </c>
      <c r="AV208" s="3" t="b">
        <f t="shared" si="21"/>
        <v>0</v>
      </c>
      <c r="AW208" s="3" t="b">
        <f t="shared" si="22"/>
        <v>1</v>
      </c>
      <c r="AX208" s="3" t="b">
        <f t="shared" si="23"/>
        <v>0</v>
      </c>
      <c r="AY208" s="3" t="b">
        <f t="shared" si="24"/>
        <v>0</v>
      </c>
      <c r="AZ208" s="3" t="b">
        <f t="shared" si="25"/>
        <v>0</v>
      </c>
      <c r="BA208" s="3">
        <f t="shared" si="27"/>
        <v>0</v>
      </c>
      <c r="BB208" s="3">
        <f>SUM($BA$2:BA208)</f>
        <v>91</v>
      </c>
    </row>
    <row r="209" spans="1:54" x14ac:dyDescent="0.35">
      <c r="A209" s="3">
        <v>42000406</v>
      </c>
      <c r="B209" s="3" t="s">
        <v>101</v>
      </c>
      <c r="C209" s="4">
        <v>44397</v>
      </c>
      <c r="D209" s="3" t="s">
        <v>103</v>
      </c>
      <c r="E209" s="3" t="s">
        <v>106</v>
      </c>
      <c r="F209" s="3" t="s">
        <v>104</v>
      </c>
      <c r="G209" s="3" t="s">
        <v>105</v>
      </c>
      <c r="H209" s="3" t="s">
        <v>102</v>
      </c>
      <c r="I209" s="3" t="s">
        <v>108</v>
      </c>
      <c r="J209" s="3" t="s">
        <v>66</v>
      </c>
      <c r="K209" s="3" t="s">
        <v>81</v>
      </c>
      <c r="L209" s="3" t="s">
        <v>107</v>
      </c>
      <c r="M209" s="3" t="s">
        <v>67</v>
      </c>
      <c r="N209" s="3">
        <v>2</v>
      </c>
      <c r="O209" s="3">
        <v>41</v>
      </c>
      <c r="P209" s="3">
        <v>36</v>
      </c>
      <c r="Q209" s="5">
        <v>1.8750000000000001E-3</v>
      </c>
      <c r="R209" s="5">
        <v>6.4583333333333333E-3</v>
      </c>
      <c r="S209" s="5" t="s">
        <v>569</v>
      </c>
      <c r="T209" s="9">
        <f>MID(Table1[[#This Row],[Duration of the event described in that row.]],3,2)*60+RIGHT(Table1[[#This Row],[Duration of the event described in that row.]],2)</f>
        <v>14</v>
      </c>
      <c r="U209" s="3">
        <v>208</v>
      </c>
      <c r="V209" s="3" t="s">
        <v>110</v>
      </c>
      <c r="W209" s="3" t="s">
        <v>7</v>
      </c>
      <c r="X209" s="3" t="s">
        <v>103</v>
      </c>
      <c r="AG209" s="3" t="s">
        <v>104</v>
      </c>
      <c r="AH209" s="3">
        <v>2</v>
      </c>
      <c r="AI209" s="3" t="str">
        <f>_xlfn.IFNA(INDEX('normalized by minutes'!$AI$12:$AI$28,MATCH('raw data'!AG209,'normalized by minutes'!$AH$12:$AH$28,0)),"")</f>
        <v>suns</v>
      </c>
      <c r="AJ209" s="3">
        <f t="shared" si="26"/>
        <v>-2</v>
      </c>
      <c r="AM209" s="3" t="s">
        <v>8</v>
      </c>
      <c r="AO209" s="3" t="s">
        <v>111</v>
      </c>
      <c r="AP209" s="3">
        <v>16</v>
      </c>
      <c r="AQ209" s="3">
        <v>-71</v>
      </c>
      <c r="AR209" s="3">
        <v>141</v>
      </c>
      <c r="AS209" s="3">
        <v>32.1</v>
      </c>
      <c r="AT209" s="3">
        <v>19.100000000000001</v>
      </c>
      <c r="AU209" s="3" t="s">
        <v>321</v>
      </c>
      <c r="AV209" s="3" t="b">
        <f t="shared" si="21"/>
        <v>1</v>
      </c>
      <c r="AW209" s="3" t="b">
        <f t="shared" si="22"/>
        <v>0</v>
      </c>
      <c r="AX209" s="3" t="b">
        <f t="shared" si="23"/>
        <v>0</v>
      </c>
      <c r="AY209" s="3" t="b">
        <f t="shared" si="24"/>
        <v>0</v>
      </c>
      <c r="AZ209" s="3" t="b">
        <f t="shared" si="25"/>
        <v>0</v>
      </c>
      <c r="BA209" s="3">
        <f t="shared" si="27"/>
        <v>1</v>
      </c>
      <c r="BB209" s="3">
        <f>SUM($BA$2:BA209)</f>
        <v>92</v>
      </c>
    </row>
    <row r="210" spans="1:54" x14ac:dyDescent="0.35">
      <c r="A210" s="3">
        <v>42000406</v>
      </c>
      <c r="B210" s="3" t="s">
        <v>101</v>
      </c>
      <c r="C210" s="4">
        <v>44397</v>
      </c>
      <c r="D210" s="3" t="s">
        <v>103</v>
      </c>
      <c r="E210" s="3" t="s">
        <v>106</v>
      </c>
      <c r="F210" s="3" t="s">
        <v>104</v>
      </c>
      <c r="G210" s="3" t="s">
        <v>105</v>
      </c>
      <c r="H210" s="3" t="s">
        <v>102</v>
      </c>
      <c r="I210" s="3" t="s">
        <v>108</v>
      </c>
      <c r="J210" s="3" t="s">
        <v>66</v>
      </c>
      <c r="K210" s="3" t="s">
        <v>81</v>
      </c>
      <c r="L210" s="3" t="s">
        <v>107</v>
      </c>
      <c r="M210" s="3" t="s">
        <v>67</v>
      </c>
      <c r="N210" s="3">
        <v>2</v>
      </c>
      <c r="O210" s="3">
        <v>41</v>
      </c>
      <c r="P210" s="3">
        <v>38</v>
      </c>
      <c r="Q210" s="5">
        <v>1.6203703703703703E-3</v>
      </c>
      <c r="R210" s="5">
        <v>6.7129629629629622E-3</v>
      </c>
      <c r="S210" s="5" t="s">
        <v>582</v>
      </c>
      <c r="T210" s="9">
        <f>MID(Table1[[#This Row],[Duration of the event described in that row.]],3,2)*60+RIGHT(Table1[[#This Row],[Duration of the event described in that row.]],2)</f>
        <v>22</v>
      </c>
      <c r="U210" s="3">
        <v>209</v>
      </c>
      <c r="V210" s="3" t="s">
        <v>69</v>
      </c>
      <c r="W210" s="3" t="s">
        <v>7</v>
      </c>
      <c r="X210" s="3" t="s">
        <v>107</v>
      </c>
      <c r="AG210" s="3" t="s">
        <v>67</v>
      </c>
      <c r="AH210" s="3">
        <v>2</v>
      </c>
      <c r="AI210" s="3" t="str">
        <f>_xlfn.IFNA(INDEX('normalized by minutes'!$AI$12:$AI$28,MATCH('raw data'!AG210,'normalized by minutes'!$AH$12:$AH$28,0)),"")</f>
        <v>bucks</v>
      </c>
      <c r="AJ210" s="3">
        <f t="shared" si="26"/>
        <v>2</v>
      </c>
      <c r="AM210" s="3" t="s">
        <v>8</v>
      </c>
      <c r="AO210" s="3" t="s">
        <v>206</v>
      </c>
      <c r="AP210" s="3">
        <v>1</v>
      </c>
      <c r="AQ210" s="3">
        <v>6</v>
      </c>
      <c r="AR210" s="3">
        <v>6</v>
      </c>
      <c r="AS210" s="3">
        <v>25.6</v>
      </c>
      <c r="AT210" s="3">
        <v>88.4</v>
      </c>
      <c r="AU210" s="3" t="s">
        <v>322</v>
      </c>
      <c r="AV210" s="3" t="b">
        <f t="shared" si="21"/>
        <v>1</v>
      </c>
      <c r="AW210" s="3" t="b">
        <f t="shared" si="22"/>
        <v>0</v>
      </c>
      <c r="AX210" s="3" t="b">
        <f t="shared" si="23"/>
        <v>0</v>
      </c>
      <c r="AY210" s="3" t="b">
        <f t="shared" si="24"/>
        <v>0</v>
      </c>
      <c r="AZ210" s="3" t="b">
        <f t="shared" si="25"/>
        <v>0</v>
      </c>
      <c r="BA210" s="3">
        <f t="shared" si="27"/>
        <v>1</v>
      </c>
      <c r="BB210" s="3">
        <f>SUM($BA$2:BA210)</f>
        <v>93</v>
      </c>
    </row>
    <row r="211" spans="1:54" x14ac:dyDescent="0.35">
      <c r="A211" s="3">
        <v>42000406</v>
      </c>
      <c r="B211" s="3" t="s">
        <v>101</v>
      </c>
      <c r="C211" s="4">
        <v>44397</v>
      </c>
      <c r="D211" s="3" t="s">
        <v>103</v>
      </c>
      <c r="E211" s="3" t="s">
        <v>106</v>
      </c>
      <c r="F211" s="3" t="s">
        <v>104</v>
      </c>
      <c r="G211" s="3" t="s">
        <v>105</v>
      </c>
      <c r="H211" s="3" t="s">
        <v>102</v>
      </c>
      <c r="I211" s="3" t="s">
        <v>108</v>
      </c>
      <c r="J211" s="3" t="s">
        <v>66</v>
      </c>
      <c r="K211" s="3" t="s">
        <v>81</v>
      </c>
      <c r="L211" s="3" t="s">
        <v>107</v>
      </c>
      <c r="M211" s="3" t="s">
        <v>67</v>
      </c>
      <c r="N211" s="3">
        <v>2</v>
      </c>
      <c r="O211" s="3">
        <v>43</v>
      </c>
      <c r="P211" s="3">
        <v>38</v>
      </c>
      <c r="Q211" s="5">
        <v>1.4583333333333334E-3</v>
      </c>
      <c r="R211" s="5">
        <v>6.875E-3</v>
      </c>
      <c r="S211" s="5" t="s">
        <v>569</v>
      </c>
      <c r="T211" s="9">
        <f>MID(Table1[[#This Row],[Duration of the event described in that row.]],3,2)*60+RIGHT(Table1[[#This Row],[Duration of the event described in that row.]],2)</f>
        <v>14</v>
      </c>
      <c r="U211" s="3">
        <v>210</v>
      </c>
      <c r="V211" s="3" t="s">
        <v>110</v>
      </c>
      <c r="W211" s="3" t="s">
        <v>7</v>
      </c>
      <c r="AG211" s="3" t="s">
        <v>104</v>
      </c>
      <c r="AH211" s="3">
        <v>2</v>
      </c>
      <c r="AI211" s="3" t="str">
        <f>_xlfn.IFNA(INDEX('normalized by minutes'!$AI$12:$AI$28,MATCH('raw data'!AG211,'normalized by minutes'!$AH$12:$AH$28,0)),"")</f>
        <v>suns</v>
      </c>
      <c r="AJ211" s="3">
        <f t="shared" si="26"/>
        <v>-2</v>
      </c>
      <c r="AM211" s="3" t="s">
        <v>8</v>
      </c>
      <c r="AO211" s="3" t="s">
        <v>111</v>
      </c>
      <c r="AP211" s="3">
        <v>14</v>
      </c>
      <c r="AQ211" s="3">
        <v>-70</v>
      </c>
      <c r="AR211" s="3">
        <v>117</v>
      </c>
      <c r="AS211" s="3">
        <v>32</v>
      </c>
      <c r="AT211" s="3">
        <v>16.7</v>
      </c>
      <c r="AU211" s="3" t="s">
        <v>323</v>
      </c>
      <c r="AV211" s="3" t="b">
        <f t="shared" si="21"/>
        <v>1</v>
      </c>
      <c r="AW211" s="3" t="b">
        <f t="shared" si="22"/>
        <v>0</v>
      </c>
      <c r="AX211" s="3" t="b">
        <f t="shared" si="23"/>
        <v>0</v>
      </c>
      <c r="AY211" s="3" t="b">
        <f t="shared" si="24"/>
        <v>0</v>
      </c>
      <c r="AZ211" s="3" t="b">
        <f t="shared" si="25"/>
        <v>0</v>
      </c>
      <c r="BA211" s="3">
        <f t="shared" si="27"/>
        <v>1</v>
      </c>
      <c r="BB211" s="3">
        <f>SUM($BA$2:BA211)</f>
        <v>94</v>
      </c>
    </row>
    <row r="212" spans="1:54" x14ac:dyDescent="0.35">
      <c r="A212" s="3">
        <v>42000406</v>
      </c>
      <c r="B212" s="3" t="s">
        <v>101</v>
      </c>
      <c r="C212" s="4">
        <v>44397</v>
      </c>
      <c r="D212" s="3" t="s">
        <v>103</v>
      </c>
      <c r="E212" s="3" t="s">
        <v>106</v>
      </c>
      <c r="F212" s="3" t="s">
        <v>104</v>
      </c>
      <c r="G212" s="3" t="s">
        <v>105</v>
      </c>
      <c r="H212" s="3" t="s">
        <v>102</v>
      </c>
      <c r="I212" s="3" t="s">
        <v>108</v>
      </c>
      <c r="J212" s="3" t="s">
        <v>66</v>
      </c>
      <c r="K212" s="3" t="s">
        <v>81</v>
      </c>
      <c r="L212" s="3" t="s">
        <v>107</v>
      </c>
      <c r="M212" s="3" t="s">
        <v>67</v>
      </c>
      <c r="N212" s="3">
        <v>2</v>
      </c>
      <c r="O212" s="3">
        <v>43</v>
      </c>
      <c r="P212" s="3">
        <v>40</v>
      </c>
      <c r="Q212" s="5">
        <v>1.2268518518518518E-3</v>
      </c>
      <c r="R212" s="5">
        <v>7.106481481481481E-3</v>
      </c>
      <c r="S212" s="5" t="s">
        <v>564</v>
      </c>
      <c r="T212" s="9">
        <f>MID(Table1[[#This Row],[Duration of the event described in that row.]],3,2)*60+RIGHT(Table1[[#This Row],[Duration of the event described in that row.]],2)</f>
        <v>20</v>
      </c>
      <c r="U212" s="3">
        <v>211</v>
      </c>
      <c r="V212" s="3" t="s">
        <v>69</v>
      </c>
      <c r="W212" s="3" t="s">
        <v>7</v>
      </c>
      <c r="AG212" s="3" t="s">
        <v>67</v>
      </c>
      <c r="AH212" s="3">
        <v>2</v>
      </c>
      <c r="AI212" s="3" t="str">
        <f>_xlfn.IFNA(INDEX('normalized by minutes'!$AI$12:$AI$28,MATCH('raw data'!AG212,'normalized by minutes'!$AH$12:$AH$28,0)),"")</f>
        <v>bucks</v>
      </c>
      <c r="AJ212" s="3">
        <f t="shared" si="26"/>
        <v>2</v>
      </c>
      <c r="AM212" s="3" t="s">
        <v>8</v>
      </c>
      <c r="AO212" s="3" t="s">
        <v>119</v>
      </c>
      <c r="AP212" s="3">
        <v>14</v>
      </c>
      <c r="AQ212" s="3">
        <v>53</v>
      </c>
      <c r="AR212" s="3">
        <v>131</v>
      </c>
      <c r="AS212" s="3">
        <v>30.3</v>
      </c>
      <c r="AT212" s="3">
        <v>75.900000000000006</v>
      </c>
      <c r="AU212" s="3" t="s">
        <v>324</v>
      </c>
      <c r="AV212" s="3" t="b">
        <f t="shared" si="21"/>
        <v>1</v>
      </c>
      <c r="AW212" s="3" t="b">
        <f t="shared" si="22"/>
        <v>0</v>
      </c>
      <c r="AX212" s="3" t="b">
        <f t="shared" si="23"/>
        <v>0</v>
      </c>
      <c r="AY212" s="3" t="b">
        <f t="shared" si="24"/>
        <v>0</v>
      </c>
      <c r="AZ212" s="3" t="b">
        <f t="shared" si="25"/>
        <v>0</v>
      </c>
      <c r="BA212" s="3">
        <f t="shared" si="27"/>
        <v>1</v>
      </c>
      <c r="BB212" s="3">
        <f>SUM($BA$2:BA212)</f>
        <v>95</v>
      </c>
    </row>
    <row r="213" spans="1:54" x14ac:dyDescent="0.35">
      <c r="A213" s="3">
        <v>42000406</v>
      </c>
      <c r="B213" s="3" t="s">
        <v>101</v>
      </c>
      <c r="C213" s="4">
        <v>44397</v>
      </c>
      <c r="D213" s="3" t="s">
        <v>103</v>
      </c>
      <c r="E213" s="3" t="s">
        <v>106</v>
      </c>
      <c r="F213" s="3" t="s">
        <v>104</v>
      </c>
      <c r="G213" s="3" t="s">
        <v>105</v>
      </c>
      <c r="H213" s="3" t="s">
        <v>102</v>
      </c>
      <c r="I213" s="3" t="s">
        <v>108</v>
      </c>
      <c r="J213" s="3" t="s">
        <v>66</v>
      </c>
      <c r="K213" s="3" t="s">
        <v>81</v>
      </c>
      <c r="L213" s="3" t="s">
        <v>107</v>
      </c>
      <c r="M213" s="3" t="s">
        <v>67</v>
      </c>
      <c r="N213" s="3">
        <v>2</v>
      </c>
      <c r="O213" s="3">
        <v>45</v>
      </c>
      <c r="P213" s="3">
        <v>40</v>
      </c>
      <c r="Q213" s="5">
        <v>9.6064814814814808E-4</v>
      </c>
      <c r="R213" s="5">
        <v>7.3726851851851861E-3</v>
      </c>
      <c r="S213" s="5" t="s">
        <v>583</v>
      </c>
      <c r="T213" s="9">
        <f>MID(Table1[[#This Row],[Duration of the event described in that row.]],3,2)*60+RIGHT(Table1[[#This Row],[Duration of the event described in that row.]],2)</f>
        <v>23</v>
      </c>
      <c r="U213" s="3">
        <v>212</v>
      </c>
      <c r="V213" s="3" t="s">
        <v>110</v>
      </c>
      <c r="W213" s="3" t="s">
        <v>7</v>
      </c>
      <c r="X213" s="3" t="s">
        <v>104</v>
      </c>
      <c r="AG213" s="3" t="s">
        <v>102</v>
      </c>
      <c r="AH213" s="3">
        <v>2</v>
      </c>
      <c r="AI213" s="3" t="str">
        <f>_xlfn.IFNA(INDEX('normalized by minutes'!$AI$12:$AI$28,MATCH('raw data'!AG213,'normalized by minutes'!$AH$12:$AH$28,0)),"")</f>
        <v>suns</v>
      </c>
      <c r="AJ213" s="3">
        <f t="shared" si="26"/>
        <v>-2</v>
      </c>
      <c r="AM213" s="3" t="s">
        <v>8</v>
      </c>
      <c r="AO213" s="3" t="s">
        <v>115</v>
      </c>
      <c r="AP213" s="3">
        <v>3</v>
      </c>
      <c r="AQ213" s="3">
        <v>-5</v>
      </c>
      <c r="AR213" s="3">
        <v>26</v>
      </c>
      <c r="AS213" s="3">
        <v>25.5</v>
      </c>
      <c r="AT213" s="3">
        <v>7.6</v>
      </c>
      <c r="AU213" s="3" t="s">
        <v>325</v>
      </c>
      <c r="AV213" s="3" t="b">
        <f t="shared" si="21"/>
        <v>1</v>
      </c>
      <c r="AW213" s="3" t="b">
        <f t="shared" si="22"/>
        <v>0</v>
      </c>
      <c r="AX213" s="3" t="b">
        <f t="shared" si="23"/>
        <v>0</v>
      </c>
      <c r="AY213" s="3" t="b">
        <f t="shared" si="24"/>
        <v>0</v>
      </c>
      <c r="AZ213" s="3" t="b">
        <f t="shared" si="25"/>
        <v>0</v>
      </c>
      <c r="BA213" s="3">
        <f t="shared" si="27"/>
        <v>1</v>
      </c>
      <c r="BB213" s="3">
        <f>SUM($BA$2:BA213)</f>
        <v>96</v>
      </c>
    </row>
    <row r="214" spans="1:54" x14ac:dyDescent="0.35">
      <c r="A214" s="3">
        <v>42000406</v>
      </c>
      <c r="B214" s="3" t="s">
        <v>101</v>
      </c>
      <c r="C214" s="4">
        <v>44397</v>
      </c>
      <c r="D214" s="3" t="s">
        <v>103</v>
      </c>
      <c r="E214" s="3" t="s">
        <v>106</v>
      </c>
      <c r="F214" s="3" t="s">
        <v>104</v>
      </c>
      <c r="G214" s="3" t="s">
        <v>105</v>
      </c>
      <c r="H214" s="3" t="s">
        <v>102</v>
      </c>
      <c r="I214" s="3" t="s">
        <v>108</v>
      </c>
      <c r="J214" s="3" t="s">
        <v>66</v>
      </c>
      <c r="K214" s="3" t="s">
        <v>81</v>
      </c>
      <c r="L214" s="3" t="s">
        <v>107</v>
      </c>
      <c r="M214" s="3" t="s">
        <v>67</v>
      </c>
      <c r="N214" s="3">
        <v>2</v>
      </c>
      <c r="O214" s="3">
        <v>45</v>
      </c>
      <c r="P214" s="3">
        <v>40</v>
      </c>
      <c r="Q214" s="5">
        <v>8.1018518518518516E-4</v>
      </c>
      <c r="R214" s="5">
        <v>7.5231481481481477E-3</v>
      </c>
      <c r="S214" s="5" t="s">
        <v>588</v>
      </c>
      <c r="T214" s="9">
        <f>MID(Table1[[#This Row],[Duration of the event described in that row.]],3,2)*60+RIGHT(Table1[[#This Row],[Duration of the event described in that row.]],2)</f>
        <v>13</v>
      </c>
      <c r="U214" s="3">
        <v>213</v>
      </c>
      <c r="V214" s="3" t="s">
        <v>69</v>
      </c>
      <c r="W214" s="3" t="s">
        <v>18</v>
      </c>
      <c r="AG214" s="3" t="s">
        <v>66</v>
      </c>
      <c r="AI214" s="3" t="str">
        <f>_xlfn.IFNA(INDEX('normalized by minutes'!$AI$12:$AI$28,MATCH('raw data'!AG214,'normalized by minutes'!$AH$12:$AH$28,0)),"")</f>
        <v>bucks</v>
      </c>
      <c r="AJ214" s="3">
        <f t="shared" si="26"/>
        <v>0</v>
      </c>
      <c r="AO214" s="3" t="s">
        <v>326</v>
      </c>
      <c r="AU214" s="3" t="s">
        <v>327</v>
      </c>
      <c r="AV214" s="3" t="b">
        <f t="shared" si="21"/>
        <v>0</v>
      </c>
      <c r="AW214" s="3" t="b">
        <f t="shared" si="22"/>
        <v>0</v>
      </c>
      <c r="AX214" s="3" t="b">
        <f t="shared" si="23"/>
        <v>1</v>
      </c>
      <c r="AY214" s="3" t="b">
        <f t="shared" si="24"/>
        <v>0</v>
      </c>
      <c r="AZ214" s="3" t="b">
        <f t="shared" si="25"/>
        <v>0</v>
      </c>
      <c r="BA214" s="3">
        <f t="shared" si="27"/>
        <v>1</v>
      </c>
      <c r="BB214" s="3">
        <f>SUM($BA$2:BA214)</f>
        <v>97</v>
      </c>
    </row>
    <row r="215" spans="1:54" x14ac:dyDescent="0.35">
      <c r="A215" s="3">
        <v>42000406</v>
      </c>
      <c r="B215" s="3" t="s">
        <v>101</v>
      </c>
      <c r="C215" s="4">
        <v>44397</v>
      </c>
      <c r="D215" s="3" t="s">
        <v>103</v>
      </c>
      <c r="E215" s="3" t="s">
        <v>106</v>
      </c>
      <c r="F215" s="3" t="s">
        <v>104</v>
      </c>
      <c r="G215" s="3" t="s">
        <v>189</v>
      </c>
      <c r="H215" s="3" t="s">
        <v>102</v>
      </c>
      <c r="I215" s="3" t="s">
        <v>108</v>
      </c>
      <c r="J215" s="3" t="s">
        <v>66</v>
      </c>
      <c r="K215" s="3" t="s">
        <v>81</v>
      </c>
      <c r="L215" s="3" t="s">
        <v>107</v>
      </c>
      <c r="M215" s="3" t="s">
        <v>67</v>
      </c>
      <c r="N215" s="3">
        <v>2</v>
      </c>
      <c r="O215" s="3">
        <v>45</v>
      </c>
      <c r="P215" s="3">
        <v>40</v>
      </c>
      <c r="Q215" s="5">
        <v>8.1018518518518516E-4</v>
      </c>
      <c r="R215" s="5">
        <v>7.5231481481481477E-3</v>
      </c>
      <c r="S215" s="5" t="s">
        <v>563</v>
      </c>
      <c r="T215" s="9">
        <f>MID(Table1[[#This Row],[Duration of the event described in that row.]],3,2)*60+RIGHT(Table1[[#This Row],[Duration of the event described in that row.]],2)</f>
        <v>0</v>
      </c>
      <c r="U215" s="3">
        <v>214</v>
      </c>
      <c r="V215" s="3" t="s">
        <v>110</v>
      </c>
      <c r="W215" s="3" t="s">
        <v>176</v>
      </c>
      <c r="AB215" s="3" t="s">
        <v>189</v>
      </c>
      <c r="AC215" s="3" t="s">
        <v>105</v>
      </c>
      <c r="AG215" s="3" t="s">
        <v>105</v>
      </c>
      <c r="AI215" s="3" t="str">
        <f>_xlfn.IFNA(INDEX('normalized by minutes'!$AI$12:$AI$28,MATCH('raw data'!AG215,'normalized by minutes'!$AH$12:$AH$28,0)),"")</f>
        <v>suns</v>
      </c>
      <c r="AJ215" s="3">
        <f t="shared" si="26"/>
        <v>0</v>
      </c>
      <c r="AO215" s="3" t="s">
        <v>16</v>
      </c>
      <c r="AU215" s="3" t="s">
        <v>328</v>
      </c>
      <c r="AV215" s="3" t="b">
        <f t="shared" si="21"/>
        <v>0</v>
      </c>
      <c r="AW215" s="3" t="b">
        <f t="shared" si="22"/>
        <v>0</v>
      </c>
      <c r="AX215" s="3" t="b">
        <f t="shared" si="23"/>
        <v>0</v>
      </c>
      <c r="AY215" s="3" t="b">
        <f t="shared" si="24"/>
        <v>0</v>
      </c>
      <c r="AZ215" s="3" t="b">
        <f t="shared" si="25"/>
        <v>0</v>
      </c>
      <c r="BA215" s="3">
        <f t="shared" si="27"/>
        <v>1</v>
      </c>
      <c r="BB215" s="3">
        <f>SUM($BA$2:BA215)</f>
        <v>98</v>
      </c>
    </row>
    <row r="216" spans="1:54" x14ac:dyDescent="0.35">
      <c r="A216" s="3">
        <v>42000406</v>
      </c>
      <c r="B216" s="3" t="s">
        <v>101</v>
      </c>
      <c r="C216" s="4">
        <v>44397</v>
      </c>
      <c r="D216" s="3" t="s">
        <v>103</v>
      </c>
      <c r="E216" s="3" t="s">
        <v>106</v>
      </c>
      <c r="F216" s="3" t="s">
        <v>104</v>
      </c>
      <c r="G216" s="3" t="s">
        <v>189</v>
      </c>
      <c r="H216" s="3" t="s">
        <v>102</v>
      </c>
      <c r="I216" s="3" t="s">
        <v>108</v>
      </c>
      <c r="J216" s="3" t="s">
        <v>66</v>
      </c>
      <c r="K216" s="3" t="s">
        <v>81</v>
      </c>
      <c r="L216" s="3" t="s">
        <v>68</v>
      </c>
      <c r="M216" s="3" t="s">
        <v>67</v>
      </c>
      <c r="N216" s="3">
        <v>2</v>
      </c>
      <c r="O216" s="3">
        <v>45</v>
      </c>
      <c r="P216" s="3">
        <v>40</v>
      </c>
      <c r="Q216" s="5">
        <v>8.1018518518518516E-4</v>
      </c>
      <c r="R216" s="5">
        <v>7.5231481481481477E-3</v>
      </c>
      <c r="S216" s="5" t="s">
        <v>563</v>
      </c>
      <c r="T216" s="9">
        <f>MID(Table1[[#This Row],[Duration of the event described in that row.]],3,2)*60+RIGHT(Table1[[#This Row],[Duration of the event described in that row.]],2)</f>
        <v>0</v>
      </c>
      <c r="U216" s="3">
        <v>215</v>
      </c>
      <c r="V216" s="3" t="s">
        <v>69</v>
      </c>
      <c r="W216" s="3" t="s">
        <v>176</v>
      </c>
      <c r="AB216" s="3" t="s">
        <v>68</v>
      </c>
      <c r="AC216" s="3" t="s">
        <v>107</v>
      </c>
      <c r="AG216" s="3" t="s">
        <v>107</v>
      </c>
      <c r="AI216" s="3" t="str">
        <f>_xlfn.IFNA(INDEX('normalized by minutes'!$AI$12:$AI$28,MATCH('raw data'!AG216,'normalized by minutes'!$AH$12:$AH$28,0)),"")</f>
        <v>bucks</v>
      </c>
      <c r="AJ216" s="3">
        <f t="shared" si="26"/>
        <v>0</v>
      </c>
      <c r="AO216" s="3" t="s">
        <v>16</v>
      </c>
      <c r="AU216" s="3" t="s">
        <v>329</v>
      </c>
      <c r="AV216" s="3" t="b">
        <f t="shared" si="21"/>
        <v>0</v>
      </c>
      <c r="AW216" s="3" t="b">
        <f t="shared" si="22"/>
        <v>0</v>
      </c>
      <c r="AX216" s="3" t="b">
        <f t="shared" si="23"/>
        <v>0</v>
      </c>
      <c r="AY216" s="3" t="b">
        <f t="shared" si="24"/>
        <v>0</v>
      </c>
      <c r="AZ216" s="3" t="b">
        <f t="shared" si="25"/>
        <v>0</v>
      </c>
      <c r="BA216" s="3">
        <f t="shared" si="27"/>
        <v>0</v>
      </c>
      <c r="BB216" s="3">
        <f>SUM($BA$2:BA216)</f>
        <v>98</v>
      </c>
    </row>
    <row r="217" spans="1:54" x14ac:dyDescent="0.35">
      <c r="A217" s="3">
        <v>42000406</v>
      </c>
      <c r="B217" s="3" t="s">
        <v>101</v>
      </c>
      <c r="C217" s="4">
        <v>44397</v>
      </c>
      <c r="D217" s="3" t="s">
        <v>103</v>
      </c>
      <c r="E217" s="3" t="s">
        <v>106</v>
      </c>
      <c r="F217" s="3" t="s">
        <v>104</v>
      </c>
      <c r="G217" s="3" t="s">
        <v>189</v>
      </c>
      <c r="H217" s="3" t="s">
        <v>102</v>
      </c>
      <c r="I217" s="3" t="s">
        <v>108</v>
      </c>
      <c r="J217" s="3" t="s">
        <v>107</v>
      </c>
      <c r="K217" s="3" t="s">
        <v>81</v>
      </c>
      <c r="L217" s="3" t="s">
        <v>68</v>
      </c>
      <c r="M217" s="3" t="s">
        <v>67</v>
      </c>
      <c r="N217" s="3">
        <v>2</v>
      </c>
      <c r="O217" s="3">
        <v>45</v>
      </c>
      <c r="P217" s="3">
        <v>40</v>
      </c>
      <c r="Q217" s="5">
        <v>8.1018518518518516E-4</v>
      </c>
      <c r="R217" s="5">
        <v>7.5231481481481477E-3</v>
      </c>
      <c r="S217" s="5" t="s">
        <v>563</v>
      </c>
      <c r="T217" s="9">
        <f>MID(Table1[[#This Row],[Duration of the event described in that row.]],3,2)*60+RIGHT(Table1[[#This Row],[Duration of the event described in that row.]],2)</f>
        <v>0</v>
      </c>
      <c r="U217" s="3">
        <v>216</v>
      </c>
      <c r="V217" s="3" t="s">
        <v>69</v>
      </c>
      <c r="W217" s="3" t="s">
        <v>176</v>
      </c>
      <c r="AB217" s="3" t="s">
        <v>107</v>
      </c>
      <c r="AC217" s="3" t="s">
        <v>66</v>
      </c>
      <c r="AG217" s="3" t="s">
        <v>66</v>
      </c>
      <c r="AI217" s="3" t="str">
        <f>_xlfn.IFNA(INDEX('normalized by minutes'!$AI$12:$AI$28,MATCH('raw data'!AG217,'normalized by minutes'!$AH$12:$AH$28,0)),"")</f>
        <v>bucks</v>
      </c>
      <c r="AJ217" s="3">
        <f t="shared" si="26"/>
        <v>0</v>
      </c>
      <c r="AO217" s="3" t="s">
        <v>16</v>
      </c>
      <c r="AU217" s="3" t="s">
        <v>330</v>
      </c>
      <c r="AV217" s="3" t="b">
        <f t="shared" si="21"/>
        <v>0</v>
      </c>
      <c r="AW217" s="3" t="b">
        <f t="shared" si="22"/>
        <v>0</v>
      </c>
      <c r="AX217" s="3" t="b">
        <f t="shared" si="23"/>
        <v>0</v>
      </c>
      <c r="AY217" s="3" t="b">
        <f t="shared" si="24"/>
        <v>0</v>
      </c>
      <c r="AZ217" s="3" t="b">
        <f t="shared" si="25"/>
        <v>0</v>
      </c>
      <c r="BA217" s="3">
        <f t="shared" si="27"/>
        <v>0</v>
      </c>
      <c r="BB217" s="3">
        <f>SUM($BA$2:BA217)</f>
        <v>98</v>
      </c>
    </row>
    <row r="218" spans="1:54" x14ac:dyDescent="0.35">
      <c r="A218" s="3">
        <v>42000406</v>
      </c>
      <c r="B218" s="3" t="s">
        <v>101</v>
      </c>
      <c r="C218" s="4">
        <v>44397</v>
      </c>
      <c r="D218" s="3" t="s">
        <v>103</v>
      </c>
      <c r="E218" s="3" t="s">
        <v>106</v>
      </c>
      <c r="F218" s="3" t="s">
        <v>104</v>
      </c>
      <c r="G218" s="3" t="s">
        <v>189</v>
      </c>
      <c r="H218" s="3" t="s">
        <v>102</v>
      </c>
      <c r="I218" s="3" t="s">
        <v>108</v>
      </c>
      <c r="J218" s="3" t="s">
        <v>107</v>
      </c>
      <c r="K218" s="3" t="s">
        <v>81</v>
      </c>
      <c r="L218" s="3" t="s">
        <v>68</v>
      </c>
      <c r="M218" s="3" t="s">
        <v>67</v>
      </c>
      <c r="N218" s="3">
        <v>2</v>
      </c>
      <c r="O218" s="3">
        <v>45</v>
      </c>
      <c r="P218" s="3">
        <v>40</v>
      </c>
      <c r="Q218" s="5">
        <v>5.3240740740740744E-4</v>
      </c>
      <c r="R218" s="5">
        <v>7.8009259259259256E-3</v>
      </c>
      <c r="S218" s="5" t="s">
        <v>571</v>
      </c>
      <c r="T218" s="9">
        <f>MID(Table1[[#This Row],[Duration of the event described in that row.]],3,2)*60+RIGHT(Table1[[#This Row],[Duration of the event described in that row.]],2)</f>
        <v>24</v>
      </c>
      <c r="U218" s="3">
        <v>217</v>
      </c>
      <c r="V218" s="3" t="s">
        <v>110</v>
      </c>
      <c r="W218" s="3" t="s">
        <v>7</v>
      </c>
      <c r="AA218" s="3" t="s">
        <v>67</v>
      </c>
      <c r="AG218" s="3" t="s">
        <v>103</v>
      </c>
      <c r="AH218" s="3">
        <v>0</v>
      </c>
      <c r="AI218" s="3" t="str">
        <f>_xlfn.IFNA(INDEX('normalized by minutes'!$AI$12:$AI$28,MATCH('raw data'!AG218,'normalized by minutes'!$AH$12:$AH$28,0)),"")</f>
        <v>suns</v>
      </c>
      <c r="AJ218" s="3">
        <f t="shared" si="26"/>
        <v>0</v>
      </c>
      <c r="AM218" s="3" t="s">
        <v>4</v>
      </c>
      <c r="AO218" s="3" t="s">
        <v>170</v>
      </c>
      <c r="AP218" s="3">
        <v>19</v>
      </c>
      <c r="AQ218" s="3">
        <v>142</v>
      </c>
      <c r="AR218" s="3">
        <v>121</v>
      </c>
      <c r="AS218" s="3">
        <v>10.799999999999899</v>
      </c>
      <c r="AT218" s="3">
        <v>17.100000000000001</v>
      </c>
      <c r="AU218" s="3" t="s">
        <v>331</v>
      </c>
      <c r="AV218" s="3" t="b">
        <f t="shared" si="21"/>
        <v>0</v>
      </c>
      <c r="AW218" s="3" t="b">
        <f t="shared" si="22"/>
        <v>0</v>
      </c>
      <c r="AX218" s="3" t="b">
        <f t="shared" si="23"/>
        <v>0</v>
      </c>
      <c r="AY218" s="3" t="b">
        <f t="shared" si="24"/>
        <v>0</v>
      </c>
      <c r="AZ218" s="3" t="b">
        <f t="shared" si="25"/>
        <v>0</v>
      </c>
      <c r="BA218" s="3">
        <f t="shared" si="27"/>
        <v>0</v>
      </c>
      <c r="BB218" s="3">
        <f>SUM($BA$2:BA218)</f>
        <v>98</v>
      </c>
    </row>
    <row r="219" spans="1:54" x14ac:dyDescent="0.35">
      <c r="A219" s="3">
        <v>42000406</v>
      </c>
      <c r="B219" s="3" t="s">
        <v>101</v>
      </c>
      <c r="C219" s="4">
        <v>44397</v>
      </c>
      <c r="D219" s="3" t="s">
        <v>103</v>
      </c>
      <c r="E219" s="3" t="s">
        <v>106</v>
      </c>
      <c r="F219" s="3" t="s">
        <v>104</v>
      </c>
      <c r="G219" s="3" t="s">
        <v>189</v>
      </c>
      <c r="H219" s="3" t="s">
        <v>102</v>
      </c>
      <c r="I219" s="3" t="s">
        <v>108</v>
      </c>
      <c r="J219" s="3" t="s">
        <v>107</v>
      </c>
      <c r="K219" s="3" t="s">
        <v>81</v>
      </c>
      <c r="L219" s="3" t="s">
        <v>68</v>
      </c>
      <c r="M219" s="3" t="s">
        <v>67</v>
      </c>
      <c r="N219" s="3">
        <v>2</v>
      </c>
      <c r="O219" s="3">
        <v>45</v>
      </c>
      <c r="P219" s="3">
        <v>40</v>
      </c>
      <c r="Q219" s="5">
        <v>5.3240740740740744E-4</v>
      </c>
      <c r="R219" s="5">
        <v>7.8009259259259256E-3</v>
      </c>
      <c r="S219" s="5" t="s">
        <v>563</v>
      </c>
      <c r="T219" s="9">
        <f>MID(Table1[[#This Row],[Duration of the event described in that row.]],3,2)*60+RIGHT(Table1[[#This Row],[Duration of the event described in that row.]],2)</f>
        <v>0</v>
      </c>
      <c r="U219" s="3">
        <v>218</v>
      </c>
      <c r="V219" s="3" t="s">
        <v>110</v>
      </c>
      <c r="W219" s="3" t="s">
        <v>5</v>
      </c>
      <c r="AI219" s="3" t="str">
        <f>_xlfn.IFNA(INDEX('normalized by minutes'!$AI$12:$AI$28,MATCH('raw data'!AG219,'normalized by minutes'!$AH$12:$AH$28,0)),"")</f>
        <v/>
      </c>
      <c r="AJ219" s="3">
        <f t="shared" si="26"/>
        <v>0</v>
      </c>
      <c r="AO219" s="3" t="s">
        <v>13</v>
      </c>
      <c r="AU219" s="3" t="s">
        <v>284</v>
      </c>
      <c r="AV219" s="3" t="b">
        <f t="shared" si="21"/>
        <v>0</v>
      </c>
      <c r="AW219" s="3" t="b">
        <f t="shared" si="22"/>
        <v>0</v>
      </c>
      <c r="AX219" s="3" t="b">
        <f t="shared" si="23"/>
        <v>0</v>
      </c>
      <c r="AY219" s="3" t="b">
        <f t="shared" si="24"/>
        <v>0</v>
      </c>
      <c r="AZ219" s="3" t="b">
        <f t="shared" si="25"/>
        <v>0</v>
      </c>
      <c r="BA219" s="3">
        <f t="shared" si="27"/>
        <v>0</v>
      </c>
      <c r="BB219" s="3">
        <f>SUM($BA$2:BA219)</f>
        <v>98</v>
      </c>
    </row>
    <row r="220" spans="1:54" x14ac:dyDescent="0.35">
      <c r="A220" s="3">
        <v>42000406</v>
      </c>
      <c r="B220" s="3" t="s">
        <v>101</v>
      </c>
      <c r="C220" s="4">
        <v>44397</v>
      </c>
      <c r="D220" s="3" t="s">
        <v>103</v>
      </c>
      <c r="E220" s="3" t="s">
        <v>106</v>
      </c>
      <c r="F220" s="3" t="s">
        <v>104</v>
      </c>
      <c r="G220" s="3" t="s">
        <v>189</v>
      </c>
      <c r="H220" s="3" t="s">
        <v>102</v>
      </c>
      <c r="I220" s="3" t="s">
        <v>108</v>
      </c>
      <c r="J220" s="3" t="s">
        <v>107</v>
      </c>
      <c r="K220" s="3" t="s">
        <v>81</v>
      </c>
      <c r="L220" s="3" t="s">
        <v>68</v>
      </c>
      <c r="M220" s="3" t="s">
        <v>67</v>
      </c>
      <c r="N220" s="3">
        <v>2</v>
      </c>
      <c r="O220" s="3">
        <v>45</v>
      </c>
      <c r="P220" s="3">
        <v>40</v>
      </c>
      <c r="Q220" s="5">
        <v>5.3240740740740744E-4</v>
      </c>
      <c r="R220" s="5">
        <v>7.8009259259259256E-3</v>
      </c>
      <c r="S220" s="5" t="s">
        <v>563</v>
      </c>
      <c r="T220" s="9">
        <f>MID(Table1[[#This Row],[Duration of the event described in that row.]],3,2)*60+RIGHT(Table1[[#This Row],[Duration of the event described in that row.]],2)</f>
        <v>0</v>
      </c>
      <c r="U220" s="3">
        <v>219</v>
      </c>
      <c r="V220" s="3" t="s">
        <v>110</v>
      </c>
      <c r="W220" s="3" t="s">
        <v>18</v>
      </c>
      <c r="AI220" s="3" t="str">
        <f>_xlfn.IFNA(INDEX('normalized by minutes'!$AI$12:$AI$28,MATCH('raw data'!AG220,'normalized by minutes'!$AH$12:$AH$28,0)),"")</f>
        <v/>
      </c>
      <c r="AJ220" s="3">
        <f t="shared" si="26"/>
        <v>0</v>
      </c>
      <c r="AO220" s="3" t="s">
        <v>123</v>
      </c>
      <c r="AU220" s="3" t="s">
        <v>332</v>
      </c>
      <c r="AV220" s="3" t="b">
        <f t="shared" si="21"/>
        <v>0</v>
      </c>
      <c r="AW220" s="3" t="b">
        <f t="shared" si="22"/>
        <v>0</v>
      </c>
      <c r="AX220" s="3" t="b">
        <f t="shared" si="23"/>
        <v>1</v>
      </c>
      <c r="AY220" s="3" t="b">
        <f t="shared" si="24"/>
        <v>0</v>
      </c>
      <c r="AZ220" s="3" t="b">
        <f t="shared" si="25"/>
        <v>0</v>
      </c>
      <c r="BA220" s="3">
        <f t="shared" si="27"/>
        <v>0</v>
      </c>
      <c r="BB220" s="3">
        <f>SUM($BA$2:BA220)</f>
        <v>98</v>
      </c>
    </row>
    <row r="221" spans="1:54" x14ac:dyDescent="0.35">
      <c r="A221" s="3">
        <v>42000406</v>
      </c>
      <c r="B221" s="3" t="s">
        <v>101</v>
      </c>
      <c r="C221" s="4">
        <v>44397</v>
      </c>
      <c r="D221" s="3" t="s">
        <v>103</v>
      </c>
      <c r="E221" s="3" t="s">
        <v>106</v>
      </c>
      <c r="F221" s="3" t="s">
        <v>104</v>
      </c>
      <c r="G221" s="3" t="s">
        <v>189</v>
      </c>
      <c r="H221" s="3" t="s">
        <v>333</v>
      </c>
      <c r="I221" s="3" t="s">
        <v>108</v>
      </c>
      <c r="J221" s="3" t="s">
        <v>107</v>
      </c>
      <c r="K221" s="3" t="s">
        <v>81</v>
      </c>
      <c r="L221" s="3" t="s">
        <v>68</v>
      </c>
      <c r="M221" s="3" t="s">
        <v>67</v>
      </c>
      <c r="N221" s="3">
        <v>2</v>
      </c>
      <c r="O221" s="3">
        <v>45</v>
      </c>
      <c r="P221" s="3">
        <v>40</v>
      </c>
      <c r="Q221" s="5">
        <v>5.3240740740740744E-4</v>
      </c>
      <c r="R221" s="5">
        <v>7.8009259259259256E-3</v>
      </c>
      <c r="S221" s="5" t="s">
        <v>563</v>
      </c>
      <c r="T221" s="9">
        <f>MID(Table1[[#This Row],[Duration of the event described in that row.]],3,2)*60+RIGHT(Table1[[#This Row],[Duration of the event described in that row.]],2)</f>
        <v>0</v>
      </c>
      <c r="U221" s="3">
        <v>220</v>
      </c>
      <c r="V221" s="3" t="s">
        <v>110</v>
      </c>
      <c r="W221" s="3" t="s">
        <v>176</v>
      </c>
      <c r="AB221" s="3" t="s">
        <v>333</v>
      </c>
      <c r="AC221" s="3" t="s">
        <v>102</v>
      </c>
      <c r="AG221" s="3" t="s">
        <v>102</v>
      </c>
      <c r="AI221" s="3" t="str">
        <f>_xlfn.IFNA(INDEX('normalized by minutes'!$AI$12:$AI$28,MATCH('raw data'!AG221,'normalized by minutes'!$AH$12:$AH$28,0)),"")</f>
        <v>suns</v>
      </c>
      <c r="AJ221" s="3">
        <f t="shared" si="26"/>
        <v>0</v>
      </c>
      <c r="AO221" s="3" t="s">
        <v>16</v>
      </c>
      <c r="AU221" s="3" t="s">
        <v>334</v>
      </c>
      <c r="AV221" s="3" t="b">
        <f t="shared" si="21"/>
        <v>0</v>
      </c>
      <c r="AW221" s="3" t="b">
        <f t="shared" si="22"/>
        <v>0</v>
      </c>
      <c r="AX221" s="3" t="b">
        <f t="shared" si="23"/>
        <v>0</v>
      </c>
      <c r="AY221" s="3" t="b">
        <f t="shared" si="24"/>
        <v>0</v>
      </c>
      <c r="AZ221" s="3" t="b">
        <f t="shared" si="25"/>
        <v>0</v>
      </c>
      <c r="BA221" s="3">
        <f t="shared" si="27"/>
        <v>1</v>
      </c>
      <c r="BB221" s="3">
        <f>SUM($BA$2:BA221)</f>
        <v>99</v>
      </c>
    </row>
    <row r="222" spans="1:54" x14ac:dyDescent="0.35">
      <c r="A222" s="3">
        <v>42000406</v>
      </c>
      <c r="B222" s="3" t="s">
        <v>101</v>
      </c>
      <c r="C222" s="4">
        <v>44397</v>
      </c>
      <c r="D222" s="3" t="s">
        <v>103</v>
      </c>
      <c r="E222" s="3" t="s">
        <v>106</v>
      </c>
      <c r="F222" s="3" t="s">
        <v>104</v>
      </c>
      <c r="G222" s="3" t="s">
        <v>189</v>
      </c>
      <c r="H222" s="3" t="s">
        <v>333</v>
      </c>
      <c r="I222" s="3" t="s">
        <v>108</v>
      </c>
      <c r="J222" s="3" t="s">
        <v>107</v>
      </c>
      <c r="K222" s="3" t="s">
        <v>81</v>
      </c>
      <c r="L222" s="3" t="s">
        <v>68</v>
      </c>
      <c r="M222" s="3" t="s">
        <v>67</v>
      </c>
      <c r="N222" s="3">
        <v>2</v>
      </c>
      <c r="O222" s="3">
        <v>45</v>
      </c>
      <c r="P222" s="3">
        <v>40</v>
      </c>
      <c r="Q222" s="5">
        <v>3.7037037037037035E-4</v>
      </c>
      <c r="R222" s="5">
        <v>7.9629629629629634E-3</v>
      </c>
      <c r="S222" s="5" t="s">
        <v>569</v>
      </c>
      <c r="T222" s="9">
        <f>MID(Table1[[#This Row],[Duration of the event described in that row.]],3,2)*60+RIGHT(Table1[[#This Row],[Duration of the event described in that row.]],2)</f>
        <v>14</v>
      </c>
      <c r="U222" s="3">
        <v>221</v>
      </c>
      <c r="V222" s="3" t="s">
        <v>69</v>
      </c>
      <c r="W222" s="3" t="s">
        <v>7</v>
      </c>
      <c r="AG222" s="3" t="s">
        <v>68</v>
      </c>
      <c r="AH222" s="3">
        <v>0</v>
      </c>
      <c r="AI222" s="3" t="str">
        <f>_xlfn.IFNA(INDEX('normalized by minutes'!$AI$12:$AI$28,MATCH('raw data'!AG222,'normalized by minutes'!$AH$12:$AH$28,0)),"")</f>
        <v>bucks</v>
      </c>
      <c r="AJ222" s="3">
        <f t="shared" si="26"/>
        <v>0</v>
      </c>
      <c r="AM222" s="3" t="s">
        <v>4</v>
      </c>
      <c r="AO222" s="3" t="s">
        <v>128</v>
      </c>
      <c r="AP222" s="3">
        <v>27</v>
      </c>
      <c r="AQ222" s="3">
        <v>-163</v>
      </c>
      <c r="AR222" s="3">
        <v>215</v>
      </c>
      <c r="AS222" s="3">
        <v>8.6999999999999993</v>
      </c>
      <c r="AT222" s="3">
        <v>67.5</v>
      </c>
      <c r="AU222" s="3" t="s">
        <v>75</v>
      </c>
      <c r="AV222" s="3" t="b">
        <f t="shared" si="21"/>
        <v>0</v>
      </c>
      <c r="AW222" s="3" t="b">
        <f t="shared" si="22"/>
        <v>0</v>
      </c>
      <c r="AX222" s="3" t="b">
        <f t="shared" si="23"/>
        <v>0</v>
      </c>
      <c r="AY222" s="3" t="b">
        <f t="shared" si="24"/>
        <v>0</v>
      </c>
      <c r="AZ222" s="3" t="b">
        <f t="shared" si="25"/>
        <v>0</v>
      </c>
      <c r="BA222" s="3">
        <f t="shared" si="27"/>
        <v>0</v>
      </c>
      <c r="BB222" s="3">
        <f>SUM($BA$2:BA222)</f>
        <v>99</v>
      </c>
    </row>
    <row r="223" spans="1:54" x14ac:dyDescent="0.35">
      <c r="A223" s="3">
        <v>42000406</v>
      </c>
      <c r="B223" s="3" t="s">
        <v>101</v>
      </c>
      <c r="C223" s="4">
        <v>44397</v>
      </c>
      <c r="D223" s="3" t="s">
        <v>103</v>
      </c>
      <c r="E223" s="3" t="s">
        <v>106</v>
      </c>
      <c r="F223" s="3" t="s">
        <v>104</v>
      </c>
      <c r="G223" s="3" t="s">
        <v>189</v>
      </c>
      <c r="H223" s="3" t="s">
        <v>333</v>
      </c>
      <c r="I223" s="3" t="s">
        <v>108</v>
      </c>
      <c r="J223" s="3" t="s">
        <v>107</v>
      </c>
      <c r="K223" s="3" t="s">
        <v>81</v>
      </c>
      <c r="L223" s="3" t="s">
        <v>68</v>
      </c>
      <c r="M223" s="3" t="s">
        <v>67</v>
      </c>
      <c r="N223" s="3">
        <v>2</v>
      </c>
      <c r="O223" s="3">
        <v>45</v>
      </c>
      <c r="P223" s="3">
        <v>40</v>
      </c>
      <c r="Q223" s="5">
        <v>3.5879629629629635E-4</v>
      </c>
      <c r="R223" s="5">
        <v>7.9745370370370369E-3</v>
      </c>
      <c r="S223" s="5" t="s">
        <v>573</v>
      </c>
      <c r="T223" s="9">
        <f>MID(Table1[[#This Row],[Duration of the event described in that row.]],3,2)*60+RIGHT(Table1[[#This Row],[Duration of the event described in that row.]],2)</f>
        <v>1</v>
      </c>
      <c r="U223" s="3">
        <v>222</v>
      </c>
      <c r="V223" s="3" t="s">
        <v>110</v>
      </c>
      <c r="W223" s="3" t="s">
        <v>5</v>
      </c>
      <c r="AG223" s="3" t="s">
        <v>103</v>
      </c>
      <c r="AI223" s="3" t="str">
        <f>_xlfn.IFNA(INDEX('normalized by minutes'!$AI$12:$AI$28,MATCH('raw data'!AG223,'normalized by minutes'!$AH$12:$AH$28,0)),"")</f>
        <v>suns</v>
      </c>
      <c r="AJ223" s="3">
        <f t="shared" si="26"/>
        <v>0</v>
      </c>
      <c r="AO223" s="3" t="s">
        <v>14</v>
      </c>
      <c r="AU223" s="3" t="s">
        <v>335</v>
      </c>
      <c r="AV223" s="3" t="b">
        <f t="shared" si="21"/>
        <v>0</v>
      </c>
      <c r="AW223" s="3" t="b">
        <f t="shared" si="22"/>
        <v>1</v>
      </c>
      <c r="AX223" s="3" t="b">
        <f t="shared" si="23"/>
        <v>0</v>
      </c>
      <c r="AY223" s="3" t="b">
        <f t="shared" si="24"/>
        <v>0</v>
      </c>
      <c r="AZ223" s="3" t="b">
        <f t="shared" si="25"/>
        <v>0</v>
      </c>
      <c r="BA223" s="3">
        <f t="shared" si="27"/>
        <v>0</v>
      </c>
      <c r="BB223" s="3">
        <f>SUM($BA$2:BA223)</f>
        <v>99</v>
      </c>
    </row>
    <row r="224" spans="1:54" x14ac:dyDescent="0.35">
      <c r="A224" s="3">
        <v>42000406</v>
      </c>
      <c r="B224" s="3" t="s">
        <v>101</v>
      </c>
      <c r="C224" s="4">
        <v>44397</v>
      </c>
      <c r="D224" s="3" t="s">
        <v>103</v>
      </c>
      <c r="E224" s="3" t="s">
        <v>106</v>
      </c>
      <c r="F224" s="3" t="s">
        <v>104</v>
      </c>
      <c r="G224" s="3" t="s">
        <v>189</v>
      </c>
      <c r="H224" s="3" t="s">
        <v>333</v>
      </c>
      <c r="I224" s="3" t="s">
        <v>108</v>
      </c>
      <c r="J224" s="3" t="s">
        <v>107</v>
      </c>
      <c r="K224" s="3" t="s">
        <v>81</v>
      </c>
      <c r="L224" s="3" t="s">
        <v>68</v>
      </c>
      <c r="M224" s="3" t="s">
        <v>67</v>
      </c>
      <c r="N224" s="3">
        <v>2</v>
      </c>
      <c r="O224" s="3">
        <v>47</v>
      </c>
      <c r="P224" s="3">
        <v>40</v>
      </c>
      <c r="Q224" s="5">
        <v>2.5462962962962961E-4</v>
      </c>
      <c r="R224" s="5">
        <v>8.0787037037037043E-3</v>
      </c>
      <c r="S224" s="5" t="s">
        <v>577</v>
      </c>
      <c r="T224" s="9">
        <f>MID(Table1[[#This Row],[Duration of the event described in that row.]],3,2)*60+RIGHT(Table1[[#This Row],[Duration of the event described in that row.]],2)</f>
        <v>9</v>
      </c>
      <c r="U224" s="3">
        <v>223</v>
      </c>
      <c r="V224" s="3" t="s">
        <v>110</v>
      </c>
      <c r="W224" s="3" t="s">
        <v>7</v>
      </c>
      <c r="AG224" s="3" t="s">
        <v>104</v>
      </c>
      <c r="AH224" s="3">
        <v>2</v>
      </c>
      <c r="AI224" s="3" t="str">
        <f>_xlfn.IFNA(INDEX('normalized by minutes'!$AI$12:$AI$28,MATCH('raw data'!AG224,'normalized by minutes'!$AH$12:$AH$28,0)),"")</f>
        <v>suns</v>
      </c>
      <c r="AJ224" s="3">
        <f t="shared" si="26"/>
        <v>-2</v>
      </c>
      <c r="AM224" s="3" t="s">
        <v>8</v>
      </c>
      <c r="AO224" s="3" t="s">
        <v>111</v>
      </c>
      <c r="AP224" s="3">
        <v>15</v>
      </c>
      <c r="AQ224" s="3">
        <v>70</v>
      </c>
      <c r="AR224" s="3">
        <v>134</v>
      </c>
      <c r="AS224" s="3">
        <v>18</v>
      </c>
      <c r="AT224" s="3">
        <v>18.399999999999999</v>
      </c>
      <c r="AU224" s="3" t="s">
        <v>336</v>
      </c>
      <c r="AV224" s="3" t="b">
        <f t="shared" si="21"/>
        <v>1</v>
      </c>
      <c r="AW224" s="3" t="b">
        <f t="shared" si="22"/>
        <v>0</v>
      </c>
      <c r="AX224" s="3" t="b">
        <f t="shared" si="23"/>
        <v>0</v>
      </c>
      <c r="AY224" s="3" t="b">
        <f t="shared" si="24"/>
        <v>0</v>
      </c>
      <c r="AZ224" s="3" t="b">
        <f t="shared" si="25"/>
        <v>0</v>
      </c>
      <c r="BA224" s="3">
        <f t="shared" si="27"/>
        <v>1</v>
      </c>
      <c r="BB224" s="3">
        <f>SUM($BA$2:BA224)</f>
        <v>100</v>
      </c>
    </row>
    <row r="225" spans="1:54" x14ac:dyDescent="0.35">
      <c r="A225" s="3">
        <v>42000406</v>
      </c>
      <c r="B225" s="3" t="s">
        <v>101</v>
      </c>
      <c r="C225" s="4">
        <v>44397</v>
      </c>
      <c r="D225" s="3" t="s">
        <v>103</v>
      </c>
      <c r="E225" s="3" t="s">
        <v>106</v>
      </c>
      <c r="F225" s="3" t="s">
        <v>104</v>
      </c>
      <c r="G225" s="3" t="s">
        <v>189</v>
      </c>
      <c r="H225" s="3" t="s">
        <v>333</v>
      </c>
      <c r="I225" s="3" t="s">
        <v>108</v>
      </c>
      <c r="J225" s="3" t="s">
        <v>107</v>
      </c>
      <c r="K225" s="3" t="s">
        <v>81</v>
      </c>
      <c r="L225" s="3" t="s">
        <v>68</v>
      </c>
      <c r="M225" s="3" t="s">
        <v>67</v>
      </c>
      <c r="N225" s="3">
        <v>2</v>
      </c>
      <c r="O225" s="3">
        <v>47</v>
      </c>
      <c r="P225" s="3">
        <v>40</v>
      </c>
      <c r="Q225" s="5">
        <v>3.4722222222222222E-5</v>
      </c>
      <c r="R225" s="5">
        <v>8.2986111111111108E-3</v>
      </c>
      <c r="S225" s="5" t="s">
        <v>567</v>
      </c>
      <c r="T225" s="9">
        <f>MID(Table1[[#This Row],[Duration of the event described in that row.]],3,2)*60+RIGHT(Table1[[#This Row],[Duration of the event described in that row.]],2)</f>
        <v>19</v>
      </c>
      <c r="U225" s="3">
        <v>224</v>
      </c>
      <c r="V225" s="3" t="s">
        <v>110</v>
      </c>
      <c r="W225" s="3" t="s">
        <v>9</v>
      </c>
      <c r="AE225" s="3" t="s">
        <v>68</v>
      </c>
      <c r="AG225" s="3" t="s">
        <v>104</v>
      </c>
      <c r="AI225" s="3" t="str">
        <f>_xlfn.IFNA(INDEX('normalized by minutes'!$AI$12:$AI$28,MATCH('raw data'!AG225,'normalized by minutes'!$AH$12:$AH$28,0)),"")</f>
        <v>suns</v>
      </c>
      <c r="AJ225" s="3">
        <f t="shared" si="26"/>
        <v>0</v>
      </c>
      <c r="AL225" s="3" t="s">
        <v>10</v>
      </c>
      <c r="AO225" s="3" t="s">
        <v>141</v>
      </c>
      <c r="AU225" s="3" t="s">
        <v>337</v>
      </c>
      <c r="AV225" s="3" t="b">
        <f t="shared" si="21"/>
        <v>0</v>
      </c>
      <c r="AW225" s="3" t="b">
        <f t="shared" si="22"/>
        <v>0</v>
      </c>
      <c r="AX225" s="3" t="b">
        <f t="shared" si="23"/>
        <v>0</v>
      </c>
      <c r="AY225" s="3" t="b">
        <f t="shared" si="24"/>
        <v>0</v>
      </c>
      <c r="AZ225" s="3" t="b">
        <f t="shared" si="25"/>
        <v>0</v>
      </c>
      <c r="BA225" s="3">
        <f t="shared" si="27"/>
        <v>1</v>
      </c>
      <c r="BB225" s="3">
        <f>SUM($BA$2:BA225)</f>
        <v>101</v>
      </c>
    </row>
    <row r="226" spans="1:54" x14ac:dyDescent="0.35">
      <c r="A226" s="3">
        <v>42000406</v>
      </c>
      <c r="B226" s="3" t="s">
        <v>101</v>
      </c>
      <c r="C226" s="4">
        <v>44397</v>
      </c>
      <c r="D226" s="3" t="s">
        <v>103</v>
      </c>
      <c r="E226" s="3" t="s">
        <v>106</v>
      </c>
      <c r="F226" s="3" t="s">
        <v>104</v>
      </c>
      <c r="G226" s="3" t="s">
        <v>189</v>
      </c>
      <c r="H226" s="3" t="s">
        <v>333</v>
      </c>
      <c r="I226" s="3" t="s">
        <v>108</v>
      </c>
      <c r="J226" s="3" t="s">
        <v>107</v>
      </c>
      <c r="K226" s="3" t="s">
        <v>81</v>
      </c>
      <c r="L226" s="3" t="s">
        <v>68</v>
      </c>
      <c r="M226" s="3" t="s">
        <v>67</v>
      </c>
      <c r="N226" s="3">
        <v>2</v>
      </c>
      <c r="O226" s="3">
        <v>47</v>
      </c>
      <c r="P226" s="3">
        <v>41</v>
      </c>
      <c r="Q226" s="5">
        <v>3.4722222222222222E-5</v>
      </c>
      <c r="R226" s="5">
        <v>8.2986111111111108E-3</v>
      </c>
      <c r="S226" s="5" t="s">
        <v>563</v>
      </c>
      <c r="T226" s="9">
        <f>MID(Table1[[#This Row],[Duration of the event described in that row.]],3,2)*60+RIGHT(Table1[[#This Row],[Duration of the event described in that row.]],2)</f>
        <v>0</v>
      </c>
      <c r="U226" s="3">
        <v>225</v>
      </c>
      <c r="V226" s="3" t="s">
        <v>69</v>
      </c>
      <c r="W226" s="3" t="s">
        <v>11</v>
      </c>
      <c r="AD226" s="3">
        <v>1</v>
      </c>
      <c r="AF226" s="3">
        <v>2</v>
      </c>
      <c r="AG226" s="3" t="s">
        <v>68</v>
      </c>
      <c r="AH226" s="3">
        <v>1</v>
      </c>
      <c r="AI226" s="3" t="str">
        <f>_xlfn.IFNA(INDEX('normalized by minutes'!$AI$12:$AI$28,MATCH('raw data'!AG226,'normalized by minutes'!$AH$12:$AH$28,0)),"")</f>
        <v>bucks</v>
      </c>
      <c r="AJ226" s="3">
        <f t="shared" si="26"/>
        <v>1</v>
      </c>
      <c r="AM226" s="3" t="s">
        <v>8</v>
      </c>
      <c r="AO226" s="3" t="s">
        <v>143</v>
      </c>
      <c r="AU226" s="3" t="s">
        <v>338</v>
      </c>
      <c r="AV226" s="3" t="b">
        <f t="shared" si="21"/>
        <v>0</v>
      </c>
      <c r="AW226" s="3" t="b">
        <f t="shared" si="22"/>
        <v>0</v>
      </c>
      <c r="AX226" s="3" t="b">
        <f t="shared" si="23"/>
        <v>0</v>
      </c>
      <c r="AY226" s="3" t="b">
        <f t="shared" si="24"/>
        <v>0</v>
      </c>
      <c r="AZ226" s="3" t="b">
        <f t="shared" si="25"/>
        <v>1</v>
      </c>
      <c r="BA226" s="3">
        <f t="shared" si="27"/>
        <v>0</v>
      </c>
      <c r="BB226" s="3">
        <f>SUM($BA$2:BA226)</f>
        <v>101</v>
      </c>
    </row>
    <row r="227" spans="1:54" x14ac:dyDescent="0.35">
      <c r="A227" s="3">
        <v>42000406</v>
      </c>
      <c r="B227" s="3" t="s">
        <v>101</v>
      </c>
      <c r="C227" s="4">
        <v>44397</v>
      </c>
      <c r="D227" s="3" t="s">
        <v>103</v>
      </c>
      <c r="E227" s="3" t="s">
        <v>106</v>
      </c>
      <c r="F227" s="3" t="s">
        <v>104</v>
      </c>
      <c r="G227" s="3" t="s">
        <v>105</v>
      </c>
      <c r="H227" s="3" t="s">
        <v>333</v>
      </c>
      <c r="I227" s="3" t="s">
        <v>108</v>
      </c>
      <c r="J227" s="3" t="s">
        <v>107</v>
      </c>
      <c r="K227" s="3" t="s">
        <v>81</v>
      </c>
      <c r="L227" s="3" t="s">
        <v>68</v>
      </c>
      <c r="M227" s="3" t="s">
        <v>67</v>
      </c>
      <c r="N227" s="3">
        <v>2</v>
      </c>
      <c r="O227" s="3">
        <v>47</v>
      </c>
      <c r="P227" s="3">
        <v>41</v>
      </c>
      <c r="Q227" s="5">
        <v>3.4722222222222222E-5</v>
      </c>
      <c r="R227" s="5">
        <v>8.2986111111111108E-3</v>
      </c>
      <c r="S227" s="5" t="s">
        <v>563</v>
      </c>
      <c r="T227" s="9">
        <f>MID(Table1[[#This Row],[Duration of the event described in that row.]],3,2)*60+RIGHT(Table1[[#This Row],[Duration of the event described in that row.]],2)</f>
        <v>0</v>
      </c>
      <c r="U227" s="3">
        <v>226</v>
      </c>
      <c r="V227" s="3" t="s">
        <v>110</v>
      </c>
      <c r="W227" s="3" t="s">
        <v>176</v>
      </c>
      <c r="AB227" s="3" t="s">
        <v>105</v>
      </c>
      <c r="AC227" s="3" t="s">
        <v>189</v>
      </c>
      <c r="AG227" s="3" t="s">
        <v>189</v>
      </c>
      <c r="AI227" s="3" t="str">
        <f>_xlfn.IFNA(INDEX('normalized by minutes'!$AI$12:$AI$28,MATCH('raw data'!AG227,'normalized by minutes'!$AH$12:$AH$28,0)),"")</f>
        <v>suns</v>
      </c>
      <c r="AJ227" s="3">
        <f t="shared" si="26"/>
        <v>0</v>
      </c>
      <c r="AO227" s="3" t="s">
        <v>16</v>
      </c>
      <c r="AU227" s="3" t="s">
        <v>339</v>
      </c>
      <c r="AV227" s="3" t="b">
        <f t="shared" si="21"/>
        <v>0</v>
      </c>
      <c r="AW227" s="3" t="b">
        <f t="shared" si="22"/>
        <v>0</v>
      </c>
      <c r="AX227" s="3" t="b">
        <f t="shared" si="23"/>
        <v>0</v>
      </c>
      <c r="AY227" s="3" t="b">
        <f t="shared" si="24"/>
        <v>0</v>
      </c>
      <c r="AZ227" s="3" t="b">
        <f t="shared" si="25"/>
        <v>0</v>
      </c>
      <c r="BA227" s="3">
        <f t="shared" si="27"/>
        <v>1</v>
      </c>
      <c r="BB227" s="3">
        <f>SUM($BA$2:BA227)</f>
        <v>102</v>
      </c>
    </row>
    <row r="228" spans="1:54" x14ac:dyDescent="0.35">
      <c r="A228" s="3">
        <v>42000406</v>
      </c>
      <c r="B228" s="3" t="s">
        <v>101</v>
      </c>
      <c r="C228" s="4">
        <v>44397</v>
      </c>
      <c r="D228" s="3" t="s">
        <v>103</v>
      </c>
      <c r="E228" s="3" t="s">
        <v>106</v>
      </c>
      <c r="F228" s="3" t="s">
        <v>104</v>
      </c>
      <c r="G228" s="3" t="s">
        <v>105</v>
      </c>
      <c r="H228" s="3" t="s">
        <v>191</v>
      </c>
      <c r="I228" s="3" t="s">
        <v>108</v>
      </c>
      <c r="J228" s="3" t="s">
        <v>107</v>
      </c>
      <c r="K228" s="3" t="s">
        <v>81</v>
      </c>
      <c r="L228" s="3" t="s">
        <v>68</v>
      </c>
      <c r="M228" s="3" t="s">
        <v>67</v>
      </c>
      <c r="N228" s="3">
        <v>2</v>
      </c>
      <c r="O228" s="3">
        <v>47</v>
      </c>
      <c r="P228" s="3">
        <v>41</v>
      </c>
      <c r="Q228" s="5">
        <v>3.4722222222222222E-5</v>
      </c>
      <c r="R228" s="5">
        <v>8.2986111111111108E-3</v>
      </c>
      <c r="S228" s="5" t="s">
        <v>563</v>
      </c>
      <c r="T228" s="9">
        <f>MID(Table1[[#This Row],[Duration of the event described in that row.]],3,2)*60+RIGHT(Table1[[#This Row],[Duration of the event described in that row.]],2)</f>
        <v>0</v>
      </c>
      <c r="U228" s="3">
        <v>227</v>
      </c>
      <c r="V228" s="3" t="s">
        <v>110</v>
      </c>
      <c r="W228" s="3" t="s">
        <v>176</v>
      </c>
      <c r="AB228" s="3" t="s">
        <v>191</v>
      </c>
      <c r="AC228" s="3" t="s">
        <v>333</v>
      </c>
      <c r="AG228" s="3" t="s">
        <v>333</v>
      </c>
      <c r="AI228" s="3" t="str">
        <f>_xlfn.IFNA(INDEX('normalized by minutes'!$AI$12:$AI$28,MATCH('raw data'!AG228,'normalized by minutes'!$AH$12:$AH$28,0)),"")</f>
        <v>suns</v>
      </c>
      <c r="AJ228" s="3">
        <f t="shared" si="26"/>
        <v>0</v>
      </c>
      <c r="AO228" s="3" t="s">
        <v>16</v>
      </c>
      <c r="AU228" s="3" t="s">
        <v>340</v>
      </c>
      <c r="AV228" s="3" t="b">
        <f t="shared" si="21"/>
        <v>0</v>
      </c>
      <c r="AW228" s="3" t="b">
        <f t="shared" si="22"/>
        <v>0</v>
      </c>
      <c r="AX228" s="3" t="b">
        <f t="shared" si="23"/>
        <v>0</v>
      </c>
      <c r="AY228" s="3" t="b">
        <f t="shared" si="24"/>
        <v>0</v>
      </c>
      <c r="AZ228" s="3" t="b">
        <f t="shared" si="25"/>
        <v>0</v>
      </c>
      <c r="BA228" s="3">
        <f t="shared" si="27"/>
        <v>0</v>
      </c>
      <c r="BB228" s="3">
        <f>SUM($BA$2:BA228)</f>
        <v>102</v>
      </c>
    </row>
    <row r="229" spans="1:54" x14ac:dyDescent="0.35">
      <c r="A229" s="3">
        <v>42000406</v>
      </c>
      <c r="B229" s="3" t="s">
        <v>101</v>
      </c>
      <c r="C229" s="4">
        <v>44397</v>
      </c>
      <c r="D229" s="3" t="s">
        <v>103</v>
      </c>
      <c r="E229" s="3" t="s">
        <v>106</v>
      </c>
      <c r="F229" s="3" t="s">
        <v>104</v>
      </c>
      <c r="G229" s="3" t="s">
        <v>189</v>
      </c>
      <c r="H229" s="3" t="s">
        <v>333</v>
      </c>
      <c r="I229" s="3" t="s">
        <v>108</v>
      </c>
      <c r="J229" s="3" t="s">
        <v>107</v>
      </c>
      <c r="K229" s="3" t="s">
        <v>81</v>
      </c>
      <c r="L229" s="3" t="s">
        <v>68</v>
      </c>
      <c r="M229" s="3" t="s">
        <v>67</v>
      </c>
      <c r="N229" s="3">
        <v>2</v>
      </c>
      <c r="O229" s="3">
        <v>47</v>
      </c>
      <c r="P229" s="3">
        <v>42</v>
      </c>
      <c r="Q229" s="5">
        <v>3.4722222222222222E-5</v>
      </c>
      <c r="R229" s="5">
        <v>8.2986111111111108E-3</v>
      </c>
      <c r="S229" s="5" t="s">
        <v>563</v>
      </c>
      <c r="T229" s="9">
        <f>MID(Table1[[#This Row],[Duration of the event described in that row.]],3,2)*60+RIGHT(Table1[[#This Row],[Duration of the event described in that row.]],2)</f>
        <v>0</v>
      </c>
      <c r="U229" s="3">
        <v>228</v>
      </c>
      <c r="V229" s="3" t="s">
        <v>69</v>
      </c>
      <c r="W229" s="3" t="s">
        <v>11</v>
      </c>
      <c r="AD229" s="3">
        <v>2</v>
      </c>
      <c r="AF229" s="3">
        <v>2</v>
      </c>
      <c r="AG229" s="3" t="s">
        <v>68</v>
      </c>
      <c r="AH229" s="3">
        <v>1</v>
      </c>
      <c r="AI229" s="3" t="str">
        <f>_xlfn.IFNA(INDEX('normalized by minutes'!$AI$12:$AI$28,MATCH('raw data'!AG229,'normalized by minutes'!$AH$12:$AH$28,0)),"")</f>
        <v>bucks</v>
      </c>
      <c r="AJ229" s="3">
        <f t="shared" si="26"/>
        <v>1</v>
      </c>
      <c r="AM229" s="3" t="s">
        <v>8</v>
      </c>
      <c r="AO229" s="3" t="s">
        <v>145</v>
      </c>
      <c r="AU229" s="3" t="s">
        <v>341</v>
      </c>
      <c r="AV229" s="3" t="b">
        <f t="shared" si="21"/>
        <v>0</v>
      </c>
      <c r="AW229" s="3" t="b">
        <f t="shared" si="22"/>
        <v>0</v>
      </c>
      <c r="AX229" s="3" t="b">
        <f t="shared" si="23"/>
        <v>0</v>
      </c>
      <c r="AY229" s="3" t="b">
        <f t="shared" si="24"/>
        <v>0</v>
      </c>
      <c r="AZ229" s="3" t="b">
        <f t="shared" si="25"/>
        <v>1</v>
      </c>
      <c r="BA229" s="3">
        <f t="shared" si="27"/>
        <v>0</v>
      </c>
      <c r="BB229" s="3">
        <f>SUM($BA$2:BA229)</f>
        <v>102</v>
      </c>
    </row>
    <row r="230" spans="1:54" x14ac:dyDescent="0.35">
      <c r="A230" s="3">
        <v>42000406</v>
      </c>
      <c r="B230" s="3" t="s">
        <v>101</v>
      </c>
      <c r="C230" s="4">
        <v>44397</v>
      </c>
      <c r="D230" s="3" t="s">
        <v>103</v>
      </c>
      <c r="E230" s="3" t="s">
        <v>106</v>
      </c>
      <c r="F230" s="3" t="s">
        <v>104</v>
      </c>
      <c r="G230" s="3" t="s">
        <v>105</v>
      </c>
      <c r="H230" s="3" t="s">
        <v>191</v>
      </c>
      <c r="I230" s="3" t="s">
        <v>108</v>
      </c>
      <c r="J230" s="3" t="s">
        <v>107</v>
      </c>
      <c r="K230" s="3" t="s">
        <v>81</v>
      </c>
      <c r="L230" s="3" t="s">
        <v>68</v>
      </c>
      <c r="M230" s="3" t="s">
        <v>67</v>
      </c>
      <c r="N230" s="3">
        <v>2</v>
      </c>
      <c r="O230" s="3">
        <v>47</v>
      </c>
      <c r="P230" s="3">
        <v>42</v>
      </c>
      <c r="Q230" s="5">
        <v>0</v>
      </c>
      <c r="R230" s="5">
        <v>8.3333333333333332E-3</v>
      </c>
      <c r="S230" s="5" t="s">
        <v>578</v>
      </c>
      <c r="T230" s="9">
        <f>MID(Table1[[#This Row],[Duration of the event described in that row.]],3,2)*60+RIGHT(Table1[[#This Row],[Duration of the event described in that row.]],2)</f>
        <v>3</v>
      </c>
      <c r="U230" s="3">
        <v>229</v>
      </c>
      <c r="W230" s="3" t="s">
        <v>20</v>
      </c>
      <c r="AI230" s="3" t="str">
        <f>_xlfn.IFNA(INDEX('normalized by minutes'!$AI$12:$AI$28,MATCH('raw data'!AG230,'normalized by minutes'!$AH$12:$AH$28,0)),"")</f>
        <v/>
      </c>
      <c r="AJ230" s="3">
        <f t="shared" si="26"/>
        <v>0</v>
      </c>
      <c r="AO230" s="3" t="s">
        <v>20</v>
      </c>
      <c r="AV230" s="3" t="b">
        <f t="shared" si="21"/>
        <v>0</v>
      </c>
      <c r="AW230" s="3" t="b">
        <f t="shared" si="22"/>
        <v>0</v>
      </c>
      <c r="AX230" s="3" t="b">
        <f t="shared" si="23"/>
        <v>0</v>
      </c>
      <c r="AY230" s="3" t="b">
        <f t="shared" si="24"/>
        <v>1</v>
      </c>
      <c r="AZ230" s="3" t="b">
        <f t="shared" si="25"/>
        <v>0</v>
      </c>
      <c r="BA230" s="3">
        <f t="shared" si="27"/>
        <v>1</v>
      </c>
      <c r="BB230" s="3">
        <f>SUM($BA$2:BA230)</f>
        <v>103</v>
      </c>
    </row>
    <row r="231" spans="1:54" x14ac:dyDescent="0.35">
      <c r="A231" s="3">
        <v>42000406</v>
      </c>
      <c r="B231" s="3" t="s">
        <v>101</v>
      </c>
      <c r="C231" s="4">
        <v>44397</v>
      </c>
      <c r="D231" s="3" t="s">
        <v>106</v>
      </c>
      <c r="E231" s="3" t="s">
        <v>103</v>
      </c>
      <c r="F231" s="3" t="s">
        <v>102</v>
      </c>
      <c r="G231" s="3" t="s">
        <v>104</v>
      </c>
      <c r="H231" s="3" t="s">
        <v>105</v>
      </c>
      <c r="I231" s="3" t="s">
        <v>107</v>
      </c>
      <c r="J231" s="3" t="s">
        <v>67</v>
      </c>
      <c r="K231" s="3" t="s">
        <v>66</v>
      </c>
      <c r="L231" s="3" t="s">
        <v>108</v>
      </c>
      <c r="M231" s="3" t="s">
        <v>68</v>
      </c>
      <c r="N231" s="3">
        <v>3</v>
      </c>
      <c r="O231" s="3">
        <v>47</v>
      </c>
      <c r="P231" s="3">
        <v>42</v>
      </c>
      <c r="Q231" s="5">
        <v>8.3333333333333332E-3</v>
      </c>
      <c r="R231" s="5">
        <v>0</v>
      </c>
      <c r="S231" s="5" t="s">
        <v>563</v>
      </c>
      <c r="T231" s="9">
        <f>MID(Table1[[#This Row],[Duration of the event described in that row.]],3,2)*60+RIGHT(Table1[[#This Row],[Duration of the event described in that row.]],2)</f>
        <v>0</v>
      </c>
      <c r="U231" s="3">
        <v>230</v>
      </c>
      <c r="W231" s="3" t="s">
        <v>2</v>
      </c>
      <c r="AI231" s="3" t="str">
        <f>_xlfn.IFNA(INDEX('normalized by minutes'!$AI$12:$AI$28,MATCH('raw data'!AG231,'normalized by minutes'!$AH$12:$AH$28,0)),"")</f>
        <v/>
      </c>
      <c r="AJ231" s="3">
        <f t="shared" si="26"/>
        <v>0</v>
      </c>
      <c r="AO231" s="3" t="s">
        <v>2</v>
      </c>
      <c r="AV231" s="3" t="b">
        <f t="shared" si="21"/>
        <v>0</v>
      </c>
      <c r="AW231" s="3" t="b">
        <f t="shared" si="22"/>
        <v>0</v>
      </c>
      <c r="AX231" s="3" t="b">
        <f t="shared" si="23"/>
        <v>0</v>
      </c>
      <c r="AY231" s="3" t="b">
        <f t="shared" si="24"/>
        <v>0</v>
      </c>
      <c r="AZ231" s="3" t="b">
        <f t="shared" si="25"/>
        <v>0</v>
      </c>
      <c r="BA231" s="3">
        <f t="shared" si="27"/>
        <v>1</v>
      </c>
      <c r="BB231" s="3">
        <f>SUM($BA$2:BA231)</f>
        <v>104</v>
      </c>
    </row>
    <row r="232" spans="1:54" x14ac:dyDescent="0.35">
      <c r="A232" s="3">
        <v>42000406</v>
      </c>
      <c r="B232" s="3" t="s">
        <v>101</v>
      </c>
      <c r="C232" s="4">
        <v>44397</v>
      </c>
      <c r="D232" s="3" t="s">
        <v>106</v>
      </c>
      <c r="E232" s="3" t="s">
        <v>103</v>
      </c>
      <c r="F232" s="3" t="s">
        <v>102</v>
      </c>
      <c r="G232" s="3" t="s">
        <v>104</v>
      </c>
      <c r="H232" s="3" t="s">
        <v>105</v>
      </c>
      <c r="I232" s="3" t="s">
        <v>107</v>
      </c>
      <c r="J232" s="3" t="s">
        <v>67</v>
      </c>
      <c r="K232" s="3" t="s">
        <v>66</v>
      </c>
      <c r="L232" s="3" t="s">
        <v>108</v>
      </c>
      <c r="M232" s="3" t="s">
        <v>68</v>
      </c>
      <c r="N232" s="3">
        <v>3</v>
      </c>
      <c r="O232" s="3">
        <v>47</v>
      </c>
      <c r="P232" s="3">
        <v>42</v>
      </c>
      <c r="Q232" s="5">
        <v>8.1944444444444452E-3</v>
      </c>
      <c r="R232" s="5">
        <v>1.3888888888888889E-4</v>
      </c>
      <c r="S232" s="5" t="s">
        <v>568</v>
      </c>
      <c r="T232" s="9">
        <f>MID(Table1[[#This Row],[Duration of the event described in that row.]],3,2)*60+RIGHT(Table1[[#This Row],[Duration of the event described in that row.]],2)</f>
        <v>12</v>
      </c>
      <c r="U232" s="3">
        <v>231</v>
      </c>
      <c r="V232" s="3" t="s">
        <v>69</v>
      </c>
      <c r="W232" s="3" t="s">
        <v>7</v>
      </c>
      <c r="AG232" s="3" t="s">
        <v>107</v>
      </c>
      <c r="AH232" s="3">
        <v>0</v>
      </c>
      <c r="AI232" s="3" t="str">
        <f>_xlfn.IFNA(INDEX('normalized by minutes'!$AI$12:$AI$28,MATCH('raw data'!AG232,'normalized by minutes'!$AH$12:$AH$28,0)),"")</f>
        <v>bucks</v>
      </c>
      <c r="AJ232" s="3">
        <f t="shared" si="26"/>
        <v>0</v>
      </c>
      <c r="AM232" s="3" t="s">
        <v>4</v>
      </c>
      <c r="AO232" s="3" t="s">
        <v>128</v>
      </c>
      <c r="AP232" s="3">
        <v>24</v>
      </c>
      <c r="AQ232" s="3">
        <v>-232</v>
      </c>
      <c r="AR232" s="3">
        <v>38</v>
      </c>
      <c r="AS232" s="3">
        <v>1.7999999999999901</v>
      </c>
      <c r="AT232" s="3">
        <v>85.2</v>
      </c>
      <c r="AU232" s="3" t="s">
        <v>342</v>
      </c>
      <c r="AV232" s="3" t="b">
        <f t="shared" si="21"/>
        <v>0</v>
      </c>
      <c r="AW232" s="3" t="b">
        <f t="shared" si="22"/>
        <v>0</v>
      </c>
      <c r="AX232" s="3" t="b">
        <f t="shared" si="23"/>
        <v>0</v>
      </c>
      <c r="AY232" s="3" t="b">
        <f t="shared" si="24"/>
        <v>0</v>
      </c>
      <c r="AZ232" s="3" t="b">
        <f t="shared" si="25"/>
        <v>0</v>
      </c>
      <c r="BA232" s="3">
        <f t="shared" si="27"/>
        <v>0</v>
      </c>
      <c r="BB232" s="3">
        <f>SUM($BA$2:BA232)</f>
        <v>104</v>
      </c>
    </row>
    <row r="233" spans="1:54" x14ac:dyDescent="0.35">
      <c r="A233" s="3">
        <v>42000406</v>
      </c>
      <c r="B233" s="3" t="s">
        <v>101</v>
      </c>
      <c r="C233" s="4">
        <v>44397</v>
      </c>
      <c r="D233" s="3" t="s">
        <v>106</v>
      </c>
      <c r="E233" s="3" t="s">
        <v>103</v>
      </c>
      <c r="F233" s="3" t="s">
        <v>102</v>
      </c>
      <c r="G233" s="3" t="s">
        <v>104</v>
      </c>
      <c r="H233" s="3" t="s">
        <v>105</v>
      </c>
      <c r="I233" s="3" t="s">
        <v>107</v>
      </c>
      <c r="J233" s="3" t="s">
        <v>67</v>
      </c>
      <c r="K233" s="3" t="s">
        <v>66</v>
      </c>
      <c r="L233" s="3" t="s">
        <v>108</v>
      </c>
      <c r="M233" s="3" t="s">
        <v>68</v>
      </c>
      <c r="N233" s="3">
        <v>3</v>
      </c>
      <c r="O233" s="3">
        <v>47</v>
      </c>
      <c r="P233" s="3">
        <v>42</v>
      </c>
      <c r="Q233" s="5">
        <v>8.1712962962962963E-3</v>
      </c>
      <c r="R233" s="5">
        <v>1.6203703703703703E-4</v>
      </c>
      <c r="S233" s="5" t="s">
        <v>587</v>
      </c>
      <c r="T233" s="9">
        <f>MID(Table1[[#This Row],[Duration of the event described in that row.]],3,2)*60+RIGHT(Table1[[#This Row],[Duration of the event described in that row.]],2)</f>
        <v>2</v>
      </c>
      <c r="U233" s="3">
        <v>232</v>
      </c>
      <c r="V233" s="3" t="s">
        <v>110</v>
      </c>
      <c r="W233" s="3" t="s">
        <v>5</v>
      </c>
      <c r="AG233" s="3" t="s">
        <v>106</v>
      </c>
      <c r="AI233" s="3" t="str">
        <f>_xlfn.IFNA(INDEX('normalized by minutes'!$AI$12:$AI$28,MATCH('raw data'!AG233,'normalized by minutes'!$AH$12:$AH$28,0)),"")</f>
        <v>suns</v>
      </c>
      <c r="AJ233" s="3">
        <f t="shared" si="26"/>
        <v>0</v>
      </c>
      <c r="AO233" s="3" t="s">
        <v>14</v>
      </c>
      <c r="AU233" s="3" t="s">
        <v>343</v>
      </c>
      <c r="AV233" s="3" t="b">
        <f t="shared" si="21"/>
        <v>0</v>
      </c>
      <c r="AW233" s="3" t="b">
        <f t="shared" si="22"/>
        <v>1</v>
      </c>
      <c r="AX233" s="3" t="b">
        <f t="shared" si="23"/>
        <v>0</v>
      </c>
      <c r="AY233" s="3" t="b">
        <f t="shared" si="24"/>
        <v>0</v>
      </c>
      <c r="AZ233" s="3" t="b">
        <f t="shared" si="25"/>
        <v>0</v>
      </c>
      <c r="BA233" s="3">
        <f t="shared" si="27"/>
        <v>0</v>
      </c>
      <c r="BB233" s="3">
        <f>SUM($BA$2:BA233)</f>
        <v>104</v>
      </c>
    </row>
    <row r="234" spans="1:54" x14ac:dyDescent="0.35">
      <c r="A234" s="3">
        <v>42000406</v>
      </c>
      <c r="B234" s="3" t="s">
        <v>101</v>
      </c>
      <c r="C234" s="4">
        <v>44397</v>
      </c>
      <c r="D234" s="3" t="s">
        <v>106</v>
      </c>
      <c r="E234" s="3" t="s">
        <v>103</v>
      </c>
      <c r="F234" s="3" t="s">
        <v>102</v>
      </c>
      <c r="G234" s="3" t="s">
        <v>104</v>
      </c>
      <c r="H234" s="3" t="s">
        <v>105</v>
      </c>
      <c r="I234" s="3" t="s">
        <v>107</v>
      </c>
      <c r="J234" s="3" t="s">
        <v>67</v>
      </c>
      <c r="K234" s="3" t="s">
        <v>66</v>
      </c>
      <c r="L234" s="3" t="s">
        <v>108</v>
      </c>
      <c r="M234" s="3" t="s">
        <v>68</v>
      </c>
      <c r="N234" s="3">
        <v>3</v>
      </c>
      <c r="O234" s="3">
        <v>49</v>
      </c>
      <c r="P234" s="3">
        <v>42</v>
      </c>
      <c r="Q234" s="5">
        <v>8.1249999999999985E-3</v>
      </c>
      <c r="R234" s="5">
        <v>2.0833333333333335E-4</v>
      </c>
      <c r="S234" s="5" t="s">
        <v>585</v>
      </c>
      <c r="T234" s="9">
        <f>MID(Table1[[#This Row],[Duration of the event described in that row.]],3,2)*60+RIGHT(Table1[[#This Row],[Duration of the event described in that row.]],2)</f>
        <v>4</v>
      </c>
      <c r="U234" s="3">
        <v>233</v>
      </c>
      <c r="V234" s="3" t="s">
        <v>110</v>
      </c>
      <c r="W234" s="3" t="s">
        <v>7</v>
      </c>
      <c r="AG234" s="3" t="s">
        <v>106</v>
      </c>
      <c r="AH234" s="3">
        <v>2</v>
      </c>
      <c r="AI234" s="3" t="str">
        <f>_xlfn.IFNA(INDEX('normalized by minutes'!$AI$12:$AI$28,MATCH('raw data'!AG234,'normalized by minutes'!$AH$12:$AH$28,0)),"")</f>
        <v>suns</v>
      </c>
      <c r="AJ234" s="3">
        <f t="shared" si="26"/>
        <v>-2</v>
      </c>
      <c r="AM234" s="3" t="s">
        <v>8</v>
      </c>
      <c r="AO234" s="3" t="s">
        <v>115</v>
      </c>
      <c r="AP234" s="3">
        <v>3</v>
      </c>
      <c r="AQ234" s="3">
        <v>15</v>
      </c>
      <c r="AR234" s="3">
        <v>21</v>
      </c>
      <c r="AS234" s="3">
        <v>23.5</v>
      </c>
      <c r="AT234" s="3">
        <v>7.1</v>
      </c>
      <c r="AU234" s="3" t="s">
        <v>344</v>
      </c>
      <c r="AV234" s="3" t="b">
        <f t="shared" si="21"/>
        <v>1</v>
      </c>
      <c r="AW234" s="3" t="b">
        <f t="shared" si="22"/>
        <v>0</v>
      </c>
      <c r="AX234" s="3" t="b">
        <f t="shared" si="23"/>
        <v>0</v>
      </c>
      <c r="AY234" s="3" t="b">
        <f t="shared" si="24"/>
        <v>0</v>
      </c>
      <c r="AZ234" s="3" t="b">
        <f t="shared" si="25"/>
        <v>0</v>
      </c>
      <c r="BA234" s="3">
        <f t="shared" si="27"/>
        <v>1</v>
      </c>
      <c r="BB234" s="3">
        <f>SUM($BA$2:BA234)</f>
        <v>105</v>
      </c>
    </row>
    <row r="235" spans="1:54" x14ac:dyDescent="0.35">
      <c r="A235" s="3">
        <v>42000406</v>
      </c>
      <c r="B235" s="3" t="s">
        <v>101</v>
      </c>
      <c r="C235" s="4">
        <v>44397</v>
      </c>
      <c r="D235" s="3" t="s">
        <v>106</v>
      </c>
      <c r="E235" s="3" t="s">
        <v>103</v>
      </c>
      <c r="F235" s="3" t="s">
        <v>102</v>
      </c>
      <c r="G235" s="3" t="s">
        <v>104</v>
      </c>
      <c r="H235" s="3" t="s">
        <v>105</v>
      </c>
      <c r="I235" s="3" t="s">
        <v>107</v>
      </c>
      <c r="J235" s="3" t="s">
        <v>67</v>
      </c>
      <c r="K235" s="3" t="s">
        <v>66</v>
      </c>
      <c r="L235" s="3" t="s">
        <v>108</v>
      </c>
      <c r="M235" s="3" t="s">
        <v>68</v>
      </c>
      <c r="N235" s="3">
        <v>3</v>
      </c>
      <c r="O235" s="3">
        <v>49</v>
      </c>
      <c r="P235" s="3">
        <v>42</v>
      </c>
      <c r="Q235" s="5">
        <v>8.1249999999999985E-3</v>
      </c>
      <c r="R235" s="5">
        <v>2.0833333333333335E-4</v>
      </c>
      <c r="S235" s="5" t="s">
        <v>563</v>
      </c>
      <c r="T235" s="9">
        <f>MID(Table1[[#This Row],[Duration of the event described in that row.]],3,2)*60+RIGHT(Table1[[#This Row],[Duration of the event described in that row.]],2)</f>
        <v>0</v>
      </c>
      <c r="U235" s="3">
        <v>234</v>
      </c>
      <c r="V235" s="3" t="s">
        <v>69</v>
      </c>
      <c r="W235" s="3" t="s">
        <v>21</v>
      </c>
      <c r="AG235" s="3" t="s">
        <v>67</v>
      </c>
      <c r="AI235" s="3" t="str">
        <f>_xlfn.IFNA(INDEX('normalized by minutes'!$AI$12:$AI$28,MATCH('raw data'!AG235,'normalized by minutes'!$AH$12:$AH$28,0)),"")</f>
        <v>bucks</v>
      </c>
      <c r="AJ235" s="3">
        <f t="shared" si="26"/>
        <v>0</v>
      </c>
      <c r="AO235" s="3" t="s">
        <v>345</v>
      </c>
      <c r="AU235" s="3" t="s">
        <v>346</v>
      </c>
      <c r="AV235" s="3" t="b">
        <f t="shared" si="21"/>
        <v>0</v>
      </c>
      <c r="AW235" s="3" t="b">
        <f t="shared" si="22"/>
        <v>0</v>
      </c>
      <c r="AX235" s="3" t="b">
        <f t="shared" si="23"/>
        <v>0</v>
      </c>
      <c r="AY235" s="3" t="b">
        <f t="shared" si="24"/>
        <v>0</v>
      </c>
      <c r="AZ235" s="3" t="b">
        <f t="shared" si="25"/>
        <v>0</v>
      </c>
      <c r="BA235" s="3">
        <f t="shared" si="27"/>
        <v>1</v>
      </c>
      <c r="BB235" s="3">
        <f>SUM($BA$2:BA235)</f>
        <v>106</v>
      </c>
    </row>
    <row r="236" spans="1:54" x14ac:dyDescent="0.35">
      <c r="A236" s="3">
        <v>42000406</v>
      </c>
      <c r="B236" s="3" t="s">
        <v>101</v>
      </c>
      <c r="C236" s="4">
        <v>44397</v>
      </c>
      <c r="D236" s="3" t="s">
        <v>106</v>
      </c>
      <c r="E236" s="3" t="s">
        <v>103</v>
      </c>
      <c r="F236" s="3" t="s">
        <v>102</v>
      </c>
      <c r="G236" s="3" t="s">
        <v>104</v>
      </c>
      <c r="H236" s="3" t="s">
        <v>105</v>
      </c>
      <c r="I236" s="3" t="s">
        <v>107</v>
      </c>
      <c r="J236" s="3" t="s">
        <v>67</v>
      </c>
      <c r="K236" s="3" t="s">
        <v>66</v>
      </c>
      <c r="L236" s="3" t="s">
        <v>108</v>
      </c>
      <c r="M236" s="3" t="s">
        <v>68</v>
      </c>
      <c r="N236" s="3">
        <v>3</v>
      </c>
      <c r="O236" s="3">
        <v>49</v>
      </c>
      <c r="P236" s="3">
        <v>44</v>
      </c>
      <c r="Q236" s="5">
        <v>7.9976851851851858E-3</v>
      </c>
      <c r="R236" s="5">
        <v>3.3564814814814812E-4</v>
      </c>
      <c r="S236" s="5" t="s">
        <v>576</v>
      </c>
      <c r="T236" s="9">
        <f>MID(Table1[[#This Row],[Duration of the event described in that row.]],3,2)*60+RIGHT(Table1[[#This Row],[Duration of the event described in that row.]],2)</f>
        <v>11</v>
      </c>
      <c r="U236" s="3">
        <v>235</v>
      </c>
      <c r="V236" s="3" t="s">
        <v>69</v>
      </c>
      <c r="W236" s="3" t="s">
        <v>7</v>
      </c>
      <c r="AG236" s="3" t="s">
        <v>67</v>
      </c>
      <c r="AH236" s="3">
        <v>2</v>
      </c>
      <c r="AI236" s="3" t="str">
        <f>_xlfn.IFNA(INDEX('normalized by minutes'!$AI$12:$AI$28,MATCH('raw data'!AG236,'normalized by minutes'!$AH$12:$AH$28,0)),"")</f>
        <v>bucks</v>
      </c>
      <c r="AJ236" s="3">
        <f t="shared" si="26"/>
        <v>2</v>
      </c>
      <c r="AM236" s="3" t="s">
        <v>8</v>
      </c>
      <c r="AO236" s="3" t="s">
        <v>111</v>
      </c>
      <c r="AP236" s="3">
        <v>12</v>
      </c>
      <c r="AQ236" s="3">
        <v>41</v>
      </c>
      <c r="AR236" s="3">
        <v>114</v>
      </c>
      <c r="AS236" s="3">
        <v>29.1</v>
      </c>
      <c r="AT236" s="3">
        <v>77.599999999999994</v>
      </c>
      <c r="AU236" s="3" t="s">
        <v>347</v>
      </c>
      <c r="AV236" s="3" t="b">
        <f t="shared" si="21"/>
        <v>1</v>
      </c>
      <c r="AW236" s="3" t="b">
        <f t="shared" si="22"/>
        <v>0</v>
      </c>
      <c r="AX236" s="3" t="b">
        <f t="shared" si="23"/>
        <v>0</v>
      </c>
      <c r="AY236" s="3" t="b">
        <f t="shared" si="24"/>
        <v>0</v>
      </c>
      <c r="AZ236" s="3" t="b">
        <f t="shared" si="25"/>
        <v>0</v>
      </c>
      <c r="BA236" s="3">
        <f t="shared" si="27"/>
        <v>0</v>
      </c>
      <c r="BB236" s="3">
        <f>SUM($BA$2:BA236)</f>
        <v>106</v>
      </c>
    </row>
    <row r="237" spans="1:54" x14ac:dyDescent="0.35">
      <c r="A237" s="3">
        <v>42000406</v>
      </c>
      <c r="B237" s="3" t="s">
        <v>101</v>
      </c>
      <c r="C237" s="4">
        <v>44397</v>
      </c>
      <c r="D237" s="3" t="s">
        <v>106</v>
      </c>
      <c r="E237" s="3" t="s">
        <v>103</v>
      </c>
      <c r="F237" s="3" t="s">
        <v>102</v>
      </c>
      <c r="G237" s="3" t="s">
        <v>104</v>
      </c>
      <c r="H237" s="3" t="s">
        <v>105</v>
      </c>
      <c r="I237" s="3" t="s">
        <v>107</v>
      </c>
      <c r="J237" s="3" t="s">
        <v>67</v>
      </c>
      <c r="K237" s="3" t="s">
        <v>66</v>
      </c>
      <c r="L237" s="3" t="s">
        <v>108</v>
      </c>
      <c r="M237" s="3" t="s">
        <v>68</v>
      </c>
      <c r="N237" s="3">
        <v>3</v>
      </c>
      <c r="O237" s="3">
        <v>49</v>
      </c>
      <c r="P237" s="3">
        <v>44</v>
      </c>
      <c r="Q237" s="5">
        <v>7.9976851851851858E-3</v>
      </c>
      <c r="R237" s="5">
        <v>3.3564814814814812E-4</v>
      </c>
      <c r="S237" s="5" t="s">
        <v>563</v>
      </c>
      <c r="T237" s="9">
        <f>MID(Table1[[#This Row],[Duration of the event described in that row.]],3,2)*60+RIGHT(Table1[[#This Row],[Duration of the event described in that row.]],2)</f>
        <v>0</v>
      </c>
      <c r="U237" s="3">
        <v>236</v>
      </c>
      <c r="V237" s="3" t="s">
        <v>110</v>
      </c>
      <c r="W237" s="3" t="s">
        <v>9</v>
      </c>
      <c r="AE237" s="3" t="s">
        <v>67</v>
      </c>
      <c r="AG237" s="3" t="s">
        <v>106</v>
      </c>
      <c r="AI237" s="3" t="str">
        <f>_xlfn.IFNA(INDEX('normalized by minutes'!$AI$12:$AI$28,MATCH('raw data'!AG237,'normalized by minutes'!$AH$12:$AH$28,0)),"")</f>
        <v>suns</v>
      </c>
      <c r="AJ237" s="3">
        <f t="shared" si="26"/>
        <v>0</v>
      </c>
      <c r="AL237" s="3" t="s">
        <v>10</v>
      </c>
      <c r="AO237" s="3" t="s">
        <v>141</v>
      </c>
      <c r="AU237" s="3" t="s">
        <v>348</v>
      </c>
      <c r="AV237" s="3" t="b">
        <f t="shared" si="21"/>
        <v>0</v>
      </c>
      <c r="AW237" s="3" t="b">
        <f t="shared" si="22"/>
        <v>0</v>
      </c>
      <c r="AX237" s="3" t="b">
        <f t="shared" si="23"/>
        <v>0</v>
      </c>
      <c r="AY237" s="3" t="b">
        <f t="shared" si="24"/>
        <v>0</v>
      </c>
      <c r="AZ237" s="3" t="b">
        <f t="shared" si="25"/>
        <v>0</v>
      </c>
      <c r="BA237" s="3">
        <f t="shared" si="27"/>
        <v>1</v>
      </c>
      <c r="BB237" s="3">
        <f>SUM($BA$2:BA237)</f>
        <v>107</v>
      </c>
    </row>
    <row r="238" spans="1:54" x14ac:dyDescent="0.35">
      <c r="A238" s="3">
        <v>42000406</v>
      </c>
      <c r="B238" s="3" t="s">
        <v>101</v>
      </c>
      <c r="C238" s="4">
        <v>44397</v>
      </c>
      <c r="D238" s="3" t="s">
        <v>106</v>
      </c>
      <c r="E238" s="3" t="s">
        <v>103</v>
      </c>
      <c r="F238" s="3" t="s">
        <v>102</v>
      </c>
      <c r="G238" s="3" t="s">
        <v>104</v>
      </c>
      <c r="H238" s="3" t="s">
        <v>105</v>
      </c>
      <c r="I238" s="3" t="s">
        <v>107</v>
      </c>
      <c r="J238" s="3" t="s">
        <v>67</v>
      </c>
      <c r="K238" s="3" t="s">
        <v>66</v>
      </c>
      <c r="L238" s="3" t="s">
        <v>108</v>
      </c>
      <c r="M238" s="3" t="s">
        <v>68</v>
      </c>
      <c r="N238" s="3">
        <v>3</v>
      </c>
      <c r="O238" s="3">
        <v>49</v>
      </c>
      <c r="P238" s="3">
        <v>45</v>
      </c>
      <c r="Q238" s="5">
        <v>7.9976851851851858E-3</v>
      </c>
      <c r="R238" s="5">
        <v>3.3564814814814812E-4</v>
      </c>
      <c r="S238" s="5" t="s">
        <v>563</v>
      </c>
      <c r="T238" s="9">
        <f>MID(Table1[[#This Row],[Duration of the event described in that row.]],3,2)*60+RIGHT(Table1[[#This Row],[Duration of the event described in that row.]],2)</f>
        <v>0</v>
      </c>
      <c r="U238" s="3">
        <v>237</v>
      </c>
      <c r="V238" s="3" t="s">
        <v>69</v>
      </c>
      <c r="W238" s="3" t="s">
        <v>11</v>
      </c>
      <c r="AD238" s="3">
        <v>1</v>
      </c>
      <c r="AF238" s="3">
        <v>1</v>
      </c>
      <c r="AG238" s="3" t="s">
        <v>67</v>
      </c>
      <c r="AH238" s="3">
        <v>1</v>
      </c>
      <c r="AI238" s="3" t="str">
        <f>_xlfn.IFNA(INDEX('normalized by minutes'!$AI$12:$AI$28,MATCH('raw data'!AG238,'normalized by minutes'!$AH$12:$AH$28,0)),"")</f>
        <v>bucks</v>
      </c>
      <c r="AJ238" s="3">
        <f t="shared" si="26"/>
        <v>1</v>
      </c>
      <c r="AM238" s="3" t="s">
        <v>8</v>
      </c>
      <c r="AO238" s="3" t="s">
        <v>181</v>
      </c>
      <c r="AU238" s="3" t="s">
        <v>349</v>
      </c>
      <c r="AV238" s="3" t="b">
        <f t="shared" si="21"/>
        <v>0</v>
      </c>
      <c r="AW238" s="3" t="b">
        <f t="shared" si="22"/>
        <v>0</v>
      </c>
      <c r="AX238" s="3" t="b">
        <f t="shared" si="23"/>
        <v>0</v>
      </c>
      <c r="AY238" s="3" t="b">
        <f t="shared" si="24"/>
        <v>0</v>
      </c>
      <c r="AZ238" s="3" t="b">
        <f t="shared" si="25"/>
        <v>1</v>
      </c>
      <c r="BA238" s="3">
        <f t="shared" si="27"/>
        <v>0</v>
      </c>
      <c r="BB238" s="3">
        <f>SUM($BA$2:BA238)</f>
        <v>107</v>
      </c>
    </row>
    <row r="239" spans="1:54" x14ac:dyDescent="0.35">
      <c r="A239" s="3">
        <v>42000406</v>
      </c>
      <c r="B239" s="3" t="s">
        <v>101</v>
      </c>
      <c r="C239" s="4">
        <v>44397</v>
      </c>
      <c r="D239" s="3" t="s">
        <v>106</v>
      </c>
      <c r="E239" s="3" t="s">
        <v>103</v>
      </c>
      <c r="F239" s="3" t="s">
        <v>102</v>
      </c>
      <c r="G239" s="3" t="s">
        <v>104</v>
      </c>
      <c r="H239" s="3" t="s">
        <v>105</v>
      </c>
      <c r="I239" s="3" t="s">
        <v>107</v>
      </c>
      <c r="J239" s="3" t="s">
        <v>67</v>
      </c>
      <c r="K239" s="3" t="s">
        <v>66</v>
      </c>
      <c r="L239" s="3" t="s">
        <v>108</v>
      </c>
      <c r="M239" s="3" t="s">
        <v>68</v>
      </c>
      <c r="N239" s="3">
        <v>3</v>
      </c>
      <c r="O239" s="3">
        <v>49</v>
      </c>
      <c r="P239" s="3">
        <v>45</v>
      </c>
      <c r="Q239" s="5">
        <v>7.8472222222222224E-3</v>
      </c>
      <c r="R239" s="5">
        <v>4.8611111111111104E-4</v>
      </c>
      <c r="S239" s="5" t="s">
        <v>588</v>
      </c>
      <c r="T239" s="9">
        <f>MID(Table1[[#This Row],[Duration of the event described in that row.]],3,2)*60+RIGHT(Table1[[#This Row],[Duration of the event described in that row.]],2)</f>
        <v>13</v>
      </c>
      <c r="U239" s="3">
        <v>238</v>
      </c>
      <c r="V239" s="3" t="s">
        <v>110</v>
      </c>
      <c r="W239" s="3" t="s">
        <v>7</v>
      </c>
      <c r="AG239" s="3" t="s">
        <v>103</v>
      </c>
      <c r="AH239" s="3">
        <v>0</v>
      </c>
      <c r="AI239" s="3" t="str">
        <f>_xlfn.IFNA(INDEX('normalized by minutes'!$AI$12:$AI$28,MATCH('raw data'!AG239,'normalized by minutes'!$AH$12:$AH$28,0)),"")</f>
        <v>suns</v>
      </c>
      <c r="AJ239" s="3">
        <f t="shared" si="26"/>
        <v>0</v>
      </c>
      <c r="AM239" s="3" t="s">
        <v>4</v>
      </c>
      <c r="AO239" s="3" t="s">
        <v>111</v>
      </c>
      <c r="AP239" s="3">
        <v>17</v>
      </c>
      <c r="AQ239" s="3">
        <v>143</v>
      </c>
      <c r="AR239" s="3">
        <v>97</v>
      </c>
      <c r="AS239" s="3">
        <v>10.7</v>
      </c>
      <c r="AT239" s="3">
        <v>14.7</v>
      </c>
      <c r="AU239" s="3" t="s">
        <v>350</v>
      </c>
      <c r="AV239" s="3" t="b">
        <f t="shared" si="21"/>
        <v>0</v>
      </c>
      <c r="AW239" s="3" t="b">
        <f t="shared" si="22"/>
        <v>0</v>
      </c>
      <c r="AX239" s="3" t="b">
        <f t="shared" si="23"/>
        <v>0</v>
      </c>
      <c r="AY239" s="3" t="b">
        <f t="shared" si="24"/>
        <v>0</v>
      </c>
      <c r="AZ239" s="3" t="b">
        <f t="shared" si="25"/>
        <v>0</v>
      </c>
      <c r="BA239" s="3">
        <f t="shared" si="27"/>
        <v>1</v>
      </c>
      <c r="BB239" s="3">
        <f>SUM($BA$2:BA239)</f>
        <v>108</v>
      </c>
    </row>
    <row r="240" spans="1:54" x14ac:dyDescent="0.35">
      <c r="A240" s="3">
        <v>42000406</v>
      </c>
      <c r="B240" s="3" t="s">
        <v>101</v>
      </c>
      <c r="C240" s="4">
        <v>44397</v>
      </c>
      <c r="D240" s="3" t="s">
        <v>106</v>
      </c>
      <c r="E240" s="3" t="s">
        <v>103</v>
      </c>
      <c r="F240" s="3" t="s">
        <v>102</v>
      </c>
      <c r="G240" s="3" t="s">
        <v>104</v>
      </c>
      <c r="H240" s="3" t="s">
        <v>105</v>
      </c>
      <c r="I240" s="3" t="s">
        <v>107</v>
      </c>
      <c r="J240" s="3" t="s">
        <v>67</v>
      </c>
      <c r="K240" s="3" t="s">
        <v>66</v>
      </c>
      <c r="L240" s="3" t="s">
        <v>108</v>
      </c>
      <c r="M240" s="3" t="s">
        <v>68</v>
      </c>
      <c r="N240" s="3">
        <v>3</v>
      </c>
      <c r="O240" s="3">
        <v>49</v>
      </c>
      <c r="P240" s="3">
        <v>45</v>
      </c>
      <c r="Q240" s="5">
        <v>7.8356481481481489E-3</v>
      </c>
      <c r="R240" s="5">
        <v>4.9768518518518521E-4</v>
      </c>
      <c r="S240" s="5" t="s">
        <v>573</v>
      </c>
      <c r="T240" s="9">
        <f>MID(Table1[[#This Row],[Duration of the event described in that row.]],3,2)*60+RIGHT(Table1[[#This Row],[Duration of the event described in that row.]],2)</f>
        <v>1</v>
      </c>
      <c r="U240" s="3">
        <v>239</v>
      </c>
      <c r="V240" s="3" t="s">
        <v>69</v>
      </c>
      <c r="W240" s="3" t="s">
        <v>5</v>
      </c>
      <c r="AG240" s="3" t="s">
        <v>66</v>
      </c>
      <c r="AI240" s="3" t="str">
        <f>_xlfn.IFNA(INDEX('normalized by minutes'!$AI$12:$AI$28,MATCH('raw data'!AG240,'normalized by minutes'!$AH$12:$AH$28,0)),"")</f>
        <v>bucks</v>
      </c>
      <c r="AJ240" s="3">
        <f t="shared" si="26"/>
        <v>0</v>
      </c>
      <c r="AO240" s="3" t="s">
        <v>14</v>
      </c>
      <c r="AU240" s="3" t="s">
        <v>351</v>
      </c>
      <c r="AV240" s="3" t="b">
        <f t="shared" si="21"/>
        <v>0</v>
      </c>
      <c r="AW240" s="3" t="b">
        <f t="shared" si="22"/>
        <v>1</v>
      </c>
      <c r="AX240" s="3" t="b">
        <f t="shared" si="23"/>
        <v>0</v>
      </c>
      <c r="AY240" s="3" t="b">
        <f t="shared" si="24"/>
        <v>0</v>
      </c>
      <c r="AZ240" s="3" t="b">
        <f t="shared" si="25"/>
        <v>0</v>
      </c>
      <c r="BA240" s="3">
        <f t="shared" si="27"/>
        <v>0</v>
      </c>
      <c r="BB240" s="3">
        <f>SUM($BA$2:BA240)</f>
        <v>108</v>
      </c>
    </row>
    <row r="241" spans="1:54" x14ac:dyDescent="0.35">
      <c r="A241" s="3">
        <v>42000406</v>
      </c>
      <c r="B241" s="3" t="s">
        <v>101</v>
      </c>
      <c r="C241" s="4">
        <v>44397</v>
      </c>
      <c r="D241" s="3" t="s">
        <v>106</v>
      </c>
      <c r="E241" s="3" t="s">
        <v>103</v>
      </c>
      <c r="F241" s="3" t="s">
        <v>102</v>
      </c>
      <c r="G241" s="3" t="s">
        <v>104</v>
      </c>
      <c r="H241" s="3" t="s">
        <v>105</v>
      </c>
      <c r="I241" s="3" t="s">
        <v>107</v>
      </c>
      <c r="J241" s="3" t="s">
        <v>67</v>
      </c>
      <c r="K241" s="3" t="s">
        <v>66</v>
      </c>
      <c r="L241" s="3" t="s">
        <v>108</v>
      </c>
      <c r="M241" s="3" t="s">
        <v>68</v>
      </c>
      <c r="N241" s="3">
        <v>3</v>
      </c>
      <c r="O241" s="3">
        <v>49</v>
      </c>
      <c r="P241" s="3">
        <v>45</v>
      </c>
      <c r="Q241" s="5">
        <v>7.7314814814814815E-3</v>
      </c>
      <c r="R241" s="5">
        <v>6.018518518518519E-4</v>
      </c>
      <c r="S241" s="5" t="s">
        <v>577</v>
      </c>
      <c r="T241" s="9">
        <f>MID(Table1[[#This Row],[Duration of the event described in that row.]],3,2)*60+RIGHT(Table1[[#This Row],[Duration of the event described in that row.]],2)</f>
        <v>9</v>
      </c>
      <c r="U241" s="3">
        <v>240</v>
      </c>
      <c r="V241" s="3" t="s">
        <v>69</v>
      </c>
      <c r="W241" s="3" t="s">
        <v>7</v>
      </c>
      <c r="AG241" s="3" t="s">
        <v>66</v>
      </c>
      <c r="AH241" s="3">
        <v>0</v>
      </c>
      <c r="AI241" s="3" t="str">
        <f>_xlfn.IFNA(INDEX('normalized by minutes'!$AI$12:$AI$28,MATCH('raw data'!AG241,'normalized by minutes'!$AH$12:$AH$28,0)),"")</f>
        <v>bucks</v>
      </c>
      <c r="AJ241" s="3">
        <f t="shared" si="26"/>
        <v>0</v>
      </c>
      <c r="AM241" s="3" t="s">
        <v>4</v>
      </c>
      <c r="AO241" s="3" t="s">
        <v>228</v>
      </c>
      <c r="AP241" s="3">
        <v>5</v>
      </c>
      <c r="AQ241" s="3">
        <v>34</v>
      </c>
      <c r="AR241" s="3">
        <v>40</v>
      </c>
      <c r="AS241" s="3">
        <v>28.4</v>
      </c>
      <c r="AT241" s="3">
        <v>85</v>
      </c>
      <c r="AU241" s="3" t="s">
        <v>352</v>
      </c>
      <c r="AV241" s="3" t="b">
        <f t="shared" si="21"/>
        <v>0</v>
      </c>
      <c r="AW241" s="3" t="b">
        <f t="shared" si="22"/>
        <v>0</v>
      </c>
      <c r="AX241" s="3" t="b">
        <f t="shared" si="23"/>
        <v>0</v>
      </c>
      <c r="AY241" s="3" t="b">
        <f t="shared" si="24"/>
        <v>0</v>
      </c>
      <c r="AZ241" s="3" t="b">
        <f t="shared" si="25"/>
        <v>0</v>
      </c>
      <c r="BA241" s="3">
        <f t="shared" si="27"/>
        <v>1</v>
      </c>
      <c r="BB241" s="3">
        <f>SUM($BA$2:BA241)</f>
        <v>109</v>
      </c>
    </row>
    <row r="242" spans="1:54" x14ac:dyDescent="0.35">
      <c r="A242" s="3">
        <v>42000406</v>
      </c>
      <c r="B242" s="3" t="s">
        <v>101</v>
      </c>
      <c r="C242" s="4">
        <v>44397</v>
      </c>
      <c r="D242" s="3" t="s">
        <v>106</v>
      </c>
      <c r="E242" s="3" t="s">
        <v>103</v>
      </c>
      <c r="F242" s="3" t="s">
        <v>102</v>
      </c>
      <c r="G242" s="3" t="s">
        <v>104</v>
      </c>
      <c r="H242" s="3" t="s">
        <v>105</v>
      </c>
      <c r="I242" s="3" t="s">
        <v>107</v>
      </c>
      <c r="J242" s="3" t="s">
        <v>67</v>
      </c>
      <c r="K242" s="3" t="s">
        <v>66</v>
      </c>
      <c r="L242" s="3" t="s">
        <v>108</v>
      </c>
      <c r="M242" s="3" t="s">
        <v>68</v>
      </c>
      <c r="N242" s="3">
        <v>3</v>
      </c>
      <c r="O242" s="3">
        <v>49</v>
      </c>
      <c r="P242" s="3">
        <v>45</v>
      </c>
      <c r="Q242" s="5">
        <v>7.719907407407408E-3</v>
      </c>
      <c r="R242" s="5">
        <v>6.134259259259259E-4</v>
      </c>
      <c r="S242" s="5" t="s">
        <v>573</v>
      </c>
      <c r="T242" s="9">
        <f>MID(Table1[[#This Row],[Duration of the event described in that row.]],3,2)*60+RIGHT(Table1[[#This Row],[Duration of the event described in that row.]],2)</f>
        <v>1</v>
      </c>
      <c r="U242" s="3">
        <v>241</v>
      </c>
      <c r="V242" s="3" t="s">
        <v>110</v>
      </c>
      <c r="W242" s="3" t="s">
        <v>5</v>
      </c>
      <c r="AG242" s="3" t="s">
        <v>102</v>
      </c>
      <c r="AI242" s="3" t="str">
        <f>_xlfn.IFNA(INDEX('normalized by minutes'!$AI$12:$AI$28,MATCH('raw data'!AG242,'normalized by minutes'!$AH$12:$AH$28,0)),"")</f>
        <v>suns</v>
      </c>
      <c r="AJ242" s="3">
        <f t="shared" si="26"/>
        <v>0</v>
      </c>
      <c r="AO242" s="3" t="s">
        <v>14</v>
      </c>
      <c r="AU242" s="3" t="s">
        <v>353</v>
      </c>
      <c r="AV242" s="3" t="b">
        <f t="shared" si="21"/>
        <v>0</v>
      </c>
      <c r="AW242" s="3" t="b">
        <f t="shared" si="22"/>
        <v>1</v>
      </c>
      <c r="AX242" s="3" t="b">
        <f t="shared" si="23"/>
        <v>0</v>
      </c>
      <c r="AY242" s="3" t="b">
        <f t="shared" si="24"/>
        <v>0</v>
      </c>
      <c r="AZ242" s="3" t="b">
        <f t="shared" si="25"/>
        <v>0</v>
      </c>
      <c r="BA242" s="3">
        <f t="shared" si="27"/>
        <v>0</v>
      </c>
      <c r="BB242" s="3">
        <f>SUM($BA$2:BA242)</f>
        <v>109</v>
      </c>
    </row>
    <row r="243" spans="1:54" x14ac:dyDescent="0.35">
      <c r="A243" s="3">
        <v>42000406</v>
      </c>
      <c r="B243" s="3" t="s">
        <v>101</v>
      </c>
      <c r="C243" s="4">
        <v>44397</v>
      </c>
      <c r="D243" s="3" t="s">
        <v>106</v>
      </c>
      <c r="E243" s="3" t="s">
        <v>103</v>
      </c>
      <c r="F243" s="3" t="s">
        <v>102</v>
      </c>
      <c r="G243" s="3" t="s">
        <v>104</v>
      </c>
      <c r="H243" s="3" t="s">
        <v>105</v>
      </c>
      <c r="I243" s="3" t="s">
        <v>107</v>
      </c>
      <c r="J243" s="3" t="s">
        <v>67</v>
      </c>
      <c r="K243" s="3" t="s">
        <v>66</v>
      </c>
      <c r="L243" s="3" t="s">
        <v>108</v>
      </c>
      <c r="M243" s="3" t="s">
        <v>68</v>
      </c>
      <c r="N243" s="3">
        <v>3</v>
      </c>
      <c r="O243" s="3">
        <v>49</v>
      </c>
      <c r="P243" s="3">
        <v>45</v>
      </c>
      <c r="Q243" s="5">
        <v>7.6736111111111111E-3</v>
      </c>
      <c r="R243" s="5">
        <v>6.5972222222222213E-4</v>
      </c>
      <c r="S243" s="5" t="s">
        <v>585</v>
      </c>
      <c r="T243" s="9">
        <f>MID(Table1[[#This Row],[Duration of the event described in that row.]],3,2)*60+RIGHT(Table1[[#This Row],[Duration of the event described in that row.]],2)</f>
        <v>4</v>
      </c>
      <c r="U243" s="3">
        <v>242</v>
      </c>
      <c r="V243" s="3" t="s">
        <v>110</v>
      </c>
      <c r="W243" s="3" t="s">
        <v>7</v>
      </c>
      <c r="AG243" s="3" t="s">
        <v>106</v>
      </c>
      <c r="AH243" s="3">
        <v>0</v>
      </c>
      <c r="AI243" s="3" t="str">
        <f>_xlfn.IFNA(INDEX('normalized by minutes'!$AI$12:$AI$28,MATCH('raw data'!AG243,'normalized by minutes'!$AH$12:$AH$28,0)),"")</f>
        <v>suns</v>
      </c>
      <c r="AJ243" s="3">
        <f t="shared" si="26"/>
        <v>0</v>
      </c>
      <c r="AM243" s="3" t="s">
        <v>4</v>
      </c>
      <c r="AO243" s="3" t="s">
        <v>158</v>
      </c>
      <c r="AP243" s="3">
        <v>1</v>
      </c>
      <c r="AQ243" s="3">
        <v>-11</v>
      </c>
      <c r="AR243" s="3">
        <v>7</v>
      </c>
      <c r="AS243" s="3">
        <v>26.1</v>
      </c>
      <c r="AT243" s="3">
        <v>5.7</v>
      </c>
      <c r="AU243" s="3" t="s">
        <v>354</v>
      </c>
      <c r="AV243" s="3" t="b">
        <f t="shared" si="21"/>
        <v>0</v>
      </c>
      <c r="AW243" s="3" t="b">
        <f t="shared" si="22"/>
        <v>0</v>
      </c>
      <c r="AX243" s="3" t="b">
        <f t="shared" si="23"/>
        <v>0</v>
      </c>
      <c r="AY243" s="3" t="b">
        <f t="shared" si="24"/>
        <v>0</v>
      </c>
      <c r="AZ243" s="3" t="b">
        <f t="shared" si="25"/>
        <v>0</v>
      </c>
      <c r="BA243" s="3">
        <f t="shared" si="27"/>
        <v>1</v>
      </c>
      <c r="BB243" s="3">
        <f>SUM($BA$2:BA243)</f>
        <v>110</v>
      </c>
    </row>
    <row r="244" spans="1:54" x14ac:dyDescent="0.35">
      <c r="A244" s="3">
        <v>42000406</v>
      </c>
      <c r="B244" s="3" t="s">
        <v>101</v>
      </c>
      <c r="C244" s="4">
        <v>44397</v>
      </c>
      <c r="D244" s="3" t="s">
        <v>106</v>
      </c>
      <c r="E244" s="3" t="s">
        <v>103</v>
      </c>
      <c r="F244" s="3" t="s">
        <v>102</v>
      </c>
      <c r="G244" s="3" t="s">
        <v>104</v>
      </c>
      <c r="H244" s="3" t="s">
        <v>105</v>
      </c>
      <c r="I244" s="3" t="s">
        <v>107</v>
      </c>
      <c r="J244" s="3" t="s">
        <v>67</v>
      </c>
      <c r="K244" s="3" t="s">
        <v>66</v>
      </c>
      <c r="L244" s="3" t="s">
        <v>108</v>
      </c>
      <c r="M244" s="3" t="s">
        <v>68</v>
      </c>
      <c r="N244" s="3">
        <v>3</v>
      </c>
      <c r="O244" s="3">
        <v>49</v>
      </c>
      <c r="P244" s="3">
        <v>45</v>
      </c>
      <c r="Q244" s="5">
        <v>7.6504629629629631E-3</v>
      </c>
      <c r="R244" s="5">
        <v>6.8287037037037025E-4</v>
      </c>
      <c r="S244" s="5" t="s">
        <v>587</v>
      </c>
      <c r="T244" s="9">
        <f>MID(Table1[[#This Row],[Duration of the event described in that row.]],3,2)*60+RIGHT(Table1[[#This Row],[Duration of the event described in that row.]],2)</f>
        <v>2</v>
      </c>
      <c r="U244" s="3">
        <v>243</v>
      </c>
      <c r="V244" s="3" t="s">
        <v>69</v>
      </c>
      <c r="W244" s="3" t="s">
        <v>5</v>
      </c>
      <c r="AG244" s="3" t="s">
        <v>66</v>
      </c>
      <c r="AI244" s="3" t="str">
        <f>_xlfn.IFNA(INDEX('normalized by minutes'!$AI$12:$AI$28,MATCH('raw data'!AG244,'normalized by minutes'!$AH$12:$AH$28,0)),"")</f>
        <v>bucks</v>
      </c>
      <c r="AJ244" s="3">
        <f t="shared" si="26"/>
        <v>0</v>
      </c>
      <c r="AO244" s="3" t="s">
        <v>14</v>
      </c>
      <c r="AU244" s="3" t="s">
        <v>355</v>
      </c>
      <c r="AV244" s="3" t="b">
        <f t="shared" si="21"/>
        <v>0</v>
      </c>
      <c r="AW244" s="3" t="b">
        <f t="shared" si="22"/>
        <v>1</v>
      </c>
      <c r="AX244" s="3" t="b">
        <f t="shared" si="23"/>
        <v>0</v>
      </c>
      <c r="AY244" s="3" t="b">
        <f t="shared" si="24"/>
        <v>0</v>
      </c>
      <c r="AZ244" s="3" t="b">
        <f t="shared" si="25"/>
        <v>0</v>
      </c>
      <c r="BA244" s="3">
        <f t="shared" si="27"/>
        <v>0</v>
      </c>
      <c r="BB244" s="3">
        <f>SUM($BA$2:BA244)</f>
        <v>110</v>
      </c>
    </row>
    <row r="245" spans="1:54" x14ac:dyDescent="0.35">
      <c r="A245" s="3">
        <v>42000406</v>
      </c>
      <c r="B245" s="3" t="s">
        <v>101</v>
      </c>
      <c r="C245" s="4">
        <v>44397</v>
      </c>
      <c r="D245" s="3" t="s">
        <v>106</v>
      </c>
      <c r="E245" s="3" t="s">
        <v>103</v>
      </c>
      <c r="F245" s="3" t="s">
        <v>102</v>
      </c>
      <c r="G245" s="3" t="s">
        <v>104</v>
      </c>
      <c r="H245" s="3" t="s">
        <v>105</v>
      </c>
      <c r="I245" s="3" t="s">
        <v>107</v>
      </c>
      <c r="J245" s="3" t="s">
        <v>67</v>
      </c>
      <c r="K245" s="3" t="s">
        <v>66</v>
      </c>
      <c r="L245" s="3" t="s">
        <v>108</v>
      </c>
      <c r="M245" s="3" t="s">
        <v>68</v>
      </c>
      <c r="N245" s="3">
        <v>3</v>
      </c>
      <c r="O245" s="3">
        <v>49</v>
      </c>
      <c r="P245" s="3">
        <v>45</v>
      </c>
      <c r="Q245" s="5">
        <v>7.6041666666666662E-3</v>
      </c>
      <c r="R245" s="5">
        <v>7.291666666666667E-4</v>
      </c>
      <c r="S245" s="5" t="s">
        <v>585</v>
      </c>
      <c r="T245" s="9">
        <f>MID(Table1[[#This Row],[Duration of the event described in that row.]],3,2)*60+RIGHT(Table1[[#This Row],[Duration of the event described in that row.]],2)</f>
        <v>4</v>
      </c>
      <c r="U245" s="3">
        <v>244</v>
      </c>
      <c r="V245" s="3" t="s">
        <v>110</v>
      </c>
      <c r="W245" s="3" t="s">
        <v>9</v>
      </c>
      <c r="AE245" s="3" t="s">
        <v>67</v>
      </c>
      <c r="AG245" s="3" t="s">
        <v>104</v>
      </c>
      <c r="AI245" s="3" t="str">
        <f>_xlfn.IFNA(INDEX('normalized by minutes'!$AI$12:$AI$28,MATCH('raw data'!AG245,'normalized by minutes'!$AH$12:$AH$28,0)),"")</f>
        <v>suns</v>
      </c>
      <c r="AJ245" s="3">
        <f t="shared" si="26"/>
        <v>0</v>
      </c>
      <c r="AL245" s="3" t="s">
        <v>15</v>
      </c>
      <c r="AO245" s="3" t="s">
        <v>243</v>
      </c>
      <c r="AU245" s="3" t="s">
        <v>356</v>
      </c>
      <c r="AV245" s="3" t="b">
        <f t="shared" si="21"/>
        <v>0</v>
      </c>
      <c r="AW245" s="3" t="b">
        <f t="shared" si="22"/>
        <v>0</v>
      </c>
      <c r="AX245" s="3" t="b">
        <f t="shared" si="23"/>
        <v>0</v>
      </c>
      <c r="AY245" s="3" t="b">
        <f t="shared" si="24"/>
        <v>0</v>
      </c>
      <c r="AZ245" s="3" t="b">
        <f t="shared" si="25"/>
        <v>0</v>
      </c>
      <c r="BA245" s="3">
        <f t="shared" si="27"/>
        <v>1</v>
      </c>
      <c r="BB245" s="3">
        <f>SUM($BA$2:BA245)</f>
        <v>111</v>
      </c>
    </row>
    <row r="246" spans="1:54" x14ac:dyDescent="0.35">
      <c r="A246" s="3">
        <v>42000406</v>
      </c>
      <c r="B246" s="3" t="s">
        <v>101</v>
      </c>
      <c r="C246" s="4">
        <v>44397</v>
      </c>
      <c r="D246" s="3" t="s">
        <v>106</v>
      </c>
      <c r="E246" s="3" t="s">
        <v>103</v>
      </c>
      <c r="F246" s="3" t="s">
        <v>102</v>
      </c>
      <c r="G246" s="3" t="s">
        <v>104</v>
      </c>
      <c r="H246" s="3" t="s">
        <v>105</v>
      </c>
      <c r="I246" s="3" t="s">
        <v>107</v>
      </c>
      <c r="J246" s="3" t="s">
        <v>67</v>
      </c>
      <c r="K246" s="3" t="s">
        <v>66</v>
      </c>
      <c r="L246" s="3" t="s">
        <v>108</v>
      </c>
      <c r="M246" s="3" t="s">
        <v>68</v>
      </c>
      <c r="N246" s="3">
        <v>3</v>
      </c>
      <c r="O246" s="3">
        <v>49</v>
      </c>
      <c r="P246" s="3">
        <v>48</v>
      </c>
      <c r="Q246" s="5">
        <v>7.5115740740740742E-3</v>
      </c>
      <c r="R246" s="5">
        <v>8.2175925925925917E-4</v>
      </c>
      <c r="S246" s="5" t="s">
        <v>586</v>
      </c>
      <c r="T246" s="9">
        <f>MID(Table1[[#This Row],[Duration of the event described in that row.]],3,2)*60+RIGHT(Table1[[#This Row],[Duration of the event described in that row.]],2)</f>
        <v>8</v>
      </c>
      <c r="U246" s="3">
        <v>245</v>
      </c>
      <c r="V246" s="3" t="s">
        <v>69</v>
      </c>
      <c r="W246" s="3" t="s">
        <v>7</v>
      </c>
      <c r="AG246" s="3" t="s">
        <v>67</v>
      </c>
      <c r="AH246" s="3">
        <v>3</v>
      </c>
      <c r="AI246" s="3" t="str">
        <f>_xlfn.IFNA(INDEX('normalized by minutes'!$AI$12:$AI$28,MATCH('raw data'!AG246,'normalized by minutes'!$AH$12:$AH$28,0)),"")</f>
        <v>bucks</v>
      </c>
      <c r="AJ246" s="3">
        <f t="shared" si="26"/>
        <v>3</v>
      </c>
      <c r="AM246" s="3" t="s">
        <v>8</v>
      </c>
      <c r="AO246" s="3" t="s">
        <v>160</v>
      </c>
      <c r="AP246" s="3">
        <v>27</v>
      </c>
      <c r="AQ246" s="3">
        <v>141</v>
      </c>
      <c r="AR246" s="3">
        <v>235</v>
      </c>
      <c r="AS246" s="3">
        <v>39.1</v>
      </c>
      <c r="AT246" s="3">
        <v>65.5</v>
      </c>
      <c r="AU246" s="3" t="s">
        <v>357</v>
      </c>
      <c r="AV246" s="3" t="b">
        <f t="shared" si="21"/>
        <v>1</v>
      </c>
      <c r="AW246" s="3" t="b">
        <f t="shared" si="22"/>
        <v>0</v>
      </c>
      <c r="AX246" s="3" t="b">
        <f t="shared" si="23"/>
        <v>0</v>
      </c>
      <c r="AY246" s="3" t="b">
        <f t="shared" si="24"/>
        <v>0</v>
      </c>
      <c r="AZ246" s="3" t="b">
        <f t="shared" si="25"/>
        <v>0</v>
      </c>
      <c r="BA246" s="3">
        <f t="shared" si="27"/>
        <v>0</v>
      </c>
      <c r="BB246" s="3">
        <f>SUM($BA$2:BA246)</f>
        <v>111</v>
      </c>
    </row>
    <row r="247" spans="1:54" x14ac:dyDescent="0.35">
      <c r="A247" s="3">
        <v>42000406</v>
      </c>
      <c r="B247" s="3" t="s">
        <v>101</v>
      </c>
      <c r="C247" s="4">
        <v>44397</v>
      </c>
      <c r="D247" s="3" t="s">
        <v>106</v>
      </c>
      <c r="E247" s="3" t="s">
        <v>103</v>
      </c>
      <c r="F247" s="3" t="s">
        <v>102</v>
      </c>
      <c r="G247" s="3" t="s">
        <v>104</v>
      </c>
      <c r="H247" s="3" t="s">
        <v>105</v>
      </c>
      <c r="I247" s="3" t="s">
        <v>107</v>
      </c>
      <c r="J247" s="3" t="s">
        <v>67</v>
      </c>
      <c r="K247" s="3" t="s">
        <v>66</v>
      </c>
      <c r="L247" s="3" t="s">
        <v>108</v>
      </c>
      <c r="M247" s="3" t="s">
        <v>68</v>
      </c>
      <c r="N247" s="3">
        <v>3</v>
      </c>
      <c r="O247" s="3">
        <v>51</v>
      </c>
      <c r="P247" s="3">
        <v>48</v>
      </c>
      <c r="Q247" s="5">
        <v>7.3958333333333341E-3</v>
      </c>
      <c r="R247" s="5">
        <v>9.3750000000000007E-4</v>
      </c>
      <c r="S247" s="5" t="s">
        <v>579</v>
      </c>
      <c r="T247" s="9">
        <f>MID(Table1[[#This Row],[Duration of the event described in that row.]],3,2)*60+RIGHT(Table1[[#This Row],[Duration of the event described in that row.]],2)</f>
        <v>10</v>
      </c>
      <c r="U247" s="3">
        <v>246</v>
      </c>
      <c r="V247" s="3" t="s">
        <v>110</v>
      </c>
      <c r="W247" s="3" t="s">
        <v>7</v>
      </c>
      <c r="X247" s="3" t="s">
        <v>104</v>
      </c>
      <c r="AG247" s="3" t="s">
        <v>102</v>
      </c>
      <c r="AH247" s="3">
        <v>2</v>
      </c>
      <c r="AI247" s="3" t="str">
        <f>_xlfn.IFNA(INDEX('normalized by minutes'!$AI$12:$AI$28,MATCH('raw data'!AG247,'normalized by minutes'!$AH$12:$AH$28,0)),"")</f>
        <v>suns</v>
      </c>
      <c r="AJ247" s="3">
        <f t="shared" si="26"/>
        <v>-2</v>
      </c>
      <c r="AM247" s="3" t="s">
        <v>8</v>
      </c>
      <c r="AO247" s="3" t="s">
        <v>158</v>
      </c>
      <c r="AP247" s="3">
        <v>1</v>
      </c>
      <c r="AQ247" s="3">
        <v>3</v>
      </c>
      <c r="AR247" s="3">
        <v>12</v>
      </c>
      <c r="AS247" s="3">
        <v>24.7</v>
      </c>
      <c r="AT247" s="3">
        <v>6.2</v>
      </c>
      <c r="AU247" s="3" t="s">
        <v>358</v>
      </c>
      <c r="AV247" s="3" t="b">
        <f t="shared" si="21"/>
        <v>1</v>
      </c>
      <c r="AW247" s="3" t="b">
        <f t="shared" si="22"/>
        <v>0</v>
      </c>
      <c r="AX247" s="3" t="b">
        <f t="shared" si="23"/>
        <v>0</v>
      </c>
      <c r="AY247" s="3" t="b">
        <f t="shared" si="24"/>
        <v>0</v>
      </c>
      <c r="AZ247" s="3" t="b">
        <f t="shared" si="25"/>
        <v>0</v>
      </c>
      <c r="BA247" s="3">
        <f t="shared" si="27"/>
        <v>1</v>
      </c>
      <c r="BB247" s="3">
        <f>SUM($BA$2:BA247)</f>
        <v>112</v>
      </c>
    </row>
    <row r="248" spans="1:54" x14ac:dyDescent="0.35">
      <c r="A248" s="3">
        <v>42000406</v>
      </c>
      <c r="B248" s="3" t="s">
        <v>101</v>
      </c>
      <c r="C248" s="4">
        <v>44397</v>
      </c>
      <c r="D248" s="3" t="s">
        <v>106</v>
      </c>
      <c r="E248" s="3" t="s">
        <v>103</v>
      </c>
      <c r="F248" s="3" t="s">
        <v>102</v>
      </c>
      <c r="G248" s="3" t="s">
        <v>104</v>
      </c>
      <c r="H248" s="3" t="s">
        <v>105</v>
      </c>
      <c r="I248" s="3" t="s">
        <v>107</v>
      </c>
      <c r="J248" s="3" t="s">
        <v>67</v>
      </c>
      <c r="K248" s="3" t="s">
        <v>66</v>
      </c>
      <c r="L248" s="3" t="s">
        <v>108</v>
      </c>
      <c r="M248" s="3" t="s">
        <v>68</v>
      </c>
      <c r="N248" s="3">
        <v>3</v>
      </c>
      <c r="O248" s="3">
        <v>51</v>
      </c>
      <c r="P248" s="3">
        <v>48</v>
      </c>
      <c r="Q248" s="5">
        <v>7.2106481481481475E-3</v>
      </c>
      <c r="R248" s="5">
        <v>1.1226851851851851E-3</v>
      </c>
      <c r="S248" s="5" t="s">
        <v>584</v>
      </c>
      <c r="T248" s="9">
        <f>MID(Table1[[#This Row],[Duration of the event described in that row.]],3,2)*60+RIGHT(Table1[[#This Row],[Duration of the event described in that row.]],2)</f>
        <v>16</v>
      </c>
      <c r="U248" s="3">
        <v>247</v>
      </c>
      <c r="V248" s="3" t="s">
        <v>69</v>
      </c>
      <c r="W248" s="3" t="s">
        <v>7</v>
      </c>
      <c r="AG248" s="3" t="s">
        <v>66</v>
      </c>
      <c r="AH248" s="3">
        <v>0</v>
      </c>
      <c r="AI248" s="3" t="str">
        <f>_xlfn.IFNA(INDEX('normalized by minutes'!$AI$12:$AI$28,MATCH('raw data'!AG248,'normalized by minutes'!$AH$12:$AH$28,0)),"")</f>
        <v>bucks</v>
      </c>
      <c r="AJ248" s="3">
        <f t="shared" si="26"/>
        <v>0</v>
      </c>
      <c r="AM248" s="3" t="s">
        <v>4</v>
      </c>
      <c r="AO248" s="3" t="s">
        <v>128</v>
      </c>
      <c r="AP248" s="3">
        <v>26</v>
      </c>
      <c r="AQ248" s="3">
        <v>-200</v>
      </c>
      <c r="AR248" s="3">
        <v>161</v>
      </c>
      <c r="AS248" s="3">
        <v>5</v>
      </c>
      <c r="AT248" s="3">
        <v>72.900000000000006</v>
      </c>
      <c r="AU248" s="3" t="s">
        <v>359</v>
      </c>
      <c r="AV248" s="3" t="b">
        <f t="shared" si="21"/>
        <v>0</v>
      </c>
      <c r="AW248" s="3" t="b">
        <f t="shared" si="22"/>
        <v>0</v>
      </c>
      <c r="AX248" s="3" t="b">
        <f t="shared" si="23"/>
        <v>0</v>
      </c>
      <c r="AY248" s="3" t="b">
        <f t="shared" si="24"/>
        <v>0</v>
      </c>
      <c r="AZ248" s="3" t="b">
        <f t="shared" si="25"/>
        <v>0</v>
      </c>
      <c r="BA248" s="3">
        <f t="shared" si="27"/>
        <v>1</v>
      </c>
      <c r="BB248" s="3">
        <f>SUM($BA$2:BA248)</f>
        <v>113</v>
      </c>
    </row>
    <row r="249" spans="1:54" x14ac:dyDescent="0.35">
      <c r="A249" s="3">
        <v>42000406</v>
      </c>
      <c r="B249" s="3" t="s">
        <v>101</v>
      </c>
      <c r="C249" s="4">
        <v>44397</v>
      </c>
      <c r="D249" s="3" t="s">
        <v>106</v>
      </c>
      <c r="E249" s="3" t="s">
        <v>103</v>
      </c>
      <c r="F249" s="3" t="s">
        <v>102</v>
      </c>
      <c r="G249" s="3" t="s">
        <v>104</v>
      </c>
      <c r="H249" s="3" t="s">
        <v>105</v>
      </c>
      <c r="I249" s="3" t="s">
        <v>107</v>
      </c>
      <c r="J249" s="3" t="s">
        <v>67</v>
      </c>
      <c r="K249" s="3" t="s">
        <v>66</v>
      </c>
      <c r="L249" s="3" t="s">
        <v>108</v>
      </c>
      <c r="M249" s="3" t="s">
        <v>68</v>
      </c>
      <c r="N249" s="3">
        <v>3</v>
      </c>
      <c r="O249" s="3">
        <v>51</v>
      </c>
      <c r="P249" s="3">
        <v>48</v>
      </c>
      <c r="Q249" s="5">
        <v>7.1990740740740739E-3</v>
      </c>
      <c r="R249" s="5">
        <v>1.1342592592592591E-3</v>
      </c>
      <c r="S249" s="5" t="s">
        <v>573</v>
      </c>
      <c r="T249" s="9">
        <f>MID(Table1[[#This Row],[Duration of the event described in that row.]],3,2)*60+RIGHT(Table1[[#This Row],[Duration of the event described in that row.]],2)</f>
        <v>1</v>
      </c>
      <c r="U249" s="3">
        <v>248</v>
      </c>
      <c r="V249" s="3" t="s">
        <v>110</v>
      </c>
      <c r="W249" s="3" t="s">
        <v>5</v>
      </c>
      <c r="AG249" s="3" t="s">
        <v>106</v>
      </c>
      <c r="AI249" s="3" t="str">
        <f>_xlfn.IFNA(INDEX('normalized by minutes'!$AI$12:$AI$28,MATCH('raw data'!AG249,'normalized by minutes'!$AH$12:$AH$28,0)),"")</f>
        <v>suns</v>
      </c>
      <c r="AJ249" s="3">
        <f t="shared" si="26"/>
        <v>0</v>
      </c>
      <c r="AO249" s="3" t="s">
        <v>14</v>
      </c>
      <c r="AU249" s="3" t="s">
        <v>360</v>
      </c>
      <c r="AV249" s="3" t="b">
        <f t="shared" si="21"/>
        <v>0</v>
      </c>
      <c r="AW249" s="3" t="b">
        <f t="shared" si="22"/>
        <v>1</v>
      </c>
      <c r="AX249" s="3" t="b">
        <f t="shared" si="23"/>
        <v>0</v>
      </c>
      <c r="AY249" s="3" t="b">
        <f t="shared" si="24"/>
        <v>0</v>
      </c>
      <c r="AZ249" s="3" t="b">
        <f t="shared" si="25"/>
        <v>0</v>
      </c>
      <c r="BA249" s="3">
        <f t="shared" si="27"/>
        <v>0</v>
      </c>
      <c r="BB249" s="3">
        <f>SUM($BA$2:BA249)</f>
        <v>113</v>
      </c>
    </row>
    <row r="250" spans="1:54" x14ac:dyDescent="0.35">
      <c r="A250" s="3">
        <v>42000406</v>
      </c>
      <c r="B250" s="3" t="s">
        <v>101</v>
      </c>
      <c r="C250" s="4">
        <v>44397</v>
      </c>
      <c r="D250" s="3" t="s">
        <v>106</v>
      </c>
      <c r="E250" s="3" t="s">
        <v>103</v>
      </c>
      <c r="F250" s="3" t="s">
        <v>102</v>
      </c>
      <c r="G250" s="3" t="s">
        <v>104</v>
      </c>
      <c r="H250" s="3" t="s">
        <v>105</v>
      </c>
      <c r="I250" s="3" t="s">
        <v>107</v>
      </c>
      <c r="J250" s="3" t="s">
        <v>67</v>
      </c>
      <c r="K250" s="3" t="s">
        <v>66</v>
      </c>
      <c r="L250" s="3" t="s">
        <v>108</v>
      </c>
      <c r="M250" s="3" t="s">
        <v>68</v>
      </c>
      <c r="N250" s="3">
        <v>3</v>
      </c>
      <c r="O250" s="3">
        <v>53</v>
      </c>
      <c r="P250" s="3">
        <v>48</v>
      </c>
      <c r="Q250" s="5">
        <v>6.8865740740740736E-3</v>
      </c>
      <c r="R250" s="5">
        <v>1.4467592592592594E-3</v>
      </c>
      <c r="S250" s="5" t="s">
        <v>590</v>
      </c>
      <c r="T250" s="9">
        <f>MID(Table1[[#This Row],[Duration of the event described in that row.]],3,2)*60+RIGHT(Table1[[#This Row],[Duration of the event described in that row.]],2)</f>
        <v>27</v>
      </c>
      <c r="U250" s="3">
        <v>249</v>
      </c>
      <c r="V250" s="3" t="s">
        <v>110</v>
      </c>
      <c r="W250" s="3" t="s">
        <v>7</v>
      </c>
      <c r="AG250" s="3" t="s">
        <v>103</v>
      </c>
      <c r="AH250" s="3">
        <v>2</v>
      </c>
      <c r="AI250" s="3" t="str">
        <f>_xlfn.IFNA(INDEX('normalized by minutes'!$AI$12:$AI$28,MATCH('raw data'!AG250,'normalized by minutes'!$AH$12:$AH$28,0)),"")</f>
        <v>suns</v>
      </c>
      <c r="AJ250" s="3">
        <f t="shared" si="26"/>
        <v>-2</v>
      </c>
      <c r="AM250" s="3" t="s">
        <v>8</v>
      </c>
      <c r="AO250" s="3" t="s">
        <v>170</v>
      </c>
      <c r="AP250" s="3">
        <v>18</v>
      </c>
      <c r="AQ250" s="3">
        <v>-105</v>
      </c>
      <c r="AR250" s="3">
        <v>141</v>
      </c>
      <c r="AS250" s="3">
        <v>35.5</v>
      </c>
      <c r="AT250" s="3">
        <v>19.100000000000001</v>
      </c>
      <c r="AU250" s="3" t="s">
        <v>361</v>
      </c>
      <c r="AV250" s="3" t="b">
        <f t="shared" si="21"/>
        <v>1</v>
      </c>
      <c r="AW250" s="3" t="b">
        <f t="shared" si="22"/>
        <v>0</v>
      </c>
      <c r="AX250" s="3" t="b">
        <f t="shared" si="23"/>
        <v>0</v>
      </c>
      <c r="AY250" s="3" t="b">
        <f t="shared" si="24"/>
        <v>0</v>
      </c>
      <c r="AZ250" s="3" t="b">
        <f t="shared" si="25"/>
        <v>0</v>
      </c>
      <c r="BA250" s="3">
        <f t="shared" si="27"/>
        <v>1</v>
      </c>
      <c r="BB250" s="3">
        <f>SUM($BA$2:BA250)</f>
        <v>114</v>
      </c>
    </row>
    <row r="251" spans="1:54" x14ac:dyDescent="0.35">
      <c r="A251" s="3">
        <v>42000406</v>
      </c>
      <c r="B251" s="3" t="s">
        <v>101</v>
      </c>
      <c r="C251" s="4">
        <v>44397</v>
      </c>
      <c r="D251" s="3" t="s">
        <v>106</v>
      </c>
      <c r="E251" s="3" t="s">
        <v>103</v>
      </c>
      <c r="F251" s="3" t="s">
        <v>102</v>
      </c>
      <c r="G251" s="3" t="s">
        <v>104</v>
      </c>
      <c r="H251" s="3" t="s">
        <v>105</v>
      </c>
      <c r="I251" s="3" t="s">
        <v>107</v>
      </c>
      <c r="J251" s="3" t="s">
        <v>67</v>
      </c>
      <c r="K251" s="3" t="s">
        <v>66</v>
      </c>
      <c r="L251" s="3" t="s">
        <v>108</v>
      </c>
      <c r="M251" s="3" t="s">
        <v>68</v>
      </c>
      <c r="N251" s="3">
        <v>3</v>
      </c>
      <c r="O251" s="3">
        <v>53</v>
      </c>
      <c r="P251" s="3">
        <v>48</v>
      </c>
      <c r="Q251" s="5">
        <v>6.7939814814814816E-3</v>
      </c>
      <c r="R251" s="5">
        <v>1.5393518518518519E-3</v>
      </c>
      <c r="S251" s="5" t="s">
        <v>586</v>
      </c>
      <c r="T251" s="9">
        <f>MID(Table1[[#This Row],[Duration of the event described in that row.]],3,2)*60+RIGHT(Table1[[#This Row],[Duration of the event described in that row.]],2)</f>
        <v>8</v>
      </c>
      <c r="U251" s="3">
        <v>250</v>
      </c>
      <c r="V251" s="3" t="s">
        <v>69</v>
      </c>
      <c r="W251" s="3" t="s">
        <v>7</v>
      </c>
      <c r="AG251" s="3" t="s">
        <v>67</v>
      </c>
      <c r="AH251" s="3">
        <v>0</v>
      </c>
      <c r="AI251" s="3" t="str">
        <f>_xlfn.IFNA(INDEX('normalized by minutes'!$AI$12:$AI$28,MATCH('raw data'!AG251,'normalized by minutes'!$AH$12:$AH$28,0)),"")</f>
        <v>bucks</v>
      </c>
      <c r="AJ251" s="3">
        <f t="shared" si="26"/>
        <v>0</v>
      </c>
      <c r="AM251" s="3" t="s">
        <v>4</v>
      </c>
      <c r="AO251" s="3" t="s">
        <v>228</v>
      </c>
      <c r="AP251" s="3">
        <v>6</v>
      </c>
      <c r="AQ251" s="3">
        <v>35</v>
      </c>
      <c r="AR251" s="3">
        <v>48</v>
      </c>
      <c r="AS251" s="3">
        <v>28.5</v>
      </c>
      <c r="AT251" s="3">
        <v>84.2</v>
      </c>
      <c r="AU251" s="3" t="s">
        <v>362</v>
      </c>
      <c r="AV251" s="3" t="b">
        <f t="shared" si="21"/>
        <v>0</v>
      </c>
      <c r="AW251" s="3" t="b">
        <f t="shared" si="22"/>
        <v>0</v>
      </c>
      <c r="AX251" s="3" t="b">
        <f t="shared" si="23"/>
        <v>0</v>
      </c>
      <c r="AY251" s="3" t="b">
        <f t="shared" si="24"/>
        <v>0</v>
      </c>
      <c r="AZ251" s="3" t="b">
        <f t="shared" si="25"/>
        <v>0</v>
      </c>
      <c r="BA251" s="3">
        <f t="shared" si="27"/>
        <v>1</v>
      </c>
      <c r="BB251" s="3">
        <f>SUM($BA$2:BA251)</f>
        <v>115</v>
      </c>
    </row>
    <row r="252" spans="1:54" x14ac:dyDescent="0.35">
      <c r="A252" s="3">
        <v>42000406</v>
      </c>
      <c r="B252" s="3" t="s">
        <v>101</v>
      </c>
      <c r="C252" s="4">
        <v>44397</v>
      </c>
      <c r="D252" s="3" t="s">
        <v>106</v>
      </c>
      <c r="E252" s="3" t="s">
        <v>103</v>
      </c>
      <c r="F252" s="3" t="s">
        <v>102</v>
      </c>
      <c r="G252" s="3" t="s">
        <v>104</v>
      </c>
      <c r="H252" s="3" t="s">
        <v>105</v>
      </c>
      <c r="I252" s="3" t="s">
        <v>107</v>
      </c>
      <c r="J252" s="3" t="s">
        <v>67</v>
      </c>
      <c r="K252" s="3" t="s">
        <v>66</v>
      </c>
      <c r="L252" s="3" t="s">
        <v>108</v>
      </c>
      <c r="M252" s="3" t="s">
        <v>68</v>
      </c>
      <c r="N252" s="3">
        <v>3</v>
      </c>
      <c r="O252" s="3">
        <v>53</v>
      </c>
      <c r="P252" s="3">
        <v>48</v>
      </c>
      <c r="Q252" s="5">
        <v>6.7939814814814816E-3</v>
      </c>
      <c r="R252" s="5">
        <v>1.5393518518518519E-3</v>
      </c>
      <c r="S252" s="5" t="s">
        <v>563</v>
      </c>
      <c r="T252" s="9">
        <f>MID(Table1[[#This Row],[Duration of the event described in that row.]],3,2)*60+RIGHT(Table1[[#This Row],[Duration of the event described in that row.]],2)</f>
        <v>0</v>
      </c>
      <c r="U252" s="3">
        <v>251</v>
      </c>
      <c r="V252" s="3" t="s">
        <v>69</v>
      </c>
      <c r="W252" s="3" t="s">
        <v>5</v>
      </c>
      <c r="AG252" s="3" t="s">
        <v>108</v>
      </c>
      <c r="AI252" s="3" t="str">
        <f>_xlfn.IFNA(INDEX('normalized by minutes'!$AI$12:$AI$28,MATCH('raw data'!AG252,'normalized by minutes'!$AH$12:$AH$28,0)),"")</f>
        <v>bucks</v>
      </c>
      <c r="AJ252" s="3">
        <f t="shared" si="26"/>
        <v>0</v>
      </c>
      <c r="AO252" s="3" t="s">
        <v>6</v>
      </c>
      <c r="AU252" s="3" t="s">
        <v>363</v>
      </c>
      <c r="AV252" s="3" t="b">
        <f t="shared" si="21"/>
        <v>0</v>
      </c>
      <c r="AW252" s="3" t="b">
        <f t="shared" si="22"/>
        <v>0</v>
      </c>
      <c r="AX252" s="3" t="b">
        <f t="shared" si="23"/>
        <v>0</v>
      </c>
      <c r="AY252" s="3" t="b">
        <f t="shared" si="24"/>
        <v>0</v>
      </c>
      <c r="AZ252" s="3" t="b">
        <f t="shared" si="25"/>
        <v>0</v>
      </c>
      <c r="BA252" s="3">
        <f t="shared" si="27"/>
        <v>0</v>
      </c>
      <c r="BB252" s="3">
        <f>SUM($BA$2:BA252)</f>
        <v>115</v>
      </c>
    </row>
    <row r="253" spans="1:54" x14ac:dyDescent="0.35">
      <c r="A253" s="3">
        <v>42000406</v>
      </c>
      <c r="B253" s="3" t="s">
        <v>101</v>
      </c>
      <c r="C253" s="4">
        <v>44397</v>
      </c>
      <c r="D253" s="3" t="s">
        <v>106</v>
      </c>
      <c r="E253" s="3" t="s">
        <v>103</v>
      </c>
      <c r="F253" s="3" t="s">
        <v>102</v>
      </c>
      <c r="G253" s="3" t="s">
        <v>104</v>
      </c>
      <c r="H253" s="3" t="s">
        <v>105</v>
      </c>
      <c r="I253" s="3" t="s">
        <v>107</v>
      </c>
      <c r="J253" s="3" t="s">
        <v>67</v>
      </c>
      <c r="K253" s="3" t="s">
        <v>66</v>
      </c>
      <c r="L253" s="3" t="s">
        <v>108</v>
      </c>
      <c r="M253" s="3" t="s">
        <v>68</v>
      </c>
      <c r="N253" s="3">
        <v>3</v>
      </c>
      <c r="O253" s="3">
        <v>53</v>
      </c>
      <c r="P253" s="3">
        <v>48</v>
      </c>
      <c r="Q253" s="5">
        <v>6.7939814814814816E-3</v>
      </c>
      <c r="R253" s="5">
        <v>1.5393518518518519E-3</v>
      </c>
      <c r="S253" s="5" t="s">
        <v>563</v>
      </c>
      <c r="T253" s="9">
        <f>MID(Table1[[#This Row],[Duration of the event described in that row.]],3,2)*60+RIGHT(Table1[[#This Row],[Duration of the event described in that row.]],2)</f>
        <v>0</v>
      </c>
      <c r="U253" s="3">
        <v>252</v>
      </c>
      <c r="V253" s="3" t="s">
        <v>69</v>
      </c>
      <c r="W253" s="3" t="s">
        <v>18</v>
      </c>
      <c r="AG253" s="3" t="s">
        <v>108</v>
      </c>
      <c r="AI253" s="3" t="str">
        <f>_xlfn.IFNA(INDEX('normalized by minutes'!$AI$12:$AI$28,MATCH('raw data'!AG253,'normalized by minutes'!$AH$12:$AH$28,0)),"")</f>
        <v>bucks</v>
      </c>
      <c r="AJ253" s="3">
        <f t="shared" si="26"/>
        <v>0</v>
      </c>
      <c r="AL253" s="3" t="s">
        <v>364</v>
      </c>
      <c r="AO253" s="3" t="s">
        <v>364</v>
      </c>
      <c r="AU253" s="3" t="s">
        <v>365</v>
      </c>
      <c r="AV253" s="3" t="b">
        <f t="shared" si="21"/>
        <v>0</v>
      </c>
      <c r="AW253" s="3" t="b">
        <f t="shared" si="22"/>
        <v>0</v>
      </c>
      <c r="AX253" s="3" t="b">
        <f t="shared" si="23"/>
        <v>1</v>
      </c>
      <c r="AY253" s="3" t="b">
        <f t="shared" si="24"/>
        <v>0</v>
      </c>
      <c r="AZ253" s="3" t="b">
        <f t="shared" si="25"/>
        <v>0</v>
      </c>
      <c r="BA253" s="3">
        <f t="shared" si="27"/>
        <v>0</v>
      </c>
      <c r="BB253" s="3">
        <f>SUM($BA$2:BA253)</f>
        <v>115</v>
      </c>
    </row>
    <row r="254" spans="1:54" x14ac:dyDescent="0.35">
      <c r="A254" s="3">
        <v>42000406</v>
      </c>
      <c r="B254" s="3" t="s">
        <v>101</v>
      </c>
      <c r="C254" s="4">
        <v>44397</v>
      </c>
      <c r="D254" s="3" t="s">
        <v>106</v>
      </c>
      <c r="E254" s="3" t="s">
        <v>103</v>
      </c>
      <c r="F254" s="3" t="s">
        <v>102</v>
      </c>
      <c r="G254" s="3" t="s">
        <v>104</v>
      </c>
      <c r="H254" s="3" t="s">
        <v>105</v>
      </c>
      <c r="I254" s="3" t="s">
        <v>107</v>
      </c>
      <c r="J254" s="3" t="s">
        <v>67</v>
      </c>
      <c r="K254" s="3" t="s">
        <v>66</v>
      </c>
      <c r="L254" s="3" t="s">
        <v>108</v>
      </c>
      <c r="M254" s="3" t="s">
        <v>68</v>
      </c>
      <c r="N254" s="3">
        <v>3</v>
      </c>
      <c r="O254" s="3">
        <v>53</v>
      </c>
      <c r="P254" s="3">
        <v>48</v>
      </c>
      <c r="Q254" s="5">
        <v>6.6319444444444446E-3</v>
      </c>
      <c r="R254" s="5">
        <v>1.7013888888888892E-3</v>
      </c>
      <c r="S254" s="5" t="s">
        <v>569</v>
      </c>
      <c r="T254" s="9">
        <f>MID(Table1[[#This Row],[Duration of the event described in that row.]],3,2)*60+RIGHT(Table1[[#This Row],[Duration of the event described in that row.]],2)</f>
        <v>14</v>
      </c>
      <c r="U254" s="3">
        <v>253</v>
      </c>
      <c r="V254" s="3" t="s">
        <v>110</v>
      </c>
      <c r="W254" s="3" t="s">
        <v>7</v>
      </c>
      <c r="AG254" s="3" t="s">
        <v>104</v>
      </c>
      <c r="AH254" s="3">
        <v>0</v>
      </c>
      <c r="AI254" s="3" t="str">
        <f>_xlfn.IFNA(INDEX('normalized by minutes'!$AI$12:$AI$28,MATCH('raw data'!AG254,'normalized by minutes'!$AH$12:$AH$28,0)),"")</f>
        <v>suns</v>
      </c>
      <c r="AJ254" s="3">
        <f t="shared" si="26"/>
        <v>0</v>
      </c>
      <c r="AM254" s="3" t="s">
        <v>4</v>
      </c>
      <c r="AO254" s="3" t="s">
        <v>111</v>
      </c>
      <c r="AP254" s="3">
        <v>15</v>
      </c>
      <c r="AQ254" s="3">
        <v>63</v>
      </c>
      <c r="AR254" s="3">
        <v>136</v>
      </c>
      <c r="AS254" s="3">
        <v>18.7</v>
      </c>
      <c r="AT254" s="3">
        <v>18.600000000000001</v>
      </c>
      <c r="AU254" s="3" t="s">
        <v>366</v>
      </c>
      <c r="AV254" s="3" t="b">
        <f t="shared" si="21"/>
        <v>0</v>
      </c>
      <c r="AW254" s="3" t="b">
        <f t="shared" si="22"/>
        <v>0</v>
      </c>
      <c r="AX254" s="3" t="b">
        <f t="shared" si="23"/>
        <v>0</v>
      </c>
      <c r="AY254" s="3" t="b">
        <f t="shared" si="24"/>
        <v>0</v>
      </c>
      <c r="AZ254" s="3" t="b">
        <f t="shared" si="25"/>
        <v>0</v>
      </c>
      <c r="BA254" s="3">
        <f t="shared" si="27"/>
        <v>1</v>
      </c>
      <c r="BB254" s="3">
        <f>SUM($BA$2:BA254)</f>
        <v>116</v>
      </c>
    </row>
    <row r="255" spans="1:54" x14ac:dyDescent="0.35">
      <c r="A255" s="3">
        <v>42000406</v>
      </c>
      <c r="B255" s="3" t="s">
        <v>101</v>
      </c>
      <c r="C255" s="4">
        <v>44397</v>
      </c>
      <c r="D255" s="3" t="s">
        <v>106</v>
      </c>
      <c r="E255" s="3" t="s">
        <v>103</v>
      </c>
      <c r="F255" s="3" t="s">
        <v>102</v>
      </c>
      <c r="G255" s="3" t="s">
        <v>104</v>
      </c>
      <c r="H255" s="3" t="s">
        <v>105</v>
      </c>
      <c r="I255" s="3" t="s">
        <v>107</v>
      </c>
      <c r="J255" s="3" t="s">
        <v>67</v>
      </c>
      <c r="K255" s="3" t="s">
        <v>66</v>
      </c>
      <c r="L255" s="3" t="s">
        <v>108</v>
      </c>
      <c r="M255" s="3" t="s">
        <v>68</v>
      </c>
      <c r="N255" s="3">
        <v>3</v>
      </c>
      <c r="O255" s="3">
        <v>53</v>
      </c>
      <c r="P255" s="3">
        <v>48</v>
      </c>
      <c r="Q255" s="5">
        <v>6.5972222222222222E-3</v>
      </c>
      <c r="R255" s="5">
        <v>1.736111111111111E-3</v>
      </c>
      <c r="S255" s="5" t="s">
        <v>578</v>
      </c>
      <c r="T255" s="9">
        <f>MID(Table1[[#This Row],[Duration of the event described in that row.]],3,2)*60+RIGHT(Table1[[#This Row],[Duration of the event described in that row.]],2)</f>
        <v>3</v>
      </c>
      <c r="U255" s="3">
        <v>254</v>
      </c>
      <c r="V255" s="3" t="s">
        <v>69</v>
      </c>
      <c r="W255" s="3" t="s">
        <v>5</v>
      </c>
      <c r="AG255" s="3" t="s">
        <v>107</v>
      </c>
      <c r="AI255" s="3" t="str">
        <f>_xlfn.IFNA(INDEX('normalized by minutes'!$AI$12:$AI$28,MATCH('raw data'!AG255,'normalized by minutes'!$AH$12:$AH$28,0)),"")</f>
        <v>bucks</v>
      </c>
      <c r="AJ255" s="3">
        <f t="shared" si="26"/>
        <v>0</v>
      </c>
      <c r="AO255" s="3" t="s">
        <v>14</v>
      </c>
      <c r="AU255" s="3" t="s">
        <v>367</v>
      </c>
      <c r="AV255" s="3" t="b">
        <f t="shared" si="21"/>
        <v>0</v>
      </c>
      <c r="AW255" s="3" t="b">
        <f t="shared" si="22"/>
        <v>1</v>
      </c>
      <c r="AX255" s="3" t="b">
        <f t="shared" si="23"/>
        <v>0</v>
      </c>
      <c r="AY255" s="3" t="b">
        <f t="shared" si="24"/>
        <v>0</v>
      </c>
      <c r="AZ255" s="3" t="b">
        <f t="shared" si="25"/>
        <v>0</v>
      </c>
      <c r="BA255" s="3">
        <f t="shared" si="27"/>
        <v>0</v>
      </c>
      <c r="BB255" s="3">
        <f>SUM($BA$2:BA255)</f>
        <v>116</v>
      </c>
    </row>
    <row r="256" spans="1:54" x14ac:dyDescent="0.35">
      <c r="A256" s="3">
        <v>42000406</v>
      </c>
      <c r="B256" s="3" t="s">
        <v>101</v>
      </c>
      <c r="C256" s="4">
        <v>44397</v>
      </c>
      <c r="D256" s="3" t="s">
        <v>106</v>
      </c>
      <c r="E256" s="3" t="s">
        <v>103</v>
      </c>
      <c r="F256" s="3" t="s">
        <v>102</v>
      </c>
      <c r="G256" s="3" t="s">
        <v>104</v>
      </c>
      <c r="H256" s="3" t="s">
        <v>105</v>
      </c>
      <c r="I256" s="3" t="s">
        <v>107</v>
      </c>
      <c r="J256" s="3" t="s">
        <v>67</v>
      </c>
      <c r="K256" s="3" t="s">
        <v>66</v>
      </c>
      <c r="L256" s="3" t="s">
        <v>108</v>
      </c>
      <c r="M256" s="3" t="s">
        <v>68</v>
      </c>
      <c r="N256" s="3">
        <v>3</v>
      </c>
      <c r="O256" s="3">
        <v>53</v>
      </c>
      <c r="P256" s="3">
        <v>50</v>
      </c>
      <c r="Q256" s="5">
        <v>6.5624999999999998E-3</v>
      </c>
      <c r="R256" s="5">
        <v>1.7708333333333332E-3</v>
      </c>
      <c r="S256" s="5" t="s">
        <v>578</v>
      </c>
      <c r="T256" s="9">
        <f>MID(Table1[[#This Row],[Duration of the event described in that row.]],3,2)*60+RIGHT(Table1[[#This Row],[Duration of the event described in that row.]],2)</f>
        <v>3</v>
      </c>
      <c r="U256" s="3">
        <v>255</v>
      </c>
      <c r="V256" s="3" t="s">
        <v>69</v>
      </c>
      <c r="W256" s="3" t="s">
        <v>7</v>
      </c>
      <c r="AG256" s="3" t="s">
        <v>107</v>
      </c>
      <c r="AH256" s="3">
        <v>2</v>
      </c>
      <c r="AI256" s="3" t="str">
        <f>_xlfn.IFNA(INDEX('normalized by minutes'!$AI$12:$AI$28,MATCH('raw data'!AG256,'normalized by minutes'!$AH$12:$AH$28,0)),"")</f>
        <v>bucks</v>
      </c>
      <c r="AJ256" s="3">
        <f t="shared" si="26"/>
        <v>2</v>
      </c>
      <c r="AM256" s="3" t="s">
        <v>8</v>
      </c>
      <c r="AO256" s="3" t="s">
        <v>115</v>
      </c>
      <c r="AP256" s="3">
        <v>2</v>
      </c>
      <c r="AQ256" s="3">
        <v>-2</v>
      </c>
      <c r="AR256" s="3">
        <v>21</v>
      </c>
      <c r="AS256" s="3">
        <v>24.8</v>
      </c>
      <c r="AT256" s="3">
        <v>86.9</v>
      </c>
      <c r="AU256" s="3" t="s">
        <v>368</v>
      </c>
      <c r="AV256" s="3" t="b">
        <f t="shared" si="21"/>
        <v>1</v>
      </c>
      <c r="AW256" s="3" t="b">
        <f t="shared" si="22"/>
        <v>0</v>
      </c>
      <c r="AX256" s="3" t="b">
        <f t="shared" si="23"/>
        <v>0</v>
      </c>
      <c r="AY256" s="3" t="b">
        <f t="shared" si="24"/>
        <v>0</v>
      </c>
      <c r="AZ256" s="3" t="b">
        <f t="shared" si="25"/>
        <v>0</v>
      </c>
      <c r="BA256" s="3">
        <f t="shared" si="27"/>
        <v>1</v>
      </c>
      <c r="BB256" s="3">
        <f>SUM($BA$2:BA256)</f>
        <v>117</v>
      </c>
    </row>
    <row r="257" spans="1:54" x14ac:dyDescent="0.35">
      <c r="A257" s="3">
        <v>42000406</v>
      </c>
      <c r="B257" s="3" t="s">
        <v>101</v>
      </c>
      <c r="C257" s="4">
        <v>44397</v>
      </c>
      <c r="D257" s="3" t="s">
        <v>106</v>
      </c>
      <c r="E257" s="3" t="s">
        <v>103</v>
      </c>
      <c r="F257" s="3" t="s">
        <v>102</v>
      </c>
      <c r="G257" s="3" t="s">
        <v>104</v>
      </c>
      <c r="H257" s="3" t="s">
        <v>105</v>
      </c>
      <c r="I257" s="3" t="s">
        <v>107</v>
      </c>
      <c r="J257" s="3" t="s">
        <v>67</v>
      </c>
      <c r="K257" s="3" t="s">
        <v>66</v>
      </c>
      <c r="L257" s="3" t="s">
        <v>108</v>
      </c>
      <c r="M257" s="3" t="s">
        <v>68</v>
      </c>
      <c r="N257" s="3">
        <v>3</v>
      </c>
      <c r="O257" s="3">
        <v>55</v>
      </c>
      <c r="P257" s="3">
        <v>50</v>
      </c>
      <c r="Q257" s="5">
        <v>6.4120370370370364E-3</v>
      </c>
      <c r="R257" s="5">
        <v>1.9212962962962962E-3</v>
      </c>
      <c r="S257" s="5" t="s">
        <v>588</v>
      </c>
      <c r="T257" s="9">
        <f>MID(Table1[[#This Row],[Duration of the event described in that row.]],3,2)*60+RIGHT(Table1[[#This Row],[Duration of the event described in that row.]],2)</f>
        <v>13</v>
      </c>
      <c r="U257" s="3">
        <v>256</v>
      </c>
      <c r="V257" s="3" t="s">
        <v>110</v>
      </c>
      <c r="W257" s="3" t="s">
        <v>7</v>
      </c>
      <c r="AG257" s="3" t="s">
        <v>103</v>
      </c>
      <c r="AH257" s="3">
        <v>2</v>
      </c>
      <c r="AI257" s="3" t="str">
        <f>_xlfn.IFNA(INDEX('normalized by minutes'!$AI$12:$AI$28,MATCH('raw data'!AG257,'normalized by minutes'!$AH$12:$AH$28,0)),"")</f>
        <v>suns</v>
      </c>
      <c r="AJ257" s="3">
        <f t="shared" si="26"/>
        <v>-2</v>
      </c>
      <c r="AM257" s="3" t="s">
        <v>8</v>
      </c>
      <c r="AO257" s="3" t="s">
        <v>111</v>
      </c>
      <c r="AP257" s="3">
        <v>17</v>
      </c>
      <c r="AQ257" s="3">
        <v>-76</v>
      </c>
      <c r="AR257" s="3">
        <v>148</v>
      </c>
      <c r="AS257" s="3">
        <v>32.6</v>
      </c>
      <c r="AT257" s="3">
        <v>19.8</v>
      </c>
      <c r="AU257" s="3" t="s">
        <v>369</v>
      </c>
      <c r="AV257" s="3" t="b">
        <f t="shared" si="21"/>
        <v>1</v>
      </c>
      <c r="AW257" s="3" t="b">
        <f t="shared" si="22"/>
        <v>0</v>
      </c>
      <c r="AX257" s="3" t="b">
        <f t="shared" si="23"/>
        <v>0</v>
      </c>
      <c r="AY257" s="3" t="b">
        <f t="shared" si="24"/>
        <v>0</v>
      </c>
      <c r="AZ257" s="3" t="b">
        <f t="shared" si="25"/>
        <v>0</v>
      </c>
      <c r="BA257" s="3">
        <f t="shared" si="27"/>
        <v>1</v>
      </c>
      <c r="BB257" s="3">
        <f>SUM($BA$2:BA257)</f>
        <v>118</v>
      </c>
    </row>
    <row r="258" spans="1:54" x14ac:dyDescent="0.35">
      <c r="A258" s="3">
        <v>42000406</v>
      </c>
      <c r="B258" s="3" t="s">
        <v>101</v>
      </c>
      <c r="C258" s="4">
        <v>44397</v>
      </c>
      <c r="D258" s="3" t="s">
        <v>106</v>
      </c>
      <c r="E258" s="3" t="s">
        <v>103</v>
      </c>
      <c r="F258" s="3" t="s">
        <v>102</v>
      </c>
      <c r="G258" s="3" t="s">
        <v>104</v>
      </c>
      <c r="H258" s="3" t="s">
        <v>105</v>
      </c>
      <c r="I258" s="3" t="s">
        <v>107</v>
      </c>
      <c r="J258" s="3" t="s">
        <v>67</v>
      </c>
      <c r="K258" s="3" t="s">
        <v>66</v>
      </c>
      <c r="L258" s="3" t="s">
        <v>108</v>
      </c>
      <c r="M258" s="3" t="s">
        <v>68</v>
      </c>
      <c r="N258" s="3">
        <v>3</v>
      </c>
      <c r="O258" s="3">
        <v>55</v>
      </c>
      <c r="P258" s="3">
        <v>50</v>
      </c>
      <c r="Q258" s="5">
        <v>6.2499999999999995E-3</v>
      </c>
      <c r="R258" s="5">
        <v>2.0833333333333333E-3</v>
      </c>
      <c r="S258" s="5" t="s">
        <v>569</v>
      </c>
      <c r="T258" s="9">
        <f>MID(Table1[[#This Row],[Duration of the event described in that row.]],3,2)*60+RIGHT(Table1[[#This Row],[Duration of the event described in that row.]],2)</f>
        <v>14</v>
      </c>
      <c r="U258" s="3">
        <v>257</v>
      </c>
      <c r="V258" s="3" t="s">
        <v>69</v>
      </c>
      <c r="W258" s="3" t="s">
        <v>18</v>
      </c>
      <c r="AG258" s="3" t="s">
        <v>67</v>
      </c>
      <c r="AI258" s="3" t="str">
        <f>_xlfn.IFNA(INDEX('normalized by minutes'!$AI$12:$AI$28,MATCH('raw data'!AG258,'normalized by minutes'!$AH$12:$AH$28,0)),"")</f>
        <v>bucks</v>
      </c>
      <c r="AJ258" s="3">
        <f t="shared" si="26"/>
        <v>0</v>
      </c>
      <c r="AL258" s="3" t="s">
        <v>72</v>
      </c>
      <c r="AO258" s="3" t="s">
        <v>72</v>
      </c>
      <c r="AU258" s="3" t="s">
        <v>370</v>
      </c>
      <c r="AV258" s="3" t="b">
        <f t="shared" ref="AV258:AV321" si="28">AH258&gt;1</f>
        <v>0</v>
      </c>
      <c r="AW258" s="3" t="b">
        <f t="shared" ref="AW258:AW321" si="29">AO258="rebound defensive"</f>
        <v>0</v>
      </c>
      <c r="AX258" s="3" t="b">
        <f t="shared" ref="AX258:AX321" si="30">W258="turnover"</f>
        <v>1</v>
      </c>
      <c r="AY258" s="3" t="b">
        <f t="shared" ref="AY258:AY321" si="31">W258="end of period"</f>
        <v>0</v>
      </c>
      <c r="AZ258" s="3" t="b">
        <f t="shared" ref="AZ258:AZ321" si="32">AND(W258="free throw",NOT(W259="free throw"),AJ258=1)</f>
        <v>0</v>
      </c>
      <c r="BA258" s="3">
        <f t="shared" si="27"/>
        <v>1</v>
      </c>
      <c r="BB258" s="3">
        <f>SUM($BA$2:BA258)</f>
        <v>119</v>
      </c>
    </row>
    <row r="259" spans="1:54" x14ac:dyDescent="0.35">
      <c r="A259" s="3">
        <v>42000406</v>
      </c>
      <c r="B259" s="3" t="s">
        <v>101</v>
      </c>
      <c r="C259" s="4">
        <v>44397</v>
      </c>
      <c r="D259" s="3" t="s">
        <v>106</v>
      </c>
      <c r="E259" s="3" t="s">
        <v>103</v>
      </c>
      <c r="F259" s="3" t="s">
        <v>102</v>
      </c>
      <c r="G259" s="3" t="s">
        <v>104</v>
      </c>
      <c r="H259" s="3" t="s">
        <v>105</v>
      </c>
      <c r="I259" s="3" t="s">
        <v>107</v>
      </c>
      <c r="J259" s="3" t="s">
        <v>67</v>
      </c>
      <c r="K259" s="3" t="s">
        <v>66</v>
      </c>
      <c r="L259" s="3" t="s">
        <v>108</v>
      </c>
      <c r="M259" s="3" t="s">
        <v>68</v>
      </c>
      <c r="N259" s="3">
        <v>3</v>
      </c>
      <c r="O259" s="3">
        <v>55</v>
      </c>
      <c r="P259" s="3">
        <v>50</v>
      </c>
      <c r="Q259" s="5">
        <v>6.1342592592592594E-3</v>
      </c>
      <c r="R259" s="5">
        <v>2.1990740740740742E-3</v>
      </c>
      <c r="S259" s="5" t="s">
        <v>579</v>
      </c>
      <c r="T259" s="9">
        <f>MID(Table1[[#This Row],[Duration of the event described in that row.]],3,2)*60+RIGHT(Table1[[#This Row],[Duration of the event described in that row.]],2)</f>
        <v>10</v>
      </c>
      <c r="U259" s="3">
        <v>258</v>
      </c>
      <c r="V259" s="3" t="s">
        <v>110</v>
      </c>
      <c r="W259" s="3" t="s">
        <v>18</v>
      </c>
      <c r="AG259" s="3" t="s">
        <v>103</v>
      </c>
      <c r="AI259" s="3" t="str">
        <f>_xlfn.IFNA(INDEX('normalized by minutes'!$AI$12:$AI$28,MATCH('raw data'!AG259,'normalized by minutes'!$AH$12:$AH$28,0)),"")</f>
        <v>suns</v>
      </c>
      <c r="AJ259" s="3">
        <f t="shared" ref="AJ259:AJ322" si="33">AH259*IF(AI259="suns",-1,1)</f>
        <v>0</v>
      </c>
      <c r="AN259" s="3" t="s">
        <v>107</v>
      </c>
      <c r="AO259" s="3" t="s">
        <v>78</v>
      </c>
      <c r="AU259" s="3" t="s">
        <v>371</v>
      </c>
      <c r="AV259" s="3" t="b">
        <f t="shared" si="28"/>
        <v>0</v>
      </c>
      <c r="AW259" s="3" t="b">
        <f t="shared" si="29"/>
        <v>0</v>
      </c>
      <c r="AX259" s="3" t="b">
        <f t="shared" si="30"/>
        <v>1</v>
      </c>
      <c r="AY259" s="3" t="b">
        <f t="shared" si="31"/>
        <v>0</v>
      </c>
      <c r="AZ259" s="3" t="b">
        <f t="shared" si="32"/>
        <v>0</v>
      </c>
      <c r="BA259" s="3">
        <f t="shared" si="27"/>
        <v>1</v>
      </c>
      <c r="BB259" s="3">
        <f>SUM($BA$2:BA259)</f>
        <v>120</v>
      </c>
    </row>
    <row r="260" spans="1:54" x14ac:dyDescent="0.35">
      <c r="A260" s="3">
        <v>42000406</v>
      </c>
      <c r="B260" s="3" t="s">
        <v>101</v>
      </c>
      <c r="C260" s="4">
        <v>44397</v>
      </c>
      <c r="D260" s="3" t="s">
        <v>106</v>
      </c>
      <c r="E260" s="3" t="s">
        <v>103</v>
      </c>
      <c r="F260" s="3" t="s">
        <v>102</v>
      </c>
      <c r="G260" s="3" t="s">
        <v>104</v>
      </c>
      <c r="H260" s="3" t="s">
        <v>105</v>
      </c>
      <c r="I260" s="3" t="s">
        <v>107</v>
      </c>
      <c r="J260" s="3" t="s">
        <v>67</v>
      </c>
      <c r="K260" s="3" t="s">
        <v>66</v>
      </c>
      <c r="L260" s="3" t="s">
        <v>108</v>
      </c>
      <c r="M260" s="3" t="s">
        <v>68</v>
      </c>
      <c r="N260" s="3">
        <v>3</v>
      </c>
      <c r="O260" s="3">
        <v>55</v>
      </c>
      <c r="P260" s="3">
        <v>50</v>
      </c>
      <c r="Q260" s="5">
        <v>6.0995370370370361E-3</v>
      </c>
      <c r="R260" s="5">
        <v>2.2337962962962967E-3</v>
      </c>
      <c r="S260" s="5" t="s">
        <v>578</v>
      </c>
      <c r="T260" s="9">
        <f>MID(Table1[[#This Row],[Duration of the event described in that row.]],3,2)*60+RIGHT(Table1[[#This Row],[Duration of the event described in that row.]],2)</f>
        <v>3</v>
      </c>
      <c r="U260" s="3">
        <v>259</v>
      </c>
      <c r="V260" s="3" t="s">
        <v>110</v>
      </c>
      <c r="W260" s="3" t="s">
        <v>9</v>
      </c>
      <c r="AE260" s="3" t="s">
        <v>107</v>
      </c>
      <c r="AG260" s="3" t="s">
        <v>103</v>
      </c>
      <c r="AI260" s="3" t="str">
        <f>_xlfn.IFNA(INDEX('normalized by minutes'!$AI$12:$AI$28,MATCH('raw data'!AG260,'normalized by minutes'!$AH$12:$AH$28,0)),"")</f>
        <v>suns</v>
      </c>
      <c r="AJ260" s="3">
        <f t="shared" si="33"/>
        <v>0</v>
      </c>
      <c r="AL260" s="3" t="s">
        <v>10</v>
      </c>
      <c r="AO260" s="3" t="s">
        <v>141</v>
      </c>
      <c r="AU260" s="3" t="s">
        <v>372</v>
      </c>
      <c r="AV260" s="3" t="b">
        <f t="shared" si="28"/>
        <v>0</v>
      </c>
      <c r="AW260" s="3" t="b">
        <f t="shared" si="29"/>
        <v>0</v>
      </c>
      <c r="AX260" s="3" t="b">
        <f t="shared" si="30"/>
        <v>0</v>
      </c>
      <c r="AY260" s="3" t="b">
        <f t="shared" si="31"/>
        <v>0</v>
      </c>
      <c r="AZ260" s="3" t="b">
        <f t="shared" si="32"/>
        <v>0</v>
      </c>
      <c r="BA260" s="3">
        <f t="shared" ref="BA260:BA323" si="34">IF(OR(AV259:AZ259),1,0)</f>
        <v>1</v>
      </c>
      <c r="BB260" s="3">
        <f>SUM($BA$2:BA260)</f>
        <v>121</v>
      </c>
    </row>
    <row r="261" spans="1:54" x14ac:dyDescent="0.35">
      <c r="A261" s="3">
        <v>42000406</v>
      </c>
      <c r="B261" s="3" t="s">
        <v>101</v>
      </c>
      <c r="C261" s="4">
        <v>44397</v>
      </c>
      <c r="D261" s="3" t="s">
        <v>106</v>
      </c>
      <c r="E261" s="3" t="s">
        <v>103</v>
      </c>
      <c r="F261" s="3" t="s">
        <v>102</v>
      </c>
      <c r="G261" s="3" t="s">
        <v>104</v>
      </c>
      <c r="H261" s="3" t="s">
        <v>105</v>
      </c>
      <c r="I261" s="3" t="s">
        <v>107</v>
      </c>
      <c r="J261" s="3" t="s">
        <v>67</v>
      </c>
      <c r="K261" s="3" t="s">
        <v>66</v>
      </c>
      <c r="L261" s="3" t="s">
        <v>108</v>
      </c>
      <c r="M261" s="3" t="s">
        <v>68</v>
      </c>
      <c r="N261" s="3">
        <v>3</v>
      </c>
      <c r="O261" s="3">
        <v>55</v>
      </c>
      <c r="P261" s="3">
        <v>51</v>
      </c>
      <c r="Q261" s="5">
        <v>6.0995370370370361E-3</v>
      </c>
      <c r="R261" s="5">
        <v>2.2337962962962967E-3</v>
      </c>
      <c r="S261" s="5" t="s">
        <v>563</v>
      </c>
      <c r="T261" s="9">
        <f>MID(Table1[[#This Row],[Duration of the event described in that row.]],3,2)*60+RIGHT(Table1[[#This Row],[Duration of the event described in that row.]],2)</f>
        <v>0</v>
      </c>
      <c r="U261" s="3">
        <v>260</v>
      </c>
      <c r="V261" s="3" t="s">
        <v>69</v>
      </c>
      <c r="W261" s="3" t="s">
        <v>11</v>
      </c>
      <c r="AD261" s="3">
        <v>1</v>
      </c>
      <c r="AF261" s="3">
        <v>2</v>
      </c>
      <c r="AG261" s="3" t="s">
        <v>107</v>
      </c>
      <c r="AH261" s="3">
        <v>1</v>
      </c>
      <c r="AI261" s="3" t="str">
        <f>_xlfn.IFNA(INDEX('normalized by minutes'!$AI$12:$AI$28,MATCH('raw data'!AG261,'normalized by minutes'!$AH$12:$AH$28,0)),"")</f>
        <v>bucks</v>
      </c>
      <c r="AJ261" s="3">
        <f t="shared" si="33"/>
        <v>1</v>
      </c>
      <c r="AM261" s="3" t="s">
        <v>8</v>
      </c>
      <c r="AO261" s="3" t="s">
        <v>143</v>
      </c>
      <c r="AU261" s="3" t="s">
        <v>373</v>
      </c>
      <c r="AV261" s="3" t="b">
        <f t="shared" si="28"/>
        <v>0</v>
      </c>
      <c r="AW261" s="3" t="b">
        <f t="shared" si="29"/>
        <v>0</v>
      </c>
      <c r="AX261" s="3" t="b">
        <f t="shared" si="30"/>
        <v>0</v>
      </c>
      <c r="AY261" s="3" t="b">
        <f t="shared" si="31"/>
        <v>0</v>
      </c>
      <c r="AZ261" s="3" t="b">
        <f t="shared" si="32"/>
        <v>0</v>
      </c>
      <c r="BA261" s="3">
        <f t="shared" si="34"/>
        <v>0</v>
      </c>
      <c r="BB261" s="3">
        <f>SUM($BA$2:BA261)</f>
        <v>121</v>
      </c>
    </row>
    <row r="262" spans="1:54" x14ac:dyDescent="0.35">
      <c r="A262" s="3">
        <v>42000406</v>
      </c>
      <c r="B262" s="3" t="s">
        <v>101</v>
      </c>
      <c r="C262" s="4">
        <v>44397</v>
      </c>
      <c r="D262" s="3" t="s">
        <v>106</v>
      </c>
      <c r="E262" s="3" t="s">
        <v>103</v>
      </c>
      <c r="F262" s="3" t="s">
        <v>102</v>
      </c>
      <c r="G262" s="3" t="s">
        <v>104</v>
      </c>
      <c r="H262" s="3" t="s">
        <v>105</v>
      </c>
      <c r="I262" s="3" t="s">
        <v>107</v>
      </c>
      <c r="J262" s="3" t="s">
        <v>67</v>
      </c>
      <c r="K262" s="3" t="s">
        <v>66</v>
      </c>
      <c r="L262" s="3" t="s">
        <v>108</v>
      </c>
      <c r="M262" s="3" t="s">
        <v>68</v>
      </c>
      <c r="N262" s="3">
        <v>3</v>
      </c>
      <c r="O262" s="3">
        <v>55</v>
      </c>
      <c r="P262" s="3">
        <v>52</v>
      </c>
      <c r="Q262" s="5">
        <v>6.0995370370370361E-3</v>
      </c>
      <c r="R262" s="5">
        <v>2.2337962962962967E-3</v>
      </c>
      <c r="S262" s="5" t="s">
        <v>563</v>
      </c>
      <c r="T262" s="9">
        <f>MID(Table1[[#This Row],[Duration of the event described in that row.]],3,2)*60+RIGHT(Table1[[#This Row],[Duration of the event described in that row.]],2)</f>
        <v>0</v>
      </c>
      <c r="U262" s="3">
        <v>261</v>
      </c>
      <c r="V262" s="3" t="s">
        <v>69</v>
      </c>
      <c r="W262" s="3" t="s">
        <v>11</v>
      </c>
      <c r="AD262" s="3">
        <v>2</v>
      </c>
      <c r="AF262" s="3">
        <v>2</v>
      </c>
      <c r="AG262" s="3" t="s">
        <v>107</v>
      </c>
      <c r="AH262" s="3">
        <v>1</v>
      </c>
      <c r="AI262" s="3" t="str">
        <f>_xlfn.IFNA(INDEX('normalized by minutes'!$AI$12:$AI$28,MATCH('raw data'!AG262,'normalized by minutes'!$AH$12:$AH$28,0)),"")</f>
        <v>bucks</v>
      </c>
      <c r="AJ262" s="3">
        <f t="shared" si="33"/>
        <v>1</v>
      </c>
      <c r="AM262" s="3" t="s">
        <v>8</v>
      </c>
      <c r="AO262" s="3" t="s">
        <v>145</v>
      </c>
      <c r="AU262" s="3" t="s">
        <v>374</v>
      </c>
      <c r="AV262" s="3" t="b">
        <f t="shared" si="28"/>
        <v>0</v>
      </c>
      <c r="AW262" s="3" t="b">
        <f t="shared" si="29"/>
        <v>0</v>
      </c>
      <c r="AX262" s="3" t="b">
        <f t="shared" si="30"/>
        <v>0</v>
      </c>
      <c r="AY262" s="3" t="b">
        <f t="shared" si="31"/>
        <v>0</v>
      </c>
      <c r="AZ262" s="3" t="b">
        <f t="shared" si="32"/>
        <v>1</v>
      </c>
      <c r="BA262" s="3">
        <f t="shared" si="34"/>
        <v>0</v>
      </c>
      <c r="BB262" s="3">
        <f>SUM($BA$2:BA262)</f>
        <v>121</v>
      </c>
    </row>
    <row r="263" spans="1:54" x14ac:dyDescent="0.35">
      <c r="A263" s="3">
        <v>42000406</v>
      </c>
      <c r="B263" s="3" t="s">
        <v>101</v>
      </c>
      <c r="C263" s="4">
        <v>44397</v>
      </c>
      <c r="D263" s="3" t="s">
        <v>106</v>
      </c>
      <c r="E263" s="3" t="s">
        <v>103</v>
      </c>
      <c r="F263" s="3" t="s">
        <v>102</v>
      </c>
      <c r="G263" s="3" t="s">
        <v>104</v>
      </c>
      <c r="H263" s="3" t="s">
        <v>105</v>
      </c>
      <c r="I263" s="3" t="s">
        <v>107</v>
      </c>
      <c r="J263" s="3" t="s">
        <v>67</v>
      </c>
      <c r="K263" s="3" t="s">
        <v>66</v>
      </c>
      <c r="L263" s="3" t="s">
        <v>108</v>
      </c>
      <c r="M263" s="3" t="s">
        <v>68</v>
      </c>
      <c r="N263" s="3">
        <v>3</v>
      </c>
      <c r="O263" s="3">
        <v>55</v>
      </c>
      <c r="P263" s="3">
        <v>52</v>
      </c>
      <c r="Q263" s="5">
        <v>5.9722222222222225E-3</v>
      </c>
      <c r="R263" s="5">
        <v>2.3611111111111111E-3</v>
      </c>
      <c r="S263" s="5" t="s">
        <v>576</v>
      </c>
      <c r="T263" s="9">
        <f>MID(Table1[[#This Row],[Duration of the event described in that row.]],3,2)*60+RIGHT(Table1[[#This Row],[Duration of the event described in that row.]],2)</f>
        <v>11</v>
      </c>
      <c r="U263" s="3">
        <v>262</v>
      </c>
      <c r="V263" s="3" t="s">
        <v>110</v>
      </c>
      <c r="W263" s="3" t="s">
        <v>7</v>
      </c>
      <c r="AG263" s="3" t="s">
        <v>104</v>
      </c>
      <c r="AH263" s="3">
        <v>0</v>
      </c>
      <c r="AI263" s="3" t="str">
        <f>_xlfn.IFNA(INDEX('normalized by minutes'!$AI$12:$AI$28,MATCH('raw data'!AG263,'normalized by minutes'!$AH$12:$AH$28,0)),"")</f>
        <v>suns</v>
      </c>
      <c r="AJ263" s="3">
        <f t="shared" si="33"/>
        <v>0</v>
      </c>
      <c r="AM263" s="3" t="s">
        <v>4</v>
      </c>
      <c r="AO263" s="3" t="s">
        <v>111</v>
      </c>
      <c r="AP263" s="3">
        <v>17</v>
      </c>
      <c r="AQ263" s="3">
        <v>-66</v>
      </c>
      <c r="AR263" s="3">
        <v>159</v>
      </c>
      <c r="AS263" s="3">
        <v>31.6</v>
      </c>
      <c r="AT263" s="3">
        <v>20.9</v>
      </c>
      <c r="AU263" s="3" t="s">
        <v>375</v>
      </c>
      <c r="AV263" s="3" t="b">
        <f t="shared" si="28"/>
        <v>0</v>
      </c>
      <c r="AW263" s="3" t="b">
        <f t="shared" si="29"/>
        <v>0</v>
      </c>
      <c r="AX263" s="3" t="b">
        <f t="shared" si="30"/>
        <v>0</v>
      </c>
      <c r="AY263" s="3" t="b">
        <f t="shared" si="31"/>
        <v>0</v>
      </c>
      <c r="AZ263" s="3" t="b">
        <f t="shared" si="32"/>
        <v>0</v>
      </c>
      <c r="BA263" s="3">
        <f t="shared" si="34"/>
        <v>1</v>
      </c>
      <c r="BB263" s="3">
        <f>SUM($BA$2:BA263)</f>
        <v>122</v>
      </c>
    </row>
    <row r="264" spans="1:54" x14ac:dyDescent="0.35">
      <c r="A264" s="3">
        <v>42000406</v>
      </c>
      <c r="B264" s="3" t="s">
        <v>101</v>
      </c>
      <c r="C264" s="4">
        <v>44397</v>
      </c>
      <c r="D264" s="3" t="s">
        <v>106</v>
      </c>
      <c r="E264" s="3" t="s">
        <v>103</v>
      </c>
      <c r="F264" s="3" t="s">
        <v>102</v>
      </c>
      <c r="G264" s="3" t="s">
        <v>104</v>
      </c>
      <c r="H264" s="3" t="s">
        <v>105</v>
      </c>
      <c r="I264" s="3" t="s">
        <v>107</v>
      </c>
      <c r="J264" s="3" t="s">
        <v>67</v>
      </c>
      <c r="K264" s="3" t="s">
        <v>66</v>
      </c>
      <c r="L264" s="3" t="s">
        <v>108</v>
      </c>
      <c r="M264" s="3" t="s">
        <v>68</v>
      </c>
      <c r="N264" s="3">
        <v>3</v>
      </c>
      <c r="O264" s="3">
        <v>55</v>
      </c>
      <c r="P264" s="3">
        <v>52</v>
      </c>
      <c r="Q264" s="5">
        <v>5.9606481481481489E-3</v>
      </c>
      <c r="R264" s="5">
        <v>2.3726851851851851E-3</v>
      </c>
      <c r="S264" s="5" t="s">
        <v>573</v>
      </c>
      <c r="T264" s="9">
        <f>MID(Table1[[#This Row],[Duration of the event described in that row.]],3,2)*60+RIGHT(Table1[[#This Row],[Duration of the event described in that row.]],2)</f>
        <v>1</v>
      </c>
      <c r="U264" s="3">
        <v>263</v>
      </c>
      <c r="V264" s="3" t="s">
        <v>69</v>
      </c>
      <c r="W264" s="3" t="s">
        <v>5</v>
      </c>
      <c r="AG264" s="3" t="s">
        <v>67</v>
      </c>
      <c r="AI264" s="3" t="str">
        <f>_xlfn.IFNA(INDEX('normalized by minutes'!$AI$12:$AI$28,MATCH('raw data'!AG264,'normalized by minutes'!$AH$12:$AH$28,0)),"")</f>
        <v>bucks</v>
      </c>
      <c r="AJ264" s="3">
        <f t="shared" si="33"/>
        <v>0</v>
      </c>
      <c r="AO264" s="3" t="s">
        <v>14</v>
      </c>
      <c r="AU264" s="3" t="s">
        <v>376</v>
      </c>
      <c r="AV264" s="3" t="b">
        <f t="shared" si="28"/>
        <v>0</v>
      </c>
      <c r="AW264" s="3" t="b">
        <f t="shared" si="29"/>
        <v>1</v>
      </c>
      <c r="AX264" s="3" t="b">
        <f t="shared" si="30"/>
        <v>0</v>
      </c>
      <c r="AY264" s="3" t="b">
        <f t="shared" si="31"/>
        <v>0</v>
      </c>
      <c r="AZ264" s="3" t="b">
        <f t="shared" si="32"/>
        <v>0</v>
      </c>
      <c r="BA264" s="3">
        <f t="shared" si="34"/>
        <v>0</v>
      </c>
      <c r="BB264" s="3">
        <f>SUM($BA$2:BA264)</f>
        <v>122</v>
      </c>
    </row>
    <row r="265" spans="1:54" x14ac:dyDescent="0.35">
      <c r="A265" s="3">
        <v>42000406</v>
      </c>
      <c r="B265" s="3" t="s">
        <v>101</v>
      </c>
      <c r="C265" s="4">
        <v>44397</v>
      </c>
      <c r="D265" s="3" t="s">
        <v>106</v>
      </c>
      <c r="E265" s="3" t="s">
        <v>103</v>
      </c>
      <c r="F265" s="3" t="s">
        <v>102</v>
      </c>
      <c r="G265" s="3" t="s">
        <v>104</v>
      </c>
      <c r="H265" s="3" t="s">
        <v>105</v>
      </c>
      <c r="I265" s="3" t="s">
        <v>107</v>
      </c>
      <c r="J265" s="3" t="s">
        <v>67</v>
      </c>
      <c r="K265" s="3" t="s">
        <v>66</v>
      </c>
      <c r="L265" s="3" t="s">
        <v>108</v>
      </c>
      <c r="M265" s="3" t="s">
        <v>68</v>
      </c>
      <c r="N265" s="3">
        <v>3</v>
      </c>
      <c r="O265" s="3">
        <v>55</v>
      </c>
      <c r="P265" s="3">
        <v>54</v>
      </c>
      <c r="Q265" s="5">
        <v>5.8217592592592592E-3</v>
      </c>
      <c r="R265" s="5">
        <v>2.5115740740740741E-3</v>
      </c>
      <c r="S265" s="5" t="s">
        <v>568</v>
      </c>
      <c r="T265" s="9">
        <f>MID(Table1[[#This Row],[Duration of the event described in that row.]],3,2)*60+RIGHT(Table1[[#This Row],[Duration of the event described in that row.]],2)</f>
        <v>12</v>
      </c>
      <c r="U265" s="3">
        <v>264</v>
      </c>
      <c r="V265" s="3" t="s">
        <v>69</v>
      </c>
      <c r="W265" s="3" t="s">
        <v>7</v>
      </c>
      <c r="AG265" s="3" t="s">
        <v>67</v>
      </c>
      <c r="AH265" s="3">
        <v>2</v>
      </c>
      <c r="AI265" s="3" t="str">
        <f>_xlfn.IFNA(INDEX('normalized by minutes'!$AI$12:$AI$28,MATCH('raw data'!AG265,'normalized by minutes'!$AH$12:$AH$28,0)),"")</f>
        <v>bucks</v>
      </c>
      <c r="AJ265" s="3">
        <f t="shared" si="33"/>
        <v>2</v>
      </c>
      <c r="AM265" s="3" t="s">
        <v>8</v>
      </c>
      <c r="AO265" s="3" t="s">
        <v>111</v>
      </c>
      <c r="AP265" s="3">
        <v>2</v>
      </c>
      <c r="AQ265" s="3">
        <v>5</v>
      </c>
      <c r="AR265" s="3">
        <v>25</v>
      </c>
      <c r="AS265" s="3">
        <v>25.5</v>
      </c>
      <c r="AT265" s="3">
        <v>86.5</v>
      </c>
      <c r="AU265" s="3" t="s">
        <v>377</v>
      </c>
      <c r="AV265" s="3" t="b">
        <f t="shared" si="28"/>
        <v>1</v>
      </c>
      <c r="AW265" s="3" t="b">
        <f t="shared" si="29"/>
        <v>0</v>
      </c>
      <c r="AX265" s="3" t="b">
        <f t="shared" si="30"/>
        <v>0</v>
      </c>
      <c r="AY265" s="3" t="b">
        <f t="shared" si="31"/>
        <v>0</v>
      </c>
      <c r="AZ265" s="3" t="b">
        <f t="shared" si="32"/>
        <v>0</v>
      </c>
      <c r="BA265" s="3">
        <f t="shared" si="34"/>
        <v>1</v>
      </c>
      <c r="BB265" s="3">
        <f>SUM($BA$2:BA265)</f>
        <v>123</v>
      </c>
    </row>
    <row r="266" spans="1:54" x14ac:dyDescent="0.35">
      <c r="A266" s="3">
        <v>42000406</v>
      </c>
      <c r="B266" s="3" t="s">
        <v>101</v>
      </c>
      <c r="C266" s="4">
        <v>44397</v>
      </c>
      <c r="D266" s="3" t="s">
        <v>106</v>
      </c>
      <c r="E266" s="3" t="s">
        <v>103</v>
      </c>
      <c r="F266" s="3" t="s">
        <v>102</v>
      </c>
      <c r="G266" s="3" t="s">
        <v>104</v>
      </c>
      <c r="H266" s="3" t="s">
        <v>105</v>
      </c>
      <c r="I266" s="3" t="s">
        <v>107</v>
      </c>
      <c r="J266" s="3" t="s">
        <v>67</v>
      </c>
      <c r="K266" s="3" t="s">
        <v>66</v>
      </c>
      <c r="L266" s="3" t="s">
        <v>108</v>
      </c>
      <c r="M266" s="3" t="s">
        <v>68</v>
      </c>
      <c r="N266" s="3">
        <v>3</v>
      </c>
      <c r="O266" s="3">
        <v>55</v>
      </c>
      <c r="P266" s="3">
        <v>54</v>
      </c>
      <c r="Q266" s="5">
        <v>5.7175925925925927E-3</v>
      </c>
      <c r="R266" s="5">
        <v>2.615740740740741E-3</v>
      </c>
      <c r="S266" s="5" t="s">
        <v>577</v>
      </c>
      <c r="T266" s="9">
        <f>MID(Table1[[#This Row],[Duration of the event described in that row.]],3,2)*60+RIGHT(Table1[[#This Row],[Duration of the event described in that row.]],2)</f>
        <v>9</v>
      </c>
      <c r="U266" s="3">
        <v>265</v>
      </c>
      <c r="V266" s="3" t="s">
        <v>110</v>
      </c>
      <c r="W266" s="3" t="s">
        <v>7</v>
      </c>
      <c r="AG266" s="3" t="s">
        <v>103</v>
      </c>
      <c r="AH266" s="3">
        <v>0</v>
      </c>
      <c r="AI266" s="3" t="str">
        <f>_xlfn.IFNA(INDEX('normalized by minutes'!$AI$12:$AI$28,MATCH('raw data'!AG266,'normalized by minutes'!$AH$12:$AH$28,0)),"")</f>
        <v>suns</v>
      </c>
      <c r="AJ266" s="3">
        <f t="shared" si="33"/>
        <v>0</v>
      </c>
      <c r="AM266" s="3" t="s">
        <v>4</v>
      </c>
      <c r="AO266" s="3" t="s">
        <v>128</v>
      </c>
      <c r="AP266" s="3">
        <v>27</v>
      </c>
      <c r="AQ266" s="3">
        <v>-208</v>
      </c>
      <c r="AR266" s="3">
        <v>174</v>
      </c>
      <c r="AS266" s="3">
        <v>45.8</v>
      </c>
      <c r="AT266" s="3">
        <v>22.4</v>
      </c>
      <c r="AU266" s="3" t="s">
        <v>209</v>
      </c>
      <c r="AV266" s="3" t="b">
        <f t="shared" si="28"/>
        <v>0</v>
      </c>
      <c r="AW266" s="3" t="b">
        <f t="shared" si="29"/>
        <v>0</v>
      </c>
      <c r="AX266" s="3" t="b">
        <f t="shared" si="30"/>
        <v>0</v>
      </c>
      <c r="AY266" s="3" t="b">
        <f t="shared" si="31"/>
        <v>0</v>
      </c>
      <c r="AZ266" s="3" t="b">
        <f t="shared" si="32"/>
        <v>0</v>
      </c>
      <c r="BA266" s="3">
        <f t="shared" si="34"/>
        <v>1</v>
      </c>
      <c r="BB266" s="3">
        <f>SUM($BA$2:BA266)</f>
        <v>124</v>
      </c>
    </row>
    <row r="267" spans="1:54" x14ac:dyDescent="0.35">
      <c r="A267" s="3">
        <v>42000406</v>
      </c>
      <c r="B267" s="3" t="s">
        <v>101</v>
      </c>
      <c r="C267" s="4">
        <v>44397</v>
      </c>
      <c r="D267" s="3" t="s">
        <v>106</v>
      </c>
      <c r="E267" s="3" t="s">
        <v>103</v>
      </c>
      <c r="F267" s="3" t="s">
        <v>102</v>
      </c>
      <c r="G267" s="3" t="s">
        <v>104</v>
      </c>
      <c r="H267" s="3" t="s">
        <v>105</v>
      </c>
      <c r="I267" s="3" t="s">
        <v>107</v>
      </c>
      <c r="J267" s="3" t="s">
        <v>67</v>
      </c>
      <c r="K267" s="3" t="s">
        <v>66</v>
      </c>
      <c r="L267" s="3" t="s">
        <v>108</v>
      </c>
      <c r="M267" s="3" t="s">
        <v>68</v>
      </c>
      <c r="N267" s="3">
        <v>3</v>
      </c>
      <c r="O267" s="3">
        <v>55</v>
      </c>
      <c r="P267" s="3">
        <v>54</v>
      </c>
      <c r="Q267" s="5">
        <v>5.7175925925925927E-3</v>
      </c>
      <c r="R267" s="5">
        <v>2.615740740740741E-3</v>
      </c>
      <c r="S267" s="5" t="s">
        <v>563</v>
      </c>
      <c r="T267" s="9">
        <f>MID(Table1[[#This Row],[Duration of the event described in that row.]],3,2)*60+RIGHT(Table1[[#This Row],[Duration of the event described in that row.]],2)</f>
        <v>0</v>
      </c>
      <c r="U267" s="3">
        <v>266</v>
      </c>
      <c r="V267" s="3" t="s">
        <v>69</v>
      </c>
      <c r="W267" s="3" t="s">
        <v>5</v>
      </c>
      <c r="AG267" s="3" t="s">
        <v>67</v>
      </c>
      <c r="AI267" s="3" t="str">
        <f>_xlfn.IFNA(INDEX('normalized by minutes'!$AI$12:$AI$28,MATCH('raw data'!AG267,'normalized by minutes'!$AH$12:$AH$28,0)),"")</f>
        <v>bucks</v>
      </c>
      <c r="AJ267" s="3">
        <f t="shared" si="33"/>
        <v>0</v>
      </c>
      <c r="AO267" s="3" t="s">
        <v>14</v>
      </c>
      <c r="AU267" s="3" t="s">
        <v>378</v>
      </c>
      <c r="AV267" s="3" t="b">
        <f t="shared" si="28"/>
        <v>0</v>
      </c>
      <c r="AW267" s="3" t="b">
        <f t="shared" si="29"/>
        <v>1</v>
      </c>
      <c r="AX267" s="3" t="b">
        <f t="shared" si="30"/>
        <v>0</v>
      </c>
      <c r="AY267" s="3" t="b">
        <f t="shared" si="31"/>
        <v>0</v>
      </c>
      <c r="AZ267" s="3" t="b">
        <f t="shared" si="32"/>
        <v>0</v>
      </c>
      <c r="BA267" s="3">
        <f t="shared" si="34"/>
        <v>0</v>
      </c>
      <c r="BB267" s="3">
        <f>SUM($BA$2:BA267)</f>
        <v>124</v>
      </c>
    </row>
    <row r="268" spans="1:54" x14ac:dyDescent="0.35">
      <c r="A268" s="3">
        <v>42000406</v>
      </c>
      <c r="B268" s="3" t="s">
        <v>101</v>
      </c>
      <c r="C268" s="4">
        <v>44397</v>
      </c>
      <c r="D268" s="3" t="s">
        <v>106</v>
      </c>
      <c r="E268" s="3" t="s">
        <v>103</v>
      </c>
      <c r="F268" s="3" t="s">
        <v>102</v>
      </c>
      <c r="G268" s="3" t="s">
        <v>104</v>
      </c>
      <c r="H268" s="3" t="s">
        <v>105</v>
      </c>
      <c r="I268" s="3" t="s">
        <v>107</v>
      </c>
      <c r="J268" s="3" t="s">
        <v>67</v>
      </c>
      <c r="K268" s="3" t="s">
        <v>66</v>
      </c>
      <c r="L268" s="3" t="s">
        <v>108</v>
      </c>
      <c r="M268" s="3" t="s">
        <v>68</v>
      </c>
      <c r="N268" s="3">
        <v>3</v>
      </c>
      <c r="O268" s="3">
        <v>55</v>
      </c>
      <c r="P268" s="3">
        <v>54</v>
      </c>
      <c r="Q268" s="5">
        <v>5.6481481481481478E-3</v>
      </c>
      <c r="R268" s="5">
        <v>2.685185185185185E-3</v>
      </c>
      <c r="S268" s="5" t="s">
        <v>574</v>
      </c>
      <c r="T268" s="9">
        <f>MID(Table1[[#This Row],[Duration of the event described in that row.]],3,2)*60+RIGHT(Table1[[#This Row],[Duration of the event described in that row.]],2)</f>
        <v>6</v>
      </c>
      <c r="U268" s="3">
        <v>267</v>
      </c>
      <c r="V268" s="3" t="s">
        <v>110</v>
      </c>
      <c r="W268" s="3" t="s">
        <v>9</v>
      </c>
      <c r="AE268" s="3" t="s">
        <v>67</v>
      </c>
      <c r="AG268" s="3" t="s">
        <v>102</v>
      </c>
      <c r="AI268" s="3" t="str">
        <f>_xlfn.IFNA(INDEX('normalized by minutes'!$AI$12:$AI$28,MATCH('raw data'!AG268,'normalized by minutes'!$AH$12:$AH$28,0)),"")</f>
        <v>suns</v>
      </c>
      <c r="AJ268" s="3">
        <f t="shared" si="33"/>
        <v>0</v>
      </c>
      <c r="AL268" s="3" t="s">
        <v>10</v>
      </c>
      <c r="AO268" s="3" t="s">
        <v>141</v>
      </c>
      <c r="AU268" s="3" t="s">
        <v>379</v>
      </c>
      <c r="AV268" s="3" t="b">
        <f t="shared" si="28"/>
        <v>0</v>
      </c>
      <c r="AW268" s="3" t="b">
        <f t="shared" si="29"/>
        <v>0</v>
      </c>
      <c r="AX268" s="3" t="b">
        <f t="shared" si="30"/>
        <v>0</v>
      </c>
      <c r="AY268" s="3" t="b">
        <f t="shared" si="31"/>
        <v>0</v>
      </c>
      <c r="AZ268" s="3" t="b">
        <f t="shared" si="32"/>
        <v>0</v>
      </c>
      <c r="BA268" s="3">
        <f t="shared" si="34"/>
        <v>1</v>
      </c>
      <c r="BB268" s="3">
        <f>SUM($BA$2:BA268)</f>
        <v>125</v>
      </c>
    </row>
    <row r="269" spans="1:54" x14ac:dyDescent="0.35">
      <c r="A269" s="3">
        <v>42000406</v>
      </c>
      <c r="B269" s="3" t="s">
        <v>101</v>
      </c>
      <c r="C269" s="4">
        <v>44397</v>
      </c>
      <c r="D269" s="3" t="s">
        <v>106</v>
      </c>
      <c r="E269" s="3" t="s">
        <v>103</v>
      </c>
      <c r="F269" s="3" t="s">
        <v>102</v>
      </c>
      <c r="G269" s="3" t="s">
        <v>104</v>
      </c>
      <c r="H269" s="3" t="s">
        <v>105</v>
      </c>
      <c r="I269" s="3" t="s">
        <v>107</v>
      </c>
      <c r="J269" s="3" t="s">
        <v>67</v>
      </c>
      <c r="K269" s="3" t="s">
        <v>66</v>
      </c>
      <c r="L269" s="3" t="s">
        <v>108</v>
      </c>
      <c r="M269" s="3" t="s">
        <v>68</v>
      </c>
      <c r="N269" s="3">
        <v>3</v>
      </c>
      <c r="O269" s="3">
        <v>55</v>
      </c>
      <c r="P269" s="3">
        <v>55</v>
      </c>
      <c r="Q269" s="5">
        <v>5.6481481481481478E-3</v>
      </c>
      <c r="R269" s="5">
        <v>2.685185185185185E-3</v>
      </c>
      <c r="S269" s="5" t="s">
        <v>563</v>
      </c>
      <c r="T269" s="9">
        <f>MID(Table1[[#This Row],[Duration of the event described in that row.]],3,2)*60+RIGHT(Table1[[#This Row],[Duration of the event described in that row.]],2)</f>
        <v>0</v>
      </c>
      <c r="U269" s="3">
        <v>268</v>
      </c>
      <c r="V269" s="3" t="s">
        <v>69</v>
      </c>
      <c r="W269" s="3" t="s">
        <v>11</v>
      </c>
      <c r="AD269" s="3">
        <v>1</v>
      </c>
      <c r="AF269" s="3">
        <v>2</v>
      </c>
      <c r="AG269" s="3" t="s">
        <v>67</v>
      </c>
      <c r="AH269" s="3">
        <v>1</v>
      </c>
      <c r="AI269" s="3" t="str">
        <f>_xlfn.IFNA(INDEX('normalized by minutes'!$AI$12:$AI$28,MATCH('raw data'!AG269,'normalized by minutes'!$AH$12:$AH$28,0)),"")</f>
        <v>bucks</v>
      </c>
      <c r="AJ269" s="3">
        <f t="shared" si="33"/>
        <v>1</v>
      </c>
      <c r="AM269" s="3" t="s">
        <v>8</v>
      </c>
      <c r="AO269" s="3" t="s">
        <v>143</v>
      </c>
      <c r="AU269" s="3" t="s">
        <v>380</v>
      </c>
      <c r="AV269" s="3" t="b">
        <f t="shared" si="28"/>
        <v>0</v>
      </c>
      <c r="AW269" s="3" t="b">
        <f t="shared" si="29"/>
        <v>0</v>
      </c>
      <c r="AX269" s="3" t="b">
        <f t="shared" si="30"/>
        <v>0</v>
      </c>
      <c r="AY269" s="3" t="b">
        <f t="shared" si="31"/>
        <v>0</v>
      </c>
      <c r="AZ269" s="3" t="b">
        <f t="shared" si="32"/>
        <v>0</v>
      </c>
      <c r="BA269" s="3">
        <f t="shared" si="34"/>
        <v>0</v>
      </c>
      <c r="BB269" s="3">
        <f>SUM($BA$2:BA269)</f>
        <v>125</v>
      </c>
    </row>
    <row r="270" spans="1:54" x14ac:dyDescent="0.35">
      <c r="A270" s="3">
        <v>42000406</v>
      </c>
      <c r="B270" s="3" t="s">
        <v>101</v>
      </c>
      <c r="C270" s="4">
        <v>44397</v>
      </c>
      <c r="D270" s="3" t="s">
        <v>106</v>
      </c>
      <c r="E270" s="3" t="s">
        <v>103</v>
      </c>
      <c r="F270" s="3" t="s">
        <v>102</v>
      </c>
      <c r="G270" s="3" t="s">
        <v>104</v>
      </c>
      <c r="H270" s="3" t="s">
        <v>105</v>
      </c>
      <c r="I270" s="3" t="s">
        <v>107</v>
      </c>
      <c r="J270" s="3" t="s">
        <v>67</v>
      </c>
      <c r="K270" s="3" t="s">
        <v>66</v>
      </c>
      <c r="L270" s="3" t="s">
        <v>108</v>
      </c>
      <c r="M270" s="3" t="s">
        <v>68</v>
      </c>
      <c r="N270" s="3">
        <v>3</v>
      </c>
      <c r="O270" s="3">
        <v>55</v>
      </c>
      <c r="P270" s="3">
        <v>56</v>
      </c>
      <c r="Q270" s="5">
        <v>5.6481481481481478E-3</v>
      </c>
      <c r="R270" s="5">
        <v>2.685185185185185E-3</v>
      </c>
      <c r="S270" s="5" t="s">
        <v>563</v>
      </c>
      <c r="T270" s="9">
        <f>MID(Table1[[#This Row],[Duration of the event described in that row.]],3,2)*60+RIGHT(Table1[[#This Row],[Duration of the event described in that row.]],2)</f>
        <v>0</v>
      </c>
      <c r="U270" s="3">
        <v>269</v>
      </c>
      <c r="V270" s="3" t="s">
        <v>69</v>
      </c>
      <c r="W270" s="3" t="s">
        <v>11</v>
      </c>
      <c r="AD270" s="3">
        <v>2</v>
      </c>
      <c r="AF270" s="3">
        <v>2</v>
      </c>
      <c r="AG270" s="3" t="s">
        <v>67</v>
      </c>
      <c r="AH270" s="3">
        <v>1</v>
      </c>
      <c r="AI270" s="3" t="str">
        <f>_xlfn.IFNA(INDEX('normalized by minutes'!$AI$12:$AI$28,MATCH('raw data'!AG270,'normalized by minutes'!$AH$12:$AH$28,0)),"")</f>
        <v>bucks</v>
      </c>
      <c r="AJ270" s="3">
        <f t="shared" si="33"/>
        <v>1</v>
      </c>
      <c r="AM270" s="3" t="s">
        <v>8</v>
      </c>
      <c r="AO270" s="3" t="s">
        <v>145</v>
      </c>
      <c r="AU270" s="3" t="s">
        <v>381</v>
      </c>
      <c r="AV270" s="3" t="b">
        <f t="shared" si="28"/>
        <v>0</v>
      </c>
      <c r="AW270" s="3" t="b">
        <f t="shared" si="29"/>
        <v>0</v>
      </c>
      <c r="AX270" s="3" t="b">
        <f t="shared" si="30"/>
        <v>0</v>
      </c>
      <c r="AY270" s="3" t="b">
        <f t="shared" si="31"/>
        <v>0</v>
      </c>
      <c r="AZ270" s="3" t="b">
        <f t="shared" si="32"/>
        <v>1</v>
      </c>
      <c r="BA270" s="3">
        <f t="shared" si="34"/>
        <v>0</v>
      </c>
      <c r="BB270" s="3">
        <f>SUM($BA$2:BA270)</f>
        <v>125</v>
      </c>
    </row>
    <row r="271" spans="1:54" x14ac:dyDescent="0.35">
      <c r="A271" s="3">
        <v>42000406</v>
      </c>
      <c r="B271" s="3" t="s">
        <v>101</v>
      </c>
      <c r="C271" s="4">
        <v>44397</v>
      </c>
      <c r="D271" s="3" t="s">
        <v>106</v>
      </c>
      <c r="E271" s="3" t="s">
        <v>103</v>
      </c>
      <c r="F271" s="3" t="s">
        <v>102</v>
      </c>
      <c r="G271" s="3" t="s">
        <v>104</v>
      </c>
      <c r="H271" s="3" t="s">
        <v>105</v>
      </c>
      <c r="I271" s="3" t="s">
        <v>107</v>
      </c>
      <c r="J271" s="3" t="s">
        <v>67</v>
      </c>
      <c r="K271" s="3" t="s">
        <v>66</v>
      </c>
      <c r="L271" s="3" t="s">
        <v>108</v>
      </c>
      <c r="M271" s="3" t="s">
        <v>68</v>
      </c>
      <c r="N271" s="3">
        <v>3</v>
      </c>
      <c r="O271" s="3">
        <v>55</v>
      </c>
      <c r="P271" s="3">
        <v>56</v>
      </c>
      <c r="Q271" s="5">
        <v>5.3819444444444453E-3</v>
      </c>
      <c r="R271" s="5">
        <v>2.9513888888888888E-3</v>
      </c>
      <c r="S271" s="5" t="s">
        <v>583</v>
      </c>
      <c r="T271" s="9">
        <f>MID(Table1[[#This Row],[Duration of the event described in that row.]],3,2)*60+RIGHT(Table1[[#This Row],[Duration of the event described in that row.]],2)</f>
        <v>23</v>
      </c>
      <c r="U271" s="3">
        <v>270</v>
      </c>
      <c r="V271" s="3" t="s">
        <v>110</v>
      </c>
      <c r="W271" s="3" t="s">
        <v>18</v>
      </c>
      <c r="AG271" s="3" t="s">
        <v>103</v>
      </c>
      <c r="AI271" s="3" t="str">
        <f>_xlfn.IFNA(INDEX('normalized by minutes'!$AI$12:$AI$28,MATCH('raw data'!AG271,'normalized by minutes'!$AH$12:$AH$28,0)),"")</f>
        <v>suns</v>
      </c>
      <c r="AJ271" s="3">
        <f t="shared" si="33"/>
        <v>0</v>
      </c>
      <c r="AL271" s="3" t="s">
        <v>72</v>
      </c>
      <c r="AN271" s="3" t="s">
        <v>68</v>
      </c>
      <c r="AO271" s="3" t="s">
        <v>72</v>
      </c>
      <c r="AU271" s="3" t="s">
        <v>382</v>
      </c>
      <c r="AV271" s="3" t="b">
        <f t="shared" si="28"/>
        <v>0</v>
      </c>
      <c r="AW271" s="3" t="b">
        <f t="shared" si="29"/>
        <v>0</v>
      </c>
      <c r="AX271" s="3" t="b">
        <f t="shared" si="30"/>
        <v>1</v>
      </c>
      <c r="AY271" s="3" t="b">
        <f t="shared" si="31"/>
        <v>0</v>
      </c>
      <c r="AZ271" s="3" t="b">
        <f t="shared" si="32"/>
        <v>0</v>
      </c>
      <c r="BA271" s="3">
        <f t="shared" si="34"/>
        <v>1</v>
      </c>
      <c r="BB271" s="3">
        <f>SUM($BA$2:BA271)</f>
        <v>126</v>
      </c>
    </row>
    <row r="272" spans="1:54" x14ac:dyDescent="0.35">
      <c r="A272" s="3">
        <v>42000406</v>
      </c>
      <c r="B272" s="3" t="s">
        <v>101</v>
      </c>
      <c r="C272" s="4">
        <v>44397</v>
      </c>
      <c r="D272" s="3" t="s">
        <v>106</v>
      </c>
      <c r="E272" s="3" t="s">
        <v>103</v>
      </c>
      <c r="F272" s="3" t="s">
        <v>102</v>
      </c>
      <c r="G272" s="3" t="s">
        <v>104</v>
      </c>
      <c r="H272" s="3" t="s">
        <v>105</v>
      </c>
      <c r="I272" s="3" t="s">
        <v>107</v>
      </c>
      <c r="J272" s="3" t="s">
        <v>67</v>
      </c>
      <c r="K272" s="3" t="s">
        <v>66</v>
      </c>
      <c r="L272" s="3" t="s">
        <v>108</v>
      </c>
      <c r="M272" s="3" t="s">
        <v>68</v>
      </c>
      <c r="N272" s="3">
        <v>3</v>
      </c>
      <c r="O272" s="3">
        <v>55</v>
      </c>
      <c r="P272" s="3">
        <v>56</v>
      </c>
      <c r="Q272" s="5">
        <v>5.2430555555555555E-3</v>
      </c>
      <c r="R272" s="5">
        <v>3.0902777777777782E-3</v>
      </c>
      <c r="S272" s="5" t="s">
        <v>568</v>
      </c>
      <c r="T272" s="9">
        <f>MID(Table1[[#This Row],[Duration of the event described in that row.]],3,2)*60+RIGHT(Table1[[#This Row],[Duration of the event described in that row.]],2)</f>
        <v>12</v>
      </c>
      <c r="U272" s="3">
        <v>271</v>
      </c>
      <c r="V272" s="3" t="s">
        <v>69</v>
      </c>
      <c r="W272" s="3" t="s">
        <v>7</v>
      </c>
      <c r="AG272" s="3" t="s">
        <v>67</v>
      </c>
      <c r="AH272" s="3">
        <v>0</v>
      </c>
      <c r="AI272" s="3" t="str">
        <f>_xlfn.IFNA(INDEX('normalized by minutes'!$AI$12:$AI$28,MATCH('raw data'!AG272,'normalized by minutes'!$AH$12:$AH$28,0)),"")</f>
        <v>bucks</v>
      </c>
      <c r="AJ272" s="3">
        <f t="shared" si="33"/>
        <v>0</v>
      </c>
      <c r="AM272" s="3" t="s">
        <v>4</v>
      </c>
      <c r="AO272" s="3" t="s">
        <v>228</v>
      </c>
      <c r="AP272" s="3">
        <v>3</v>
      </c>
      <c r="AQ272" s="3">
        <v>9</v>
      </c>
      <c r="AR272" s="3">
        <v>24</v>
      </c>
      <c r="AS272" s="3">
        <v>25.9</v>
      </c>
      <c r="AT272" s="3">
        <v>86.6</v>
      </c>
      <c r="AU272" s="3" t="s">
        <v>229</v>
      </c>
      <c r="AV272" s="3" t="b">
        <f t="shared" si="28"/>
        <v>0</v>
      </c>
      <c r="AW272" s="3" t="b">
        <f t="shared" si="29"/>
        <v>0</v>
      </c>
      <c r="AX272" s="3" t="b">
        <f t="shared" si="30"/>
        <v>0</v>
      </c>
      <c r="AY272" s="3" t="b">
        <f t="shared" si="31"/>
        <v>0</v>
      </c>
      <c r="AZ272" s="3" t="b">
        <f t="shared" si="32"/>
        <v>0</v>
      </c>
      <c r="BA272" s="3">
        <f t="shared" si="34"/>
        <v>1</v>
      </c>
      <c r="BB272" s="3">
        <f>SUM($BA$2:BA272)</f>
        <v>127</v>
      </c>
    </row>
    <row r="273" spans="1:54" x14ac:dyDescent="0.35">
      <c r="A273" s="3">
        <v>42000406</v>
      </c>
      <c r="B273" s="3" t="s">
        <v>101</v>
      </c>
      <c r="C273" s="4">
        <v>44397</v>
      </c>
      <c r="D273" s="3" t="s">
        <v>106</v>
      </c>
      <c r="E273" s="3" t="s">
        <v>103</v>
      </c>
      <c r="F273" s="3" t="s">
        <v>102</v>
      </c>
      <c r="G273" s="3" t="s">
        <v>104</v>
      </c>
      <c r="H273" s="3" t="s">
        <v>105</v>
      </c>
      <c r="I273" s="3" t="s">
        <v>107</v>
      </c>
      <c r="J273" s="3" t="s">
        <v>67</v>
      </c>
      <c r="K273" s="3" t="s">
        <v>66</v>
      </c>
      <c r="L273" s="3" t="s">
        <v>108</v>
      </c>
      <c r="M273" s="3" t="s">
        <v>68</v>
      </c>
      <c r="N273" s="3">
        <v>3</v>
      </c>
      <c r="O273" s="3">
        <v>55</v>
      </c>
      <c r="P273" s="3">
        <v>56</v>
      </c>
      <c r="Q273" s="5">
        <v>5.2314814814814819E-3</v>
      </c>
      <c r="R273" s="5">
        <v>3.1018518518518522E-3</v>
      </c>
      <c r="S273" s="5" t="s">
        <v>573</v>
      </c>
      <c r="T273" s="9">
        <f>MID(Table1[[#This Row],[Duration of the event described in that row.]],3,2)*60+RIGHT(Table1[[#This Row],[Duration of the event described in that row.]],2)</f>
        <v>1</v>
      </c>
      <c r="U273" s="3">
        <v>272</v>
      </c>
      <c r="V273" s="3" t="s">
        <v>69</v>
      </c>
      <c r="W273" s="3" t="s">
        <v>5</v>
      </c>
      <c r="AG273" s="3" t="s">
        <v>67</v>
      </c>
      <c r="AI273" s="3" t="str">
        <f>_xlfn.IFNA(INDEX('normalized by minutes'!$AI$12:$AI$28,MATCH('raw data'!AG273,'normalized by minutes'!$AH$12:$AH$28,0)),"")</f>
        <v>bucks</v>
      </c>
      <c r="AJ273" s="3">
        <f t="shared" si="33"/>
        <v>0</v>
      </c>
      <c r="AO273" s="3" t="s">
        <v>6</v>
      </c>
      <c r="AU273" s="3" t="s">
        <v>383</v>
      </c>
      <c r="AV273" s="3" t="b">
        <f t="shared" si="28"/>
        <v>0</v>
      </c>
      <c r="AW273" s="3" t="b">
        <f t="shared" si="29"/>
        <v>0</v>
      </c>
      <c r="AX273" s="3" t="b">
        <f t="shared" si="30"/>
        <v>0</v>
      </c>
      <c r="AY273" s="3" t="b">
        <f t="shared" si="31"/>
        <v>0</v>
      </c>
      <c r="AZ273" s="3" t="b">
        <f t="shared" si="32"/>
        <v>0</v>
      </c>
      <c r="BA273" s="3">
        <f t="shared" si="34"/>
        <v>0</v>
      </c>
      <c r="BB273" s="3">
        <f>SUM($BA$2:BA273)</f>
        <v>127</v>
      </c>
    </row>
    <row r="274" spans="1:54" x14ac:dyDescent="0.35">
      <c r="A274" s="3">
        <v>42000406</v>
      </c>
      <c r="B274" s="3" t="s">
        <v>101</v>
      </c>
      <c r="C274" s="4">
        <v>44397</v>
      </c>
      <c r="D274" s="3" t="s">
        <v>106</v>
      </c>
      <c r="E274" s="3" t="s">
        <v>103</v>
      </c>
      <c r="F274" s="3" t="s">
        <v>102</v>
      </c>
      <c r="G274" s="3" t="s">
        <v>104</v>
      </c>
      <c r="H274" s="3" t="s">
        <v>105</v>
      </c>
      <c r="I274" s="3" t="s">
        <v>107</v>
      </c>
      <c r="J274" s="3" t="s">
        <v>67</v>
      </c>
      <c r="K274" s="3" t="s">
        <v>66</v>
      </c>
      <c r="L274" s="3" t="s">
        <v>108</v>
      </c>
      <c r="M274" s="3" t="s">
        <v>68</v>
      </c>
      <c r="N274" s="3">
        <v>3</v>
      </c>
      <c r="O274" s="3">
        <v>55</v>
      </c>
      <c r="P274" s="3">
        <v>58</v>
      </c>
      <c r="Q274" s="5">
        <v>5.208333333333333E-3</v>
      </c>
      <c r="R274" s="5">
        <v>3.1249999999999997E-3</v>
      </c>
      <c r="S274" s="5" t="s">
        <v>587</v>
      </c>
      <c r="T274" s="9">
        <f>MID(Table1[[#This Row],[Duration of the event described in that row.]],3,2)*60+RIGHT(Table1[[#This Row],[Duration of the event described in that row.]],2)</f>
        <v>2</v>
      </c>
      <c r="U274" s="3">
        <v>273</v>
      </c>
      <c r="V274" s="3" t="s">
        <v>69</v>
      </c>
      <c r="W274" s="3" t="s">
        <v>7</v>
      </c>
      <c r="AG274" s="3" t="s">
        <v>67</v>
      </c>
      <c r="AH274" s="3">
        <v>2</v>
      </c>
      <c r="AI274" s="3" t="str">
        <f>_xlfn.IFNA(INDEX('normalized by minutes'!$AI$12:$AI$28,MATCH('raw data'!AG274,'normalized by minutes'!$AH$12:$AH$28,0)),"")</f>
        <v>bucks</v>
      </c>
      <c r="AJ274" s="3">
        <f t="shared" si="33"/>
        <v>2</v>
      </c>
      <c r="AM274" s="3" t="s">
        <v>8</v>
      </c>
      <c r="AO274" s="3" t="s">
        <v>115</v>
      </c>
      <c r="AP274" s="3">
        <v>1</v>
      </c>
      <c r="AQ274" s="3">
        <v>1</v>
      </c>
      <c r="AR274" s="3">
        <v>13</v>
      </c>
      <c r="AS274" s="3">
        <v>25.1</v>
      </c>
      <c r="AT274" s="3">
        <v>87.7</v>
      </c>
      <c r="AU274" s="3" t="s">
        <v>384</v>
      </c>
      <c r="AV274" s="3" t="b">
        <f t="shared" si="28"/>
        <v>1</v>
      </c>
      <c r="AW274" s="3" t="b">
        <f t="shared" si="29"/>
        <v>0</v>
      </c>
      <c r="AX274" s="3" t="b">
        <f t="shared" si="30"/>
        <v>0</v>
      </c>
      <c r="AY274" s="3" t="b">
        <f t="shared" si="31"/>
        <v>0</v>
      </c>
      <c r="AZ274" s="3" t="b">
        <f t="shared" si="32"/>
        <v>0</v>
      </c>
      <c r="BA274" s="3">
        <f t="shared" si="34"/>
        <v>0</v>
      </c>
      <c r="BB274" s="3">
        <f>SUM($BA$2:BA274)</f>
        <v>127</v>
      </c>
    </row>
    <row r="275" spans="1:54" x14ac:dyDescent="0.35">
      <c r="A275" s="3">
        <v>42000406</v>
      </c>
      <c r="B275" s="3" t="s">
        <v>101</v>
      </c>
      <c r="C275" s="4">
        <v>44397</v>
      </c>
      <c r="D275" s="3" t="s">
        <v>106</v>
      </c>
      <c r="E275" s="3" t="s">
        <v>103</v>
      </c>
      <c r="F275" s="3" t="s">
        <v>102</v>
      </c>
      <c r="G275" s="3" t="s">
        <v>104</v>
      </c>
      <c r="H275" s="3" t="s">
        <v>105</v>
      </c>
      <c r="I275" s="3" t="s">
        <v>107</v>
      </c>
      <c r="J275" s="3" t="s">
        <v>67</v>
      </c>
      <c r="K275" s="3" t="s">
        <v>66</v>
      </c>
      <c r="L275" s="3" t="s">
        <v>108</v>
      </c>
      <c r="M275" s="3" t="s">
        <v>68</v>
      </c>
      <c r="N275" s="3">
        <v>3</v>
      </c>
      <c r="O275" s="3">
        <v>55</v>
      </c>
      <c r="P275" s="3">
        <v>58</v>
      </c>
      <c r="Q275" s="5">
        <v>5.1736111111111115E-3</v>
      </c>
      <c r="R275" s="5">
        <v>3.1597222222222222E-3</v>
      </c>
      <c r="S275" s="5" t="s">
        <v>578</v>
      </c>
      <c r="T275" s="9">
        <f>MID(Table1[[#This Row],[Duration of the event described in that row.]],3,2)*60+RIGHT(Table1[[#This Row],[Duration of the event described in that row.]],2)</f>
        <v>3</v>
      </c>
      <c r="U275" s="3">
        <v>274</v>
      </c>
      <c r="V275" s="3" t="s">
        <v>110</v>
      </c>
      <c r="W275" s="3" t="s">
        <v>17</v>
      </c>
      <c r="AI275" s="3" t="str">
        <f>_xlfn.IFNA(INDEX('normalized by minutes'!$AI$12:$AI$28,MATCH('raw data'!AG275,'normalized by minutes'!$AH$12:$AH$28,0)),"")</f>
        <v/>
      </c>
      <c r="AJ275" s="3">
        <f t="shared" si="33"/>
        <v>0</v>
      </c>
      <c r="AO275" s="3" t="s">
        <v>80</v>
      </c>
      <c r="AU275" s="3" t="s">
        <v>385</v>
      </c>
      <c r="AV275" s="3" t="b">
        <f t="shared" si="28"/>
        <v>0</v>
      </c>
      <c r="AW275" s="3" t="b">
        <f t="shared" si="29"/>
        <v>0</v>
      </c>
      <c r="AX275" s="3" t="b">
        <f t="shared" si="30"/>
        <v>0</v>
      </c>
      <c r="AY275" s="3" t="b">
        <f t="shared" si="31"/>
        <v>0</v>
      </c>
      <c r="AZ275" s="3" t="b">
        <f t="shared" si="32"/>
        <v>0</v>
      </c>
      <c r="BA275" s="3">
        <f t="shared" si="34"/>
        <v>1</v>
      </c>
      <c r="BB275" s="3">
        <f>SUM($BA$2:BA275)</f>
        <v>128</v>
      </c>
    </row>
    <row r="276" spans="1:54" x14ac:dyDescent="0.35">
      <c r="A276" s="3">
        <v>42000406</v>
      </c>
      <c r="B276" s="3" t="s">
        <v>101</v>
      </c>
      <c r="C276" s="4">
        <v>44397</v>
      </c>
      <c r="D276" s="3" t="s">
        <v>106</v>
      </c>
      <c r="E276" s="3" t="s">
        <v>103</v>
      </c>
      <c r="F276" s="3" t="s">
        <v>102</v>
      </c>
      <c r="G276" s="3" t="s">
        <v>104</v>
      </c>
      <c r="H276" s="3" t="s">
        <v>105</v>
      </c>
      <c r="I276" s="3" t="s">
        <v>107</v>
      </c>
      <c r="J276" s="3" t="s">
        <v>67</v>
      </c>
      <c r="K276" s="3" t="s">
        <v>66</v>
      </c>
      <c r="L276" s="3" t="s">
        <v>108</v>
      </c>
      <c r="M276" s="3" t="s">
        <v>68</v>
      </c>
      <c r="N276" s="3">
        <v>3</v>
      </c>
      <c r="O276" s="3">
        <v>58</v>
      </c>
      <c r="P276" s="3">
        <v>58</v>
      </c>
      <c r="Q276" s="5">
        <v>5.0347222222222225E-3</v>
      </c>
      <c r="R276" s="5">
        <v>3.2986111111111111E-3</v>
      </c>
      <c r="S276" s="5" t="s">
        <v>568</v>
      </c>
      <c r="T276" s="9">
        <f>MID(Table1[[#This Row],[Duration of the event described in that row.]],3,2)*60+RIGHT(Table1[[#This Row],[Duration of the event described in that row.]],2)</f>
        <v>12</v>
      </c>
      <c r="U276" s="3">
        <v>275</v>
      </c>
      <c r="V276" s="3" t="s">
        <v>110</v>
      </c>
      <c r="W276" s="3" t="s">
        <v>7</v>
      </c>
      <c r="X276" s="3" t="s">
        <v>106</v>
      </c>
      <c r="AG276" s="3" t="s">
        <v>105</v>
      </c>
      <c r="AH276" s="3">
        <v>3</v>
      </c>
      <c r="AI276" s="3" t="str">
        <f>_xlfn.IFNA(INDEX('normalized by minutes'!$AI$12:$AI$28,MATCH('raw data'!AG276,'normalized by minutes'!$AH$12:$AH$28,0)),"")</f>
        <v>suns</v>
      </c>
      <c r="AJ276" s="3">
        <f t="shared" si="33"/>
        <v>-3</v>
      </c>
      <c r="AM276" s="3" t="s">
        <v>8</v>
      </c>
      <c r="AO276" s="3" t="s">
        <v>125</v>
      </c>
      <c r="AP276" s="3">
        <v>26</v>
      </c>
      <c r="AQ276" s="3">
        <v>41</v>
      </c>
      <c r="AR276" s="3">
        <v>258</v>
      </c>
      <c r="AS276" s="3">
        <v>20.9</v>
      </c>
      <c r="AT276" s="3">
        <v>30.8</v>
      </c>
      <c r="AU276" s="3" t="s">
        <v>386</v>
      </c>
      <c r="AV276" s="3" t="b">
        <f t="shared" si="28"/>
        <v>1</v>
      </c>
      <c r="AW276" s="3" t="b">
        <f t="shared" si="29"/>
        <v>0</v>
      </c>
      <c r="AX276" s="3" t="b">
        <f t="shared" si="30"/>
        <v>0</v>
      </c>
      <c r="AY276" s="3" t="b">
        <f t="shared" si="31"/>
        <v>0</v>
      </c>
      <c r="AZ276" s="3" t="b">
        <f t="shared" si="32"/>
        <v>0</v>
      </c>
      <c r="BA276" s="3">
        <f t="shared" si="34"/>
        <v>0</v>
      </c>
      <c r="BB276" s="3">
        <f>SUM($BA$2:BA276)</f>
        <v>128</v>
      </c>
    </row>
    <row r="277" spans="1:54" x14ac:dyDescent="0.35">
      <c r="A277" s="3">
        <v>42000406</v>
      </c>
      <c r="B277" s="3" t="s">
        <v>101</v>
      </c>
      <c r="C277" s="4">
        <v>44397</v>
      </c>
      <c r="D277" s="3" t="s">
        <v>106</v>
      </c>
      <c r="E277" s="3" t="s">
        <v>103</v>
      </c>
      <c r="F277" s="3" t="s">
        <v>102</v>
      </c>
      <c r="G277" s="3" t="s">
        <v>104</v>
      </c>
      <c r="H277" s="3" t="s">
        <v>105</v>
      </c>
      <c r="I277" s="3" t="s">
        <v>107</v>
      </c>
      <c r="J277" s="3" t="s">
        <v>67</v>
      </c>
      <c r="K277" s="3" t="s">
        <v>66</v>
      </c>
      <c r="L277" s="3" t="s">
        <v>108</v>
      </c>
      <c r="M277" s="3" t="s">
        <v>68</v>
      </c>
      <c r="N277" s="3">
        <v>3</v>
      </c>
      <c r="O277" s="3">
        <v>58</v>
      </c>
      <c r="P277" s="3">
        <v>58</v>
      </c>
      <c r="Q277" s="5">
        <v>5.0347222222222225E-3</v>
      </c>
      <c r="R277" s="5">
        <v>3.2986111111111111E-3</v>
      </c>
      <c r="S277" s="5" t="s">
        <v>563</v>
      </c>
      <c r="T277" s="9">
        <f>MID(Table1[[#This Row],[Duration of the event described in that row.]],3,2)*60+RIGHT(Table1[[#This Row],[Duration of the event described in that row.]],2)</f>
        <v>0</v>
      </c>
      <c r="U277" s="3">
        <v>276</v>
      </c>
      <c r="V277" s="3" t="s">
        <v>69</v>
      </c>
      <c r="W277" s="3" t="s">
        <v>9</v>
      </c>
      <c r="AE277" s="3" t="s">
        <v>105</v>
      </c>
      <c r="AG277" s="3" t="s">
        <v>67</v>
      </c>
      <c r="AI277" s="3" t="str">
        <f>_xlfn.IFNA(INDEX('normalized by minutes'!$AI$12:$AI$28,MATCH('raw data'!AG277,'normalized by minutes'!$AH$12:$AH$28,0)),"")</f>
        <v>bucks</v>
      </c>
      <c r="AJ277" s="3">
        <f t="shared" si="33"/>
        <v>0</v>
      </c>
      <c r="AL277" s="3" t="s">
        <v>10</v>
      </c>
      <c r="AO277" s="3" t="s">
        <v>141</v>
      </c>
      <c r="AU277" s="3" t="s">
        <v>387</v>
      </c>
      <c r="AV277" s="3" t="b">
        <f t="shared" si="28"/>
        <v>0</v>
      </c>
      <c r="AW277" s="3" t="b">
        <f t="shared" si="29"/>
        <v>0</v>
      </c>
      <c r="AX277" s="3" t="b">
        <f t="shared" si="30"/>
        <v>0</v>
      </c>
      <c r="AY277" s="3" t="b">
        <f t="shared" si="31"/>
        <v>0</v>
      </c>
      <c r="AZ277" s="3" t="b">
        <f t="shared" si="32"/>
        <v>0</v>
      </c>
      <c r="BA277" s="3">
        <f t="shared" si="34"/>
        <v>1</v>
      </c>
      <c r="BB277" s="3">
        <f>SUM($BA$2:BA277)</f>
        <v>129</v>
      </c>
    </row>
    <row r="278" spans="1:54" x14ac:dyDescent="0.35">
      <c r="A278" s="3">
        <v>42000406</v>
      </c>
      <c r="B278" s="3" t="s">
        <v>101</v>
      </c>
      <c r="C278" s="4">
        <v>44397</v>
      </c>
      <c r="D278" s="3" t="s">
        <v>106</v>
      </c>
      <c r="E278" s="3" t="s">
        <v>103</v>
      </c>
      <c r="F278" s="3" t="s">
        <v>102</v>
      </c>
      <c r="G278" s="3" t="s">
        <v>104</v>
      </c>
      <c r="H278" s="3" t="s">
        <v>105</v>
      </c>
      <c r="I278" s="3" t="s">
        <v>107</v>
      </c>
      <c r="J278" s="3" t="s">
        <v>67</v>
      </c>
      <c r="K278" s="3" t="s">
        <v>66</v>
      </c>
      <c r="L278" s="3" t="s">
        <v>108</v>
      </c>
      <c r="M278" s="3" t="s">
        <v>68</v>
      </c>
      <c r="N278" s="3">
        <v>3</v>
      </c>
      <c r="O278" s="3">
        <v>59</v>
      </c>
      <c r="P278" s="3">
        <v>58</v>
      </c>
      <c r="Q278" s="5">
        <v>5.0347222222222225E-3</v>
      </c>
      <c r="R278" s="5">
        <v>3.2986111111111111E-3</v>
      </c>
      <c r="S278" s="5" t="s">
        <v>563</v>
      </c>
      <c r="T278" s="9">
        <f>MID(Table1[[#This Row],[Duration of the event described in that row.]],3,2)*60+RIGHT(Table1[[#This Row],[Duration of the event described in that row.]],2)</f>
        <v>0</v>
      </c>
      <c r="U278" s="3">
        <v>277</v>
      </c>
      <c r="V278" s="3" t="s">
        <v>110</v>
      </c>
      <c r="W278" s="3" t="s">
        <v>11</v>
      </c>
      <c r="AD278" s="3">
        <v>1</v>
      </c>
      <c r="AF278" s="3">
        <v>1</v>
      </c>
      <c r="AG278" s="3" t="s">
        <v>105</v>
      </c>
      <c r="AH278" s="3">
        <v>1</v>
      </c>
      <c r="AI278" s="3" t="str">
        <f>_xlfn.IFNA(INDEX('normalized by minutes'!$AI$12:$AI$28,MATCH('raw data'!AG278,'normalized by minutes'!$AH$12:$AH$28,0)),"")</f>
        <v>suns</v>
      </c>
      <c r="AJ278" s="3">
        <f t="shared" si="33"/>
        <v>-1</v>
      </c>
      <c r="AM278" s="3" t="s">
        <v>8</v>
      </c>
      <c r="AO278" s="3" t="s">
        <v>181</v>
      </c>
      <c r="AU278" s="3" t="s">
        <v>388</v>
      </c>
      <c r="AV278" s="3" t="b">
        <f t="shared" si="28"/>
        <v>0</v>
      </c>
      <c r="AW278" s="3" t="b">
        <f t="shared" si="29"/>
        <v>0</v>
      </c>
      <c r="AX278" s="3" t="b">
        <f t="shared" si="30"/>
        <v>0</v>
      </c>
      <c r="AY278" s="3" t="b">
        <f t="shared" si="31"/>
        <v>0</v>
      </c>
      <c r="AZ278" s="3" t="b">
        <f t="shared" si="32"/>
        <v>0</v>
      </c>
      <c r="BA278" s="3">
        <f t="shared" si="34"/>
        <v>0</v>
      </c>
      <c r="BB278" s="3">
        <f>SUM($BA$2:BA278)</f>
        <v>129</v>
      </c>
    </row>
    <row r="279" spans="1:54" x14ac:dyDescent="0.35">
      <c r="A279" s="3">
        <v>42000406</v>
      </c>
      <c r="B279" s="3" t="s">
        <v>101</v>
      </c>
      <c r="C279" s="4">
        <v>44397</v>
      </c>
      <c r="D279" s="3" t="s">
        <v>106</v>
      </c>
      <c r="E279" s="3" t="s">
        <v>103</v>
      </c>
      <c r="F279" s="3" t="s">
        <v>102</v>
      </c>
      <c r="G279" s="3" t="s">
        <v>104</v>
      </c>
      <c r="H279" s="3" t="s">
        <v>105</v>
      </c>
      <c r="I279" s="3" t="s">
        <v>107</v>
      </c>
      <c r="J279" s="3" t="s">
        <v>67</v>
      </c>
      <c r="K279" s="3" t="s">
        <v>66</v>
      </c>
      <c r="L279" s="3" t="s">
        <v>108</v>
      </c>
      <c r="M279" s="3" t="s">
        <v>68</v>
      </c>
      <c r="N279" s="3">
        <v>3</v>
      </c>
      <c r="O279" s="3">
        <v>59</v>
      </c>
      <c r="P279" s="3">
        <v>60</v>
      </c>
      <c r="Q279" s="5">
        <v>4.7453703703703703E-3</v>
      </c>
      <c r="R279" s="5">
        <v>3.5879629629629629E-3</v>
      </c>
      <c r="S279" s="5" t="s">
        <v>572</v>
      </c>
      <c r="T279" s="9">
        <f>MID(Table1[[#This Row],[Duration of the event described in that row.]],3,2)*60+RIGHT(Table1[[#This Row],[Duration of the event described in that row.]],2)</f>
        <v>25</v>
      </c>
      <c r="U279" s="3">
        <v>278</v>
      </c>
      <c r="V279" s="3" t="s">
        <v>69</v>
      </c>
      <c r="W279" s="3" t="s">
        <v>7</v>
      </c>
      <c r="AG279" s="3" t="s">
        <v>67</v>
      </c>
      <c r="AH279" s="3">
        <v>2</v>
      </c>
      <c r="AI279" s="3" t="str">
        <f>_xlfn.IFNA(INDEX('normalized by minutes'!$AI$12:$AI$28,MATCH('raw data'!AG279,'normalized by minutes'!$AH$12:$AH$28,0)),"")</f>
        <v>bucks</v>
      </c>
      <c r="AJ279" s="3">
        <f t="shared" si="33"/>
        <v>2</v>
      </c>
      <c r="AM279" s="3" t="s">
        <v>8</v>
      </c>
      <c r="AO279" s="3" t="s">
        <v>119</v>
      </c>
      <c r="AP279" s="3">
        <v>13</v>
      </c>
      <c r="AQ279" s="3">
        <v>-48</v>
      </c>
      <c r="AR279" s="3">
        <v>117</v>
      </c>
      <c r="AS279" s="3">
        <v>20.2</v>
      </c>
      <c r="AT279" s="3">
        <v>77.3</v>
      </c>
      <c r="AU279" s="3" t="s">
        <v>389</v>
      </c>
      <c r="AV279" s="3" t="b">
        <f t="shared" si="28"/>
        <v>1</v>
      </c>
      <c r="AW279" s="3" t="b">
        <f t="shared" si="29"/>
        <v>0</v>
      </c>
      <c r="AX279" s="3" t="b">
        <f t="shared" si="30"/>
        <v>0</v>
      </c>
      <c r="AY279" s="3" t="b">
        <f t="shared" si="31"/>
        <v>0</v>
      </c>
      <c r="AZ279" s="3" t="b">
        <f t="shared" si="32"/>
        <v>0</v>
      </c>
      <c r="BA279" s="3">
        <f t="shared" si="34"/>
        <v>0</v>
      </c>
      <c r="BB279" s="3">
        <f>SUM($BA$2:BA279)</f>
        <v>129</v>
      </c>
    </row>
    <row r="280" spans="1:54" x14ac:dyDescent="0.35">
      <c r="A280" s="3">
        <v>42000406</v>
      </c>
      <c r="B280" s="3" t="s">
        <v>101</v>
      </c>
      <c r="C280" s="4">
        <v>44397</v>
      </c>
      <c r="D280" s="3" t="s">
        <v>106</v>
      </c>
      <c r="E280" s="3" t="s">
        <v>103</v>
      </c>
      <c r="F280" s="3" t="s">
        <v>102</v>
      </c>
      <c r="G280" s="3" t="s">
        <v>104</v>
      </c>
      <c r="H280" s="3" t="s">
        <v>105</v>
      </c>
      <c r="I280" s="3" t="s">
        <v>107</v>
      </c>
      <c r="J280" s="3" t="s">
        <v>67</v>
      </c>
      <c r="K280" s="3" t="s">
        <v>66</v>
      </c>
      <c r="L280" s="3" t="s">
        <v>108</v>
      </c>
      <c r="M280" s="3" t="s">
        <v>68</v>
      </c>
      <c r="N280" s="3">
        <v>3</v>
      </c>
      <c r="O280" s="3">
        <v>61</v>
      </c>
      <c r="P280" s="3">
        <v>60</v>
      </c>
      <c r="Q280" s="5">
        <v>4.5717592592592589E-3</v>
      </c>
      <c r="R280" s="5">
        <v>3.7615740740740739E-3</v>
      </c>
      <c r="S280" s="5" t="s">
        <v>581</v>
      </c>
      <c r="T280" s="9">
        <f>MID(Table1[[#This Row],[Duration of the event described in that row.]],3,2)*60+RIGHT(Table1[[#This Row],[Duration of the event described in that row.]],2)</f>
        <v>15</v>
      </c>
      <c r="U280" s="3">
        <v>279</v>
      </c>
      <c r="V280" s="3" t="s">
        <v>110</v>
      </c>
      <c r="W280" s="3" t="s">
        <v>7</v>
      </c>
      <c r="AG280" s="3" t="s">
        <v>104</v>
      </c>
      <c r="AH280" s="3">
        <v>2</v>
      </c>
      <c r="AI280" s="3" t="str">
        <f>_xlfn.IFNA(INDEX('normalized by minutes'!$AI$12:$AI$28,MATCH('raw data'!AG280,'normalized by minutes'!$AH$12:$AH$28,0)),"")</f>
        <v>suns</v>
      </c>
      <c r="AJ280" s="3">
        <f t="shared" si="33"/>
        <v>-2</v>
      </c>
      <c r="AM280" s="3" t="s">
        <v>8</v>
      </c>
      <c r="AO280" s="3" t="s">
        <v>111</v>
      </c>
      <c r="AP280" s="3">
        <v>16</v>
      </c>
      <c r="AQ280" s="3">
        <v>-57</v>
      </c>
      <c r="AR280" s="3">
        <v>148</v>
      </c>
      <c r="AS280" s="3">
        <v>30.7</v>
      </c>
      <c r="AT280" s="3">
        <v>19.8</v>
      </c>
      <c r="AU280" s="3" t="s">
        <v>390</v>
      </c>
      <c r="AV280" s="3" t="b">
        <f t="shared" si="28"/>
        <v>1</v>
      </c>
      <c r="AW280" s="3" t="b">
        <f t="shared" si="29"/>
        <v>0</v>
      </c>
      <c r="AX280" s="3" t="b">
        <f t="shared" si="30"/>
        <v>0</v>
      </c>
      <c r="AY280" s="3" t="b">
        <f t="shared" si="31"/>
        <v>0</v>
      </c>
      <c r="AZ280" s="3" t="b">
        <f t="shared" si="32"/>
        <v>0</v>
      </c>
      <c r="BA280" s="3">
        <f t="shared" si="34"/>
        <v>1</v>
      </c>
      <c r="BB280" s="3">
        <f>SUM($BA$2:BA280)</f>
        <v>130</v>
      </c>
    </row>
    <row r="281" spans="1:54" x14ac:dyDescent="0.35">
      <c r="A281" s="3">
        <v>42000406</v>
      </c>
      <c r="B281" s="3" t="s">
        <v>101</v>
      </c>
      <c r="C281" s="4">
        <v>44397</v>
      </c>
      <c r="D281" s="3" t="s">
        <v>106</v>
      </c>
      <c r="E281" s="3" t="s">
        <v>103</v>
      </c>
      <c r="F281" s="3" t="s">
        <v>102</v>
      </c>
      <c r="G281" s="3" t="s">
        <v>104</v>
      </c>
      <c r="H281" s="3" t="s">
        <v>105</v>
      </c>
      <c r="I281" s="3" t="s">
        <v>107</v>
      </c>
      <c r="J281" s="3" t="s">
        <v>67</v>
      </c>
      <c r="K281" s="3" t="s">
        <v>66</v>
      </c>
      <c r="L281" s="3" t="s">
        <v>108</v>
      </c>
      <c r="M281" s="3" t="s">
        <v>68</v>
      </c>
      <c r="N281" s="3">
        <v>3</v>
      </c>
      <c r="O281" s="3">
        <v>61</v>
      </c>
      <c r="P281" s="3">
        <v>62</v>
      </c>
      <c r="Q281" s="5">
        <v>4.363425925925926E-3</v>
      </c>
      <c r="R281" s="5">
        <v>3.9699074074074072E-3</v>
      </c>
      <c r="S281" s="5" t="s">
        <v>570</v>
      </c>
      <c r="T281" s="9">
        <f>MID(Table1[[#This Row],[Duration of the event described in that row.]],3,2)*60+RIGHT(Table1[[#This Row],[Duration of the event described in that row.]],2)</f>
        <v>18</v>
      </c>
      <c r="U281" s="3">
        <v>280</v>
      </c>
      <c r="V281" s="3" t="s">
        <v>69</v>
      </c>
      <c r="W281" s="3" t="s">
        <v>7</v>
      </c>
      <c r="X281" s="3" t="s">
        <v>68</v>
      </c>
      <c r="AG281" s="3" t="s">
        <v>66</v>
      </c>
      <c r="AH281" s="3">
        <v>2</v>
      </c>
      <c r="AI281" s="3" t="str">
        <f>_xlfn.IFNA(INDEX('normalized by minutes'!$AI$12:$AI$28,MATCH('raw data'!AG281,'normalized by minutes'!$AH$12:$AH$28,0)),"")</f>
        <v>bucks</v>
      </c>
      <c r="AJ281" s="3">
        <f t="shared" si="33"/>
        <v>2</v>
      </c>
      <c r="AM281" s="3" t="s">
        <v>8</v>
      </c>
      <c r="AO281" s="3" t="s">
        <v>166</v>
      </c>
      <c r="AP281" s="3">
        <v>13</v>
      </c>
      <c r="AQ281" s="3">
        <v>20</v>
      </c>
      <c r="AR281" s="3">
        <v>129</v>
      </c>
      <c r="AS281" s="3">
        <v>27</v>
      </c>
      <c r="AT281" s="3">
        <v>76.099999999999994</v>
      </c>
      <c r="AU281" s="3" t="s">
        <v>391</v>
      </c>
      <c r="AV281" s="3" t="b">
        <f t="shared" si="28"/>
        <v>1</v>
      </c>
      <c r="AW281" s="3" t="b">
        <f t="shared" si="29"/>
        <v>0</v>
      </c>
      <c r="AX281" s="3" t="b">
        <f t="shared" si="30"/>
        <v>0</v>
      </c>
      <c r="AY281" s="3" t="b">
        <f t="shared" si="31"/>
        <v>0</v>
      </c>
      <c r="AZ281" s="3" t="b">
        <f t="shared" si="32"/>
        <v>0</v>
      </c>
      <c r="BA281" s="3">
        <f t="shared" si="34"/>
        <v>1</v>
      </c>
      <c r="BB281" s="3">
        <f>SUM($BA$2:BA281)</f>
        <v>131</v>
      </c>
    </row>
    <row r="282" spans="1:54" x14ac:dyDescent="0.35">
      <c r="A282" s="3">
        <v>42000406</v>
      </c>
      <c r="B282" s="3" t="s">
        <v>101</v>
      </c>
      <c r="C282" s="4">
        <v>44397</v>
      </c>
      <c r="D282" s="3" t="s">
        <v>106</v>
      </c>
      <c r="E282" s="3" t="s">
        <v>103</v>
      </c>
      <c r="F282" s="3" t="s">
        <v>102</v>
      </c>
      <c r="G282" s="3" t="s">
        <v>104</v>
      </c>
      <c r="H282" s="3" t="s">
        <v>105</v>
      </c>
      <c r="I282" s="3" t="s">
        <v>107</v>
      </c>
      <c r="J282" s="3" t="s">
        <v>67</v>
      </c>
      <c r="K282" s="3" t="s">
        <v>66</v>
      </c>
      <c r="L282" s="3" t="s">
        <v>108</v>
      </c>
      <c r="M282" s="3" t="s">
        <v>68</v>
      </c>
      <c r="N282" s="3">
        <v>3</v>
      </c>
      <c r="O282" s="3">
        <v>61</v>
      </c>
      <c r="P282" s="3">
        <v>62</v>
      </c>
      <c r="Q282" s="5">
        <v>4.1319444444444442E-3</v>
      </c>
      <c r="R282" s="5">
        <v>4.2013888888888891E-3</v>
      </c>
      <c r="S282" s="5" t="s">
        <v>564</v>
      </c>
      <c r="T282" s="9">
        <f>MID(Table1[[#This Row],[Duration of the event described in that row.]],3,2)*60+RIGHT(Table1[[#This Row],[Duration of the event described in that row.]],2)</f>
        <v>20</v>
      </c>
      <c r="U282" s="3">
        <v>281</v>
      </c>
      <c r="V282" s="3" t="s">
        <v>110</v>
      </c>
      <c r="W282" s="3" t="s">
        <v>7</v>
      </c>
      <c r="AG282" s="3" t="s">
        <v>105</v>
      </c>
      <c r="AH282" s="3">
        <v>0</v>
      </c>
      <c r="AI282" s="3" t="str">
        <f>_xlfn.IFNA(INDEX('normalized by minutes'!$AI$12:$AI$28,MATCH('raw data'!AG282,'normalized by minutes'!$AH$12:$AH$28,0)),"")</f>
        <v>suns</v>
      </c>
      <c r="AJ282" s="3">
        <f t="shared" si="33"/>
        <v>0</v>
      </c>
      <c r="AM282" s="3" t="s">
        <v>4</v>
      </c>
      <c r="AO282" s="3" t="s">
        <v>128</v>
      </c>
      <c r="AP282" s="3">
        <v>26</v>
      </c>
      <c r="AQ282" s="3">
        <v>119</v>
      </c>
      <c r="AR282" s="3">
        <v>233</v>
      </c>
      <c r="AS282" s="3">
        <v>13.1</v>
      </c>
      <c r="AT282" s="3">
        <v>28.3</v>
      </c>
      <c r="AU282" s="3" t="s">
        <v>129</v>
      </c>
      <c r="AV282" s="3" t="b">
        <f t="shared" si="28"/>
        <v>0</v>
      </c>
      <c r="AW282" s="3" t="b">
        <f t="shared" si="29"/>
        <v>0</v>
      </c>
      <c r="AX282" s="3" t="b">
        <f t="shared" si="30"/>
        <v>0</v>
      </c>
      <c r="AY282" s="3" t="b">
        <f t="shared" si="31"/>
        <v>0</v>
      </c>
      <c r="AZ282" s="3" t="b">
        <f t="shared" si="32"/>
        <v>0</v>
      </c>
      <c r="BA282" s="3">
        <f t="shared" si="34"/>
        <v>1</v>
      </c>
      <c r="BB282" s="3">
        <f>SUM($BA$2:BA282)</f>
        <v>132</v>
      </c>
    </row>
    <row r="283" spans="1:54" x14ac:dyDescent="0.35">
      <c r="A283" s="3">
        <v>42000406</v>
      </c>
      <c r="B283" s="3" t="s">
        <v>101</v>
      </c>
      <c r="C283" s="4">
        <v>44397</v>
      </c>
      <c r="D283" s="3" t="s">
        <v>106</v>
      </c>
      <c r="E283" s="3" t="s">
        <v>103</v>
      </c>
      <c r="F283" s="3" t="s">
        <v>102</v>
      </c>
      <c r="G283" s="3" t="s">
        <v>104</v>
      </c>
      <c r="H283" s="3" t="s">
        <v>105</v>
      </c>
      <c r="I283" s="3" t="s">
        <v>107</v>
      </c>
      <c r="J283" s="3" t="s">
        <v>67</v>
      </c>
      <c r="K283" s="3" t="s">
        <v>66</v>
      </c>
      <c r="L283" s="3" t="s">
        <v>108</v>
      </c>
      <c r="M283" s="3" t="s">
        <v>68</v>
      </c>
      <c r="N283" s="3">
        <v>3</v>
      </c>
      <c r="O283" s="3">
        <v>61</v>
      </c>
      <c r="P283" s="3">
        <v>62</v>
      </c>
      <c r="Q283" s="5">
        <v>4.1203703703703706E-3</v>
      </c>
      <c r="R283" s="5">
        <v>4.2129629629629626E-3</v>
      </c>
      <c r="S283" s="5" t="s">
        <v>573</v>
      </c>
      <c r="T283" s="9">
        <f>MID(Table1[[#This Row],[Duration of the event described in that row.]],3,2)*60+RIGHT(Table1[[#This Row],[Duration of the event described in that row.]],2)</f>
        <v>1</v>
      </c>
      <c r="U283" s="3">
        <v>282</v>
      </c>
      <c r="V283" s="3" t="s">
        <v>69</v>
      </c>
      <c r="W283" s="3" t="s">
        <v>5</v>
      </c>
      <c r="AG283" s="3" t="s">
        <v>108</v>
      </c>
      <c r="AI283" s="3" t="str">
        <f>_xlfn.IFNA(INDEX('normalized by minutes'!$AI$12:$AI$28,MATCH('raw data'!AG283,'normalized by minutes'!$AH$12:$AH$28,0)),"")</f>
        <v>bucks</v>
      </c>
      <c r="AJ283" s="3">
        <f t="shared" si="33"/>
        <v>0</v>
      </c>
      <c r="AO283" s="3" t="s">
        <v>14</v>
      </c>
      <c r="AU283" s="3" t="s">
        <v>392</v>
      </c>
      <c r="AV283" s="3" t="b">
        <f t="shared" si="28"/>
        <v>0</v>
      </c>
      <c r="AW283" s="3" t="b">
        <f t="shared" si="29"/>
        <v>1</v>
      </c>
      <c r="AX283" s="3" t="b">
        <f t="shared" si="30"/>
        <v>0</v>
      </c>
      <c r="AY283" s="3" t="b">
        <f t="shared" si="31"/>
        <v>0</v>
      </c>
      <c r="AZ283" s="3" t="b">
        <f t="shared" si="32"/>
        <v>0</v>
      </c>
      <c r="BA283" s="3">
        <f t="shared" si="34"/>
        <v>0</v>
      </c>
      <c r="BB283" s="3">
        <f>SUM($BA$2:BA283)</f>
        <v>132</v>
      </c>
    </row>
    <row r="284" spans="1:54" x14ac:dyDescent="0.35">
      <c r="A284" s="3">
        <v>42000406</v>
      </c>
      <c r="B284" s="3" t="s">
        <v>101</v>
      </c>
      <c r="C284" s="4">
        <v>44397</v>
      </c>
      <c r="D284" s="3" t="s">
        <v>106</v>
      </c>
      <c r="E284" s="3" t="s">
        <v>103</v>
      </c>
      <c r="F284" s="3" t="s">
        <v>102</v>
      </c>
      <c r="G284" s="3" t="s">
        <v>104</v>
      </c>
      <c r="H284" s="3" t="s">
        <v>105</v>
      </c>
      <c r="I284" s="3" t="s">
        <v>107</v>
      </c>
      <c r="J284" s="3" t="s">
        <v>67</v>
      </c>
      <c r="K284" s="3" t="s">
        <v>66</v>
      </c>
      <c r="L284" s="3" t="s">
        <v>108</v>
      </c>
      <c r="M284" s="3" t="s">
        <v>68</v>
      </c>
      <c r="N284" s="3">
        <v>3</v>
      </c>
      <c r="O284" s="3">
        <v>61</v>
      </c>
      <c r="P284" s="3">
        <v>64</v>
      </c>
      <c r="Q284" s="5">
        <v>4.0046296296296297E-3</v>
      </c>
      <c r="R284" s="5">
        <v>4.3287037037037035E-3</v>
      </c>
      <c r="S284" s="5" t="s">
        <v>579</v>
      </c>
      <c r="T284" s="9">
        <f>MID(Table1[[#This Row],[Duration of the event described in that row.]],3,2)*60+RIGHT(Table1[[#This Row],[Duration of the event described in that row.]],2)</f>
        <v>10</v>
      </c>
      <c r="U284" s="3">
        <v>283</v>
      </c>
      <c r="V284" s="3" t="s">
        <v>69</v>
      </c>
      <c r="W284" s="3" t="s">
        <v>7</v>
      </c>
      <c r="X284" s="3" t="s">
        <v>107</v>
      </c>
      <c r="AG284" s="3" t="s">
        <v>66</v>
      </c>
      <c r="AH284" s="3">
        <v>2</v>
      </c>
      <c r="AI284" s="3" t="str">
        <f>_xlfn.IFNA(INDEX('normalized by minutes'!$AI$12:$AI$28,MATCH('raw data'!AG284,'normalized by minutes'!$AH$12:$AH$28,0)),"")</f>
        <v>bucks</v>
      </c>
      <c r="AJ284" s="3">
        <f t="shared" si="33"/>
        <v>2</v>
      </c>
      <c r="AM284" s="3" t="s">
        <v>8</v>
      </c>
      <c r="AO284" s="3" t="s">
        <v>393</v>
      </c>
      <c r="AP284" s="3">
        <v>2</v>
      </c>
      <c r="AQ284" s="3">
        <v>-2</v>
      </c>
      <c r="AR284" s="3">
        <v>17</v>
      </c>
      <c r="AS284" s="3">
        <v>24.8</v>
      </c>
      <c r="AT284" s="3">
        <v>87.3</v>
      </c>
      <c r="AU284" s="3" t="s">
        <v>394</v>
      </c>
      <c r="AV284" s="3" t="b">
        <f t="shared" si="28"/>
        <v>1</v>
      </c>
      <c r="AW284" s="3" t="b">
        <f t="shared" si="29"/>
        <v>0</v>
      </c>
      <c r="AX284" s="3" t="b">
        <f t="shared" si="30"/>
        <v>0</v>
      </c>
      <c r="AY284" s="3" t="b">
        <f t="shared" si="31"/>
        <v>0</v>
      </c>
      <c r="AZ284" s="3" t="b">
        <f t="shared" si="32"/>
        <v>0</v>
      </c>
      <c r="BA284" s="3">
        <f t="shared" si="34"/>
        <v>1</v>
      </c>
      <c r="BB284" s="3">
        <f>SUM($BA$2:BA284)</f>
        <v>133</v>
      </c>
    </row>
    <row r="285" spans="1:54" x14ac:dyDescent="0.35">
      <c r="A285" s="3">
        <v>42000406</v>
      </c>
      <c r="B285" s="3" t="s">
        <v>101</v>
      </c>
      <c r="C285" s="4">
        <v>44397</v>
      </c>
      <c r="D285" s="3" t="s">
        <v>106</v>
      </c>
      <c r="E285" s="3" t="s">
        <v>103</v>
      </c>
      <c r="F285" s="3" t="s">
        <v>102</v>
      </c>
      <c r="G285" s="3" t="s">
        <v>104</v>
      </c>
      <c r="H285" s="3" t="s">
        <v>105</v>
      </c>
      <c r="I285" s="3" t="s">
        <v>107</v>
      </c>
      <c r="J285" s="3" t="s">
        <v>67</v>
      </c>
      <c r="K285" s="3" t="s">
        <v>66</v>
      </c>
      <c r="L285" s="3" t="s">
        <v>108</v>
      </c>
      <c r="M285" s="3" t="s">
        <v>68</v>
      </c>
      <c r="N285" s="3">
        <v>3</v>
      </c>
      <c r="O285" s="3">
        <v>61</v>
      </c>
      <c r="P285" s="3">
        <v>64</v>
      </c>
      <c r="Q285" s="5">
        <v>3.8425925925925923E-3</v>
      </c>
      <c r="R285" s="5">
        <v>4.4907407407407405E-3</v>
      </c>
      <c r="S285" s="5" t="s">
        <v>569</v>
      </c>
      <c r="T285" s="9">
        <f>MID(Table1[[#This Row],[Duration of the event described in that row.]],3,2)*60+RIGHT(Table1[[#This Row],[Duration of the event described in that row.]],2)</f>
        <v>14</v>
      </c>
      <c r="U285" s="3">
        <v>284</v>
      </c>
      <c r="V285" s="3" t="s">
        <v>110</v>
      </c>
      <c r="W285" s="3" t="s">
        <v>7</v>
      </c>
      <c r="AG285" s="3" t="s">
        <v>104</v>
      </c>
      <c r="AH285" s="3">
        <v>0</v>
      </c>
      <c r="AI285" s="3" t="str">
        <f>_xlfn.IFNA(INDEX('normalized by minutes'!$AI$12:$AI$28,MATCH('raw data'!AG285,'normalized by minutes'!$AH$12:$AH$28,0)),"")</f>
        <v>suns</v>
      </c>
      <c r="AJ285" s="3">
        <f t="shared" si="33"/>
        <v>0</v>
      </c>
      <c r="AM285" s="3" t="s">
        <v>4</v>
      </c>
      <c r="AO285" s="3" t="s">
        <v>111</v>
      </c>
      <c r="AP285" s="3">
        <v>15</v>
      </c>
      <c r="AQ285" s="3">
        <v>105</v>
      </c>
      <c r="AR285" s="3">
        <v>111</v>
      </c>
      <c r="AS285" s="3">
        <v>14.5</v>
      </c>
      <c r="AT285" s="3">
        <v>16.100000000000001</v>
      </c>
      <c r="AU285" s="3" t="s">
        <v>366</v>
      </c>
      <c r="AV285" s="3" t="b">
        <f t="shared" si="28"/>
        <v>0</v>
      </c>
      <c r="AW285" s="3" t="b">
        <f t="shared" si="29"/>
        <v>0</v>
      </c>
      <c r="AX285" s="3" t="b">
        <f t="shared" si="30"/>
        <v>0</v>
      </c>
      <c r="AY285" s="3" t="b">
        <f t="shared" si="31"/>
        <v>0</v>
      </c>
      <c r="AZ285" s="3" t="b">
        <f t="shared" si="32"/>
        <v>0</v>
      </c>
      <c r="BA285" s="3">
        <f t="shared" si="34"/>
        <v>1</v>
      </c>
      <c r="BB285" s="3">
        <f>SUM($BA$2:BA285)</f>
        <v>134</v>
      </c>
    </row>
    <row r="286" spans="1:54" x14ac:dyDescent="0.35">
      <c r="A286" s="3">
        <v>42000406</v>
      </c>
      <c r="B286" s="3" t="s">
        <v>101</v>
      </c>
      <c r="C286" s="4">
        <v>44397</v>
      </c>
      <c r="D286" s="3" t="s">
        <v>106</v>
      </c>
      <c r="E286" s="3" t="s">
        <v>103</v>
      </c>
      <c r="F286" s="3" t="s">
        <v>102</v>
      </c>
      <c r="G286" s="3" t="s">
        <v>104</v>
      </c>
      <c r="H286" s="3" t="s">
        <v>105</v>
      </c>
      <c r="I286" s="3" t="s">
        <v>107</v>
      </c>
      <c r="J286" s="3" t="s">
        <v>67</v>
      </c>
      <c r="K286" s="3" t="s">
        <v>66</v>
      </c>
      <c r="L286" s="3" t="s">
        <v>108</v>
      </c>
      <c r="M286" s="3" t="s">
        <v>68</v>
      </c>
      <c r="N286" s="3">
        <v>3</v>
      </c>
      <c r="O286" s="3">
        <v>61</v>
      </c>
      <c r="P286" s="3">
        <v>64</v>
      </c>
      <c r="Q286" s="5">
        <v>3.8425925925925923E-3</v>
      </c>
      <c r="R286" s="5">
        <v>4.4907407407407405E-3</v>
      </c>
      <c r="S286" s="5" t="s">
        <v>563</v>
      </c>
      <c r="T286" s="9">
        <f>MID(Table1[[#This Row],[Duration of the event described in that row.]],3,2)*60+RIGHT(Table1[[#This Row],[Duration of the event described in that row.]],2)</f>
        <v>0</v>
      </c>
      <c r="U286" s="3">
        <v>285</v>
      </c>
      <c r="V286" s="3" t="s">
        <v>110</v>
      </c>
      <c r="W286" s="3" t="s">
        <v>5</v>
      </c>
      <c r="AG286" s="3" t="s">
        <v>104</v>
      </c>
      <c r="AI286" s="3" t="str">
        <f>_xlfn.IFNA(INDEX('normalized by minutes'!$AI$12:$AI$28,MATCH('raw data'!AG286,'normalized by minutes'!$AH$12:$AH$28,0)),"")</f>
        <v>suns</v>
      </c>
      <c r="AJ286" s="3">
        <f t="shared" si="33"/>
        <v>0</v>
      </c>
      <c r="AO286" s="3" t="s">
        <v>6</v>
      </c>
      <c r="AU286" s="3" t="s">
        <v>395</v>
      </c>
      <c r="AV286" s="3" t="b">
        <f t="shared" si="28"/>
        <v>0</v>
      </c>
      <c r="AW286" s="3" t="b">
        <f t="shared" si="29"/>
        <v>0</v>
      </c>
      <c r="AX286" s="3" t="b">
        <f t="shared" si="30"/>
        <v>0</v>
      </c>
      <c r="AY286" s="3" t="b">
        <f t="shared" si="31"/>
        <v>0</v>
      </c>
      <c r="AZ286" s="3" t="b">
        <f t="shared" si="32"/>
        <v>0</v>
      </c>
      <c r="BA286" s="3">
        <f t="shared" si="34"/>
        <v>0</v>
      </c>
      <c r="BB286" s="3">
        <f>SUM($BA$2:BA286)</f>
        <v>134</v>
      </c>
    </row>
    <row r="287" spans="1:54" x14ac:dyDescent="0.35">
      <c r="A287" s="3">
        <v>42000406</v>
      </c>
      <c r="B287" s="3" t="s">
        <v>101</v>
      </c>
      <c r="C287" s="4">
        <v>44397</v>
      </c>
      <c r="D287" s="3" t="s">
        <v>106</v>
      </c>
      <c r="E287" s="3" t="s">
        <v>103</v>
      </c>
      <c r="F287" s="3" t="s">
        <v>102</v>
      </c>
      <c r="G287" s="3" t="s">
        <v>104</v>
      </c>
      <c r="H287" s="3" t="s">
        <v>105</v>
      </c>
      <c r="I287" s="3" t="s">
        <v>107</v>
      </c>
      <c r="J287" s="3" t="s">
        <v>67</v>
      </c>
      <c r="K287" s="3" t="s">
        <v>66</v>
      </c>
      <c r="L287" s="3" t="s">
        <v>108</v>
      </c>
      <c r="M287" s="3" t="s">
        <v>68</v>
      </c>
      <c r="N287" s="3">
        <v>3</v>
      </c>
      <c r="O287" s="3">
        <v>61</v>
      </c>
      <c r="P287" s="3">
        <v>64</v>
      </c>
      <c r="Q287" s="5">
        <v>3.8425925925925923E-3</v>
      </c>
      <c r="R287" s="5">
        <v>4.4907407407407405E-3</v>
      </c>
      <c r="S287" s="5" t="s">
        <v>563</v>
      </c>
      <c r="T287" s="9">
        <f>MID(Table1[[#This Row],[Duration of the event described in that row.]],3,2)*60+RIGHT(Table1[[#This Row],[Duration of the event described in that row.]],2)</f>
        <v>0</v>
      </c>
      <c r="U287" s="3">
        <v>286</v>
      </c>
      <c r="V287" s="3" t="s">
        <v>110</v>
      </c>
      <c r="W287" s="3" t="s">
        <v>18</v>
      </c>
      <c r="AG287" s="3" t="s">
        <v>104</v>
      </c>
      <c r="AI287" s="3" t="str">
        <f>_xlfn.IFNA(INDEX('normalized by minutes'!$AI$12:$AI$28,MATCH('raw data'!AG287,'normalized by minutes'!$AH$12:$AH$28,0)),"")</f>
        <v>suns</v>
      </c>
      <c r="AJ287" s="3">
        <f t="shared" si="33"/>
        <v>0</v>
      </c>
      <c r="AL287" s="3" t="s">
        <v>91</v>
      </c>
      <c r="AO287" s="3" t="s">
        <v>91</v>
      </c>
      <c r="AU287" s="3" t="s">
        <v>396</v>
      </c>
      <c r="AV287" s="3" t="b">
        <f t="shared" si="28"/>
        <v>0</v>
      </c>
      <c r="AW287" s="3" t="b">
        <f t="shared" si="29"/>
        <v>0</v>
      </c>
      <c r="AX287" s="3" t="b">
        <f t="shared" si="30"/>
        <v>1</v>
      </c>
      <c r="AY287" s="3" t="b">
        <f t="shared" si="31"/>
        <v>0</v>
      </c>
      <c r="AZ287" s="3" t="b">
        <f t="shared" si="32"/>
        <v>0</v>
      </c>
      <c r="BA287" s="3">
        <f t="shared" si="34"/>
        <v>0</v>
      </c>
      <c r="BB287" s="3">
        <f>SUM($BA$2:BA287)</f>
        <v>134</v>
      </c>
    </row>
    <row r="288" spans="1:54" x14ac:dyDescent="0.35">
      <c r="A288" s="3">
        <v>42000406</v>
      </c>
      <c r="B288" s="3" t="s">
        <v>101</v>
      </c>
      <c r="C288" s="4">
        <v>44397</v>
      </c>
      <c r="D288" s="3" t="s">
        <v>106</v>
      </c>
      <c r="E288" s="3" t="s">
        <v>103</v>
      </c>
      <c r="F288" s="3" t="s">
        <v>102</v>
      </c>
      <c r="G288" s="3" t="s">
        <v>104</v>
      </c>
      <c r="H288" s="3" t="s">
        <v>105</v>
      </c>
      <c r="I288" s="3" t="s">
        <v>107</v>
      </c>
      <c r="J288" s="3" t="s">
        <v>67</v>
      </c>
      <c r="K288" s="3" t="s">
        <v>66</v>
      </c>
      <c r="L288" s="3" t="s">
        <v>108</v>
      </c>
      <c r="M288" s="3" t="s">
        <v>68</v>
      </c>
      <c r="N288" s="3">
        <v>3</v>
      </c>
      <c r="O288" s="3">
        <v>61</v>
      </c>
      <c r="P288" s="3">
        <v>64</v>
      </c>
      <c r="Q288" s="5">
        <v>3.5416666666666665E-3</v>
      </c>
      <c r="R288" s="5">
        <v>4.7916666666666672E-3</v>
      </c>
      <c r="S288" s="5" t="s">
        <v>589</v>
      </c>
      <c r="T288" s="9">
        <f>MID(Table1[[#This Row],[Duration of the event described in that row.]],3,2)*60+RIGHT(Table1[[#This Row],[Duration of the event described in that row.]],2)</f>
        <v>26</v>
      </c>
      <c r="U288" s="3">
        <v>287</v>
      </c>
      <c r="V288" s="3" t="s">
        <v>69</v>
      </c>
      <c r="W288" s="3" t="s">
        <v>7</v>
      </c>
      <c r="AG288" s="3" t="s">
        <v>107</v>
      </c>
      <c r="AH288" s="3">
        <v>0</v>
      </c>
      <c r="AI288" s="3" t="str">
        <f>_xlfn.IFNA(INDEX('normalized by minutes'!$AI$12:$AI$28,MATCH('raw data'!AG288,'normalized by minutes'!$AH$12:$AH$28,0)),"")</f>
        <v>bucks</v>
      </c>
      <c r="AJ288" s="3">
        <f t="shared" si="33"/>
        <v>0</v>
      </c>
      <c r="AM288" s="3" t="s">
        <v>4</v>
      </c>
      <c r="AO288" s="3" t="s">
        <v>119</v>
      </c>
      <c r="AP288" s="3">
        <v>11</v>
      </c>
      <c r="AQ288" s="3">
        <v>-48</v>
      </c>
      <c r="AR288" s="3">
        <v>101</v>
      </c>
      <c r="AS288" s="3">
        <v>20.2</v>
      </c>
      <c r="AT288" s="3">
        <v>78.900000000000006</v>
      </c>
      <c r="AU288" s="3" t="s">
        <v>397</v>
      </c>
      <c r="AV288" s="3" t="b">
        <f t="shared" si="28"/>
        <v>0</v>
      </c>
      <c r="AW288" s="3" t="b">
        <f t="shared" si="29"/>
        <v>0</v>
      </c>
      <c r="AX288" s="3" t="b">
        <f t="shared" si="30"/>
        <v>0</v>
      </c>
      <c r="AY288" s="3" t="b">
        <f t="shared" si="31"/>
        <v>0</v>
      </c>
      <c r="AZ288" s="3" t="b">
        <f t="shared" si="32"/>
        <v>0</v>
      </c>
      <c r="BA288" s="3">
        <f t="shared" si="34"/>
        <v>1</v>
      </c>
      <c r="BB288" s="3">
        <f>SUM($BA$2:BA288)</f>
        <v>135</v>
      </c>
    </row>
    <row r="289" spans="1:54" x14ac:dyDescent="0.35">
      <c r="A289" s="3">
        <v>42000406</v>
      </c>
      <c r="B289" s="3" t="s">
        <v>101</v>
      </c>
      <c r="C289" s="4">
        <v>44397</v>
      </c>
      <c r="D289" s="3" t="s">
        <v>106</v>
      </c>
      <c r="E289" s="3" t="s">
        <v>103</v>
      </c>
      <c r="F289" s="3" t="s">
        <v>102</v>
      </c>
      <c r="G289" s="3" t="s">
        <v>104</v>
      </c>
      <c r="H289" s="3" t="s">
        <v>105</v>
      </c>
      <c r="I289" s="3" t="s">
        <v>107</v>
      </c>
      <c r="J289" s="3" t="s">
        <v>67</v>
      </c>
      <c r="K289" s="3" t="s">
        <v>66</v>
      </c>
      <c r="L289" s="3" t="s">
        <v>108</v>
      </c>
      <c r="M289" s="3" t="s">
        <v>68</v>
      </c>
      <c r="N289" s="3">
        <v>3</v>
      </c>
      <c r="O289" s="3">
        <v>61</v>
      </c>
      <c r="P289" s="3">
        <v>64</v>
      </c>
      <c r="Q289" s="5">
        <v>3.5185185185185185E-3</v>
      </c>
      <c r="R289" s="5">
        <v>4.8148148148148152E-3</v>
      </c>
      <c r="S289" s="5" t="s">
        <v>587</v>
      </c>
      <c r="T289" s="9">
        <f>MID(Table1[[#This Row],[Duration of the event described in that row.]],3,2)*60+RIGHT(Table1[[#This Row],[Duration of the event described in that row.]],2)</f>
        <v>2</v>
      </c>
      <c r="U289" s="3">
        <v>288</v>
      </c>
      <c r="V289" s="3" t="s">
        <v>110</v>
      </c>
      <c r="W289" s="3" t="s">
        <v>5</v>
      </c>
      <c r="AG289" s="3" t="s">
        <v>105</v>
      </c>
      <c r="AI289" s="3" t="str">
        <f>_xlfn.IFNA(INDEX('normalized by minutes'!$AI$12:$AI$28,MATCH('raw data'!AG289,'normalized by minutes'!$AH$12:$AH$28,0)),"")</f>
        <v>suns</v>
      </c>
      <c r="AJ289" s="3">
        <f t="shared" si="33"/>
        <v>0</v>
      </c>
      <c r="AO289" s="3" t="s">
        <v>14</v>
      </c>
      <c r="AU289" s="3" t="s">
        <v>398</v>
      </c>
      <c r="AV289" s="3" t="b">
        <f t="shared" si="28"/>
        <v>0</v>
      </c>
      <c r="AW289" s="3" t="b">
        <f t="shared" si="29"/>
        <v>1</v>
      </c>
      <c r="AX289" s="3" t="b">
        <f t="shared" si="30"/>
        <v>0</v>
      </c>
      <c r="AY289" s="3" t="b">
        <f t="shared" si="31"/>
        <v>0</v>
      </c>
      <c r="AZ289" s="3" t="b">
        <f t="shared" si="32"/>
        <v>0</v>
      </c>
      <c r="BA289" s="3">
        <f t="shared" si="34"/>
        <v>0</v>
      </c>
      <c r="BB289" s="3">
        <f>SUM($BA$2:BA289)</f>
        <v>135</v>
      </c>
    </row>
    <row r="290" spans="1:54" x14ac:dyDescent="0.35">
      <c r="A290" s="3">
        <v>42000406</v>
      </c>
      <c r="B290" s="3" t="s">
        <v>101</v>
      </c>
      <c r="C290" s="4">
        <v>44397</v>
      </c>
      <c r="D290" s="3" t="s">
        <v>106</v>
      </c>
      <c r="E290" s="3" t="s">
        <v>103</v>
      </c>
      <c r="F290" s="3" t="s">
        <v>102</v>
      </c>
      <c r="G290" s="3" t="s">
        <v>104</v>
      </c>
      <c r="H290" s="3" t="s">
        <v>105</v>
      </c>
      <c r="I290" s="3" t="s">
        <v>107</v>
      </c>
      <c r="J290" s="3" t="s">
        <v>67</v>
      </c>
      <c r="K290" s="3" t="s">
        <v>66</v>
      </c>
      <c r="L290" s="3" t="s">
        <v>108</v>
      </c>
      <c r="M290" s="3" t="s">
        <v>68</v>
      </c>
      <c r="N290" s="3">
        <v>3</v>
      </c>
      <c r="O290" s="3">
        <v>61</v>
      </c>
      <c r="P290" s="3">
        <v>64</v>
      </c>
      <c r="Q290" s="5">
        <v>3.4490740740740745E-3</v>
      </c>
      <c r="R290" s="5">
        <v>4.8842592592592592E-3</v>
      </c>
      <c r="S290" s="5" t="s">
        <v>574</v>
      </c>
      <c r="T290" s="9">
        <f>MID(Table1[[#This Row],[Duration of the event described in that row.]],3,2)*60+RIGHT(Table1[[#This Row],[Duration of the event described in that row.]],2)</f>
        <v>6</v>
      </c>
      <c r="U290" s="3">
        <v>289</v>
      </c>
      <c r="V290" s="3" t="s">
        <v>110</v>
      </c>
      <c r="W290" s="3" t="s">
        <v>7</v>
      </c>
      <c r="AG290" s="3" t="s">
        <v>103</v>
      </c>
      <c r="AH290" s="3">
        <v>0</v>
      </c>
      <c r="AI290" s="3" t="str">
        <f>_xlfn.IFNA(INDEX('normalized by minutes'!$AI$12:$AI$28,MATCH('raw data'!AG290,'normalized by minutes'!$AH$12:$AH$28,0)),"")</f>
        <v>suns</v>
      </c>
      <c r="AJ290" s="3">
        <f t="shared" si="33"/>
        <v>0</v>
      </c>
      <c r="AM290" s="3" t="s">
        <v>4</v>
      </c>
      <c r="AO290" s="3" t="s">
        <v>115</v>
      </c>
      <c r="AP290" s="3">
        <v>3</v>
      </c>
      <c r="AQ290" s="3">
        <v>9</v>
      </c>
      <c r="AR290" s="3">
        <v>26</v>
      </c>
      <c r="AS290" s="3">
        <v>24.1</v>
      </c>
      <c r="AT290" s="3">
        <v>7.6</v>
      </c>
      <c r="AU290" s="3" t="s">
        <v>399</v>
      </c>
      <c r="AV290" s="3" t="b">
        <f t="shared" si="28"/>
        <v>0</v>
      </c>
      <c r="AW290" s="3" t="b">
        <f t="shared" si="29"/>
        <v>0</v>
      </c>
      <c r="AX290" s="3" t="b">
        <f t="shared" si="30"/>
        <v>0</v>
      </c>
      <c r="AY290" s="3" t="b">
        <f t="shared" si="31"/>
        <v>0</v>
      </c>
      <c r="AZ290" s="3" t="b">
        <f t="shared" si="32"/>
        <v>0</v>
      </c>
      <c r="BA290" s="3">
        <f t="shared" si="34"/>
        <v>1</v>
      </c>
      <c r="BB290" s="3">
        <f>SUM($BA$2:BA290)</f>
        <v>136</v>
      </c>
    </row>
    <row r="291" spans="1:54" x14ac:dyDescent="0.35">
      <c r="A291" s="3">
        <v>42000406</v>
      </c>
      <c r="B291" s="3" t="s">
        <v>101</v>
      </c>
      <c r="C291" s="4">
        <v>44397</v>
      </c>
      <c r="D291" s="3" t="s">
        <v>106</v>
      </c>
      <c r="E291" s="3" t="s">
        <v>103</v>
      </c>
      <c r="F291" s="3" t="s">
        <v>102</v>
      </c>
      <c r="G291" s="3" t="s">
        <v>104</v>
      </c>
      <c r="H291" s="3" t="s">
        <v>105</v>
      </c>
      <c r="I291" s="3" t="s">
        <v>107</v>
      </c>
      <c r="J291" s="3" t="s">
        <v>67</v>
      </c>
      <c r="K291" s="3" t="s">
        <v>66</v>
      </c>
      <c r="L291" s="3" t="s">
        <v>108</v>
      </c>
      <c r="M291" s="3" t="s">
        <v>68</v>
      </c>
      <c r="N291" s="3">
        <v>3</v>
      </c>
      <c r="O291" s="3">
        <v>61</v>
      </c>
      <c r="P291" s="3">
        <v>64</v>
      </c>
      <c r="Q291" s="5">
        <v>3.414351851851852E-3</v>
      </c>
      <c r="R291" s="5">
        <v>4.9189814814814816E-3</v>
      </c>
      <c r="S291" s="5" t="s">
        <v>578</v>
      </c>
      <c r="T291" s="9">
        <f>MID(Table1[[#This Row],[Duration of the event described in that row.]],3,2)*60+RIGHT(Table1[[#This Row],[Duration of the event described in that row.]],2)</f>
        <v>3</v>
      </c>
      <c r="U291" s="3">
        <v>290</v>
      </c>
      <c r="V291" s="3" t="s">
        <v>69</v>
      </c>
      <c r="W291" s="3" t="s">
        <v>5</v>
      </c>
      <c r="AG291" s="3" t="s">
        <v>66</v>
      </c>
      <c r="AI291" s="3" t="str">
        <f>_xlfn.IFNA(INDEX('normalized by minutes'!$AI$12:$AI$28,MATCH('raw data'!AG291,'normalized by minutes'!$AH$12:$AH$28,0)),"")</f>
        <v>bucks</v>
      </c>
      <c r="AJ291" s="3">
        <f t="shared" si="33"/>
        <v>0</v>
      </c>
      <c r="AO291" s="3" t="s">
        <v>14</v>
      </c>
      <c r="AU291" s="3" t="s">
        <v>400</v>
      </c>
      <c r="AV291" s="3" t="b">
        <f t="shared" si="28"/>
        <v>0</v>
      </c>
      <c r="AW291" s="3" t="b">
        <f t="shared" si="29"/>
        <v>1</v>
      </c>
      <c r="AX291" s="3" t="b">
        <f t="shared" si="30"/>
        <v>0</v>
      </c>
      <c r="AY291" s="3" t="b">
        <f t="shared" si="31"/>
        <v>0</v>
      </c>
      <c r="AZ291" s="3" t="b">
        <f t="shared" si="32"/>
        <v>0</v>
      </c>
      <c r="BA291" s="3">
        <f t="shared" si="34"/>
        <v>0</v>
      </c>
      <c r="BB291" s="3">
        <f>SUM($BA$2:BA291)</f>
        <v>136</v>
      </c>
    </row>
    <row r="292" spans="1:54" x14ac:dyDescent="0.35">
      <c r="A292" s="3">
        <v>42000406</v>
      </c>
      <c r="B292" s="3" t="s">
        <v>101</v>
      </c>
      <c r="C292" s="4">
        <v>44397</v>
      </c>
      <c r="D292" s="3" t="s">
        <v>106</v>
      </c>
      <c r="E292" s="3" t="s">
        <v>103</v>
      </c>
      <c r="F292" s="3" t="s">
        <v>102</v>
      </c>
      <c r="G292" s="3" t="s">
        <v>104</v>
      </c>
      <c r="H292" s="3" t="s">
        <v>105</v>
      </c>
      <c r="I292" s="3" t="s">
        <v>107</v>
      </c>
      <c r="J292" s="3" t="s">
        <v>67</v>
      </c>
      <c r="K292" s="3" t="s">
        <v>66</v>
      </c>
      <c r="L292" s="3" t="s">
        <v>108</v>
      </c>
      <c r="M292" s="3" t="s">
        <v>68</v>
      </c>
      <c r="N292" s="3">
        <v>3</v>
      </c>
      <c r="O292" s="3">
        <v>61</v>
      </c>
      <c r="P292" s="3">
        <v>66</v>
      </c>
      <c r="Q292" s="5">
        <v>3.3101851851851851E-3</v>
      </c>
      <c r="R292" s="5">
        <v>5.0231481481481481E-3</v>
      </c>
      <c r="S292" s="5" t="s">
        <v>577</v>
      </c>
      <c r="T292" s="9">
        <f>MID(Table1[[#This Row],[Duration of the event described in that row.]],3,2)*60+RIGHT(Table1[[#This Row],[Duration of the event described in that row.]],2)</f>
        <v>9</v>
      </c>
      <c r="U292" s="3">
        <v>291</v>
      </c>
      <c r="V292" s="3" t="s">
        <v>69</v>
      </c>
      <c r="W292" s="3" t="s">
        <v>7</v>
      </c>
      <c r="X292" s="3" t="s">
        <v>107</v>
      </c>
      <c r="AG292" s="3" t="s">
        <v>66</v>
      </c>
      <c r="AH292" s="3">
        <v>2</v>
      </c>
      <c r="AI292" s="3" t="str">
        <f>_xlfn.IFNA(INDEX('normalized by minutes'!$AI$12:$AI$28,MATCH('raw data'!AG292,'normalized by minutes'!$AH$12:$AH$28,0)),"")</f>
        <v>bucks</v>
      </c>
      <c r="AJ292" s="3">
        <f t="shared" si="33"/>
        <v>2</v>
      </c>
      <c r="AM292" s="3" t="s">
        <v>8</v>
      </c>
      <c r="AO292" s="3" t="s">
        <v>111</v>
      </c>
      <c r="AP292" s="3">
        <v>12</v>
      </c>
      <c r="AQ292" s="3">
        <v>72</v>
      </c>
      <c r="AR292" s="3">
        <v>94</v>
      </c>
      <c r="AS292" s="3">
        <v>32.200000000000003</v>
      </c>
      <c r="AT292" s="3">
        <v>79.599999999999994</v>
      </c>
      <c r="AU292" s="3" t="s">
        <v>401</v>
      </c>
      <c r="AV292" s="3" t="b">
        <f t="shared" si="28"/>
        <v>1</v>
      </c>
      <c r="AW292" s="3" t="b">
        <f t="shared" si="29"/>
        <v>0</v>
      </c>
      <c r="AX292" s="3" t="b">
        <f t="shared" si="30"/>
        <v>0</v>
      </c>
      <c r="AY292" s="3" t="b">
        <f t="shared" si="31"/>
        <v>0</v>
      </c>
      <c r="AZ292" s="3" t="b">
        <f t="shared" si="32"/>
        <v>0</v>
      </c>
      <c r="BA292" s="3">
        <f t="shared" si="34"/>
        <v>1</v>
      </c>
      <c r="BB292" s="3">
        <f>SUM($BA$2:BA292)</f>
        <v>137</v>
      </c>
    </row>
    <row r="293" spans="1:54" x14ac:dyDescent="0.35">
      <c r="A293" s="3">
        <v>42000406</v>
      </c>
      <c r="B293" s="3" t="s">
        <v>101</v>
      </c>
      <c r="C293" s="4">
        <v>44397</v>
      </c>
      <c r="D293" s="3" t="s">
        <v>106</v>
      </c>
      <c r="E293" s="3" t="s">
        <v>103</v>
      </c>
      <c r="F293" s="3" t="s">
        <v>102</v>
      </c>
      <c r="G293" s="3" t="s">
        <v>104</v>
      </c>
      <c r="H293" s="3" t="s">
        <v>105</v>
      </c>
      <c r="I293" s="3" t="s">
        <v>107</v>
      </c>
      <c r="J293" s="3" t="s">
        <v>67</v>
      </c>
      <c r="K293" s="3" t="s">
        <v>66</v>
      </c>
      <c r="L293" s="3" t="s">
        <v>108</v>
      </c>
      <c r="M293" s="3" t="s">
        <v>68</v>
      </c>
      <c r="N293" s="3">
        <v>3</v>
      </c>
      <c r="O293" s="3">
        <v>63</v>
      </c>
      <c r="P293" s="3">
        <v>66</v>
      </c>
      <c r="Q293" s="5">
        <v>3.0555555555555557E-3</v>
      </c>
      <c r="R293" s="5">
        <v>5.2777777777777771E-3</v>
      </c>
      <c r="S293" s="5" t="s">
        <v>582</v>
      </c>
      <c r="T293" s="9">
        <f>MID(Table1[[#This Row],[Duration of the event described in that row.]],3,2)*60+RIGHT(Table1[[#This Row],[Duration of the event described in that row.]],2)</f>
        <v>22</v>
      </c>
      <c r="U293" s="3">
        <v>292</v>
      </c>
      <c r="V293" s="3" t="s">
        <v>110</v>
      </c>
      <c r="W293" s="3" t="s">
        <v>7</v>
      </c>
      <c r="AG293" s="3" t="s">
        <v>104</v>
      </c>
      <c r="AH293" s="3">
        <v>2</v>
      </c>
      <c r="AI293" s="3" t="str">
        <f>_xlfn.IFNA(INDEX('normalized by minutes'!$AI$12:$AI$28,MATCH('raw data'!AG293,'normalized by minutes'!$AH$12:$AH$28,0)),"")</f>
        <v>suns</v>
      </c>
      <c r="AJ293" s="3">
        <f t="shared" si="33"/>
        <v>-2</v>
      </c>
      <c r="AM293" s="3" t="s">
        <v>8</v>
      </c>
      <c r="AO293" s="3" t="s">
        <v>111</v>
      </c>
      <c r="AP293" s="3">
        <v>14</v>
      </c>
      <c r="AQ293" s="3">
        <v>-17</v>
      </c>
      <c r="AR293" s="3">
        <v>142</v>
      </c>
      <c r="AS293" s="3">
        <v>26.7</v>
      </c>
      <c r="AT293" s="3">
        <v>19.2</v>
      </c>
      <c r="AU293" s="3" t="s">
        <v>402</v>
      </c>
      <c r="AV293" s="3" t="b">
        <f t="shared" si="28"/>
        <v>1</v>
      </c>
      <c r="AW293" s="3" t="b">
        <f t="shared" si="29"/>
        <v>0</v>
      </c>
      <c r="AX293" s="3" t="b">
        <f t="shared" si="30"/>
        <v>0</v>
      </c>
      <c r="AY293" s="3" t="b">
        <f t="shared" si="31"/>
        <v>0</v>
      </c>
      <c r="AZ293" s="3" t="b">
        <f t="shared" si="32"/>
        <v>0</v>
      </c>
      <c r="BA293" s="3">
        <f t="shared" si="34"/>
        <v>1</v>
      </c>
      <c r="BB293" s="3">
        <f>SUM($BA$2:BA293)</f>
        <v>138</v>
      </c>
    </row>
    <row r="294" spans="1:54" x14ac:dyDescent="0.35">
      <c r="A294" s="3">
        <v>42000406</v>
      </c>
      <c r="B294" s="3" t="s">
        <v>101</v>
      </c>
      <c r="C294" s="4">
        <v>44397</v>
      </c>
      <c r="D294" s="3" t="s">
        <v>106</v>
      </c>
      <c r="E294" s="3" t="s">
        <v>103</v>
      </c>
      <c r="F294" s="3" t="s">
        <v>102</v>
      </c>
      <c r="G294" s="3" t="s">
        <v>104</v>
      </c>
      <c r="H294" s="3" t="s">
        <v>105</v>
      </c>
      <c r="I294" s="3" t="s">
        <v>107</v>
      </c>
      <c r="J294" s="3" t="s">
        <v>67</v>
      </c>
      <c r="K294" s="3" t="s">
        <v>66</v>
      </c>
      <c r="L294" s="3" t="s">
        <v>108</v>
      </c>
      <c r="M294" s="3" t="s">
        <v>68</v>
      </c>
      <c r="N294" s="3">
        <v>3</v>
      </c>
      <c r="O294" s="3">
        <v>63</v>
      </c>
      <c r="P294" s="3">
        <v>66</v>
      </c>
      <c r="Q294" s="5">
        <v>2.8819444444444444E-3</v>
      </c>
      <c r="R294" s="5">
        <v>5.4513888888888884E-3</v>
      </c>
      <c r="S294" s="5" t="s">
        <v>581</v>
      </c>
      <c r="T294" s="9">
        <f>MID(Table1[[#This Row],[Duration of the event described in that row.]],3,2)*60+RIGHT(Table1[[#This Row],[Duration of the event described in that row.]],2)</f>
        <v>15</v>
      </c>
      <c r="U294" s="3">
        <v>293</v>
      </c>
      <c r="V294" s="3" t="s">
        <v>110</v>
      </c>
      <c r="W294" s="3" t="s">
        <v>9</v>
      </c>
      <c r="AE294" s="3" t="s">
        <v>67</v>
      </c>
      <c r="AG294" s="3" t="s">
        <v>102</v>
      </c>
      <c r="AI294" s="3" t="str">
        <f>_xlfn.IFNA(INDEX('normalized by minutes'!$AI$12:$AI$28,MATCH('raw data'!AG294,'normalized by minutes'!$AH$12:$AH$28,0)),"")</f>
        <v>suns</v>
      </c>
      <c r="AJ294" s="3">
        <f t="shared" si="33"/>
        <v>0</v>
      </c>
      <c r="AL294" s="3" t="s">
        <v>10</v>
      </c>
      <c r="AO294" s="3" t="s">
        <v>141</v>
      </c>
      <c r="AU294" s="3" t="s">
        <v>403</v>
      </c>
      <c r="AV294" s="3" t="b">
        <f t="shared" si="28"/>
        <v>0</v>
      </c>
      <c r="AW294" s="3" t="b">
        <f t="shared" si="29"/>
        <v>0</v>
      </c>
      <c r="AX294" s="3" t="b">
        <f t="shared" si="30"/>
        <v>0</v>
      </c>
      <c r="AY294" s="3" t="b">
        <f t="shared" si="31"/>
        <v>0</v>
      </c>
      <c r="AZ294" s="3" t="b">
        <f t="shared" si="32"/>
        <v>0</v>
      </c>
      <c r="BA294" s="3">
        <f t="shared" si="34"/>
        <v>1</v>
      </c>
      <c r="BB294" s="3">
        <f>SUM($BA$2:BA294)</f>
        <v>139</v>
      </c>
    </row>
    <row r="295" spans="1:54" x14ac:dyDescent="0.35">
      <c r="A295" s="3">
        <v>42000406</v>
      </c>
      <c r="B295" s="3" t="s">
        <v>101</v>
      </c>
      <c r="C295" s="4">
        <v>44397</v>
      </c>
      <c r="D295" s="3" t="s">
        <v>106</v>
      </c>
      <c r="E295" s="3" t="s">
        <v>103</v>
      </c>
      <c r="F295" s="3" t="s">
        <v>102</v>
      </c>
      <c r="G295" s="3" t="s">
        <v>104</v>
      </c>
      <c r="H295" s="3" t="s">
        <v>105</v>
      </c>
      <c r="I295" s="3" t="s">
        <v>107</v>
      </c>
      <c r="J295" s="3" t="s">
        <v>67</v>
      </c>
      <c r="K295" s="3" t="s">
        <v>66</v>
      </c>
      <c r="L295" s="3" t="s">
        <v>108</v>
      </c>
      <c r="M295" s="3" t="s">
        <v>68</v>
      </c>
      <c r="N295" s="3">
        <v>3</v>
      </c>
      <c r="O295" s="3">
        <v>63</v>
      </c>
      <c r="P295" s="3">
        <v>66</v>
      </c>
      <c r="Q295" s="5">
        <v>2.8819444444444444E-3</v>
      </c>
      <c r="R295" s="5">
        <v>5.4513888888888884E-3</v>
      </c>
      <c r="S295" s="5" t="s">
        <v>563</v>
      </c>
      <c r="T295" s="9">
        <f>MID(Table1[[#This Row],[Duration of the event described in that row.]],3,2)*60+RIGHT(Table1[[#This Row],[Duration of the event described in that row.]],2)</f>
        <v>0</v>
      </c>
      <c r="U295" s="3">
        <v>294</v>
      </c>
      <c r="V295" s="3" t="s">
        <v>69</v>
      </c>
      <c r="W295" s="3" t="s">
        <v>21</v>
      </c>
      <c r="AI295" s="3" t="str">
        <f>_xlfn.IFNA(INDEX('normalized by minutes'!$AI$12:$AI$28,MATCH('raw data'!AG295,'normalized by minutes'!$AH$12:$AH$28,0)),"")</f>
        <v/>
      </c>
      <c r="AJ295" s="3">
        <f t="shared" si="33"/>
        <v>0</v>
      </c>
      <c r="AO295" s="3" t="s">
        <v>404</v>
      </c>
      <c r="AU295" s="3" t="s">
        <v>405</v>
      </c>
      <c r="AV295" s="3" t="b">
        <f t="shared" si="28"/>
        <v>0</v>
      </c>
      <c r="AW295" s="3" t="b">
        <f t="shared" si="29"/>
        <v>0</v>
      </c>
      <c r="AX295" s="3" t="b">
        <f t="shared" si="30"/>
        <v>0</v>
      </c>
      <c r="AY295" s="3" t="b">
        <f t="shared" si="31"/>
        <v>0</v>
      </c>
      <c r="AZ295" s="3" t="b">
        <f t="shared" si="32"/>
        <v>0</v>
      </c>
      <c r="BA295" s="3">
        <f t="shared" si="34"/>
        <v>0</v>
      </c>
      <c r="BB295" s="3">
        <f>SUM($BA$2:BA295)</f>
        <v>139</v>
      </c>
    </row>
    <row r="296" spans="1:54" x14ac:dyDescent="0.35">
      <c r="A296" s="3">
        <v>42000406</v>
      </c>
      <c r="B296" s="3" t="s">
        <v>101</v>
      </c>
      <c r="C296" s="4">
        <v>44397</v>
      </c>
      <c r="D296" s="3" t="s">
        <v>106</v>
      </c>
      <c r="E296" s="3" t="s">
        <v>103</v>
      </c>
      <c r="F296" s="3" t="s">
        <v>102</v>
      </c>
      <c r="G296" s="3" t="s">
        <v>104</v>
      </c>
      <c r="H296" s="3" t="s">
        <v>105</v>
      </c>
      <c r="I296" s="3" t="s">
        <v>107</v>
      </c>
      <c r="J296" s="3" t="s">
        <v>67</v>
      </c>
      <c r="K296" s="3" t="s">
        <v>66</v>
      </c>
      <c r="L296" s="3" t="s">
        <v>108</v>
      </c>
      <c r="M296" s="3" t="s">
        <v>68</v>
      </c>
      <c r="N296" s="3">
        <v>3</v>
      </c>
      <c r="O296" s="3">
        <v>63</v>
      </c>
      <c r="P296" s="3">
        <v>67</v>
      </c>
      <c r="Q296" s="5">
        <v>2.8819444444444444E-3</v>
      </c>
      <c r="R296" s="5">
        <v>5.4513888888888884E-3</v>
      </c>
      <c r="S296" s="5" t="s">
        <v>563</v>
      </c>
      <c r="T296" s="9">
        <f>MID(Table1[[#This Row],[Duration of the event described in that row.]],3,2)*60+RIGHT(Table1[[#This Row],[Duration of the event described in that row.]],2)</f>
        <v>0</v>
      </c>
      <c r="U296" s="3">
        <v>295</v>
      </c>
      <c r="V296" s="3" t="s">
        <v>69</v>
      </c>
      <c r="W296" s="3" t="s">
        <v>11</v>
      </c>
      <c r="AD296" s="3">
        <v>1</v>
      </c>
      <c r="AF296" s="3">
        <v>2</v>
      </c>
      <c r="AG296" s="3" t="s">
        <v>67</v>
      </c>
      <c r="AH296" s="3">
        <v>1</v>
      </c>
      <c r="AI296" s="3" t="str">
        <f>_xlfn.IFNA(INDEX('normalized by minutes'!$AI$12:$AI$28,MATCH('raw data'!AG296,'normalized by minutes'!$AH$12:$AH$28,0)),"")</f>
        <v>bucks</v>
      </c>
      <c r="AJ296" s="3">
        <f t="shared" si="33"/>
        <v>1</v>
      </c>
      <c r="AM296" s="3" t="s">
        <v>8</v>
      </c>
      <c r="AO296" s="3" t="s">
        <v>143</v>
      </c>
      <c r="AU296" s="3" t="s">
        <v>406</v>
      </c>
      <c r="AV296" s="3" t="b">
        <f t="shared" si="28"/>
        <v>0</v>
      </c>
      <c r="AW296" s="3" t="b">
        <f t="shared" si="29"/>
        <v>0</v>
      </c>
      <c r="AX296" s="3" t="b">
        <f t="shared" si="30"/>
        <v>0</v>
      </c>
      <c r="AY296" s="3" t="b">
        <f t="shared" si="31"/>
        <v>0</v>
      </c>
      <c r="AZ296" s="3" t="b">
        <f t="shared" si="32"/>
        <v>1</v>
      </c>
      <c r="BA296" s="3">
        <f t="shared" si="34"/>
        <v>0</v>
      </c>
      <c r="BB296" s="3">
        <f>SUM($BA$2:BA296)</f>
        <v>139</v>
      </c>
    </row>
    <row r="297" spans="1:54" x14ac:dyDescent="0.35">
      <c r="A297" s="3">
        <v>42000406</v>
      </c>
      <c r="B297" s="3" t="s">
        <v>101</v>
      </c>
      <c r="C297" s="4">
        <v>44397</v>
      </c>
      <c r="D297" s="3" t="s">
        <v>106</v>
      </c>
      <c r="E297" s="3" t="s">
        <v>103</v>
      </c>
      <c r="F297" s="3" t="s">
        <v>102</v>
      </c>
      <c r="G297" s="3" t="s">
        <v>104</v>
      </c>
      <c r="H297" s="3" t="s">
        <v>105</v>
      </c>
      <c r="I297" s="3" t="s">
        <v>107</v>
      </c>
      <c r="J297" s="3" t="s">
        <v>67</v>
      </c>
      <c r="K297" s="3" t="s">
        <v>66</v>
      </c>
      <c r="L297" s="3" t="s">
        <v>108</v>
      </c>
      <c r="M297" s="3" t="s">
        <v>81</v>
      </c>
      <c r="N297" s="3">
        <v>3</v>
      </c>
      <c r="O297" s="3">
        <v>63</v>
      </c>
      <c r="P297" s="3">
        <v>67</v>
      </c>
      <c r="Q297" s="5">
        <v>2.8819444444444444E-3</v>
      </c>
      <c r="R297" s="5">
        <v>5.4513888888888884E-3</v>
      </c>
      <c r="S297" s="5" t="s">
        <v>563</v>
      </c>
      <c r="T297" s="9">
        <f>MID(Table1[[#This Row],[Duration of the event described in that row.]],3,2)*60+RIGHT(Table1[[#This Row],[Duration of the event described in that row.]],2)</f>
        <v>0</v>
      </c>
      <c r="U297" s="3">
        <v>296</v>
      </c>
      <c r="V297" s="3" t="s">
        <v>69</v>
      </c>
      <c r="W297" s="3" t="s">
        <v>176</v>
      </c>
      <c r="AB297" s="3" t="s">
        <v>81</v>
      </c>
      <c r="AC297" s="3" t="s">
        <v>68</v>
      </c>
      <c r="AG297" s="3" t="s">
        <v>68</v>
      </c>
      <c r="AI297" s="3" t="str">
        <f>_xlfn.IFNA(INDEX('normalized by minutes'!$AI$12:$AI$28,MATCH('raw data'!AG297,'normalized by minutes'!$AH$12:$AH$28,0)),"")</f>
        <v>bucks</v>
      </c>
      <c r="AJ297" s="3">
        <f t="shared" si="33"/>
        <v>0</v>
      </c>
      <c r="AO297" s="3" t="s">
        <v>16</v>
      </c>
      <c r="AU297" s="3" t="s">
        <v>90</v>
      </c>
      <c r="AV297" s="3" t="b">
        <f t="shared" si="28"/>
        <v>0</v>
      </c>
      <c r="AW297" s="3" t="b">
        <f t="shared" si="29"/>
        <v>0</v>
      </c>
      <c r="AX297" s="3" t="b">
        <f t="shared" si="30"/>
        <v>0</v>
      </c>
      <c r="AY297" s="3" t="b">
        <f t="shared" si="31"/>
        <v>0</v>
      </c>
      <c r="AZ297" s="3" t="b">
        <f t="shared" si="32"/>
        <v>0</v>
      </c>
      <c r="BA297" s="3">
        <f t="shared" si="34"/>
        <v>1</v>
      </c>
      <c r="BB297" s="3">
        <f>SUM($BA$2:BA297)</f>
        <v>140</v>
      </c>
    </row>
    <row r="298" spans="1:54" x14ac:dyDescent="0.35">
      <c r="A298" s="3">
        <v>42000406</v>
      </c>
      <c r="B298" s="3" t="s">
        <v>101</v>
      </c>
      <c r="C298" s="4">
        <v>44397</v>
      </c>
      <c r="D298" s="3" t="s">
        <v>106</v>
      </c>
      <c r="E298" s="3" t="s">
        <v>103</v>
      </c>
      <c r="F298" s="3" t="s">
        <v>102</v>
      </c>
      <c r="G298" s="3" t="s">
        <v>191</v>
      </c>
      <c r="H298" s="3" t="s">
        <v>105</v>
      </c>
      <c r="I298" s="3" t="s">
        <v>107</v>
      </c>
      <c r="J298" s="3" t="s">
        <v>67</v>
      </c>
      <c r="K298" s="3" t="s">
        <v>66</v>
      </c>
      <c r="L298" s="3" t="s">
        <v>108</v>
      </c>
      <c r="M298" s="3" t="s">
        <v>81</v>
      </c>
      <c r="N298" s="3">
        <v>3</v>
      </c>
      <c r="O298" s="3">
        <v>63</v>
      </c>
      <c r="P298" s="3">
        <v>67</v>
      </c>
      <c r="Q298" s="5">
        <v>2.8819444444444444E-3</v>
      </c>
      <c r="R298" s="5">
        <v>5.4513888888888884E-3</v>
      </c>
      <c r="S298" s="5" t="s">
        <v>563</v>
      </c>
      <c r="T298" s="9">
        <f>MID(Table1[[#This Row],[Duration of the event described in that row.]],3,2)*60+RIGHT(Table1[[#This Row],[Duration of the event described in that row.]],2)</f>
        <v>0</v>
      </c>
      <c r="U298" s="3">
        <v>297</v>
      </c>
      <c r="V298" s="3" t="s">
        <v>110</v>
      </c>
      <c r="W298" s="3" t="s">
        <v>176</v>
      </c>
      <c r="AB298" s="3" t="s">
        <v>191</v>
      </c>
      <c r="AC298" s="3" t="s">
        <v>104</v>
      </c>
      <c r="AG298" s="3" t="s">
        <v>104</v>
      </c>
      <c r="AI298" s="3" t="str">
        <f>_xlfn.IFNA(INDEX('normalized by minutes'!$AI$12:$AI$28,MATCH('raw data'!AG298,'normalized by minutes'!$AH$12:$AH$28,0)),"")</f>
        <v>suns</v>
      </c>
      <c r="AJ298" s="3">
        <f t="shared" si="33"/>
        <v>0</v>
      </c>
      <c r="AO298" s="3" t="s">
        <v>16</v>
      </c>
      <c r="AU298" s="3" t="s">
        <v>407</v>
      </c>
      <c r="AV298" s="3" t="b">
        <f t="shared" si="28"/>
        <v>0</v>
      </c>
      <c r="AW298" s="3" t="b">
        <f t="shared" si="29"/>
        <v>0</v>
      </c>
      <c r="AX298" s="3" t="b">
        <f t="shared" si="30"/>
        <v>0</v>
      </c>
      <c r="AY298" s="3" t="b">
        <f t="shared" si="31"/>
        <v>0</v>
      </c>
      <c r="AZ298" s="3" t="b">
        <f t="shared" si="32"/>
        <v>0</v>
      </c>
      <c r="BA298" s="3">
        <f t="shared" si="34"/>
        <v>0</v>
      </c>
      <c r="BB298" s="3">
        <f>SUM($BA$2:BA298)</f>
        <v>140</v>
      </c>
    </row>
    <row r="299" spans="1:54" x14ac:dyDescent="0.35">
      <c r="A299" s="3">
        <v>42000406</v>
      </c>
      <c r="B299" s="3" t="s">
        <v>101</v>
      </c>
      <c r="C299" s="4">
        <v>44397</v>
      </c>
      <c r="D299" s="3" t="s">
        <v>189</v>
      </c>
      <c r="E299" s="3" t="s">
        <v>103</v>
      </c>
      <c r="F299" s="3" t="s">
        <v>102</v>
      </c>
      <c r="G299" s="3" t="s">
        <v>191</v>
      </c>
      <c r="H299" s="3" t="s">
        <v>105</v>
      </c>
      <c r="I299" s="3" t="s">
        <v>107</v>
      </c>
      <c r="J299" s="3" t="s">
        <v>67</v>
      </c>
      <c r="K299" s="3" t="s">
        <v>66</v>
      </c>
      <c r="L299" s="3" t="s">
        <v>108</v>
      </c>
      <c r="M299" s="3" t="s">
        <v>81</v>
      </c>
      <c r="N299" s="3">
        <v>3</v>
      </c>
      <c r="O299" s="3">
        <v>63</v>
      </c>
      <c r="P299" s="3">
        <v>67</v>
      </c>
      <c r="Q299" s="5">
        <v>2.8819444444444444E-3</v>
      </c>
      <c r="R299" s="5">
        <v>5.4513888888888884E-3</v>
      </c>
      <c r="S299" s="5" t="s">
        <v>563</v>
      </c>
      <c r="T299" s="9">
        <f>MID(Table1[[#This Row],[Duration of the event described in that row.]],3,2)*60+RIGHT(Table1[[#This Row],[Duration of the event described in that row.]],2)</f>
        <v>0</v>
      </c>
      <c r="U299" s="3">
        <v>298</v>
      </c>
      <c r="V299" s="3" t="s">
        <v>110</v>
      </c>
      <c r="W299" s="3" t="s">
        <v>176</v>
      </c>
      <c r="AB299" s="3" t="s">
        <v>189</v>
      </c>
      <c r="AC299" s="3" t="s">
        <v>106</v>
      </c>
      <c r="AG299" s="3" t="s">
        <v>106</v>
      </c>
      <c r="AI299" s="3" t="str">
        <f>_xlfn.IFNA(INDEX('normalized by minutes'!$AI$12:$AI$28,MATCH('raw data'!AG299,'normalized by minutes'!$AH$12:$AH$28,0)),"")</f>
        <v>suns</v>
      </c>
      <c r="AJ299" s="3">
        <f t="shared" si="33"/>
        <v>0</v>
      </c>
      <c r="AO299" s="3" t="s">
        <v>16</v>
      </c>
      <c r="AU299" s="3" t="s">
        <v>408</v>
      </c>
      <c r="AV299" s="3" t="b">
        <f t="shared" si="28"/>
        <v>0</v>
      </c>
      <c r="AW299" s="3" t="b">
        <f t="shared" si="29"/>
        <v>0</v>
      </c>
      <c r="AX299" s="3" t="b">
        <f t="shared" si="30"/>
        <v>0</v>
      </c>
      <c r="AY299" s="3" t="b">
        <f t="shared" si="31"/>
        <v>0</v>
      </c>
      <c r="AZ299" s="3" t="b">
        <f t="shared" si="32"/>
        <v>0</v>
      </c>
      <c r="BA299" s="3">
        <f t="shared" si="34"/>
        <v>0</v>
      </c>
      <c r="BB299" s="3">
        <f>SUM($BA$2:BA299)</f>
        <v>140</v>
      </c>
    </row>
    <row r="300" spans="1:54" x14ac:dyDescent="0.35">
      <c r="A300" s="3">
        <v>42000406</v>
      </c>
      <c r="B300" s="3" t="s">
        <v>101</v>
      </c>
      <c r="C300" s="4">
        <v>44397</v>
      </c>
      <c r="D300" s="3" t="s">
        <v>189</v>
      </c>
      <c r="E300" s="3" t="s">
        <v>103</v>
      </c>
      <c r="F300" s="3" t="s">
        <v>203</v>
      </c>
      <c r="G300" s="3" t="s">
        <v>191</v>
      </c>
      <c r="H300" s="3" t="s">
        <v>105</v>
      </c>
      <c r="I300" s="3" t="s">
        <v>107</v>
      </c>
      <c r="J300" s="3" t="s">
        <v>67</v>
      </c>
      <c r="K300" s="3" t="s">
        <v>66</v>
      </c>
      <c r="L300" s="3" t="s">
        <v>108</v>
      </c>
      <c r="M300" s="3" t="s">
        <v>81</v>
      </c>
      <c r="N300" s="3">
        <v>3</v>
      </c>
      <c r="O300" s="3">
        <v>63</v>
      </c>
      <c r="P300" s="3">
        <v>67</v>
      </c>
      <c r="Q300" s="5">
        <v>2.8819444444444444E-3</v>
      </c>
      <c r="R300" s="5">
        <v>5.4513888888888884E-3</v>
      </c>
      <c r="S300" s="5" t="s">
        <v>563</v>
      </c>
      <c r="T300" s="9">
        <f>MID(Table1[[#This Row],[Duration of the event described in that row.]],3,2)*60+RIGHT(Table1[[#This Row],[Duration of the event described in that row.]],2)</f>
        <v>0</v>
      </c>
      <c r="U300" s="3">
        <v>299</v>
      </c>
      <c r="V300" s="3" t="s">
        <v>110</v>
      </c>
      <c r="W300" s="3" t="s">
        <v>176</v>
      </c>
      <c r="AB300" s="3" t="s">
        <v>203</v>
      </c>
      <c r="AC300" s="3" t="s">
        <v>102</v>
      </c>
      <c r="AG300" s="3" t="s">
        <v>102</v>
      </c>
      <c r="AI300" s="3" t="str">
        <f>_xlfn.IFNA(INDEX('normalized by minutes'!$AI$12:$AI$28,MATCH('raw data'!AG300,'normalized by minutes'!$AH$12:$AH$28,0)),"")</f>
        <v>suns</v>
      </c>
      <c r="AJ300" s="3">
        <f t="shared" si="33"/>
        <v>0</v>
      </c>
      <c r="AO300" s="3" t="s">
        <v>16</v>
      </c>
      <c r="AU300" s="3" t="s">
        <v>409</v>
      </c>
      <c r="AV300" s="3" t="b">
        <f t="shared" si="28"/>
        <v>0</v>
      </c>
      <c r="AW300" s="3" t="b">
        <f t="shared" si="29"/>
        <v>0</v>
      </c>
      <c r="AX300" s="3" t="b">
        <f t="shared" si="30"/>
        <v>0</v>
      </c>
      <c r="AY300" s="3" t="b">
        <f t="shared" si="31"/>
        <v>0</v>
      </c>
      <c r="AZ300" s="3" t="b">
        <f t="shared" si="32"/>
        <v>0</v>
      </c>
      <c r="BA300" s="3">
        <f t="shared" si="34"/>
        <v>0</v>
      </c>
      <c r="BB300" s="3">
        <f>SUM($BA$2:BA300)</f>
        <v>140</v>
      </c>
    </row>
    <row r="301" spans="1:54" x14ac:dyDescent="0.35">
      <c r="A301" s="3">
        <v>42000406</v>
      </c>
      <c r="B301" s="3" t="s">
        <v>101</v>
      </c>
      <c r="C301" s="4">
        <v>44397</v>
      </c>
      <c r="D301" s="3" t="s">
        <v>106</v>
      </c>
      <c r="E301" s="3" t="s">
        <v>103</v>
      </c>
      <c r="F301" s="3" t="s">
        <v>102</v>
      </c>
      <c r="G301" s="3" t="s">
        <v>104</v>
      </c>
      <c r="H301" s="3" t="s">
        <v>105</v>
      </c>
      <c r="I301" s="3" t="s">
        <v>107</v>
      </c>
      <c r="J301" s="3" t="s">
        <v>67</v>
      </c>
      <c r="K301" s="3" t="s">
        <v>66</v>
      </c>
      <c r="L301" s="3" t="s">
        <v>108</v>
      </c>
      <c r="M301" s="3" t="s">
        <v>68</v>
      </c>
      <c r="N301" s="3">
        <v>3</v>
      </c>
      <c r="O301" s="3">
        <v>63</v>
      </c>
      <c r="P301" s="3">
        <v>68</v>
      </c>
      <c r="Q301" s="5">
        <v>2.8819444444444444E-3</v>
      </c>
      <c r="R301" s="5">
        <v>5.4513888888888884E-3</v>
      </c>
      <c r="S301" s="5" t="s">
        <v>563</v>
      </c>
      <c r="T301" s="9">
        <f>MID(Table1[[#This Row],[Duration of the event described in that row.]],3,2)*60+RIGHT(Table1[[#This Row],[Duration of the event described in that row.]],2)</f>
        <v>0</v>
      </c>
      <c r="U301" s="3">
        <v>300</v>
      </c>
      <c r="V301" s="3" t="s">
        <v>69</v>
      </c>
      <c r="W301" s="3" t="s">
        <v>11</v>
      </c>
      <c r="AD301" s="3">
        <v>2</v>
      </c>
      <c r="AF301" s="3">
        <v>2</v>
      </c>
      <c r="AG301" s="3" t="s">
        <v>67</v>
      </c>
      <c r="AH301" s="3">
        <v>1</v>
      </c>
      <c r="AI301" s="3" t="str">
        <f>_xlfn.IFNA(INDEX('normalized by minutes'!$AI$12:$AI$28,MATCH('raw data'!AG301,'normalized by minutes'!$AH$12:$AH$28,0)),"")</f>
        <v>bucks</v>
      </c>
      <c r="AJ301" s="3">
        <f t="shared" si="33"/>
        <v>1</v>
      </c>
      <c r="AM301" s="3" t="s">
        <v>8</v>
      </c>
      <c r="AO301" s="3" t="s">
        <v>145</v>
      </c>
      <c r="AU301" s="3" t="s">
        <v>410</v>
      </c>
      <c r="AV301" s="3" t="b">
        <f t="shared" si="28"/>
        <v>0</v>
      </c>
      <c r="AW301" s="3" t="b">
        <f t="shared" si="29"/>
        <v>0</v>
      </c>
      <c r="AX301" s="3" t="b">
        <f t="shared" si="30"/>
        <v>0</v>
      </c>
      <c r="AY301" s="3" t="b">
        <f t="shared" si="31"/>
        <v>0</v>
      </c>
      <c r="AZ301" s="3" t="b">
        <f t="shared" si="32"/>
        <v>1</v>
      </c>
      <c r="BA301" s="3">
        <f t="shared" si="34"/>
        <v>0</v>
      </c>
      <c r="BB301" s="3">
        <f>SUM($BA$2:BA301)</f>
        <v>140</v>
      </c>
    </row>
    <row r="302" spans="1:54" x14ac:dyDescent="0.35">
      <c r="A302" s="3">
        <v>42000406</v>
      </c>
      <c r="B302" s="3" t="s">
        <v>101</v>
      </c>
      <c r="C302" s="4">
        <v>44397</v>
      </c>
      <c r="D302" s="3" t="s">
        <v>189</v>
      </c>
      <c r="E302" s="3" t="s">
        <v>103</v>
      </c>
      <c r="F302" s="3" t="s">
        <v>203</v>
      </c>
      <c r="G302" s="3" t="s">
        <v>191</v>
      </c>
      <c r="H302" s="3" t="s">
        <v>105</v>
      </c>
      <c r="I302" s="3" t="s">
        <v>107</v>
      </c>
      <c r="J302" s="3" t="s">
        <v>67</v>
      </c>
      <c r="K302" s="3" t="s">
        <v>66</v>
      </c>
      <c r="L302" s="3" t="s">
        <v>108</v>
      </c>
      <c r="M302" s="3" t="s">
        <v>81</v>
      </c>
      <c r="N302" s="3">
        <v>3</v>
      </c>
      <c r="O302" s="3">
        <v>63</v>
      </c>
      <c r="P302" s="3">
        <v>68</v>
      </c>
      <c r="Q302" s="5">
        <v>2.7083333333333334E-3</v>
      </c>
      <c r="R302" s="5">
        <v>5.6249999999999989E-3</v>
      </c>
      <c r="S302" s="5" t="s">
        <v>581</v>
      </c>
      <c r="T302" s="9">
        <f>MID(Table1[[#This Row],[Duration of the event described in that row.]],3,2)*60+RIGHT(Table1[[#This Row],[Duration of the event described in that row.]],2)</f>
        <v>15</v>
      </c>
      <c r="U302" s="3">
        <v>301</v>
      </c>
      <c r="V302" s="3" t="s">
        <v>110</v>
      </c>
      <c r="W302" s="3" t="s">
        <v>7</v>
      </c>
      <c r="AG302" s="3" t="s">
        <v>105</v>
      </c>
      <c r="AH302" s="3">
        <v>0</v>
      </c>
      <c r="AI302" s="3" t="str">
        <f>_xlfn.IFNA(INDEX('normalized by minutes'!$AI$12:$AI$28,MATCH('raw data'!AG302,'normalized by minutes'!$AH$12:$AH$28,0)),"")</f>
        <v>suns</v>
      </c>
      <c r="AJ302" s="3">
        <f t="shared" si="33"/>
        <v>0</v>
      </c>
      <c r="AM302" s="3" t="s">
        <v>4</v>
      </c>
      <c r="AO302" s="3" t="s">
        <v>128</v>
      </c>
      <c r="AP302" s="3">
        <v>28</v>
      </c>
      <c r="AQ302" s="3">
        <v>-158</v>
      </c>
      <c r="AR302" s="3">
        <v>232</v>
      </c>
      <c r="AS302" s="3">
        <v>40.799999999999997</v>
      </c>
      <c r="AT302" s="3">
        <v>28.2</v>
      </c>
      <c r="AU302" s="3" t="s">
        <v>411</v>
      </c>
      <c r="AV302" s="3" t="b">
        <f t="shared" si="28"/>
        <v>0</v>
      </c>
      <c r="AW302" s="3" t="b">
        <f t="shared" si="29"/>
        <v>0</v>
      </c>
      <c r="AX302" s="3" t="b">
        <f t="shared" si="30"/>
        <v>0</v>
      </c>
      <c r="AY302" s="3" t="b">
        <f t="shared" si="31"/>
        <v>0</v>
      </c>
      <c r="AZ302" s="3" t="b">
        <f t="shared" si="32"/>
        <v>0</v>
      </c>
      <c r="BA302" s="3">
        <f t="shared" si="34"/>
        <v>1</v>
      </c>
      <c r="BB302" s="3">
        <f>SUM($BA$2:BA302)</f>
        <v>141</v>
      </c>
    </row>
    <row r="303" spans="1:54" x14ac:dyDescent="0.35">
      <c r="A303" s="3">
        <v>42000406</v>
      </c>
      <c r="B303" s="3" t="s">
        <v>101</v>
      </c>
      <c r="C303" s="4">
        <v>44397</v>
      </c>
      <c r="D303" s="3" t="s">
        <v>189</v>
      </c>
      <c r="E303" s="3" t="s">
        <v>103</v>
      </c>
      <c r="F303" s="3" t="s">
        <v>203</v>
      </c>
      <c r="G303" s="3" t="s">
        <v>191</v>
      </c>
      <c r="H303" s="3" t="s">
        <v>105</v>
      </c>
      <c r="I303" s="3" t="s">
        <v>107</v>
      </c>
      <c r="J303" s="3" t="s">
        <v>67</v>
      </c>
      <c r="K303" s="3" t="s">
        <v>66</v>
      </c>
      <c r="L303" s="3" t="s">
        <v>108</v>
      </c>
      <c r="M303" s="3" t="s">
        <v>81</v>
      </c>
      <c r="N303" s="3">
        <v>3</v>
      </c>
      <c r="O303" s="3">
        <v>63</v>
      </c>
      <c r="P303" s="3">
        <v>68</v>
      </c>
      <c r="Q303" s="5">
        <v>2.673611111111111E-3</v>
      </c>
      <c r="R303" s="5">
        <v>5.6597222222222222E-3</v>
      </c>
      <c r="S303" s="5" t="s">
        <v>578</v>
      </c>
      <c r="T303" s="9">
        <f>MID(Table1[[#This Row],[Duration of the event described in that row.]],3,2)*60+RIGHT(Table1[[#This Row],[Duration of the event described in that row.]],2)</f>
        <v>3</v>
      </c>
      <c r="U303" s="3">
        <v>302</v>
      </c>
      <c r="V303" s="3" t="s">
        <v>110</v>
      </c>
      <c r="W303" s="3" t="s">
        <v>5</v>
      </c>
      <c r="AG303" s="3" t="s">
        <v>191</v>
      </c>
      <c r="AI303" s="3" t="str">
        <f>_xlfn.IFNA(INDEX('normalized by minutes'!$AI$12:$AI$28,MATCH('raw data'!AG303,'normalized by minutes'!$AH$12:$AH$28,0)),"")</f>
        <v>suns</v>
      </c>
      <c r="AJ303" s="3">
        <f t="shared" si="33"/>
        <v>0</v>
      </c>
      <c r="AO303" s="3" t="s">
        <v>6</v>
      </c>
      <c r="AU303" s="3" t="s">
        <v>412</v>
      </c>
      <c r="AV303" s="3" t="b">
        <f t="shared" si="28"/>
        <v>0</v>
      </c>
      <c r="AW303" s="3" t="b">
        <f t="shared" si="29"/>
        <v>0</v>
      </c>
      <c r="AX303" s="3" t="b">
        <f t="shared" si="30"/>
        <v>0</v>
      </c>
      <c r="AY303" s="3" t="b">
        <f t="shared" si="31"/>
        <v>0</v>
      </c>
      <c r="AZ303" s="3" t="b">
        <f t="shared" si="32"/>
        <v>0</v>
      </c>
      <c r="BA303" s="3">
        <f t="shared" si="34"/>
        <v>0</v>
      </c>
      <c r="BB303" s="3">
        <f>SUM($BA$2:BA303)</f>
        <v>141</v>
      </c>
    </row>
    <row r="304" spans="1:54" x14ac:dyDescent="0.35">
      <c r="A304" s="3">
        <v>42000406</v>
      </c>
      <c r="B304" s="3" t="s">
        <v>101</v>
      </c>
      <c r="C304" s="4">
        <v>44397</v>
      </c>
      <c r="D304" s="3" t="s">
        <v>189</v>
      </c>
      <c r="E304" s="3" t="s">
        <v>103</v>
      </c>
      <c r="F304" s="3" t="s">
        <v>203</v>
      </c>
      <c r="G304" s="3" t="s">
        <v>191</v>
      </c>
      <c r="H304" s="3" t="s">
        <v>105</v>
      </c>
      <c r="I304" s="3" t="s">
        <v>107</v>
      </c>
      <c r="J304" s="3" t="s">
        <v>67</v>
      </c>
      <c r="K304" s="3" t="s">
        <v>66</v>
      </c>
      <c r="L304" s="3" t="s">
        <v>108</v>
      </c>
      <c r="M304" s="3" t="s">
        <v>81</v>
      </c>
      <c r="N304" s="3">
        <v>3</v>
      </c>
      <c r="O304" s="3">
        <v>66</v>
      </c>
      <c r="P304" s="3">
        <v>68</v>
      </c>
      <c r="Q304" s="5">
        <v>2.6504629629629625E-3</v>
      </c>
      <c r="R304" s="5">
        <v>5.6828703703703702E-3</v>
      </c>
      <c r="S304" s="5" t="s">
        <v>587</v>
      </c>
      <c r="T304" s="9">
        <f>MID(Table1[[#This Row],[Duration of the event described in that row.]],3,2)*60+RIGHT(Table1[[#This Row],[Duration of the event described in that row.]],2)</f>
        <v>2</v>
      </c>
      <c r="U304" s="3">
        <v>303</v>
      </c>
      <c r="V304" s="3" t="s">
        <v>110</v>
      </c>
      <c r="W304" s="3" t="s">
        <v>7</v>
      </c>
      <c r="X304" s="3" t="s">
        <v>191</v>
      </c>
      <c r="AG304" s="3" t="s">
        <v>105</v>
      </c>
      <c r="AH304" s="3">
        <v>3</v>
      </c>
      <c r="AI304" s="3" t="str">
        <f>_xlfn.IFNA(INDEX('normalized by minutes'!$AI$12:$AI$28,MATCH('raw data'!AG304,'normalized by minutes'!$AH$12:$AH$28,0)),"")</f>
        <v>suns</v>
      </c>
      <c r="AJ304" s="3">
        <f t="shared" si="33"/>
        <v>-3</v>
      </c>
      <c r="AM304" s="3" t="s">
        <v>8</v>
      </c>
      <c r="AO304" s="3" t="s">
        <v>160</v>
      </c>
      <c r="AP304" s="3">
        <v>28</v>
      </c>
      <c r="AQ304" s="3">
        <v>-209</v>
      </c>
      <c r="AR304" s="3">
        <v>188</v>
      </c>
      <c r="AS304" s="3">
        <v>45.9</v>
      </c>
      <c r="AT304" s="3">
        <v>23.8</v>
      </c>
      <c r="AU304" s="3" t="s">
        <v>413</v>
      </c>
      <c r="AV304" s="3" t="b">
        <f t="shared" si="28"/>
        <v>1</v>
      </c>
      <c r="AW304" s="3" t="b">
        <f t="shared" si="29"/>
        <v>0</v>
      </c>
      <c r="AX304" s="3" t="b">
        <f t="shared" si="30"/>
        <v>0</v>
      </c>
      <c r="AY304" s="3" t="b">
        <f t="shared" si="31"/>
        <v>0</v>
      </c>
      <c r="AZ304" s="3" t="b">
        <f t="shared" si="32"/>
        <v>0</v>
      </c>
      <c r="BA304" s="3">
        <f t="shared" si="34"/>
        <v>0</v>
      </c>
      <c r="BB304" s="3">
        <f>SUM($BA$2:BA304)</f>
        <v>141</v>
      </c>
    </row>
    <row r="305" spans="1:54" x14ac:dyDescent="0.35">
      <c r="A305" s="3">
        <v>42000406</v>
      </c>
      <c r="B305" s="3" t="s">
        <v>101</v>
      </c>
      <c r="C305" s="4">
        <v>44397</v>
      </c>
      <c r="D305" s="3" t="s">
        <v>189</v>
      </c>
      <c r="E305" s="3" t="s">
        <v>103</v>
      </c>
      <c r="F305" s="3" t="s">
        <v>203</v>
      </c>
      <c r="G305" s="3" t="s">
        <v>191</v>
      </c>
      <c r="H305" s="3" t="s">
        <v>105</v>
      </c>
      <c r="I305" s="3" t="s">
        <v>107</v>
      </c>
      <c r="J305" s="3" t="s">
        <v>67</v>
      </c>
      <c r="K305" s="3" t="s">
        <v>66</v>
      </c>
      <c r="L305" s="3" t="s">
        <v>108</v>
      </c>
      <c r="M305" s="3" t="s">
        <v>81</v>
      </c>
      <c r="N305" s="3">
        <v>3</v>
      </c>
      <c r="O305" s="3">
        <v>66</v>
      </c>
      <c r="P305" s="3">
        <v>68</v>
      </c>
      <c r="Q305" s="5">
        <v>2.4189814814814816E-3</v>
      </c>
      <c r="R305" s="5">
        <v>5.9143518518518521E-3</v>
      </c>
      <c r="S305" s="5" t="s">
        <v>564</v>
      </c>
      <c r="T305" s="9">
        <f>MID(Table1[[#This Row],[Duration of the event described in that row.]],3,2)*60+RIGHT(Table1[[#This Row],[Duration of the event described in that row.]],2)</f>
        <v>20</v>
      </c>
      <c r="U305" s="3">
        <v>304</v>
      </c>
      <c r="V305" s="3" t="s">
        <v>69</v>
      </c>
      <c r="W305" s="3" t="s">
        <v>7</v>
      </c>
      <c r="AA305" s="3" t="s">
        <v>105</v>
      </c>
      <c r="AG305" s="3" t="s">
        <v>67</v>
      </c>
      <c r="AH305" s="3">
        <v>0</v>
      </c>
      <c r="AI305" s="3" t="str">
        <f>_xlfn.IFNA(INDEX('normalized by minutes'!$AI$12:$AI$28,MATCH('raw data'!AG305,'normalized by minutes'!$AH$12:$AH$28,0)),"")</f>
        <v>bucks</v>
      </c>
      <c r="AJ305" s="3">
        <f t="shared" si="33"/>
        <v>0</v>
      </c>
      <c r="AM305" s="3" t="s">
        <v>4</v>
      </c>
      <c r="AO305" s="3" t="s">
        <v>115</v>
      </c>
      <c r="AP305" s="3">
        <v>5</v>
      </c>
      <c r="AQ305" s="3">
        <v>1</v>
      </c>
      <c r="AR305" s="3">
        <v>52</v>
      </c>
      <c r="AS305" s="3">
        <v>25.1</v>
      </c>
      <c r="AT305" s="3">
        <v>83.8</v>
      </c>
      <c r="AU305" s="3" t="s">
        <v>414</v>
      </c>
      <c r="AV305" s="3" t="b">
        <f t="shared" si="28"/>
        <v>0</v>
      </c>
      <c r="AW305" s="3" t="b">
        <f t="shared" si="29"/>
        <v>0</v>
      </c>
      <c r="AX305" s="3" t="b">
        <f t="shared" si="30"/>
        <v>0</v>
      </c>
      <c r="AY305" s="3" t="b">
        <f t="shared" si="31"/>
        <v>0</v>
      </c>
      <c r="AZ305" s="3" t="b">
        <f t="shared" si="32"/>
        <v>0</v>
      </c>
      <c r="BA305" s="3">
        <f t="shared" si="34"/>
        <v>1</v>
      </c>
      <c r="BB305" s="3">
        <f>SUM($BA$2:BA305)</f>
        <v>142</v>
      </c>
    </row>
    <row r="306" spans="1:54" x14ac:dyDescent="0.35">
      <c r="A306" s="3">
        <v>42000406</v>
      </c>
      <c r="B306" s="3" t="s">
        <v>101</v>
      </c>
      <c r="C306" s="4">
        <v>44397</v>
      </c>
      <c r="D306" s="3" t="s">
        <v>189</v>
      </c>
      <c r="E306" s="3" t="s">
        <v>103</v>
      </c>
      <c r="F306" s="3" t="s">
        <v>203</v>
      </c>
      <c r="G306" s="3" t="s">
        <v>191</v>
      </c>
      <c r="H306" s="3" t="s">
        <v>105</v>
      </c>
      <c r="I306" s="3" t="s">
        <v>107</v>
      </c>
      <c r="J306" s="3" t="s">
        <v>67</v>
      </c>
      <c r="K306" s="3" t="s">
        <v>66</v>
      </c>
      <c r="L306" s="3" t="s">
        <v>108</v>
      </c>
      <c r="M306" s="3" t="s">
        <v>81</v>
      </c>
      <c r="N306" s="3">
        <v>3</v>
      </c>
      <c r="O306" s="3">
        <v>66</v>
      </c>
      <c r="P306" s="3">
        <v>68</v>
      </c>
      <c r="Q306" s="5">
        <v>2.4074074074074076E-3</v>
      </c>
      <c r="R306" s="5">
        <v>5.9259259259259256E-3</v>
      </c>
      <c r="S306" s="5" t="s">
        <v>573</v>
      </c>
      <c r="T306" s="9">
        <f>MID(Table1[[#This Row],[Duration of the event described in that row.]],3,2)*60+RIGHT(Table1[[#This Row],[Duration of the event described in that row.]],2)</f>
        <v>1</v>
      </c>
      <c r="U306" s="3">
        <v>305</v>
      </c>
      <c r="V306" s="3" t="s">
        <v>69</v>
      </c>
      <c r="W306" s="3" t="s">
        <v>5</v>
      </c>
      <c r="AG306" s="3" t="s">
        <v>66</v>
      </c>
      <c r="AI306" s="3" t="str">
        <f>_xlfn.IFNA(INDEX('normalized by minutes'!$AI$12:$AI$28,MATCH('raw data'!AG306,'normalized by minutes'!$AH$12:$AH$28,0)),"")</f>
        <v>bucks</v>
      </c>
      <c r="AJ306" s="3">
        <f t="shared" si="33"/>
        <v>0</v>
      </c>
      <c r="AO306" s="3" t="s">
        <v>6</v>
      </c>
      <c r="AU306" s="3" t="s">
        <v>415</v>
      </c>
      <c r="AV306" s="3" t="b">
        <f t="shared" si="28"/>
        <v>0</v>
      </c>
      <c r="AW306" s="3" t="b">
        <f t="shared" si="29"/>
        <v>0</v>
      </c>
      <c r="AX306" s="3" t="b">
        <f t="shared" si="30"/>
        <v>0</v>
      </c>
      <c r="AY306" s="3" t="b">
        <f t="shared" si="31"/>
        <v>0</v>
      </c>
      <c r="AZ306" s="3" t="b">
        <f t="shared" si="32"/>
        <v>0</v>
      </c>
      <c r="BA306" s="3">
        <f t="shared" si="34"/>
        <v>0</v>
      </c>
      <c r="BB306" s="3">
        <f>SUM($BA$2:BA306)</f>
        <v>142</v>
      </c>
    </row>
    <row r="307" spans="1:54" x14ac:dyDescent="0.35">
      <c r="A307" s="3">
        <v>42000406</v>
      </c>
      <c r="B307" s="3" t="s">
        <v>101</v>
      </c>
      <c r="C307" s="4">
        <v>44397</v>
      </c>
      <c r="D307" s="3" t="s">
        <v>189</v>
      </c>
      <c r="E307" s="3" t="s">
        <v>103</v>
      </c>
      <c r="F307" s="3" t="s">
        <v>203</v>
      </c>
      <c r="G307" s="3" t="s">
        <v>191</v>
      </c>
      <c r="H307" s="3" t="s">
        <v>105</v>
      </c>
      <c r="I307" s="3" t="s">
        <v>107</v>
      </c>
      <c r="J307" s="3" t="s">
        <v>67</v>
      </c>
      <c r="K307" s="3" t="s">
        <v>66</v>
      </c>
      <c r="L307" s="3" t="s">
        <v>108</v>
      </c>
      <c r="M307" s="3" t="s">
        <v>81</v>
      </c>
      <c r="N307" s="3">
        <v>3</v>
      </c>
      <c r="O307" s="3">
        <v>66</v>
      </c>
      <c r="P307" s="3">
        <v>71</v>
      </c>
      <c r="Q307" s="5">
        <v>2.2800925925925927E-3</v>
      </c>
      <c r="R307" s="5">
        <v>6.053240740740741E-3</v>
      </c>
      <c r="S307" s="5" t="s">
        <v>576</v>
      </c>
      <c r="T307" s="9">
        <f>MID(Table1[[#This Row],[Duration of the event described in that row.]],3,2)*60+RIGHT(Table1[[#This Row],[Duration of the event described in that row.]],2)</f>
        <v>11</v>
      </c>
      <c r="U307" s="3">
        <v>306</v>
      </c>
      <c r="V307" s="3" t="s">
        <v>69</v>
      </c>
      <c r="W307" s="3" t="s">
        <v>7</v>
      </c>
      <c r="X307" s="3" t="s">
        <v>67</v>
      </c>
      <c r="AG307" s="3" t="s">
        <v>107</v>
      </c>
      <c r="AH307" s="3">
        <v>3</v>
      </c>
      <c r="AI307" s="3" t="str">
        <f>_xlfn.IFNA(INDEX('normalized by minutes'!$AI$12:$AI$28,MATCH('raw data'!AG307,'normalized by minutes'!$AH$12:$AH$28,0)),"")</f>
        <v>bucks</v>
      </c>
      <c r="AJ307" s="3">
        <f t="shared" si="33"/>
        <v>3</v>
      </c>
      <c r="AM307" s="3" t="s">
        <v>8</v>
      </c>
      <c r="AO307" s="3" t="s">
        <v>128</v>
      </c>
      <c r="AP307" s="3">
        <v>23</v>
      </c>
      <c r="AQ307" s="3">
        <v>-226</v>
      </c>
      <c r="AR307" s="3">
        <v>22</v>
      </c>
      <c r="AS307" s="3">
        <v>2.3999999999999901</v>
      </c>
      <c r="AT307" s="3">
        <v>86.8</v>
      </c>
      <c r="AU307" s="3" t="s">
        <v>416</v>
      </c>
      <c r="AV307" s="3" t="b">
        <f t="shared" si="28"/>
        <v>1</v>
      </c>
      <c r="AW307" s="3" t="b">
        <f t="shared" si="29"/>
        <v>0</v>
      </c>
      <c r="AX307" s="3" t="b">
        <f t="shared" si="30"/>
        <v>0</v>
      </c>
      <c r="AY307" s="3" t="b">
        <f t="shared" si="31"/>
        <v>0</v>
      </c>
      <c r="AZ307" s="3" t="b">
        <f t="shared" si="32"/>
        <v>0</v>
      </c>
      <c r="BA307" s="3">
        <f t="shared" si="34"/>
        <v>0</v>
      </c>
      <c r="BB307" s="3">
        <f>SUM($BA$2:BA307)</f>
        <v>142</v>
      </c>
    </row>
    <row r="308" spans="1:54" x14ac:dyDescent="0.35">
      <c r="A308" s="3">
        <v>42000406</v>
      </c>
      <c r="B308" s="3" t="s">
        <v>101</v>
      </c>
      <c r="C308" s="4">
        <v>44397</v>
      </c>
      <c r="D308" s="3" t="s">
        <v>189</v>
      </c>
      <c r="E308" s="3" t="s">
        <v>103</v>
      </c>
      <c r="F308" s="3" t="s">
        <v>203</v>
      </c>
      <c r="G308" s="3" t="s">
        <v>191</v>
      </c>
      <c r="H308" s="3" t="s">
        <v>105</v>
      </c>
      <c r="I308" s="3" t="s">
        <v>107</v>
      </c>
      <c r="J308" s="3" t="s">
        <v>67</v>
      </c>
      <c r="K308" s="3" t="s">
        <v>66</v>
      </c>
      <c r="L308" s="3" t="s">
        <v>108</v>
      </c>
      <c r="M308" s="3" t="s">
        <v>81</v>
      </c>
      <c r="N308" s="3">
        <v>3</v>
      </c>
      <c r="O308" s="3">
        <v>68</v>
      </c>
      <c r="P308" s="3">
        <v>71</v>
      </c>
      <c r="Q308" s="5">
        <v>2.2337962962962967E-3</v>
      </c>
      <c r="R308" s="5">
        <v>6.0995370370370361E-3</v>
      </c>
      <c r="S308" s="5" t="s">
        <v>585</v>
      </c>
      <c r="T308" s="9">
        <f>MID(Table1[[#This Row],[Duration of the event described in that row.]],3,2)*60+RIGHT(Table1[[#This Row],[Duration of the event described in that row.]],2)</f>
        <v>4</v>
      </c>
      <c r="U308" s="3">
        <v>307</v>
      </c>
      <c r="V308" s="3" t="s">
        <v>110</v>
      </c>
      <c r="W308" s="3" t="s">
        <v>7</v>
      </c>
      <c r="AG308" s="3" t="s">
        <v>103</v>
      </c>
      <c r="AH308" s="3">
        <v>2</v>
      </c>
      <c r="AI308" s="3" t="str">
        <f>_xlfn.IFNA(INDEX('normalized by minutes'!$AI$12:$AI$28,MATCH('raw data'!AG308,'normalized by minutes'!$AH$12:$AH$28,0)),"")</f>
        <v>suns</v>
      </c>
      <c r="AJ308" s="3">
        <f t="shared" si="33"/>
        <v>-2</v>
      </c>
      <c r="AM308" s="3" t="s">
        <v>8</v>
      </c>
      <c r="AO308" s="3" t="s">
        <v>115</v>
      </c>
      <c r="AP308" s="3">
        <v>2</v>
      </c>
      <c r="AQ308" s="3">
        <v>-1</v>
      </c>
      <c r="AR308" s="3">
        <v>20</v>
      </c>
      <c r="AS308" s="3">
        <v>25.1</v>
      </c>
      <c r="AT308" s="3">
        <v>7</v>
      </c>
      <c r="AU308" s="3" t="s">
        <v>417</v>
      </c>
      <c r="AV308" s="3" t="b">
        <f t="shared" si="28"/>
        <v>1</v>
      </c>
      <c r="AW308" s="3" t="b">
        <f t="shared" si="29"/>
        <v>0</v>
      </c>
      <c r="AX308" s="3" t="b">
        <f t="shared" si="30"/>
        <v>0</v>
      </c>
      <c r="AY308" s="3" t="b">
        <f t="shared" si="31"/>
        <v>0</v>
      </c>
      <c r="AZ308" s="3" t="b">
        <f t="shared" si="32"/>
        <v>0</v>
      </c>
      <c r="BA308" s="3">
        <f t="shared" si="34"/>
        <v>1</v>
      </c>
      <c r="BB308" s="3">
        <f>SUM($BA$2:BA308)</f>
        <v>143</v>
      </c>
    </row>
    <row r="309" spans="1:54" x14ac:dyDescent="0.35">
      <c r="A309" s="3">
        <v>42000406</v>
      </c>
      <c r="B309" s="3" t="s">
        <v>101</v>
      </c>
      <c r="C309" s="4">
        <v>44397</v>
      </c>
      <c r="D309" s="3" t="s">
        <v>189</v>
      </c>
      <c r="E309" s="3" t="s">
        <v>103</v>
      </c>
      <c r="F309" s="3" t="s">
        <v>203</v>
      </c>
      <c r="G309" s="3" t="s">
        <v>191</v>
      </c>
      <c r="H309" s="3" t="s">
        <v>105</v>
      </c>
      <c r="I309" s="3" t="s">
        <v>107</v>
      </c>
      <c r="J309" s="3" t="s">
        <v>67</v>
      </c>
      <c r="K309" s="3" t="s">
        <v>66</v>
      </c>
      <c r="L309" s="3" t="s">
        <v>108</v>
      </c>
      <c r="M309" s="3" t="s">
        <v>81</v>
      </c>
      <c r="N309" s="3">
        <v>3</v>
      </c>
      <c r="O309" s="3">
        <v>68</v>
      </c>
      <c r="P309" s="3">
        <v>71</v>
      </c>
      <c r="Q309" s="5">
        <v>2.2337962962962967E-3</v>
      </c>
      <c r="R309" s="5">
        <v>6.0995370370370361E-3</v>
      </c>
      <c r="S309" s="5" t="s">
        <v>563</v>
      </c>
      <c r="T309" s="9">
        <f>MID(Table1[[#This Row],[Duration of the event described in that row.]],3,2)*60+RIGHT(Table1[[#This Row],[Duration of the event described in that row.]],2)</f>
        <v>0</v>
      </c>
      <c r="U309" s="3">
        <v>308</v>
      </c>
      <c r="V309" s="3" t="s">
        <v>69</v>
      </c>
      <c r="W309" s="3" t="s">
        <v>21</v>
      </c>
      <c r="AG309" s="3" t="s">
        <v>67</v>
      </c>
      <c r="AI309" s="3" t="str">
        <f>_xlfn.IFNA(INDEX('normalized by minutes'!$AI$12:$AI$28,MATCH('raw data'!AG309,'normalized by minutes'!$AH$12:$AH$28,0)),"")</f>
        <v>bucks</v>
      </c>
      <c r="AJ309" s="3">
        <f t="shared" si="33"/>
        <v>0</v>
      </c>
      <c r="AO309" s="3" t="s">
        <v>345</v>
      </c>
      <c r="AU309" s="3" t="s">
        <v>346</v>
      </c>
      <c r="AV309" s="3" t="b">
        <f t="shared" si="28"/>
        <v>0</v>
      </c>
      <c r="AW309" s="3" t="b">
        <f t="shared" si="29"/>
        <v>0</v>
      </c>
      <c r="AX309" s="3" t="b">
        <f t="shared" si="30"/>
        <v>0</v>
      </c>
      <c r="AY309" s="3" t="b">
        <f t="shared" si="31"/>
        <v>0</v>
      </c>
      <c r="AZ309" s="3" t="b">
        <f t="shared" si="32"/>
        <v>0</v>
      </c>
      <c r="BA309" s="3">
        <f t="shared" si="34"/>
        <v>1</v>
      </c>
      <c r="BB309" s="3">
        <f>SUM($BA$2:BA309)</f>
        <v>144</v>
      </c>
    </row>
    <row r="310" spans="1:54" x14ac:dyDescent="0.35">
      <c r="A310" s="3">
        <v>42000406</v>
      </c>
      <c r="B310" s="3" t="s">
        <v>101</v>
      </c>
      <c r="C310" s="4">
        <v>44397</v>
      </c>
      <c r="D310" s="3" t="s">
        <v>189</v>
      </c>
      <c r="E310" s="3" t="s">
        <v>103</v>
      </c>
      <c r="F310" s="3" t="s">
        <v>203</v>
      </c>
      <c r="G310" s="3" t="s">
        <v>191</v>
      </c>
      <c r="H310" s="3" t="s">
        <v>105</v>
      </c>
      <c r="I310" s="3" t="s">
        <v>107</v>
      </c>
      <c r="J310" s="3" t="s">
        <v>67</v>
      </c>
      <c r="K310" s="3" t="s">
        <v>66</v>
      </c>
      <c r="L310" s="3" t="s">
        <v>108</v>
      </c>
      <c r="M310" s="3" t="s">
        <v>81</v>
      </c>
      <c r="N310" s="3">
        <v>3</v>
      </c>
      <c r="O310" s="3">
        <v>68</v>
      </c>
      <c r="P310" s="3">
        <v>71</v>
      </c>
      <c r="Q310" s="5">
        <v>2.2337962962962967E-3</v>
      </c>
      <c r="R310" s="5">
        <v>6.0995370370370361E-3</v>
      </c>
      <c r="S310" s="5" t="s">
        <v>563</v>
      </c>
      <c r="T310" s="9">
        <f>MID(Table1[[#This Row],[Duration of the event described in that row.]],3,2)*60+RIGHT(Table1[[#This Row],[Duration of the event described in that row.]],2)</f>
        <v>0</v>
      </c>
      <c r="U310" s="3">
        <v>309</v>
      </c>
      <c r="V310" s="3" t="s">
        <v>69</v>
      </c>
      <c r="W310" s="3" t="s">
        <v>9</v>
      </c>
      <c r="AE310" s="3" t="s">
        <v>103</v>
      </c>
      <c r="AG310" s="3" t="s">
        <v>81</v>
      </c>
      <c r="AI310" s="3" t="str">
        <f>_xlfn.IFNA(INDEX('normalized by minutes'!$AI$12:$AI$28,MATCH('raw data'!AG310,'normalized by minutes'!$AH$12:$AH$28,0)),"")</f>
        <v>bucks</v>
      </c>
      <c r="AJ310" s="3">
        <f t="shared" si="33"/>
        <v>0</v>
      </c>
      <c r="AL310" s="3" t="s">
        <v>10</v>
      </c>
      <c r="AO310" s="3" t="s">
        <v>141</v>
      </c>
      <c r="AU310" s="3" t="s">
        <v>418</v>
      </c>
      <c r="AV310" s="3" t="b">
        <f t="shared" si="28"/>
        <v>0</v>
      </c>
      <c r="AW310" s="3" t="b">
        <f t="shared" si="29"/>
        <v>0</v>
      </c>
      <c r="AX310" s="3" t="b">
        <f t="shared" si="30"/>
        <v>0</v>
      </c>
      <c r="AY310" s="3" t="b">
        <f t="shared" si="31"/>
        <v>0</v>
      </c>
      <c r="AZ310" s="3" t="b">
        <f t="shared" si="32"/>
        <v>0</v>
      </c>
      <c r="BA310" s="3">
        <f t="shared" si="34"/>
        <v>0</v>
      </c>
      <c r="BB310" s="3">
        <f>SUM($BA$2:BA310)</f>
        <v>144</v>
      </c>
    </row>
    <row r="311" spans="1:54" x14ac:dyDescent="0.35">
      <c r="A311" s="3">
        <v>42000406</v>
      </c>
      <c r="B311" s="3" t="s">
        <v>101</v>
      </c>
      <c r="C311" s="4">
        <v>44397</v>
      </c>
      <c r="D311" s="3" t="s">
        <v>189</v>
      </c>
      <c r="E311" s="3" t="s">
        <v>103</v>
      </c>
      <c r="F311" s="3" t="s">
        <v>203</v>
      </c>
      <c r="G311" s="3" t="s">
        <v>191</v>
      </c>
      <c r="H311" s="3" t="s">
        <v>105</v>
      </c>
      <c r="I311" s="3" t="s">
        <v>107</v>
      </c>
      <c r="J311" s="3" t="s">
        <v>67</v>
      </c>
      <c r="K311" s="3" t="s">
        <v>66</v>
      </c>
      <c r="L311" s="3" t="s">
        <v>108</v>
      </c>
      <c r="M311" s="3" t="s">
        <v>81</v>
      </c>
      <c r="N311" s="3">
        <v>3</v>
      </c>
      <c r="O311" s="3">
        <v>69</v>
      </c>
      <c r="P311" s="3">
        <v>71</v>
      </c>
      <c r="Q311" s="5">
        <v>2.2337962962962967E-3</v>
      </c>
      <c r="R311" s="5">
        <v>6.0995370370370361E-3</v>
      </c>
      <c r="S311" s="5" t="s">
        <v>563</v>
      </c>
      <c r="T311" s="9">
        <f>MID(Table1[[#This Row],[Duration of the event described in that row.]],3,2)*60+RIGHT(Table1[[#This Row],[Duration of the event described in that row.]],2)</f>
        <v>0</v>
      </c>
      <c r="U311" s="3">
        <v>310</v>
      </c>
      <c r="V311" s="3" t="s">
        <v>110</v>
      </c>
      <c r="W311" s="3" t="s">
        <v>11</v>
      </c>
      <c r="AD311" s="3">
        <v>1</v>
      </c>
      <c r="AF311" s="3">
        <v>1</v>
      </c>
      <c r="AG311" s="3" t="s">
        <v>103</v>
      </c>
      <c r="AH311" s="3">
        <v>1</v>
      </c>
      <c r="AI311" s="3" t="str">
        <f>_xlfn.IFNA(INDEX('normalized by minutes'!$AI$12:$AI$28,MATCH('raw data'!AG311,'normalized by minutes'!$AH$12:$AH$28,0)),"")</f>
        <v>suns</v>
      </c>
      <c r="AJ311" s="3">
        <f t="shared" si="33"/>
        <v>-1</v>
      </c>
      <c r="AM311" s="3" t="s">
        <v>8</v>
      </c>
      <c r="AO311" s="3" t="s">
        <v>181</v>
      </c>
      <c r="AU311" s="3" t="s">
        <v>419</v>
      </c>
      <c r="AV311" s="3" t="b">
        <f t="shared" si="28"/>
        <v>0</v>
      </c>
      <c r="AW311" s="3" t="b">
        <f t="shared" si="29"/>
        <v>0</v>
      </c>
      <c r="AX311" s="3" t="b">
        <f t="shared" si="30"/>
        <v>0</v>
      </c>
      <c r="AY311" s="3" t="b">
        <f t="shared" si="31"/>
        <v>0</v>
      </c>
      <c r="AZ311" s="3" t="b">
        <f t="shared" si="32"/>
        <v>0</v>
      </c>
      <c r="BA311" s="3">
        <f t="shared" si="34"/>
        <v>0</v>
      </c>
      <c r="BB311" s="3">
        <f>SUM($BA$2:BA311)</f>
        <v>144</v>
      </c>
    </row>
    <row r="312" spans="1:54" x14ac:dyDescent="0.35">
      <c r="A312" s="3">
        <v>42000406</v>
      </c>
      <c r="B312" s="3" t="s">
        <v>101</v>
      </c>
      <c r="C312" s="4">
        <v>44397</v>
      </c>
      <c r="D312" s="3" t="s">
        <v>189</v>
      </c>
      <c r="E312" s="3" t="s">
        <v>103</v>
      </c>
      <c r="F312" s="3" t="s">
        <v>203</v>
      </c>
      <c r="G312" s="3" t="s">
        <v>191</v>
      </c>
      <c r="H312" s="3" t="s">
        <v>105</v>
      </c>
      <c r="I312" s="3" t="s">
        <v>107</v>
      </c>
      <c r="J312" s="3" t="s">
        <v>67</v>
      </c>
      <c r="K312" s="3" t="s">
        <v>66</v>
      </c>
      <c r="L312" s="3" t="s">
        <v>108</v>
      </c>
      <c r="M312" s="3" t="s">
        <v>81</v>
      </c>
      <c r="N312" s="3">
        <v>3</v>
      </c>
      <c r="O312" s="3">
        <v>69</v>
      </c>
      <c r="P312" s="3">
        <v>71</v>
      </c>
      <c r="Q312" s="5">
        <v>2.1874999999999998E-3</v>
      </c>
      <c r="R312" s="5">
        <v>6.145833333333333E-3</v>
      </c>
      <c r="S312" s="5" t="s">
        <v>585</v>
      </c>
      <c r="T312" s="9">
        <f>MID(Table1[[#This Row],[Duration of the event described in that row.]],3,2)*60+RIGHT(Table1[[#This Row],[Duration of the event described in that row.]],2)</f>
        <v>4</v>
      </c>
      <c r="U312" s="3">
        <v>311</v>
      </c>
      <c r="V312" s="3" t="s">
        <v>69</v>
      </c>
      <c r="W312" s="3" t="s">
        <v>17</v>
      </c>
      <c r="AI312" s="3" t="str">
        <f>_xlfn.IFNA(INDEX('normalized by minutes'!$AI$12:$AI$28,MATCH('raw data'!AG312,'normalized by minutes'!$AH$12:$AH$28,0)),"")</f>
        <v/>
      </c>
      <c r="AJ312" s="3">
        <f t="shared" si="33"/>
        <v>0</v>
      </c>
      <c r="AO312" s="3" t="s">
        <v>80</v>
      </c>
      <c r="AU312" s="3" t="s">
        <v>420</v>
      </c>
      <c r="AV312" s="3" t="b">
        <f t="shared" si="28"/>
        <v>0</v>
      </c>
      <c r="AW312" s="3" t="b">
        <f t="shared" si="29"/>
        <v>0</v>
      </c>
      <c r="AX312" s="3" t="b">
        <f t="shared" si="30"/>
        <v>0</v>
      </c>
      <c r="AY312" s="3" t="b">
        <f t="shared" si="31"/>
        <v>0</v>
      </c>
      <c r="AZ312" s="3" t="b">
        <f t="shared" si="32"/>
        <v>0</v>
      </c>
      <c r="BA312" s="3">
        <f t="shared" si="34"/>
        <v>0</v>
      </c>
      <c r="BB312" s="3">
        <f>SUM($BA$2:BA312)</f>
        <v>144</v>
      </c>
    </row>
    <row r="313" spans="1:54" x14ac:dyDescent="0.35">
      <c r="A313" s="3">
        <v>42000406</v>
      </c>
      <c r="B313" s="3" t="s">
        <v>101</v>
      </c>
      <c r="C313" s="4">
        <v>44397</v>
      </c>
      <c r="D313" s="3" t="s">
        <v>189</v>
      </c>
      <c r="E313" s="3" t="s">
        <v>103</v>
      </c>
      <c r="F313" s="3" t="s">
        <v>203</v>
      </c>
      <c r="G313" s="3" t="s">
        <v>191</v>
      </c>
      <c r="H313" s="3" t="s">
        <v>105</v>
      </c>
      <c r="I313" s="3" t="s">
        <v>107</v>
      </c>
      <c r="J313" s="3" t="s">
        <v>67</v>
      </c>
      <c r="K313" s="3" t="s">
        <v>177</v>
      </c>
      <c r="L313" s="3" t="s">
        <v>108</v>
      </c>
      <c r="M313" s="3" t="s">
        <v>81</v>
      </c>
      <c r="N313" s="3">
        <v>3</v>
      </c>
      <c r="O313" s="3">
        <v>69</v>
      </c>
      <c r="P313" s="3">
        <v>71</v>
      </c>
      <c r="Q313" s="5">
        <v>2.1874999999999998E-3</v>
      </c>
      <c r="R313" s="5">
        <v>6.145833333333333E-3</v>
      </c>
      <c r="S313" s="5" t="s">
        <v>563</v>
      </c>
      <c r="T313" s="9">
        <f>MID(Table1[[#This Row],[Duration of the event described in that row.]],3,2)*60+RIGHT(Table1[[#This Row],[Duration of the event described in that row.]],2)</f>
        <v>0</v>
      </c>
      <c r="U313" s="3">
        <v>312</v>
      </c>
      <c r="V313" s="3" t="s">
        <v>69</v>
      </c>
      <c r="W313" s="3" t="s">
        <v>176</v>
      </c>
      <c r="AB313" s="3" t="s">
        <v>177</v>
      </c>
      <c r="AC313" s="3" t="s">
        <v>66</v>
      </c>
      <c r="AG313" s="3" t="s">
        <v>66</v>
      </c>
      <c r="AI313" s="3" t="str">
        <f>_xlfn.IFNA(INDEX('normalized by minutes'!$AI$12:$AI$28,MATCH('raw data'!AG313,'normalized by minutes'!$AH$12:$AH$28,0)),"")</f>
        <v>bucks</v>
      </c>
      <c r="AJ313" s="3">
        <f t="shared" si="33"/>
        <v>0</v>
      </c>
      <c r="AO313" s="3" t="s">
        <v>16</v>
      </c>
      <c r="AU313" s="3" t="s">
        <v>261</v>
      </c>
      <c r="AV313" s="3" t="b">
        <f t="shared" si="28"/>
        <v>0</v>
      </c>
      <c r="AW313" s="3" t="b">
        <f t="shared" si="29"/>
        <v>0</v>
      </c>
      <c r="AX313" s="3" t="b">
        <f t="shared" si="30"/>
        <v>0</v>
      </c>
      <c r="AY313" s="3" t="b">
        <f t="shared" si="31"/>
        <v>0</v>
      </c>
      <c r="AZ313" s="3" t="b">
        <f t="shared" si="32"/>
        <v>0</v>
      </c>
      <c r="BA313" s="3">
        <f t="shared" si="34"/>
        <v>0</v>
      </c>
      <c r="BB313" s="3">
        <f>SUM($BA$2:BA313)</f>
        <v>144</v>
      </c>
    </row>
    <row r="314" spans="1:54" x14ac:dyDescent="0.35">
      <c r="A314" s="3">
        <v>42000406</v>
      </c>
      <c r="B314" s="3" t="s">
        <v>101</v>
      </c>
      <c r="C314" s="4">
        <v>44397</v>
      </c>
      <c r="D314" s="3" t="s">
        <v>189</v>
      </c>
      <c r="E314" s="3" t="s">
        <v>103</v>
      </c>
      <c r="F314" s="3" t="s">
        <v>203</v>
      </c>
      <c r="G314" s="3" t="s">
        <v>191</v>
      </c>
      <c r="H314" s="3" t="s">
        <v>105</v>
      </c>
      <c r="I314" s="3" t="s">
        <v>107</v>
      </c>
      <c r="J314" s="3" t="s">
        <v>67</v>
      </c>
      <c r="K314" s="3" t="s">
        <v>177</v>
      </c>
      <c r="L314" s="3" t="s">
        <v>108</v>
      </c>
      <c r="M314" s="3" t="s">
        <v>68</v>
      </c>
      <c r="N314" s="3">
        <v>3</v>
      </c>
      <c r="O314" s="3">
        <v>69</v>
      </c>
      <c r="P314" s="3">
        <v>71</v>
      </c>
      <c r="Q314" s="5">
        <v>2.1874999999999998E-3</v>
      </c>
      <c r="R314" s="5">
        <v>6.145833333333333E-3</v>
      </c>
      <c r="S314" s="5" t="s">
        <v>563</v>
      </c>
      <c r="T314" s="9">
        <f>MID(Table1[[#This Row],[Duration of the event described in that row.]],3,2)*60+RIGHT(Table1[[#This Row],[Duration of the event described in that row.]],2)</f>
        <v>0</v>
      </c>
      <c r="U314" s="3">
        <v>313</v>
      </c>
      <c r="V314" s="3" t="s">
        <v>69</v>
      </c>
      <c r="W314" s="3" t="s">
        <v>176</v>
      </c>
      <c r="AB314" s="3" t="s">
        <v>68</v>
      </c>
      <c r="AC314" s="3" t="s">
        <v>81</v>
      </c>
      <c r="AG314" s="3" t="s">
        <v>81</v>
      </c>
      <c r="AI314" s="3" t="str">
        <f>_xlfn.IFNA(INDEX('normalized by minutes'!$AI$12:$AI$28,MATCH('raw data'!AG314,'normalized by minutes'!$AH$12:$AH$28,0)),"")</f>
        <v>bucks</v>
      </c>
      <c r="AJ314" s="3">
        <f t="shared" si="33"/>
        <v>0</v>
      </c>
      <c r="AO314" s="3" t="s">
        <v>16</v>
      </c>
      <c r="AU314" s="3" t="s">
        <v>421</v>
      </c>
      <c r="AV314" s="3" t="b">
        <f t="shared" si="28"/>
        <v>0</v>
      </c>
      <c r="AW314" s="3" t="b">
        <f t="shared" si="29"/>
        <v>0</v>
      </c>
      <c r="AX314" s="3" t="b">
        <f t="shared" si="30"/>
        <v>0</v>
      </c>
      <c r="AY314" s="3" t="b">
        <f t="shared" si="31"/>
        <v>0</v>
      </c>
      <c r="AZ314" s="3" t="b">
        <f t="shared" si="32"/>
        <v>0</v>
      </c>
      <c r="BA314" s="3">
        <f t="shared" si="34"/>
        <v>0</v>
      </c>
      <c r="BB314" s="3">
        <f>SUM($BA$2:BA314)</f>
        <v>144</v>
      </c>
    </row>
    <row r="315" spans="1:54" x14ac:dyDescent="0.35">
      <c r="A315" s="3">
        <v>42000406</v>
      </c>
      <c r="B315" s="3" t="s">
        <v>101</v>
      </c>
      <c r="C315" s="4">
        <v>44397</v>
      </c>
      <c r="D315" s="3" t="s">
        <v>189</v>
      </c>
      <c r="E315" s="3" t="s">
        <v>103</v>
      </c>
      <c r="F315" s="3" t="s">
        <v>203</v>
      </c>
      <c r="G315" s="3" t="s">
        <v>191</v>
      </c>
      <c r="H315" s="3" t="s">
        <v>105</v>
      </c>
      <c r="I315" s="3" t="s">
        <v>107</v>
      </c>
      <c r="J315" s="3" t="s">
        <v>67</v>
      </c>
      <c r="K315" s="3" t="s">
        <v>177</v>
      </c>
      <c r="L315" s="3" t="s">
        <v>108</v>
      </c>
      <c r="M315" s="3" t="s">
        <v>68</v>
      </c>
      <c r="N315" s="3">
        <v>3</v>
      </c>
      <c r="O315" s="3">
        <v>69</v>
      </c>
      <c r="P315" s="3">
        <v>73</v>
      </c>
      <c r="Q315" s="5">
        <v>2.0833333333333333E-3</v>
      </c>
      <c r="R315" s="5">
        <v>6.2499999999999995E-3</v>
      </c>
      <c r="S315" s="5" t="s">
        <v>577</v>
      </c>
      <c r="T315" s="9">
        <f>MID(Table1[[#This Row],[Duration of the event described in that row.]],3,2)*60+RIGHT(Table1[[#This Row],[Duration of the event described in that row.]],2)</f>
        <v>9</v>
      </c>
      <c r="U315" s="3">
        <v>314</v>
      </c>
      <c r="V315" s="3" t="s">
        <v>69</v>
      </c>
      <c r="W315" s="3" t="s">
        <v>7</v>
      </c>
      <c r="X315" s="3" t="s">
        <v>107</v>
      </c>
      <c r="AG315" s="3" t="s">
        <v>67</v>
      </c>
      <c r="AH315" s="3">
        <v>2</v>
      </c>
      <c r="AI315" s="3" t="str">
        <f>_xlfn.IFNA(INDEX('normalized by minutes'!$AI$12:$AI$28,MATCH('raw data'!AG315,'normalized by minutes'!$AH$12:$AH$28,0)),"")</f>
        <v>bucks</v>
      </c>
      <c r="AJ315" s="3">
        <f t="shared" si="33"/>
        <v>2</v>
      </c>
      <c r="AM315" s="3" t="s">
        <v>8</v>
      </c>
      <c r="AO315" s="3" t="s">
        <v>115</v>
      </c>
      <c r="AP315" s="3">
        <v>1</v>
      </c>
      <c r="AQ315" s="3">
        <v>-8</v>
      </c>
      <c r="AR315" s="3">
        <v>-1</v>
      </c>
      <c r="AS315" s="3">
        <v>24.2</v>
      </c>
      <c r="AT315" s="3">
        <v>89.1</v>
      </c>
      <c r="AU315" s="3" t="s">
        <v>422</v>
      </c>
      <c r="AV315" s="3" t="b">
        <f t="shared" si="28"/>
        <v>1</v>
      </c>
      <c r="AW315" s="3" t="b">
        <f t="shared" si="29"/>
        <v>0</v>
      </c>
      <c r="AX315" s="3" t="b">
        <f t="shared" si="30"/>
        <v>0</v>
      </c>
      <c r="AY315" s="3" t="b">
        <f t="shared" si="31"/>
        <v>0</v>
      </c>
      <c r="AZ315" s="3" t="b">
        <f t="shared" si="32"/>
        <v>0</v>
      </c>
      <c r="BA315" s="3">
        <f t="shared" si="34"/>
        <v>0</v>
      </c>
      <c r="BB315" s="3">
        <f>SUM($BA$2:BA315)</f>
        <v>144</v>
      </c>
    </row>
    <row r="316" spans="1:54" x14ac:dyDescent="0.35">
      <c r="A316" s="3">
        <v>42000406</v>
      </c>
      <c r="B316" s="3" t="s">
        <v>101</v>
      </c>
      <c r="C316" s="4">
        <v>44397</v>
      </c>
      <c r="D316" s="3" t="s">
        <v>189</v>
      </c>
      <c r="E316" s="3" t="s">
        <v>103</v>
      </c>
      <c r="F316" s="3" t="s">
        <v>203</v>
      </c>
      <c r="G316" s="3" t="s">
        <v>191</v>
      </c>
      <c r="H316" s="3" t="s">
        <v>105</v>
      </c>
      <c r="I316" s="3" t="s">
        <v>107</v>
      </c>
      <c r="J316" s="3" t="s">
        <v>67</v>
      </c>
      <c r="K316" s="3" t="s">
        <v>177</v>
      </c>
      <c r="L316" s="3" t="s">
        <v>108</v>
      </c>
      <c r="M316" s="3" t="s">
        <v>68</v>
      </c>
      <c r="N316" s="3">
        <v>3</v>
      </c>
      <c r="O316" s="3">
        <v>71</v>
      </c>
      <c r="P316" s="3">
        <v>73</v>
      </c>
      <c r="Q316" s="5">
        <v>1.9097222222222222E-3</v>
      </c>
      <c r="R316" s="5">
        <v>6.4236111111111117E-3</v>
      </c>
      <c r="S316" s="5" t="s">
        <v>581</v>
      </c>
      <c r="T316" s="9">
        <f>MID(Table1[[#This Row],[Duration of the event described in that row.]],3,2)*60+RIGHT(Table1[[#This Row],[Duration of the event described in that row.]],2)</f>
        <v>15</v>
      </c>
      <c r="U316" s="3">
        <v>315</v>
      </c>
      <c r="V316" s="3" t="s">
        <v>110</v>
      </c>
      <c r="W316" s="3" t="s">
        <v>7</v>
      </c>
      <c r="X316" s="3" t="s">
        <v>103</v>
      </c>
      <c r="AG316" s="3" t="s">
        <v>191</v>
      </c>
      <c r="AH316" s="3">
        <v>2</v>
      </c>
      <c r="AI316" s="3" t="str">
        <f>_xlfn.IFNA(INDEX('normalized by minutes'!$AI$12:$AI$28,MATCH('raw data'!AG316,'normalized by minutes'!$AH$12:$AH$28,0)),"")</f>
        <v>suns</v>
      </c>
      <c r="AJ316" s="3">
        <f t="shared" si="33"/>
        <v>-2</v>
      </c>
      <c r="AM316" s="3" t="s">
        <v>8</v>
      </c>
      <c r="AO316" s="3" t="s">
        <v>206</v>
      </c>
      <c r="AP316" s="3">
        <v>2</v>
      </c>
      <c r="AQ316" s="3">
        <v>14</v>
      </c>
      <c r="AR316" s="3">
        <v>11</v>
      </c>
      <c r="AS316" s="3">
        <v>23.6</v>
      </c>
      <c r="AT316" s="3">
        <v>6.1</v>
      </c>
      <c r="AU316" s="3" t="s">
        <v>423</v>
      </c>
      <c r="AV316" s="3" t="b">
        <f t="shared" si="28"/>
        <v>1</v>
      </c>
      <c r="AW316" s="3" t="b">
        <f t="shared" si="29"/>
        <v>0</v>
      </c>
      <c r="AX316" s="3" t="b">
        <f t="shared" si="30"/>
        <v>0</v>
      </c>
      <c r="AY316" s="3" t="b">
        <f t="shared" si="31"/>
        <v>0</v>
      </c>
      <c r="AZ316" s="3" t="b">
        <f t="shared" si="32"/>
        <v>0</v>
      </c>
      <c r="BA316" s="3">
        <f t="shared" si="34"/>
        <v>1</v>
      </c>
      <c r="BB316" s="3">
        <f>SUM($BA$2:BA316)</f>
        <v>145</v>
      </c>
    </row>
    <row r="317" spans="1:54" x14ac:dyDescent="0.35">
      <c r="A317" s="3">
        <v>42000406</v>
      </c>
      <c r="B317" s="3" t="s">
        <v>101</v>
      </c>
      <c r="C317" s="4">
        <v>44397</v>
      </c>
      <c r="D317" s="3" t="s">
        <v>189</v>
      </c>
      <c r="E317" s="3" t="s">
        <v>103</v>
      </c>
      <c r="F317" s="3" t="s">
        <v>203</v>
      </c>
      <c r="G317" s="3" t="s">
        <v>191</v>
      </c>
      <c r="H317" s="3" t="s">
        <v>105</v>
      </c>
      <c r="I317" s="3" t="s">
        <v>107</v>
      </c>
      <c r="J317" s="3" t="s">
        <v>67</v>
      </c>
      <c r="K317" s="3" t="s">
        <v>177</v>
      </c>
      <c r="L317" s="3" t="s">
        <v>108</v>
      </c>
      <c r="M317" s="3" t="s">
        <v>68</v>
      </c>
      <c r="N317" s="3">
        <v>3</v>
      </c>
      <c r="O317" s="3">
        <v>71</v>
      </c>
      <c r="P317" s="3">
        <v>75</v>
      </c>
      <c r="Q317" s="5">
        <v>1.8055555555555557E-3</v>
      </c>
      <c r="R317" s="5">
        <v>6.5277777777777782E-3</v>
      </c>
      <c r="S317" s="5" t="s">
        <v>577</v>
      </c>
      <c r="T317" s="9">
        <f>MID(Table1[[#This Row],[Duration of the event described in that row.]],3,2)*60+RIGHT(Table1[[#This Row],[Duration of the event described in that row.]],2)</f>
        <v>9</v>
      </c>
      <c r="U317" s="3">
        <v>316</v>
      </c>
      <c r="V317" s="3" t="s">
        <v>69</v>
      </c>
      <c r="W317" s="3" t="s">
        <v>7</v>
      </c>
      <c r="AG317" s="3" t="s">
        <v>68</v>
      </c>
      <c r="AH317" s="3">
        <v>2</v>
      </c>
      <c r="AI317" s="3" t="str">
        <f>_xlfn.IFNA(INDEX('normalized by minutes'!$AI$12:$AI$28,MATCH('raw data'!AG317,'normalized by minutes'!$AH$12:$AH$28,0)),"")</f>
        <v>bucks</v>
      </c>
      <c r="AJ317" s="3">
        <f t="shared" si="33"/>
        <v>2</v>
      </c>
      <c r="AM317" s="3" t="s">
        <v>8</v>
      </c>
      <c r="AO317" s="3" t="s">
        <v>279</v>
      </c>
      <c r="AP317" s="3">
        <v>15</v>
      </c>
      <c r="AQ317" s="3">
        <v>-71</v>
      </c>
      <c r="AR317" s="3">
        <v>132</v>
      </c>
      <c r="AS317" s="3">
        <v>17.899999999999999</v>
      </c>
      <c r="AT317" s="3">
        <v>75.8</v>
      </c>
      <c r="AU317" s="3" t="s">
        <v>424</v>
      </c>
      <c r="AV317" s="3" t="b">
        <f t="shared" si="28"/>
        <v>1</v>
      </c>
      <c r="AW317" s="3" t="b">
        <f t="shared" si="29"/>
        <v>0</v>
      </c>
      <c r="AX317" s="3" t="b">
        <f t="shared" si="30"/>
        <v>0</v>
      </c>
      <c r="AY317" s="3" t="b">
        <f t="shared" si="31"/>
        <v>0</v>
      </c>
      <c r="AZ317" s="3" t="b">
        <f t="shared" si="32"/>
        <v>0</v>
      </c>
      <c r="BA317" s="3">
        <f t="shared" si="34"/>
        <v>1</v>
      </c>
      <c r="BB317" s="3">
        <f>SUM($BA$2:BA317)</f>
        <v>146</v>
      </c>
    </row>
    <row r="318" spans="1:54" x14ac:dyDescent="0.35">
      <c r="A318" s="3">
        <v>42000406</v>
      </c>
      <c r="B318" s="3" t="s">
        <v>101</v>
      </c>
      <c r="C318" s="4">
        <v>44397</v>
      </c>
      <c r="D318" s="3" t="s">
        <v>189</v>
      </c>
      <c r="E318" s="3" t="s">
        <v>103</v>
      </c>
      <c r="F318" s="3" t="s">
        <v>203</v>
      </c>
      <c r="G318" s="3" t="s">
        <v>191</v>
      </c>
      <c r="H318" s="3" t="s">
        <v>105</v>
      </c>
      <c r="I318" s="3" t="s">
        <v>107</v>
      </c>
      <c r="J318" s="3" t="s">
        <v>67</v>
      </c>
      <c r="K318" s="3" t="s">
        <v>177</v>
      </c>
      <c r="L318" s="3" t="s">
        <v>108</v>
      </c>
      <c r="M318" s="3" t="s">
        <v>68</v>
      </c>
      <c r="N318" s="3">
        <v>3</v>
      </c>
      <c r="O318" s="3">
        <v>71</v>
      </c>
      <c r="P318" s="3">
        <v>75</v>
      </c>
      <c r="Q318" s="5">
        <v>1.5740740740740741E-3</v>
      </c>
      <c r="R318" s="5">
        <v>6.7592592592592591E-3</v>
      </c>
      <c r="S318" s="5" t="s">
        <v>564</v>
      </c>
      <c r="T318" s="9">
        <f>MID(Table1[[#This Row],[Duration of the event described in that row.]],3,2)*60+RIGHT(Table1[[#This Row],[Duration of the event described in that row.]],2)</f>
        <v>20</v>
      </c>
      <c r="U318" s="3">
        <v>317</v>
      </c>
      <c r="V318" s="3" t="s">
        <v>69</v>
      </c>
      <c r="W318" s="3" t="s">
        <v>9</v>
      </c>
      <c r="AE318" s="3" t="s">
        <v>103</v>
      </c>
      <c r="AG318" s="3" t="s">
        <v>107</v>
      </c>
      <c r="AI318" s="3" t="str">
        <f>_xlfn.IFNA(INDEX('normalized by minutes'!$AI$12:$AI$28,MATCH('raw data'!AG318,'normalized by minutes'!$AH$12:$AH$28,0)),"")</f>
        <v>bucks</v>
      </c>
      <c r="AJ318" s="3">
        <f t="shared" si="33"/>
        <v>0</v>
      </c>
      <c r="AL318" s="3" t="s">
        <v>15</v>
      </c>
      <c r="AO318" s="3" t="s">
        <v>243</v>
      </c>
      <c r="AU318" s="3" t="s">
        <v>425</v>
      </c>
      <c r="AV318" s="3" t="b">
        <f t="shared" si="28"/>
        <v>0</v>
      </c>
      <c r="AW318" s="3" t="b">
        <f t="shared" si="29"/>
        <v>0</v>
      </c>
      <c r="AX318" s="3" t="b">
        <f t="shared" si="30"/>
        <v>0</v>
      </c>
      <c r="AY318" s="3" t="b">
        <f t="shared" si="31"/>
        <v>0</v>
      </c>
      <c r="AZ318" s="3" t="b">
        <f t="shared" si="32"/>
        <v>0</v>
      </c>
      <c r="BA318" s="3">
        <f t="shared" si="34"/>
        <v>1</v>
      </c>
      <c r="BB318" s="3">
        <f>SUM($BA$2:BA318)</f>
        <v>147</v>
      </c>
    </row>
    <row r="319" spans="1:54" x14ac:dyDescent="0.35">
      <c r="A319" s="3">
        <v>42000406</v>
      </c>
      <c r="B319" s="3" t="s">
        <v>101</v>
      </c>
      <c r="C319" s="4">
        <v>44397</v>
      </c>
      <c r="D319" s="3" t="s">
        <v>189</v>
      </c>
      <c r="E319" s="3" t="s">
        <v>103</v>
      </c>
      <c r="F319" s="3" t="s">
        <v>203</v>
      </c>
      <c r="G319" s="3" t="s">
        <v>191</v>
      </c>
      <c r="H319" s="3" t="s">
        <v>105</v>
      </c>
      <c r="I319" s="3" t="s">
        <v>107</v>
      </c>
      <c r="J319" s="3" t="s">
        <v>67</v>
      </c>
      <c r="K319" s="3" t="s">
        <v>177</v>
      </c>
      <c r="L319" s="3" t="s">
        <v>81</v>
      </c>
      <c r="M319" s="3" t="s">
        <v>68</v>
      </c>
      <c r="N319" s="3">
        <v>3</v>
      </c>
      <c r="O319" s="3">
        <v>71</v>
      </c>
      <c r="P319" s="3">
        <v>75</v>
      </c>
      <c r="Q319" s="5">
        <v>1.5740740740740741E-3</v>
      </c>
      <c r="R319" s="5">
        <v>6.7592592592592591E-3</v>
      </c>
      <c r="S319" s="5" t="s">
        <v>563</v>
      </c>
      <c r="T319" s="9">
        <f>MID(Table1[[#This Row],[Duration of the event described in that row.]],3,2)*60+RIGHT(Table1[[#This Row],[Duration of the event described in that row.]],2)</f>
        <v>0</v>
      </c>
      <c r="U319" s="3">
        <v>318</v>
      </c>
      <c r="V319" s="3" t="s">
        <v>69</v>
      </c>
      <c r="W319" s="3" t="s">
        <v>176</v>
      </c>
      <c r="AB319" s="3" t="s">
        <v>81</v>
      </c>
      <c r="AC319" s="3" t="s">
        <v>108</v>
      </c>
      <c r="AG319" s="3" t="s">
        <v>108</v>
      </c>
      <c r="AI319" s="3" t="str">
        <f>_xlfn.IFNA(INDEX('normalized by minutes'!$AI$12:$AI$28,MATCH('raw data'!AG319,'normalized by minutes'!$AH$12:$AH$28,0)),"")</f>
        <v>bucks</v>
      </c>
      <c r="AJ319" s="3">
        <f t="shared" si="33"/>
        <v>0</v>
      </c>
      <c r="AO319" s="3" t="s">
        <v>16</v>
      </c>
      <c r="AU319" s="3" t="s">
        <v>426</v>
      </c>
      <c r="AV319" s="3" t="b">
        <f t="shared" si="28"/>
        <v>0</v>
      </c>
      <c r="AW319" s="3" t="b">
        <f t="shared" si="29"/>
        <v>0</v>
      </c>
      <c r="AX319" s="3" t="b">
        <f t="shared" si="30"/>
        <v>0</v>
      </c>
      <c r="AY319" s="3" t="b">
        <f t="shared" si="31"/>
        <v>0</v>
      </c>
      <c r="AZ319" s="3" t="b">
        <f t="shared" si="32"/>
        <v>0</v>
      </c>
      <c r="BA319" s="3">
        <f t="shared" si="34"/>
        <v>0</v>
      </c>
      <c r="BB319" s="3">
        <f>SUM($BA$2:BA319)</f>
        <v>147</v>
      </c>
    </row>
    <row r="320" spans="1:54" x14ac:dyDescent="0.35">
      <c r="A320" s="3">
        <v>42000406</v>
      </c>
      <c r="B320" s="3" t="s">
        <v>101</v>
      </c>
      <c r="C320" s="4">
        <v>44397</v>
      </c>
      <c r="D320" s="3" t="s">
        <v>189</v>
      </c>
      <c r="E320" s="3" t="s">
        <v>103</v>
      </c>
      <c r="F320" s="3" t="s">
        <v>203</v>
      </c>
      <c r="G320" s="3" t="s">
        <v>191</v>
      </c>
      <c r="H320" s="3" t="s">
        <v>105</v>
      </c>
      <c r="I320" s="3" t="s">
        <v>107</v>
      </c>
      <c r="J320" s="3" t="s">
        <v>67</v>
      </c>
      <c r="K320" s="3" t="s">
        <v>177</v>
      </c>
      <c r="L320" s="3" t="s">
        <v>81</v>
      </c>
      <c r="M320" s="3" t="s">
        <v>68</v>
      </c>
      <c r="N320" s="3">
        <v>3</v>
      </c>
      <c r="O320" s="3">
        <v>71</v>
      </c>
      <c r="P320" s="3">
        <v>75</v>
      </c>
      <c r="Q320" s="5">
        <v>1.4814814814814814E-3</v>
      </c>
      <c r="R320" s="5">
        <v>6.851851851851852E-3</v>
      </c>
      <c r="S320" s="5" t="s">
        <v>586</v>
      </c>
      <c r="T320" s="9">
        <f>MID(Table1[[#This Row],[Duration of the event described in that row.]],3,2)*60+RIGHT(Table1[[#This Row],[Duration of the event described in that row.]],2)</f>
        <v>8</v>
      </c>
      <c r="U320" s="3">
        <v>319</v>
      </c>
      <c r="V320" s="3" t="s">
        <v>110</v>
      </c>
      <c r="W320" s="3" t="s">
        <v>7</v>
      </c>
      <c r="AG320" s="3" t="s">
        <v>189</v>
      </c>
      <c r="AH320" s="3">
        <v>0</v>
      </c>
      <c r="AI320" s="3" t="str">
        <f>_xlfn.IFNA(INDEX('normalized by minutes'!$AI$12:$AI$28,MATCH('raw data'!AG320,'normalized by minutes'!$AH$12:$AH$28,0)),"")</f>
        <v>suns</v>
      </c>
      <c r="AJ320" s="3">
        <f t="shared" si="33"/>
        <v>0</v>
      </c>
      <c r="AM320" s="3" t="s">
        <v>4</v>
      </c>
      <c r="AO320" s="3" t="s">
        <v>228</v>
      </c>
      <c r="AP320" s="3">
        <v>1</v>
      </c>
      <c r="AQ320" s="3">
        <v>9</v>
      </c>
      <c r="AR320" s="3">
        <v>11</v>
      </c>
      <c r="AS320" s="3">
        <v>24.1</v>
      </c>
      <c r="AT320" s="3">
        <v>6.1</v>
      </c>
      <c r="AU320" s="3" t="s">
        <v>427</v>
      </c>
      <c r="AV320" s="3" t="b">
        <f t="shared" si="28"/>
        <v>0</v>
      </c>
      <c r="AW320" s="3" t="b">
        <f t="shared" si="29"/>
        <v>0</v>
      </c>
      <c r="AX320" s="3" t="b">
        <f t="shared" si="30"/>
        <v>0</v>
      </c>
      <c r="AY320" s="3" t="b">
        <f t="shared" si="31"/>
        <v>0</v>
      </c>
      <c r="AZ320" s="3" t="b">
        <f t="shared" si="32"/>
        <v>0</v>
      </c>
      <c r="BA320" s="3">
        <f t="shared" si="34"/>
        <v>0</v>
      </c>
      <c r="BB320" s="3">
        <f>SUM($BA$2:BA320)</f>
        <v>147</v>
      </c>
    </row>
    <row r="321" spans="1:54" x14ac:dyDescent="0.35">
      <c r="A321" s="3">
        <v>42000406</v>
      </c>
      <c r="B321" s="3" t="s">
        <v>101</v>
      </c>
      <c r="C321" s="4">
        <v>44397</v>
      </c>
      <c r="D321" s="3" t="s">
        <v>189</v>
      </c>
      <c r="E321" s="3" t="s">
        <v>103</v>
      </c>
      <c r="F321" s="3" t="s">
        <v>203</v>
      </c>
      <c r="G321" s="3" t="s">
        <v>191</v>
      </c>
      <c r="H321" s="3" t="s">
        <v>105</v>
      </c>
      <c r="I321" s="3" t="s">
        <v>107</v>
      </c>
      <c r="J321" s="3" t="s">
        <v>67</v>
      </c>
      <c r="K321" s="3" t="s">
        <v>177</v>
      </c>
      <c r="L321" s="3" t="s">
        <v>81</v>
      </c>
      <c r="M321" s="3" t="s">
        <v>68</v>
      </c>
      <c r="N321" s="3">
        <v>3</v>
      </c>
      <c r="O321" s="3">
        <v>71</v>
      </c>
      <c r="P321" s="3">
        <v>75</v>
      </c>
      <c r="Q321" s="5">
        <v>1.4699074074074074E-3</v>
      </c>
      <c r="R321" s="5">
        <v>6.8634259259259256E-3</v>
      </c>
      <c r="S321" s="5" t="s">
        <v>573</v>
      </c>
      <c r="T321" s="9">
        <f>MID(Table1[[#This Row],[Duration of the event described in that row.]],3,2)*60+RIGHT(Table1[[#This Row],[Duration of the event described in that row.]],2)</f>
        <v>1</v>
      </c>
      <c r="U321" s="3">
        <v>320</v>
      </c>
      <c r="V321" s="3" t="s">
        <v>69</v>
      </c>
      <c r="W321" s="3" t="s">
        <v>5</v>
      </c>
      <c r="AG321" s="3" t="s">
        <v>81</v>
      </c>
      <c r="AI321" s="3" t="str">
        <f>_xlfn.IFNA(INDEX('normalized by minutes'!$AI$12:$AI$28,MATCH('raw data'!AG321,'normalized by minutes'!$AH$12:$AH$28,0)),"")</f>
        <v>bucks</v>
      </c>
      <c r="AJ321" s="3">
        <f t="shared" si="33"/>
        <v>0</v>
      </c>
      <c r="AO321" s="3" t="s">
        <v>14</v>
      </c>
      <c r="AU321" s="3" t="s">
        <v>428</v>
      </c>
      <c r="AV321" s="3" t="b">
        <f t="shared" si="28"/>
        <v>0</v>
      </c>
      <c r="AW321" s="3" t="b">
        <f t="shared" si="29"/>
        <v>1</v>
      </c>
      <c r="AX321" s="3" t="b">
        <f t="shared" si="30"/>
        <v>0</v>
      </c>
      <c r="AY321" s="3" t="b">
        <f t="shared" si="31"/>
        <v>0</v>
      </c>
      <c r="AZ321" s="3" t="b">
        <f t="shared" si="32"/>
        <v>0</v>
      </c>
      <c r="BA321" s="3">
        <f t="shared" si="34"/>
        <v>0</v>
      </c>
      <c r="BB321" s="3">
        <f>SUM($BA$2:BA321)</f>
        <v>147</v>
      </c>
    </row>
    <row r="322" spans="1:54" x14ac:dyDescent="0.35">
      <c r="A322" s="3">
        <v>42000406</v>
      </c>
      <c r="B322" s="3" t="s">
        <v>101</v>
      </c>
      <c r="C322" s="4">
        <v>44397</v>
      </c>
      <c r="D322" s="3" t="s">
        <v>189</v>
      </c>
      <c r="E322" s="3" t="s">
        <v>103</v>
      </c>
      <c r="F322" s="3" t="s">
        <v>203</v>
      </c>
      <c r="G322" s="3" t="s">
        <v>191</v>
      </c>
      <c r="H322" s="3" t="s">
        <v>105</v>
      </c>
      <c r="I322" s="3" t="s">
        <v>107</v>
      </c>
      <c r="J322" s="3" t="s">
        <v>67</v>
      </c>
      <c r="K322" s="3" t="s">
        <v>177</v>
      </c>
      <c r="L322" s="3" t="s">
        <v>81</v>
      </c>
      <c r="M322" s="3" t="s">
        <v>68</v>
      </c>
      <c r="N322" s="3">
        <v>3</v>
      </c>
      <c r="O322" s="3">
        <v>71</v>
      </c>
      <c r="P322" s="3">
        <v>75</v>
      </c>
      <c r="Q322" s="5">
        <v>1.3310185185185185E-3</v>
      </c>
      <c r="R322" s="5">
        <v>7.0023148148148154E-3</v>
      </c>
      <c r="S322" s="5" t="s">
        <v>568</v>
      </c>
      <c r="T322" s="9">
        <f>MID(Table1[[#This Row],[Duration of the event described in that row.]],3,2)*60+RIGHT(Table1[[#This Row],[Duration of the event described in that row.]],2)</f>
        <v>12</v>
      </c>
      <c r="U322" s="3">
        <v>321</v>
      </c>
      <c r="V322" s="3" t="s">
        <v>110</v>
      </c>
      <c r="W322" s="3" t="s">
        <v>9</v>
      </c>
      <c r="AE322" s="3" t="s">
        <v>67</v>
      </c>
      <c r="AG322" s="3" t="s">
        <v>105</v>
      </c>
      <c r="AI322" s="3" t="str">
        <f>_xlfn.IFNA(INDEX('normalized by minutes'!$AI$12:$AI$28,MATCH('raw data'!AG322,'normalized by minutes'!$AH$12:$AH$28,0)),"")</f>
        <v>suns</v>
      </c>
      <c r="AJ322" s="3">
        <f t="shared" si="33"/>
        <v>0</v>
      </c>
      <c r="AL322" s="3" t="s">
        <v>10</v>
      </c>
      <c r="AO322" s="3" t="s">
        <v>141</v>
      </c>
      <c r="AU322" s="3" t="s">
        <v>429</v>
      </c>
      <c r="AV322" s="3" t="b">
        <f t="shared" ref="AV322:AV385" si="35">AH322&gt;1</f>
        <v>0</v>
      </c>
      <c r="AW322" s="3" t="b">
        <f t="shared" ref="AW322:AW385" si="36">AO322="rebound defensive"</f>
        <v>0</v>
      </c>
      <c r="AX322" s="3" t="b">
        <f t="shared" ref="AX322:AX385" si="37">W322="turnover"</f>
        <v>0</v>
      </c>
      <c r="AY322" s="3" t="b">
        <f t="shared" ref="AY322:AY385" si="38">W322="end of period"</f>
        <v>0</v>
      </c>
      <c r="AZ322" s="3" t="b">
        <f t="shared" ref="AZ322:AZ385" si="39">AND(W322="free throw",NOT(W323="free throw"),AJ322=1)</f>
        <v>0</v>
      </c>
      <c r="BA322" s="3">
        <f t="shared" si="34"/>
        <v>1</v>
      </c>
      <c r="BB322" s="3">
        <f>SUM($BA$2:BA322)</f>
        <v>148</v>
      </c>
    </row>
    <row r="323" spans="1:54" x14ac:dyDescent="0.35">
      <c r="A323" s="3">
        <v>42000406</v>
      </c>
      <c r="B323" s="3" t="s">
        <v>101</v>
      </c>
      <c r="C323" s="4">
        <v>44397</v>
      </c>
      <c r="D323" s="3" t="s">
        <v>189</v>
      </c>
      <c r="E323" s="3" t="s">
        <v>103</v>
      </c>
      <c r="F323" s="3" t="s">
        <v>203</v>
      </c>
      <c r="G323" s="3" t="s">
        <v>191</v>
      </c>
      <c r="H323" s="3" t="s">
        <v>105</v>
      </c>
      <c r="I323" s="3" t="s">
        <v>107</v>
      </c>
      <c r="J323" s="3" t="s">
        <v>67</v>
      </c>
      <c r="K323" s="3" t="s">
        <v>177</v>
      </c>
      <c r="L323" s="3" t="s">
        <v>81</v>
      </c>
      <c r="M323" s="3" t="s">
        <v>68</v>
      </c>
      <c r="N323" s="3">
        <v>3</v>
      </c>
      <c r="O323" s="3">
        <v>71</v>
      </c>
      <c r="P323" s="3">
        <v>76</v>
      </c>
      <c r="Q323" s="5">
        <v>1.3310185185185185E-3</v>
      </c>
      <c r="R323" s="5">
        <v>7.0023148148148154E-3</v>
      </c>
      <c r="S323" s="5" t="s">
        <v>563</v>
      </c>
      <c r="T323" s="9">
        <f>MID(Table1[[#This Row],[Duration of the event described in that row.]],3,2)*60+RIGHT(Table1[[#This Row],[Duration of the event described in that row.]],2)</f>
        <v>0</v>
      </c>
      <c r="U323" s="3">
        <v>322</v>
      </c>
      <c r="V323" s="3" t="s">
        <v>69</v>
      </c>
      <c r="W323" s="3" t="s">
        <v>11</v>
      </c>
      <c r="AD323" s="3">
        <v>1</v>
      </c>
      <c r="AF323" s="3">
        <v>2</v>
      </c>
      <c r="AG323" s="3" t="s">
        <v>67</v>
      </c>
      <c r="AH323" s="3">
        <v>1</v>
      </c>
      <c r="AI323" s="3" t="str">
        <f>_xlfn.IFNA(INDEX('normalized by minutes'!$AI$12:$AI$28,MATCH('raw data'!AG323,'normalized by minutes'!$AH$12:$AH$28,0)),"")</f>
        <v>bucks</v>
      </c>
      <c r="AJ323" s="3">
        <f t="shared" ref="AJ323:AJ386" si="40">AH323*IF(AI323="suns",-1,1)</f>
        <v>1</v>
      </c>
      <c r="AM323" s="3" t="s">
        <v>8</v>
      </c>
      <c r="AO323" s="3" t="s">
        <v>143</v>
      </c>
      <c r="AU323" s="3" t="s">
        <v>430</v>
      </c>
      <c r="AV323" s="3" t="b">
        <f t="shared" si="35"/>
        <v>0</v>
      </c>
      <c r="AW323" s="3" t="b">
        <f t="shared" si="36"/>
        <v>0</v>
      </c>
      <c r="AX323" s="3" t="b">
        <f t="shared" si="37"/>
        <v>0</v>
      </c>
      <c r="AY323" s="3" t="b">
        <f t="shared" si="38"/>
        <v>0</v>
      </c>
      <c r="AZ323" s="3" t="b">
        <f t="shared" si="39"/>
        <v>0</v>
      </c>
      <c r="BA323" s="3">
        <f t="shared" si="34"/>
        <v>0</v>
      </c>
      <c r="BB323" s="3">
        <f>SUM($BA$2:BA323)</f>
        <v>148</v>
      </c>
    </row>
    <row r="324" spans="1:54" x14ac:dyDescent="0.35">
      <c r="A324" s="3">
        <v>42000406</v>
      </c>
      <c r="B324" s="3" t="s">
        <v>101</v>
      </c>
      <c r="C324" s="4">
        <v>44397</v>
      </c>
      <c r="D324" s="3" t="s">
        <v>189</v>
      </c>
      <c r="E324" s="3" t="s">
        <v>103</v>
      </c>
      <c r="F324" s="3" t="s">
        <v>203</v>
      </c>
      <c r="G324" s="3" t="s">
        <v>191</v>
      </c>
      <c r="H324" s="3" t="s">
        <v>105</v>
      </c>
      <c r="I324" s="3" t="s">
        <v>107</v>
      </c>
      <c r="J324" s="3" t="s">
        <v>67</v>
      </c>
      <c r="K324" s="3" t="s">
        <v>177</v>
      </c>
      <c r="L324" s="3" t="s">
        <v>81</v>
      </c>
      <c r="M324" s="3" t="s">
        <v>68</v>
      </c>
      <c r="N324" s="3">
        <v>3</v>
      </c>
      <c r="O324" s="3">
        <v>71</v>
      </c>
      <c r="P324" s="3">
        <v>77</v>
      </c>
      <c r="Q324" s="5">
        <v>1.3310185185185185E-3</v>
      </c>
      <c r="R324" s="5">
        <v>7.0023148148148154E-3</v>
      </c>
      <c r="S324" s="5" t="s">
        <v>563</v>
      </c>
      <c r="T324" s="9">
        <f>MID(Table1[[#This Row],[Duration of the event described in that row.]],3,2)*60+RIGHT(Table1[[#This Row],[Duration of the event described in that row.]],2)</f>
        <v>0</v>
      </c>
      <c r="U324" s="3">
        <v>323</v>
      </c>
      <c r="V324" s="3" t="s">
        <v>69</v>
      </c>
      <c r="W324" s="3" t="s">
        <v>11</v>
      </c>
      <c r="AD324" s="3">
        <v>2</v>
      </c>
      <c r="AF324" s="3">
        <v>2</v>
      </c>
      <c r="AG324" s="3" t="s">
        <v>67</v>
      </c>
      <c r="AH324" s="3">
        <v>1</v>
      </c>
      <c r="AI324" s="3" t="str">
        <f>_xlfn.IFNA(INDEX('normalized by minutes'!$AI$12:$AI$28,MATCH('raw data'!AG324,'normalized by minutes'!$AH$12:$AH$28,0)),"")</f>
        <v>bucks</v>
      </c>
      <c r="AJ324" s="3">
        <f t="shared" si="40"/>
        <v>1</v>
      </c>
      <c r="AM324" s="3" t="s">
        <v>8</v>
      </c>
      <c r="AO324" s="3" t="s">
        <v>145</v>
      </c>
      <c r="AU324" s="3" t="s">
        <v>431</v>
      </c>
      <c r="AV324" s="3" t="b">
        <f t="shared" si="35"/>
        <v>0</v>
      </c>
      <c r="AW324" s="3" t="b">
        <f t="shared" si="36"/>
        <v>0</v>
      </c>
      <c r="AX324" s="3" t="b">
        <f t="shared" si="37"/>
        <v>0</v>
      </c>
      <c r="AY324" s="3" t="b">
        <f t="shared" si="38"/>
        <v>0</v>
      </c>
      <c r="AZ324" s="3" t="b">
        <f t="shared" si="39"/>
        <v>1</v>
      </c>
      <c r="BA324" s="3">
        <f t="shared" ref="BA324:BA387" si="41">IF(OR(AV323:AZ323),1,0)</f>
        <v>0</v>
      </c>
      <c r="BB324" s="3">
        <f>SUM($BA$2:BA324)</f>
        <v>148</v>
      </c>
    </row>
    <row r="325" spans="1:54" x14ac:dyDescent="0.35">
      <c r="A325" s="3">
        <v>42000406</v>
      </c>
      <c r="B325" s="3" t="s">
        <v>101</v>
      </c>
      <c r="C325" s="4">
        <v>44397</v>
      </c>
      <c r="D325" s="3" t="s">
        <v>189</v>
      </c>
      <c r="E325" s="3" t="s">
        <v>103</v>
      </c>
      <c r="F325" s="3" t="s">
        <v>203</v>
      </c>
      <c r="G325" s="3" t="s">
        <v>191</v>
      </c>
      <c r="H325" s="3" t="s">
        <v>105</v>
      </c>
      <c r="I325" s="3" t="s">
        <v>107</v>
      </c>
      <c r="J325" s="3" t="s">
        <v>67</v>
      </c>
      <c r="K325" s="3" t="s">
        <v>177</v>
      </c>
      <c r="L325" s="3" t="s">
        <v>81</v>
      </c>
      <c r="M325" s="3" t="s">
        <v>68</v>
      </c>
      <c r="N325" s="3">
        <v>3</v>
      </c>
      <c r="O325" s="3">
        <v>71</v>
      </c>
      <c r="P325" s="3">
        <v>77</v>
      </c>
      <c r="Q325" s="5">
        <v>1.2268518518518518E-3</v>
      </c>
      <c r="R325" s="5">
        <v>7.106481481481481E-3</v>
      </c>
      <c r="S325" s="5" t="s">
        <v>577</v>
      </c>
      <c r="T325" s="9">
        <f>MID(Table1[[#This Row],[Duration of the event described in that row.]],3,2)*60+RIGHT(Table1[[#This Row],[Duration of the event described in that row.]],2)</f>
        <v>9</v>
      </c>
      <c r="U325" s="3">
        <v>324</v>
      </c>
      <c r="V325" s="3" t="s">
        <v>110</v>
      </c>
      <c r="W325" s="3" t="s">
        <v>7</v>
      </c>
      <c r="AA325" s="3" t="s">
        <v>177</v>
      </c>
      <c r="AG325" s="3" t="s">
        <v>203</v>
      </c>
      <c r="AH325" s="3">
        <v>0</v>
      </c>
      <c r="AI325" s="3" t="str">
        <f>_xlfn.IFNA(INDEX('normalized by minutes'!$AI$12:$AI$28,MATCH('raw data'!AG325,'normalized by minutes'!$AH$12:$AH$28,0)),"")</f>
        <v>suns</v>
      </c>
      <c r="AJ325" s="3">
        <f t="shared" si="40"/>
        <v>0</v>
      </c>
      <c r="AM325" s="3" t="s">
        <v>4</v>
      </c>
      <c r="AO325" s="3" t="s">
        <v>228</v>
      </c>
      <c r="AP325" s="3">
        <v>2</v>
      </c>
      <c r="AQ325" s="3">
        <v>9</v>
      </c>
      <c r="AR325" s="3">
        <v>21</v>
      </c>
      <c r="AS325" s="3">
        <v>24.1</v>
      </c>
      <c r="AT325" s="3">
        <v>7.1</v>
      </c>
      <c r="AU325" s="3" t="s">
        <v>432</v>
      </c>
      <c r="AV325" s="3" t="b">
        <f t="shared" si="35"/>
        <v>0</v>
      </c>
      <c r="AW325" s="3" t="b">
        <f t="shared" si="36"/>
        <v>0</v>
      </c>
      <c r="AX325" s="3" t="b">
        <f t="shared" si="37"/>
        <v>0</v>
      </c>
      <c r="AY325" s="3" t="b">
        <f t="shared" si="38"/>
        <v>0</v>
      </c>
      <c r="AZ325" s="3" t="b">
        <f t="shared" si="39"/>
        <v>0</v>
      </c>
      <c r="BA325" s="3">
        <f t="shared" si="41"/>
        <v>1</v>
      </c>
      <c r="BB325" s="3">
        <f>SUM($BA$2:BA325)</f>
        <v>149</v>
      </c>
    </row>
    <row r="326" spans="1:54" x14ac:dyDescent="0.35">
      <c r="A326" s="3">
        <v>42000406</v>
      </c>
      <c r="B326" s="3" t="s">
        <v>101</v>
      </c>
      <c r="C326" s="4">
        <v>44397</v>
      </c>
      <c r="D326" s="3" t="s">
        <v>189</v>
      </c>
      <c r="E326" s="3" t="s">
        <v>103</v>
      </c>
      <c r="F326" s="3" t="s">
        <v>203</v>
      </c>
      <c r="G326" s="3" t="s">
        <v>191</v>
      </c>
      <c r="H326" s="3" t="s">
        <v>105</v>
      </c>
      <c r="I326" s="3" t="s">
        <v>107</v>
      </c>
      <c r="J326" s="3" t="s">
        <v>67</v>
      </c>
      <c r="K326" s="3" t="s">
        <v>177</v>
      </c>
      <c r="L326" s="3" t="s">
        <v>81</v>
      </c>
      <c r="M326" s="3" t="s">
        <v>68</v>
      </c>
      <c r="N326" s="3">
        <v>3</v>
      </c>
      <c r="O326" s="3">
        <v>71</v>
      </c>
      <c r="P326" s="3">
        <v>77</v>
      </c>
      <c r="Q326" s="5">
        <v>1.2152777777777778E-3</v>
      </c>
      <c r="R326" s="5">
        <v>7.1180555555555554E-3</v>
      </c>
      <c r="S326" s="5" t="s">
        <v>573</v>
      </c>
      <c r="T326" s="9">
        <f>MID(Table1[[#This Row],[Duration of the event described in that row.]],3,2)*60+RIGHT(Table1[[#This Row],[Duration of the event described in that row.]],2)</f>
        <v>1</v>
      </c>
      <c r="U326" s="3">
        <v>325</v>
      </c>
      <c r="V326" s="3" t="s">
        <v>69</v>
      </c>
      <c r="W326" s="3" t="s">
        <v>5</v>
      </c>
      <c r="AG326" s="3" t="s">
        <v>81</v>
      </c>
      <c r="AI326" s="3" t="str">
        <f>_xlfn.IFNA(INDEX('normalized by minutes'!$AI$12:$AI$28,MATCH('raw data'!AG326,'normalized by minutes'!$AH$12:$AH$28,0)),"")</f>
        <v>bucks</v>
      </c>
      <c r="AJ326" s="3">
        <f t="shared" si="40"/>
        <v>0</v>
      </c>
      <c r="AO326" s="3" t="s">
        <v>14</v>
      </c>
      <c r="AU326" s="3" t="s">
        <v>433</v>
      </c>
      <c r="AV326" s="3" t="b">
        <f t="shared" si="35"/>
        <v>0</v>
      </c>
      <c r="AW326" s="3" t="b">
        <f t="shared" si="36"/>
        <v>1</v>
      </c>
      <c r="AX326" s="3" t="b">
        <f t="shared" si="37"/>
        <v>0</v>
      </c>
      <c r="AY326" s="3" t="b">
        <f t="shared" si="38"/>
        <v>0</v>
      </c>
      <c r="AZ326" s="3" t="b">
        <f t="shared" si="39"/>
        <v>0</v>
      </c>
      <c r="BA326" s="3">
        <f t="shared" si="41"/>
        <v>0</v>
      </c>
      <c r="BB326" s="3">
        <f>SUM($BA$2:BA326)</f>
        <v>149</v>
      </c>
    </row>
    <row r="327" spans="1:54" x14ac:dyDescent="0.35">
      <c r="A327" s="3">
        <v>42000406</v>
      </c>
      <c r="B327" s="3" t="s">
        <v>101</v>
      </c>
      <c r="C327" s="4">
        <v>44397</v>
      </c>
      <c r="D327" s="3" t="s">
        <v>189</v>
      </c>
      <c r="E327" s="3" t="s">
        <v>103</v>
      </c>
      <c r="F327" s="3" t="s">
        <v>203</v>
      </c>
      <c r="G327" s="3" t="s">
        <v>191</v>
      </c>
      <c r="H327" s="3" t="s">
        <v>105</v>
      </c>
      <c r="I327" s="3" t="s">
        <v>107</v>
      </c>
      <c r="J327" s="3" t="s">
        <v>67</v>
      </c>
      <c r="K327" s="3" t="s">
        <v>177</v>
      </c>
      <c r="L327" s="3" t="s">
        <v>81</v>
      </c>
      <c r="M327" s="3" t="s">
        <v>68</v>
      </c>
      <c r="N327" s="3">
        <v>3</v>
      </c>
      <c r="O327" s="3">
        <v>71</v>
      </c>
      <c r="P327" s="3">
        <v>77</v>
      </c>
      <c r="Q327" s="5">
        <v>1.0995370370370371E-3</v>
      </c>
      <c r="R327" s="5">
        <v>7.2337962962962963E-3</v>
      </c>
      <c r="S327" s="5" t="s">
        <v>579</v>
      </c>
      <c r="T327" s="9">
        <f>MID(Table1[[#This Row],[Duration of the event described in that row.]],3,2)*60+RIGHT(Table1[[#This Row],[Duration of the event described in that row.]],2)</f>
        <v>10</v>
      </c>
      <c r="U327" s="3">
        <v>326</v>
      </c>
      <c r="V327" s="3" t="s">
        <v>69</v>
      </c>
      <c r="W327" s="3" t="s">
        <v>18</v>
      </c>
      <c r="AG327" s="3" t="s">
        <v>81</v>
      </c>
      <c r="AI327" s="3" t="str">
        <f>_xlfn.IFNA(INDEX('normalized by minutes'!$AI$12:$AI$28,MATCH('raw data'!AG327,'normalized by minutes'!$AH$12:$AH$28,0)),"")</f>
        <v>bucks</v>
      </c>
      <c r="AJ327" s="3">
        <f t="shared" si="40"/>
        <v>0</v>
      </c>
      <c r="AL327" s="3" t="s">
        <v>72</v>
      </c>
      <c r="AN327" s="3" t="s">
        <v>105</v>
      </c>
      <c r="AO327" s="3" t="s">
        <v>72</v>
      </c>
      <c r="AU327" s="3" t="s">
        <v>434</v>
      </c>
      <c r="AV327" s="3" t="b">
        <f t="shared" si="35"/>
        <v>0</v>
      </c>
      <c r="AW327" s="3" t="b">
        <f t="shared" si="36"/>
        <v>0</v>
      </c>
      <c r="AX327" s="3" t="b">
        <f t="shared" si="37"/>
        <v>1</v>
      </c>
      <c r="AY327" s="3" t="b">
        <f t="shared" si="38"/>
        <v>0</v>
      </c>
      <c r="AZ327" s="3" t="b">
        <f t="shared" si="39"/>
        <v>0</v>
      </c>
      <c r="BA327" s="3">
        <f t="shared" si="41"/>
        <v>1</v>
      </c>
      <c r="BB327" s="3">
        <f>SUM($BA$2:BA327)</f>
        <v>150</v>
      </c>
    </row>
    <row r="328" spans="1:54" x14ac:dyDescent="0.35">
      <c r="A328" s="3">
        <v>42000406</v>
      </c>
      <c r="B328" s="3" t="s">
        <v>101</v>
      </c>
      <c r="C328" s="4">
        <v>44397</v>
      </c>
      <c r="D328" s="3" t="s">
        <v>189</v>
      </c>
      <c r="E328" s="3" t="s">
        <v>103</v>
      </c>
      <c r="F328" s="3" t="s">
        <v>203</v>
      </c>
      <c r="G328" s="3" t="s">
        <v>191</v>
      </c>
      <c r="H328" s="3" t="s">
        <v>105</v>
      </c>
      <c r="I328" s="3" t="s">
        <v>107</v>
      </c>
      <c r="J328" s="3" t="s">
        <v>67</v>
      </c>
      <c r="K328" s="3" t="s">
        <v>177</v>
      </c>
      <c r="L328" s="3" t="s">
        <v>81</v>
      </c>
      <c r="M328" s="3" t="s">
        <v>68</v>
      </c>
      <c r="N328" s="3">
        <v>3</v>
      </c>
      <c r="O328" s="3">
        <v>73</v>
      </c>
      <c r="P328" s="3">
        <v>77</v>
      </c>
      <c r="Q328" s="5">
        <v>1.0416666666666667E-3</v>
      </c>
      <c r="R328" s="5">
        <v>7.2916666666666659E-3</v>
      </c>
      <c r="S328" s="5" t="s">
        <v>580</v>
      </c>
      <c r="T328" s="9">
        <f>MID(Table1[[#This Row],[Duration of the event described in that row.]],3,2)*60+RIGHT(Table1[[#This Row],[Duration of the event described in that row.]],2)</f>
        <v>5</v>
      </c>
      <c r="U328" s="3">
        <v>327</v>
      </c>
      <c r="V328" s="3" t="s">
        <v>110</v>
      </c>
      <c r="W328" s="3" t="s">
        <v>7</v>
      </c>
      <c r="AG328" s="3" t="s">
        <v>103</v>
      </c>
      <c r="AH328" s="3">
        <v>2</v>
      </c>
      <c r="AI328" s="3" t="str">
        <f>_xlfn.IFNA(INDEX('normalized by minutes'!$AI$12:$AI$28,MATCH('raw data'!AG328,'normalized by minutes'!$AH$12:$AH$28,0)),"")</f>
        <v>suns</v>
      </c>
      <c r="AJ328" s="3">
        <f t="shared" si="40"/>
        <v>-2</v>
      </c>
      <c r="AM328" s="3" t="s">
        <v>8</v>
      </c>
      <c r="AO328" s="3" t="s">
        <v>115</v>
      </c>
      <c r="AP328" s="3">
        <v>0</v>
      </c>
      <c r="AQ328" s="3">
        <v>2</v>
      </c>
      <c r="AR328" s="3">
        <v>4</v>
      </c>
      <c r="AS328" s="3">
        <v>24.8</v>
      </c>
      <c r="AT328" s="3">
        <v>5.4</v>
      </c>
      <c r="AU328" s="3" t="s">
        <v>435</v>
      </c>
      <c r="AV328" s="3" t="b">
        <f t="shared" si="35"/>
        <v>1</v>
      </c>
      <c r="AW328" s="3" t="b">
        <f t="shared" si="36"/>
        <v>0</v>
      </c>
      <c r="AX328" s="3" t="b">
        <f t="shared" si="37"/>
        <v>0</v>
      </c>
      <c r="AY328" s="3" t="b">
        <f t="shared" si="38"/>
        <v>0</v>
      </c>
      <c r="AZ328" s="3" t="b">
        <f t="shared" si="39"/>
        <v>0</v>
      </c>
      <c r="BA328" s="3">
        <f t="shared" si="41"/>
        <v>1</v>
      </c>
      <c r="BB328" s="3">
        <f>SUM($BA$2:BA328)</f>
        <v>151</v>
      </c>
    </row>
    <row r="329" spans="1:54" x14ac:dyDescent="0.35">
      <c r="A329" s="3">
        <v>42000406</v>
      </c>
      <c r="B329" s="3" t="s">
        <v>101</v>
      </c>
      <c r="C329" s="4">
        <v>44397</v>
      </c>
      <c r="D329" s="3" t="s">
        <v>189</v>
      </c>
      <c r="E329" s="3" t="s">
        <v>103</v>
      </c>
      <c r="F329" s="3" t="s">
        <v>203</v>
      </c>
      <c r="G329" s="3" t="s">
        <v>191</v>
      </c>
      <c r="H329" s="3" t="s">
        <v>105</v>
      </c>
      <c r="I329" s="3" t="s">
        <v>107</v>
      </c>
      <c r="J329" s="3" t="s">
        <v>67</v>
      </c>
      <c r="K329" s="3" t="s">
        <v>177</v>
      </c>
      <c r="L329" s="3" t="s">
        <v>81</v>
      </c>
      <c r="M329" s="3" t="s">
        <v>68</v>
      </c>
      <c r="N329" s="3">
        <v>3</v>
      </c>
      <c r="O329" s="3">
        <v>73</v>
      </c>
      <c r="P329" s="3">
        <v>77</v>
      </c>
      <c r="Q329" s="5">
        <v>7.9861111111111105E-4</v>
      </c>
      <c r="R329" s="5">
        <v>7.5347222222222213E-3</v>
      </c>
      <c r="S329" s="5" t="s">
        <v>565</v>
      </c>
      <c r="T329" s="9">
        <f>MID(Table1[[#This Row],[Duration of the event described in that row.]],3,2)*60+RIGHT(Table1[[#This Row],[Duration of the event described in that row.]],2)</f>
        <v>21</v>
      </c>
      <c r="U329" s="3">
        <v>328</v>
      </c>
      <c r="V329" s="3" t="s">
        <v>69</v>
      </c>
      <c r="W329" s="3" t="s">
        <v>18</v>
      </c>
      <c r="AG329" s="3" t="s">
        <v>107</v>
      </c>
      <c r="AI329" s="3" t="str">
        <f>_xlfn.IFNA(INDEX('normalized by minutes'!$AI$12:$AI$28,MATCH('raw data'!AG329,'normalized by minutes'!$AH$12:$AH$28,0)),"")</f>
        <v>bucks</v>
      </c>
      <c r="AJ329" s="3">
        <f t="shared" si="40"/>
        <v>0</v>
      </c>
      <c r="AN329" s="3" t="s">
        <v>189</v>
      </c>
      <c r="AO329" s="3" t="s">
        <v>78</v>
      </c>
      <c r="AU329" s="3" t="s">
        <v>436</v>
      </c>
      <c r="AV329" s="3" t="b">
        <f t="shared" si="35"/>
        <v>0</v>
      </c>
      <c r="AW329" s="3" t="b">
        <f t="shared" si="36"/>
        <v>0</v>
      </c>
      <c r="AX329" s="3" t="b">
        <f t="shared" si="37"/>
        <v>1</v>
      </c>
      <c r="AY329" s="3" t="b">
        <f t="shared" si="38"/>
        <v>0</v>
      </c>
      <c r="AZ329" s="3" t="b">
        <f t="shared" si="39"/>
        <v>0</v>
      </c>
      <c r="BA329" s="3">
        <f t="shared" si="41"/>
        <v>1</v>
      </c>
      <c r="BB329" s="3">
        <f>SUM($BA$2:BA329)</f>
        <v>152</v>
      </c>
    </row>
    <row r="330" spans="1:54" x14ac:dyDescent="0.35">
      <c r="A330" s="3">
        <v>42000406</v>
      </c>
      <c r="B330" s="3" t="s">
        <v>101</v>
      </c>
      <c r="C330" s="4">
        <v>44397</v>
      </c>
      <c r="D330" s="3" t="s">
        <v>189</v>
      </c>
      <c r="E330" s="3" t="s">
        <v>103</v>
      </c>
      <c r="F330" s="3" t="s">
        <v>203</v>
      </c>
      <c r="G330" s="3" t="s">
        <v>191</v>
      </c>
      <c r="H330" s="3" t="s">
        <v>105</v>
      </c>
      <c r="I330" s="3" t="s">
        <v>107</v>
      </c>
      <c r="J330" s="3" t="s">
        <v>67</v>
      </c>
      <c r="K330" s="3" t="s">
        <v>177</v>
      </c>
      <c r="L330" s="3" t="s">
        <v>81</v>
      </c>
      <c r="M330" s="3" t="s">
        <v>68</v>
      </c>
      <c r="N330" s="3">
        <v>3</v>
      </c>
      <c r="O330" s="3">
        <v>73</v>
      </c>
      <c r="P330" s="3">
        <v>77</v>
      </c>
      <c r="Q330" s="5">
        <v>7.8703703703703705E-4</v>
      </c>
      <c r="R330" s="5">
        <v>7.5462962962962966E-3</v>
      </c>
      <c r="S330" s="5" t="s">
        <v>573</v>
      </c>
      <c r="T330" s="9">
        <f>MID(Table1[[#This Row],[Duration of the event described in that row.]],3,2)*60+RIGHT(Table1[[#This Row],[Duration of the event described in that row.]],2)</f>
        <v>1</v>
      </c>
      <c r="U330" s="3">
        <v>329</v>
      </c>
      <c r="V330" s="3" t="s">
        <v>110</v>
      </c>
      <c r="W330" s="3" t="s">
        <v>18</v>
      </c>
      <c r="AG330" s="3" t="s">
        <v>103</v>
      </c>
      <c r="AI330" s="3" t="str">
        <f>_xlfn.IFNA(INDEX('normalized by minutes'!$AI$12:$AI$28,MATCH('raw data'!AG330,'normalized by minutes'!$AH$12:$AH$28,0)),"")</f>
        <v>suns</v>
      </c>
      <c r="AJ330" s="3">
        <f t="shared" si="40"/>
        <v>0</v>
      </c>
      <c r="AL330" s="3" t="s">
        <v>72</v>
      </c>
      <c r="AO330" s="3" t="s">
        <v>72</v>
      </c>
      <c r="AU330" s="3" t="s">
        <v>437</v>
      </c>
      <c r="AV330" s="3" t="b">
        <f t="shared" si="35"/>
        <v>0</v>
      </c>
      <c r="AW330" s="3" t="b">
        <f t="shared" si="36"/>
        <v>0</v>
      </c>
      <c r="AX330" s="3" t="b">
        <f t="shared" si="37"/>
        <v>1</v>
      </c>
      <c r="AY330" s="3" t="b">
        <f t="shared" si="38"/>
        <v>0</v>
      </c>
      <c r="AZ330" s="3" t="b">
        <f t="shared" si="39"/>
        <v>0</v>
      </c>
      <c r="BA330" s="3">
        <f t="shared" si="41"/>
        <v>1</v>
      </c>
      <c r="BB330" s="3">
        <f>SUM($BA$2:BA330)</f>
        <v>153</v>
      </c>
    </row>
    <row r="331" spans="1:54" x14ac:dyDescent="0.35">
      <c r="A331" s="3">
        <v>42000406</v>
      </c>
      <c r="B331" s="3" t="s">
        <v>101</v>
      </c>
      <c r="C331" s="4">
        <v>44397</v>
      </c>
      <c r="D331" s="3" t="s">
        <v>189</v>
      </c>
      <c r="E331" s="3" t="s">
        <v>103</v>
      </c>
      <c r="F331" s="3" t="s">
        <v>203</v>
      </c>
      <c r="G331" s="3" t="s">
        <v>191</v>
      </c>
      <c r="H331" s="3" t="s">
        <v>105</v>
      </c>
      <c r="I331" s="3" t="s">
        <v>107</v>
      </c>
      <c r="J331" s="3" t="s">
        <v>67</v>
      </c>
      <c r="K331" s="3" t="s">
        <v>177</v>
      </c>
      <c r="L331" s="3" t="s">
        <v>81</v>
      </c>
      <c r="M331" s="3" t="s">
        <v>68</v>
      </c>
      <c r="N331" s="3">
        <v>3</v>
      </c>
      <c r="O331" s="3">
        <v>73</v>
      </c>
      <c r="P331" s="3">
        <v>77</v>
      </c>
      <c r="Q331" s="5">
        <v>5.7870370370370378E-4</v>
      </c>
      <c r="R331" s="5">
        <v>7.7546296296296287E-3</v>
      </c>
      <c r="S331" s="5" t="s">
        <v>570</v>
      </c>
      <c r="T331" s="9">
        <f>MID(Table1[[#This Row],[Duration of the event described in that row.]],3,2)*60+RIGHT(Table1[[#This Row],[Duration of the event described in that row.]],2)</f>
        <v>18</v>
      </c>
      <c r="U331" s="3">
        <v>330</v>
      </c>
      <c r="V331" s="3" t="s">
        <v>69</v>
      </c>
      <c r="W331" s="3" t="s">
        <v>7</v>
      </c>
      <c r="AG331" s="3" t="s">
        <v>67</v>
      </c>
      <c r="AH331" s="3">
        <v>0</v>
      </c>
      <c r="AI331" s="3" t="str">
        <f>_xlfn.IFNA(INDEX('normalized by minutes'!$AI$12:$AI$28,MATCH('raw data'!AG331,'normalized by minutes'!$AH$12:$AH$28,0)),"")</f>
        <v>bucks</v>
      </c>
      <c r="AJ331" s="3">
        <f t="shared" si="40"/>
        <v>0</v>
      </c>
      <c r="AM331" s="3" t="s">
        <v>4</v>
      </c>
      <c r="AO331" s="3" t="s">
        <v>160</v>
      </c>
      <c r="AP331" s="3">
        <v>27</v>
      </c>
      <c r="AQ331" s="3">
        <v>115</v>
      </c>
      <c r="AR331" s="3">
        <v>240</v>
      </c>
      <c r="AS331" s="3">
        <v>36.5</v>
      </c>
      <c r="AT331" s="3">
        <v>65</v>
      </c>
      <c r="AU331" s="3" t="s">
        <v>73</v>
      </c>
      <c r="AV331" s="3" t="b">
        <f t="shared" si="35"/>
        <v>0</v>
      </c>
      <c r="AW331" s="3" t="b">
        <f t="shared" si="36"/>
        <v>0</v>
      </c>
      <c r="AX331" s="3" t="b">
        <f t="shared" si="37"/>
        <v>0</v>
      </c>
      <c r="AY331" s="3" t="b">
        <f t="shared" si="38"/>
        <v>0</v>
      </c>
      <c r="AZ331" s="3" t="b">
        <f t="shared" si="39"/>
        <v>0</v>
      </c>
      <c r="BA331" s="3">
        <f t="shared" si="41"/>
        <v>1</v>
      </c>
      <c r="BB331" s="3">
        <f>SUM($BA$2:BA331)</f>
        <v>154</v>
      </c>
    </row>
    <row r="332" spans="1:54" x14ac:dyDescent="0.35">
      <c r="A332" s="3">
        <v>42000406</v>
      </c>
      <c r="B332" s="3" t="s">
        <v>101</v>
      </c>
      <c r="C332" s="4">
        <v>44397</v>
      </c>
      <c r="D332" s="3" t="s">
        <v>189</v>
      </c>
      <c r="E332" s="3" t="s">
        <v>103</v>
      </c>
      <c r="F332" s="3" t="s">
        <v>203</v>
      </c>
      <c r="G332" s="3" t="s">
        <v>191</v>
      </c>
      <c r="H332" s="3" t="s">
        <v>105</v>
      </c>
      <c r="I332" s="3" t="s">
        <v>107</v>
      </c>
      <c r="J332" s="3" t="s">
        <v>67</v>
      </c>
      <c r="K332" s="3" t="s">
        <v>177</v>
      </c>
      <c r="L332" s="3" t="s">
        <v>81</v>
      </c>
      <c r="M332" s="3" t="s">
        <v>68</v>
      </c>
      <c r="N332" s="3">
        <v>3</v>
      </c>
      <c r="O332" s="3">
        <v>73</v>
      </c>
      <c r="P332" s="3">
        <v>77</v>
      </c>
      <c r="Q332" s="5">
        <v>5.5555555555555556E-4</v>
      </c>
      <c r="R332" s="5">
        <v>7.7777777777777767E-3</v>
      </c>
      <c r="S332" s="5" t="s">
        <v>587</v>
      </c>
      <c r="T332" s="9">
        <f>MID(Table1[[#This Row],[Duration of the event described in that row.]],3,2)*60+RIGHT(Table1[[#This Row],[Duration of the event described in that row.]],2)</f>
        <v>2</v>
      </c>
      <c r="U332" s="3">
        <v>331</v>
      </c>
      <c r="V332" s="3" t="s">
        <v>110</v>
      </c>
      <c r="W332" s="3" t="s">
        <v>5</v>
      </c>
      <c r="AG332" s="3" t="s">
        <v>203</v>
      </c>
      <c r="AI332" s="3" t="str">
        <f>_xlfn.IFNA(INDEX('normalized by minutes'!$AI$12:$AI$28,MATCH('raw data'!AG332,'normalized by minutes'!$AH$12:$AH$28,0)),"")</f>
        <v>suns</v>
      </c>
      <c r="AJ332" s="3">
        <f t="shared" si="40"/>
        <v>0</v>
      </c>
      <c r="AO332" s="3" t="s">
        <v>14</v>
      </c>
      <c r="AU332" s="3" t="s">
        <v>438</v>
      </c>
      <c r="AV332" s="3" t="b">
        <f t="shared" si="35"/>
        <v>0</v>
      </c>
      <c r="AW332" s="3" t="b">
        <f t="shared" si="36"/>
        <v>1</v>
      </c>
      <c r="AX332" s="3" t="b">
        <f t="shared" si="37"/>
        <v>0</v>
      </c>
      <c r="AY332" s="3" t="b">
        <f t="shared" si="38"/>
        <v>0</v>
      </c>
      <c r="AZ332" s="3" t="b">
        <f t="shared" si="39"/>
        <v>0</v>
      </c>
      <c r="BA332" s="3">
        <f t="shared" si="41"/>
        <v>0</v>
      </c>
      <c r="BB332" s="3">
        <f>SUM($BA$2:BA332)</f>
        <v>154</v>
      </c>
    </row>
    <row r="333" spans="1:54" x14ac:dyDescent="0.35">
      <c r="A333" s="3">
        <v>42000406</v>
      </c>
      <c r="B333" s="3" t="s">
        <v>101</v>
      </c>
      <c r="C333" s="4">
        <v>44397</v>
      </c>
      <c r="D333" s="3" t="s">
        <v>189</v>
      </c>
      <c r="E333" s="3" t="s">
        <v>103</v>
      </c>
      <c r="F333" s="3" t="s">
        <v>203</v>
      </c>
      <c r="G333" s="3" t="s">
        <v>191</v>
      </c>
      <c r="H333" s="3" t="s">
        <v>105</v>
      </c>
      <c r="I333" s="3" t="s">
        <v>107</v>
      </c>
      <c r="J333" s="3" t="s">
        <v>67</v>
      </c>
      <c r="K333" s="3" t="s">
        <v>177</v>
      </c>
      <c r="L333" s="3" t="s">
        <v>81</v>
      </c>
      <c r="M333" s="3" t="s">
        <v>68</v>
      </c>
      <c r="N333" s="3">
        <v>3</v>
      </c>
      <c r="O333" s="3">
        <v>75</v>
      </c>
      <c r="P333" s="3">
        <v>77</v>
      </c>
      <c r="Q333" s="5">
        <v>5.0925925925925921E-4</v>
      </c>
      <c r="R333" s="5">
        <v>7.8240740740740753E-3</v>
      </c>
      <c r="S333" s="5" t="s">
        <v>585</v>
      </c>
      <c r="T333" s="9">
        <f>MID(Table1[[#This Row],[Duration of the event described in that row.]],3,2)*60+RIGHT(Table1[[#This Row],[Duration of the event described in that row.]],2)</f>
        <v>4</v>
      </c>
      <c r="U333" s="3">
        <v>332</v>
      </c>
      <c r="V333" s="3" t="s">
        <v>110</v>
      </c>
      <c r="W333" s="3" t="s">
        <v>7</v>
      </c>
      <c r="X333" s="3" t="s">
        <v>103</v>
      </c>
      <c r="AG333" s="3" t="s">
        <v>191</v>
      </c>
      <c r="AH333" s="3">
        <v>2</v>
      </c>
      <c r="AI333" s="3" t="str">
        <f>_xlfn.IFNA(INDEX('normalized by minutes'!$AI$12:$AI$28,MATCH('raw data'!AG333,'normalized by minutes'!$AH$12:$AH$28,0)),"")</f>
        <v>suns</v>
      </c>
      <c r="AJ333" s="3">
        <f t="shared" si="40"/>
        <v>-2</v>
      </c>
      <c r="AM333" s="3" t="s">
        <v>8</v>
      </c>
      <c r="AO333" s="3" t="s">
        <v>393</v>
      </c>
      <c r="AP333" s="3">
        <v>2</v>
      </c>
      <c r="AQ333" s="3">
        <v>3</v>
      </c>
      <c r="AR333" s="3">
        <v>18</v>
      </c>
      <c r="AS333" s="3">
        <v>24.7</v>
      </c>
      <c r="AT333" s="3">
        <v>6.8</v>
      </c>
      <c r="AU333" s="3" t="s">
        <v>439</v>
      </c>
      <c r="AV333" s="3" t="b">
        <f t="shared" si="35"/>
        <v>1</v>
      </c>
      <c r="AW333" s="3" t="b">
        <f t="shared" si="36"/>
        <v>0</v>
      </c>
      <c r="AX333" s="3" t="b">
        <f t="shared" si="37"/>
        <v>0</v>
      </c>
      <c r="AY333" s="3" t="b">
        <f t="shared" si="38"/>
        <v>0</v>
      </c>
      <c r="AZ333" s="3" t="b">
        <f t="shared" si="39"/>
        <v>0</v>
      </c>
      <c r="BA333" s="3">
        <f t="shared" si="41"/>
        <v>1</v>
      </c>
      <c r="BB333" s="3">
        <f>SUM($BA$2:BA333)</f>
        <v>155</v>
      </c>
    </row>
    <row r="334" spans="1:54" x14ac:dyDescent="0.35">
      <c r="A334" s="3">
        <v>42000406</v>
      </c>
      <c r="B334" s="3" t="s">
        <v>101</v>
      </c>
      <c r="C334" s="4">
        <v>44397</v>
      </c>
      <c r="D334" s="3" t="s">
        <v>189</v>
      </c>
      <c r="E334" s="3" t="s">
        <v>103</v>
      </c>
      <c r="F334" s="3" t="s">
        <v>203</v>
      </c>
      <c r="G334" s="3" t="s">
        <v>191</v>
      </c>
      <c r="H334" s="3" t="s">
        <v>105</v>
      </c>
      <c r="I334" s="3" t="s">
        <v>107</v>
      </c>
      <c r="J334" s="3" t="s">
        <v>67</v>
      </c>
      <c r="K334" s="3" t="s">
        <v>177</v>
      </c>
      <c r="L334" s="3" t="s">
        <v>81</v>
      </c>
      <c r="M334" s="3" t="s">
        <v>68</v>
      </c>
      <c r="N334" s="3">
        <v>3</v>
      </c>
      <c r="O334" s="3">
        <v>75</v>
      </c>
      <c r="P334" s="3">
        <v>77</v>
      </c>
      <c r="Q334" s="5">
        <v>3.2407407407407406E-4</v>
      </c>
      <c r="R334" s="5">
        <v>8.0092592592592594E-3</v>
      </c>
      <c r="S334" s="5" t="s">
        <v>584</v>
      </c>
      <c r="T334" s="9">
        <f>MID(Table1[[#This Row],[Duration of the event described in that row.]],3,2)*60+RIGHT(Table1[[#This Row],[Duration of the event described in that row.]],2)</f>
        <v>16</v>
      </c>
      <c r="U334" s="3">
        <v>333</v>
      </c>
      <c r="V334" s="3" t="s">
        <v>69</v>
      </c>
      <c r="W334" s="3" t="s">
        <v>18</v>
      </c>
      <c r="AG334" s="3" t="s">
        <v>67</v>
      </c>
      <c r="AI334" s="3" t="str">
        <f>_xlfn.IFNA(INDEX('normalized by minutes'!$AI$12:$AI$28,MATCH('raw data'!AG334,'normalized by minutes'!$AH$12:$AH$28,0)),"")</f>
        <v>bucks</v>
      </c>
      <c r="AJ334" s="3">
        <f t="shared" si="40"/>
        <v>0</v>
      </c>
      <c r="AN334" s="3" t="s">
        <v>191</v>
      </c>
      <c r="AO334" s="3" t="s">
        <v>78</v>
      </c>
      <c r="AU334" s="3" t="s">
        <v>440</v>
      </c>
      <c r="AV334" s="3" t="b">
        <f t="shared" si="35"/>
        <v>0</v>
      </c>
      <c r="AW334" s="3" t="b">
        <f t="shared" si="36"/>
        <v>0</v>
      </c>
      <c r="AX334" s="3" t="b">
        <f t="shared" si="37"/>
        <v>1</v>
      </c>
      <c r="AY334" s="3" t="b">
        <f t="shared" si="38"/>
        <v>0</v>
      </c>
      <c r="AZ334" s="3" t="b">
        <f t="shared" si="39"/>
        <v>0</v>
      </c>
      <c r="BA334" s="3">
        <f t="shared" si="41"/>
        <v>1</v>
      </c>
      <c r="BB334" s="3">
        <f>SUM($BA$2:BA334)</f>
        <v>156</v>
      </c>
    </row>
    <row r="335" spans="1:54" x14ac:dyDescent="0.35">
      <c r="A335" s="3">
        <v>42000406</v>
      </c>
      <c r="B335" s="3" t="s">
        <v>101</v>
      </c>
      <c r="C335" s="4">
        <v>44397</v>
      </c>
      <c r="D335" s="3" t="s">
        <v>189</v>
      </c>
      <c r="E335" s="3" t="s">
        <v>103</v>
      </c>
      <c r="F335" s="3" t="s">
        <v>203</v>
      </c>
      <c r="G335" s="3" t="s">
        <v>191</v>
      </c>
      <c r="H335" s="3" t="s">
        <v>105</v>
      </c>
      <c r="I335" s="3" t="s">
        <v>107</v>
      </c>
      <c r="J335" s="3" t="s">
        <v>67</v>
      </c>
      <c r="K335" s="3" t="s">
        <v>177</v>
      </c>
      <c r="L335" s="3" t="s">
        <v>81</v>
      </c>
      <c r="M335" s="3" t="s">
        <v>68</v>
      </c>
      <c r="N335" s="3">
        <v>3</v>
      </c>
      <c r="O335" s="3">
        <v>75</v>
      </c>
      <c r="P335" s="3">
        <v>77</v>
      </c>
      <c r="Q335" s="5">
        <v>2.7777777777777778E-4</v>
      </c>
      <c r="R335" s="5">
        <v>8.0555555555555554E-3</v>
      </c>
      <c r="S335" s="5" t="s">
        <v>585</v>
      </c>
      <c r="T335" s="9">
        <f>MID(Table1[[#This Row],[Duration of the event described in that row.]],3,2)*60+RIGHT(Table1[[#This Row],[Duration of the event described in that row.]],2)</f>
        <v>4</v>
      </c>
      <c r="U335" s="3">
        <v>334</v>
      </c>
      <c r="V335" s="3" t="s">
        <v>69</v>
      </c>
      <c r="W335" s="3" t="s">
        <v>9</v>
      </c>
      <c r="AE335" s="3" t="s">
        <v>103</v>
      </c>
      <c r="AG335" s="3" t="s">
        <v>177</v>
      </c>
      <c r="AI335" s="3" t="str">
        <f>_xlfn.IFNA(INDEX('normalized by minutes'!$AI$12:$AI$28,MATCH('raw data'!AG335,'normalized by minutes'!$AH$12:$AH$28,0)),"")</f>
        <v>bucks</v>
      </c>
      <c r="AJ335" s="3">
        <f t="shared" si="40"/>
        <v>0</v>
      </c>
      <c r="AL335" s="3" t="s">
        <v>15</v>
      </c>
      <c r="AO335" s="3" t="s">
        <v>243</v>
      </c>
      <c r="AU335" s="3" t="s">
        <v>441</v>
      </c>
      <c r="AV335" s="3" t="b">
        <f t="shared" si="35"/>
        <v>0</v>
      </c>
      <c r="AW335" s="3" t="b">
        <f t="shared" si="36"/>
        <v>0</v>
      </c>
      <c r="AX335" s="3" t="b">
        <f t="shared" si="37"/>
        <v>0</v>
      </c>
      <c r="AY335" s="3" t="b">
        <f t="shared" si="38"/>
        <v>0</v>
      </c>
      <c r="AZ335" s="3" t="b">
        <f t="shared" si="39"/>
        <v>0</v>
      </c>
      <c r="BA335" s="3">
        <f t="shared" si="41"/>
        <v>1</v>
      </c>
      <c r="BB335" s="3">
        <f>SUM($BA$2:BA335)</f>
        <v>157</v>
      </c>
    </row>
    <row r="336" spans="1:54" x14ac:dyDescent="0.35">
      <c r="A336" s="3">
        <v>42000406</v>
      </c>
      <c r="B336" s="3" t="s">
        <v>101</v>
      </c>
      <c r="C336" s="4">
        <v>44397</v>
      </c>
      <c r="D336" s="3" t="s">
        <v>189</v>
      </c>
      <c r="E336" s="3" t="s">
        <v>103</v>
      </c>
      <c r="F336" s="3" t="s">
        <v>203</v>
      </c>
      <c r="G336" s="3" t="s">
        <v>191</v>
      </c>
      <c r="H336" s="3" t="s">
        <v>105</v>
      </c>
      <c r="I336" s="3" t="s">
        <v>107</v>
      </c>
      <c r="J336" s="3" t="s">
        <v>108</v>
      </c>
      <c r="K336" s="3" t="s">
        <v>177</v>
      </c>
      <c r="L336" s="3" t="s">
        <v>81</v>
      </c>
      <c r="M336" s="3" t="s">
        <v>68</v>
      </c>
      <c r="N336" s="3">
        <v>3</v>
      </c>
      <c r="O336" s="3">
        <v>75</v>
      </c>
      <c r="P336" s="3">
        <v>77</v>
      </c>
      <c r="Q336" s="5">
        <v>2.7777777777777778E-4</v>
      </c>
      <c r="R336" s="5">
        <v>8.0555555555555554E-3</v>
      </c>
      <c r="S336" s="5" t="s">
        <v>563</v>
      </c>
      <c r="T336" s="9">
        <f>MID(Table1[[#This Row],[Duration of the event described in that row.]],3,2)*60+RIGHT(Table1[[#This Row],[Duration of the event described in that row.]],2)</f>
        <v>0</v>
      </c>
      <c r="U336" s="3">
        <v>335</v>
      </c>
      <c r="V336" s="3" t="s">
        <v>69</v>
      </c>
      <c r="W336" s="3" t="s">
        <v>176</v>
      </c>
      <c r="AB336" s="3" t="s">
        <v>108</v>
      </c>
      <c r="AC336" s="3" t="s">
        <v>67</v>
      </c>
      <c r="AG336" s="3" t="s">
        <v>67</v>
      </c>
      <c r="AI336" s="3" t="str">
        <f>_xlfn.IFNA(INDEX('normalized by minutes'!$AI$12:$AI$28,MATCH('raw data'!AG336,'normalized by minutes'!$AH$12:$AH$28,0)),"")</f>
        <v>bucks</v>
      </c>
      <c r="AJ336" s="3">
        <f t="shared" si="40"/>
        <v>0</v>
      </c>
      <c r="AO336" s="3" t="s">
        <v>16</v>
      </c>
      <c r="AU336" s="3" t="s">
        <v>442</v>
      </c>
      <c r="AV336" s="3" t="b">
        <f t="shared" si="35"/>
        <v>0</v>
      </c>
      <c r="AW336" s="3" t="b">
        <f t="shared" si="36"/>
        <v>0</v>
      </c>
      <c r="AX336" s="3" t="b">
        <f t="shared" si="37"/>
        <v>0</v>
      </c>
      <c r="AY336" s="3" t="b">
        <f t="shared" si="38"/>
        <v>0</v>
      </c>
      <c r="AZ336" s="3" t="b">
        <f t="shared" si="39"/>
        <v>0</v>
      </c>
      <c r="BA336" s="3">
        <f t="shared" si="41"/>
        <v>0</v>
      </c>
      <c r="BB336" s="3">
        <f>SUM($BA$2:BA336)</f>
        <v>157</v>
      </c>
    </row>
    <row r="337" spans="1:54" x14ac:dyDescent="0.35">
      <c r="A337" s="3">
        <v>42000406</v>
      </c>
      <c r="B337" s="3" t="s">
        <v>101</v>
      </c>
      <c r="C337" s="4">
        <v>44397</v>
      </c>
      <c r="D337" s="3" t="s">
        <v>189</v>
      </c>
      <c r="E337" s="3" t="s">
        <v>103</v>
      </c>
      <c r="F337" s="3" t="s">
        <v>203</v>
      </c>
      <c r="G337" s="3" t="s">
        <v>191</v>
      </c>
      <c r="H337" s="3" t="s">
        <v>105</v>
      </c>
      <c r="I337" s="3" t="s">
        <v>107</v>
      </c>
      <c r="J337" s="3" t="s">
        <v>108</v>
      </c>
      <c r="K337" s="3" t="s">
        <v>177</v>
      </c>
      <c r="L337" s="3" t="s">
        <v>81</v>
      </c>
      <c r="M337" s="3" t="s">
        <v>68</v>
      </c>
      <c r="N337" s="3">
        <v>3</v>
      </c>
      <c r="O337" s="3">
        <v>75</v>
      </c>
      <c r="P337" s="3">
        <v>77</v>
      </c>
      <c r="Q337" s="5">
        <v>5.7870370370370366E-5</v>
      </c>
      <c r="R337" s="5">
        <v>8.2754629629629619E-3</v>
      </c>
      <c r="S337" s="5" t="s">
        <v>567</v>
      </c>
      <c r="T337" s="9">
        <f>MID(Table1[[#This Row],[Duration of the event described in that row.]],3,2)*60+RIGHT(Table1[[#This Row],[Duration of the event described in that row.]],2)</f>
        <v>19</v>
      </c>
      <c r="U337" s="3">
        <v>336</v>
      </c>
      <c r="V337" s="3" t="s">
        <v>69</v>
      </c>
      <c r="W337" s="3" t="s">
        <v>9</v>
      </c>
      <c r="AE337" s="3" t="s">
        <v>103</v>
      </c>
      <c r="AG337" s="3" t="s">
        <v>177</v>
      </c>
      <c r="AI337" s="3" t="str">
        <f>_xlfn.IFNA(INDEX('normalized by minutes'!$AI$12:$AI$28,MATCH('raw data'!AG337,'normalized by minutes'!$AH$12:$AH$28,0)),"")</f>
        <v>bucks</v>
      </c>
      <c r="AJ337" s="3">
        <f t="shared" si="40"/>
        <v>0</v>
      </c>
      <c r="AL337" s="3" t="s">
        <v>10</v>
      </c>
      <c r="AO337" s="3" t="s">
        <v>141</v>
      </c>
      <c r="AU337" s="3" t="s">
        <v>443</v>
      </c>
      <c r="AV337" s="3" t="b">
        <f t="shared" si="35"/>
        <v>0</v>
      </c>
      <c r="AW337" s="3" t="b">
        <f t="shared" si="36"/>
        <v>0</v>
      </c>
      <c r="AX337" s="3" t="b">
        <f t="shared" si="37"/>
        <v>0</v>
      </c>
      <c r="AY337" s="3" t="b">
        <f t="shared" si="38"/>
        <v>0</v>
      </c>
      <c r="AZ337" s="3" t="b">
        <f t="shared" si="39"/>
        <v>0</v>
      </c>
      <c r="BA337" s="3">
        <f t="shared" si="41"/>
        <v>0</v>
      </c>
      <c r="BB337" s="3">
        <f>SUM($BA$2:BA337)</f>
        <v>157</v>
      </c>
    </row>
    <row r="338" spans="1:54" x14ac:dyDescent="0.35">
      <c r="A338" s="3">
        <v>42000406</v>
      </c>
      <c r="B338" s="3" t="s">
        <v>101</v>
      </c>
      <c r="C338" s="4">
        <v>44397</v>
      </c>
      <c r="D338" s="3" t="s">
        <v>189</v>
      </c>
      <c r="E338" s="3" t="s">
        <v>103</v>
      </c>
      <c r="F338" s="3" t="s">
        <v>203</v>
      </c>
      <c r="G338" s="3" t="s">
        <v>191</v>
      </c>
      <c r="H338" s="3" t="s">
        <v>105</v>
      </c>
      <c r="I338" s="3" t="s">
        <v>107</v>
      </c>
      <c r="J338" s="3" t="s">
        <v>108</v>
      </c>
      <c r="K338" s="3" t="s">
        <v>177</v>
      </c>
      <c r="L338" s="3" t="s">
        <v>67</v>
      </c>
      <c r="M338" s="3" t="s">
        <v>68</v>
      </c>
      <c r="N338" s="3">
        <v>3</v>
      </c>
      <c r="O338" s="3">
        <v>75</v>
      </c>
      <c r="P338" s="3">
        <v>77</v>
      </c>
      <c r="Q338" s="5">
        <v>5.7870370370370366E-5</v>
      </c>
      <c r="R338" s="5">
        <v>8.2754629629629619E-3</v>
      </c>
      <c r="S338" s="5" t="s">
        <v>563</v>
      </c>
      <c r="T338" s="9">
        <f>MID(Table1[[#This Row],[Duration of the event described in that row.]],3,2)*60+RIGHT(Table1[[#This Row],[Duration of the event described in that row.]],2)</f>
        <v>0</v>
      </c>
      <c r="U338" s="3">
        <v>337</v>
      </c>
      <c r="V338" s="3" t="s">
        <v>69</v>
      </c>
      <c r="W338" s="3" t="s">
        <v>176</v>
      </c>
      <c r="AB338" s="3" t="s">
        <v>67</v>
      </c>
      <c r="AC338" s="3" t="s">
        <v>81</v>
      </c>
      <c r="AG338" s="3" t="s">
        <v>81</v>
      </c>
      <c r="AI338" s="3" t="str">
        <f>_xlfn.IFNA(INDEX('normalized by minutes'!$AI$12:$AI$28,MATCH('raw data'!AG338,'normalized by minutes'!$AH$12:$AH$28,0)),"")</f>
        <v>bucks</v>
      </c>
      <c r="AJ338" s="3">
        <f t="shared" si="40"/>
        <v>0</v>
      </c>
      <c r="AO338" s="3" t="s">
        <v>16</v>
      </c>
      <c r="AU338" s="3" t="s">
        <v>444</v>
      </c>
      <c r="AV338" s="3" t="b">
        <f t="shared" si="35"/>
        <v>0</v>
      </c>
      <c r="AW338" s="3" t="b">
        <f t="shared" si="36"/>
        <v>0</v>
      </c>
      <c r="AX338" s="3" t="b">
        <f t="shared" si="37"/>
        <v>0</v>
      </c>
      <c r="AY338" s="3" t="b">
        <f t="shared" si="38"/>
        <v>0</v>
      </c>
      <c r="AZ338" s="3" t="b">
        <f t="shared" si="39"/>
        <v>0</v>
      </c>
      <c r="BA338" s="3">
        <f t="shared" si="41"/>
        <v>0</v>
      </c>
      <c r="BB338" s="3">
        <f>SUM($BA$2:BA338)</f>
        <v>157</v>
      </c>
    </row>
    <row r="339" spans="1:54" x14ac:dyDescent="0.35">
      <c r="A339" s="3">
        <v>42000406</v>
      </c>
      <c r="B339" s="3" t="s">
        <v>101</v>
      </c>
      <c r="C339" s="4">
        <v>44397</v>
      </c>
      <c r="D339" s="3" t="s">
        <v>189</v>
      </c>
      <c r="E339" s="3" t="s">
        <v>103</v>
      </c>
      <c r="F339" s="3" t="s">
        <v>203</v>
      </c>
      <c r="G339" s="3" t="s">
        <v>191</v>
      </c>
      <c r="H339" s="3" t="s">
        <v>105</v>
      </c>
      <c r="I339" s="3" t="s">
        <v>107</v>
      </c>
      <c r="J339" s="3" t="s">
        <v>66</v>
      </c>
      <c r="K339" s="3" t="s">
        <v>177</v>
      </c>
      <c r="L339" s="3" t="s">
        <v>67</v>
      </c>
      <c r="M339" s="3" t="s">
        <v>68</v>
      </c>
      <c r="N339" s="3">
        <v>3</v>
      </c>
      <c r="O339" s="3">
        <v>75</v>
      </c>
      <c r="P339" s="3">
        <v>77</v>
      </c>
      <c r="Q339" s="5">
        <v>5.7870370370370366E-5</v>
      </c>
      <c r="R339" s="5">
        <v>8.2754629629629619E-3</v>
      </c>
      <c r="S339" s="5" t="s">
        <v>563</v>
      </c>
      <c r="T339" s="9">
        <f>MID(Table1[[#This Row],[Duration of the event described in that row.]],3,2)*60+RIGHT(Table1[[#This Row],[Duration of the event described in that row.]],2)</f>
        <v>0</v>
      </c>
      <c r="U339" s="3">
        <v>338</v>
      </c>
      <c r="V339" s="3" t="s">
        <v>69</v>
      </c>
      <c r="W339" s="3" t="s">
        <v>176</v>
      </c>
      <c r="AB339" s="3" t="s">
        <v>66</v>
      </c>
      <c r="AC339" s="3" t="s">
        <v>108</v>
      </c>
      <c r="AG339" s="3" t="s">
        <v>108</v>
      </c>
      <c r="AI339" s="3" t="str">
        <f>_xlfn.IFNA(INDEX('normalized by minutes'!$AI$12:$AI$28,MATCH('raw data'!AG339,'normalized by minutes'!$AH$12:$AH$28,0)),"")</f>
        <v>bucks</v>
      </c>
      <c r="AJ339" s="3">
        <f t="shared" si="40"/>
        <v>0</v>
      </c>
      <c r="AO339" s="3" t="s">
        <v>16</v>
      </c>
      <c r="AU339" s="3" t="s">
        <v>445</v>
      </c>
      <c r="AV339" s="3" t="b">
        <f t="shared" si="35"/>
        <v>0</v>
      </c>
      <c r="AW339" s="3" t="b">
        <f t="shared" si="36"/>
        <v>0</v>
      </c>
      <c r="AX339" s="3" t="b">
        <f t="shared" si="37"/>
        <v>0</v>
      </c>
      <c r="AY339" s="3" t="b">
        <f t="shared" si="38"/>
        <v>0</v>
      </c>
      <c r="AZ339" s="3" t="b">
        <f t="shared" si="39"/>
        <v>0</v>
      </c>
      <c r="BA339" s="3">
        <f t="shared" si="41"/>
        <v>0</v>
      </c>
      <c r="BB339" s="3">
        <f>SUM($BA$2:BA339)</f>
        <v>157</v>
      </c>
    </row>
    <row r="340" spans="1:54" x14ac:dyDescent="0.35">
      <c r="A340" s="3">
        <v>42000406</v>
      </c>
      <c r="B340" s="3" t="s">
        <v>101</v>
      </c>
      <c r="C340" s="4">
        <v>44397</v>
      </c>
      <c r="D340" s="3" t="s">
        <v>189</v>
      </c>
      <c r="E340" s="3" t="s">
        <v>103</v>
      </c>
      <c r="F340" s="3" t="s">
        <v>203</v>
      </c>
      <c r="G340" s="3" t="s">
        <v>333</v>
      </c>
      <c r="H340" s="3" t="s">
        <v>105</v>
      </c>
      <c r="I340" s="3" t="s">
        <v>107</v>
      </c>
      <c r="J340" s="3" t="s">
        <v>66</v>
      </c>
      <c r="K340" s="3" t="s">
        <v>177</v>
      </c>
      <c r="L340" s="3" t="s">
        <v>67</v>
      </c>
      <c r="M340" s="3" t="s">
        <v>68</v>
      </c>
      <c r="N340" s="3">
        <v>3</v>
      </c>
      <c r="O340" s="3">
        <v>75</v>
      </c>
      <c r="P340" s="3">
        <v>77</v>
      </c>
      <c r="Q340" s="5">
        <v>5.7870370370370366E-5</v>
      </c>
      <c r="R340" s="5">
        <v>8.2754629629629619E-3</v>
      </c>
      <c r="S340" s="5" t="s">
        <v>563</v>
      </c>
      <c r="T340" s="9">
        <f>MID(Table1[[#This Row],[Duration of the event described in that row.]],3,2)*60+RIGHT(Table1[[#This Row],[Duration of the event described in that row.]],2)</f>
        <v>0</v>
      </c>
      <c r="U340" s="3">
        <v>339</v>
      </c>
      <c r="V340" s="3" t="s">
        <v>110</v>
      </c>
      <c r="W340" s="3" t="s">
        <v>176</v>
      </c>
      <c r="AB340" s="3" t="s">
        <v>333</v>
      </c>
      <c r="AC340" s="3" t="s">
        <v>191</v>
      </c>
      <c r="AG340" s="3" t="s">
        <v>191</v>
      </c>
      <c r="AI340" s="3" t="str">
        <f>_xlfn.IFNA(INDEX('normalized by minutes'!$AI$12:$AI$28,MATCH('raw data'!AG340,'normalized by minutes'!$AH$12:$AH$28,0)),"")</f>
        <v>suns</v>
      </c>
      <c r="AJ340" s="3">
        <f t="shared" si="40"/>
        <v>0</v>
      </c>
      <c r="AO340" s="3" t="s">
        <v>16</v>
      </c>
      <c r="AU340" s="3" t="s">
        <v>446</v>
      </c>
      <c r="AV340" s="3" t="b">
        <f t="shared" si="35"/>
        <v>0</v>
      </c>
      <c r="AW340" s="3" t="b">
        <f t="shared" si="36"/>
        <v>0</v>
      </c>
      <c r="AX340" s="3" t="b">
        <f t="shared" si="37"/>
        <v>0</v>
      </c>
      <c r="AY340" s="3" t="b">
        <f t="shared" si="38"/>
        <v>0</v>
      </c>
      <c r="AZ340" s="3" t="b">
        <f t="shared" si="39"/>
        <v>0</v>
      </c>
      <c r="BA340" s="3">
        <f t="shared" si="41"/>
        <v>0</v>
      </c>
      <c r="BB340" s="3">
        <f>SUM($BA$2:BA340)</f>
        <v>157</v>
      </c>
    </row>
    <row r="341" spans="1:54" x14ac:dyDescent="0.35">
      <c r="A341" s="3">
        <v>42000406</v>
      </c>
      <c r="B341" s="3" t="s">
        <v>101</v>
      </c>
      <c r="C341" s="4">
        <v>44397</v>
      </c>
      <c r="D341" s="3" t="s">
        <v>189</v>
      </c>
      <c r="E341" s="3" t="s">
        <v>103</v>
      </c>
      <c r="F341" s="3" t="s">
        <v>106</v>
      </c>
      <c r="G341" s="3" t="s">
        <v>333</v>
      </c>
      <c r="H341" s="3" t="s">
        <v>105</v>
      </c>
      <c r="I341" s="3" t="s">
        <v>107</v>
      </c>
      <c r="J341" s="3" t="s">
        <v>66</v>
      </c>
      <c r="K341" s="3" t="s">
        <v>177</v>
      </c>
      <c r="L341" s="3" t="s">
        <v>67</v>
      </c>
      <c r="M341" s="3" t="s">
        <v>68</v>
      </c>
      <c r="N341" s="3">
        <v>3</v>
      </c>
      <c r="O341" s="3">
        <v>75</v>
      </c>
      <c r="P341" s="3">
        <v>77</v>
      </c>
      <c r="Q341" s="5">
        <v>5.7870370370370366E-5</v>
      </c>
      <c r="R341" s="5">
        <v>8.2754629629629619E-3</v>
      </c>
      <c r="S341" s="5" t="s">
        <v>563</v>
      </c>
      <c r="T341" s="9">
        <f>MID(Table1[[#This Row],[Duration of the event described in that row.]],3,2)*60+RIGHT(Table1[[#This Row],[Duration of the event described in that row.]],2)</f>
        <v>0</v>
      </c>
      <c r="U341" s="3">
        <v>340</v>
      </c>
      <c r="V341" s="3" t="s">
        <v>110</v>
      </c>
      <c r="W341" s="3" t="s">
        <v>176</v>
      </c>
      <c r="AB341" s="3" t="s">
        <v>106</v>
      </c>
      <c r="AC341" s="3" t="s">
        <v>203</v>
      </c>
      <c r="AG341" s="3" t="s">
        <v>203</v>
      </c>
      <c r="AI341" s="3" t="str">
        <f>_xlfn.IFNA(INDEX('normalized by minutes'!$AI$12:$AI$28,MATCH('raw data'!AG341,'normalized by minutes'!$AH$12:$AH$28,0)),"")</f>
        <v>suns</v>
      </c>
      <c r="AJ341" s="3">
        <f t="shared" si="40"/>
        <v>0</v>
      </c>
      <c r="AO341" s="3" t="s">
        <v>16</v>
      </c>
      <c r="AU341" s="3" t="s">
        <v>447</v>
      </c>
      <c r="AV341" s="3" t="b">
        <f t="shared" si="35"/>
        <v>0</v>
      </c>
      <c r="AW341" s="3" t="b">
        <f t="shared" si="36"/>
        <v>0</v>
      </c>
      <c r="AX341" s="3" t="b">
        <f t="shared" si="37"/>
        <v>0</v>
      </c>
      <c r="AY341" s="3" t="b">
        <f t="shared" si="38"/>
        <v>0</v>
      </c>
      <c r="AZ341" s="3" t="b">
        <f t="shared" si="39"/>
        <v>0</v>
      </c>
      <c r="BA341" s="3">
        <f t="shared" si="41"/>
        <v>0</v>
      </c>
      <c r="BB341" s="3">
        <f>SUM($BA$2:BA341)</f>
        <v>157</v>
      </c>
    </row>
    <row r="342" spans="1:54" x14ac:dyDescent="0.35">
      <c r="A342" s="3">
        <v>42000406</v>
      </c>
      <c r="B342" s="3" t="s">
        <v>101</v>
      </c>
      <c r="C342" s="4">
        <v>44397</v>
      </c>
      <c r="D342" s="3" t="s">
        <v>189</v>
      </c>
      <c r="E342" s="3" t="s">
        <v>103</v>
      </c>
      <c r="F342" s="3" t="s">
        <v>203</v>
      </c>
      <c r="G342" s="3" t="s">
        <v>191</v>
      </c>
      <c r="H342" s="3" t="s">
        <v>105</v>
      </c>
      <c r="I342" s="3" t="s">
        <v>107</v>
      </c>
      <c r="J342" s="3" t="s">
        <v>108</v>
      </c>
      <c r="K342" s="3" t="s">
        <v>177</v>
      </c>
      <c r="L342" s="3" t="s">
        <v>81</v>
      </c>
      <c r="M342" s="3" t="s">
        <v>68</v>
      </c>
      <c r="N342" s="3">
        <v>3</v>
      </c>
      <c r="O342" s="3">
        <v>76</v>
      </c>
      <c r="P342" s="3">
        <v>77</v>
      </c>
      <c r="Q342" s="5">
        <v>5.7870370370370366E-5</v>
      </c>
      <c r="R342" s="5">
        <v>8.2754629629629619E-3</v>
      </c>
      <c r="S342" s="5" t="s">
        <v>563</v>
      </c>
      <c r="T342" s="9">
        <f>MID(Table1[[#This Row],[Duration of the event described in that row.]],3,2)*60+RIGHT(Table1[[#This Row],[Duration of the event described in that row.]],2)</f>
        <v>0</v>
      </c>
      <c r="U342" s="3">
        <v>341</v>
      </c>
      <c r="V342" s="3" t="s">
        <v>110</v>
      </c>
      <c r="W342" s="3" t="s">
        <v>11</v>
      </c>
      <c r="AD342" s="3">
        <v>1</v>
      </c>
      <c r="AF342" s="3">
        <v>2</v>
      </c>
      <c r="AG342" s="3" t="s">
        <v>103</v>
      </c>
      <c r="AH342" s="3">
        <v>1</v>
      </c>
      <c r="AI342" s="3" t="str">
        <f>_xlfn.IFNA(INDEX('normalized by minutes'!$AI$12:$AI$28,MATCH('raw data'!AG342,'normalized by minutes'!$AH$12:$AH$28,0)),"")</f>
        <v>suns</v>
      </c>
      <c r="AJ342" s="3">
        <f t="shared" si="40"/>
        <v>-1</v>
      </c>
      <c r="AM342" s="3" t="s">
        <v>8</v>
      </c>
      <c r="AO342" s="3" t="s">
        <v>143</v>
      </c>
      <c r="AU342" s="3" t="s">
        <v>448</v>
      </c>
      <c r="AV342" s="3" t="b">
        <f t="shared" si="35"/>
        <v>0</v>
      </c>
      <c r="AW342" s="3" t="b">
        <f t="shared" si="36"/>
        <v>0</v>
      </c>
      <c r="AX342" s="3" t="b">
        <f t="shared" si="37"/>
        <v>0</v>
      </c>
      <c r="AY342" s="3" t="b">
        <f t="shared" si="38"/>
        <v>0</v>
      </c>
      <c r="AZ342" s="3" t="b">
        <f t="shared" si="39"/>
        <v>0</v>
      </c>
      <c r="BA342" s="3">
        <f t="shared" si="41"/>
        <v>0</v>
      </c>
      <c r="BB342" s="3">
        <f>SUM($BA$2:BA342)</f>
        <v>157</v>
      </c>
    </row>
    <row r="343" spans="1:54" x14ac:dyDescent="0.35">
      <c r="A343" s="3">
        <v>42000406</v>
      </c>
      <c r="B343" s="3" t="s">
        <v>101</v>
      </c>
      <c r="C343" s="4">
        <v>44397</v>
      </c>
      <c r="D343" s="3" t="s">
        <v>189</v>
      </c>
      <c r="E343" s="3" t="s">
        <v>103</v>
      </c>
      <c r="F343" s="3" t="s">
        <v>203</v>
      </c>
      <c r="G343" s="3" t="s">
        <v>191</v>
      </c>
      <c r="H343" s="3" t="s">
        <v>105</v>
      </c>
      <c r="I343" s="3" t="s">
        <v>107</v>
      </c>
      <c r="J343" s="3" t="s">
        <v>108</v>
      </c>
      <c r="K343" s="3" t="s">
        <v>177</v>
      </c>
      <c r="L343" s="3" t="s">
        <v>81</v>
      </c>
      <c r="M343" s="3" t="s">
        <v>68</v>
      </c>
      <c r="N343" s="3">
        <v>3</v>
      </c>
      <c r="O343" s="3">
        <v>77</v>
      </c>
      <c r="P343" s="3">
        <v>77</v>
      </c>
      <c r="Q343" s="5">
        <v>5.7870370370370366E-5</v>
      </c>
      <c r="R343" s="5">
        <v>8.2754629629629619E-3</v>
      </c>
      <c r="S343" s="5" t="s">
        <v>563</v>
      </c>
      <c r="T343" s="9">
        <f>MID(Table1[[#This Row],[Duration of the event described in that row.]],3,2)*60+RIGHT(Table1[[#This Row],[Duration of the event described in that row.]],2)</f>
        <v>0</v>
      </c>
      <c r="U343" s="3">
        <v>342</v>
      </c>
      <c r="V343" s="3" t="s">
        <v>110</v>
      </c>
      <c r="W343" s="3" t="s">
        <v>11</v>
      </c>
      <c r="AD343" s="3">
        <v>2</v>
      </c>
      <c r="AF343" s="3">
        <v>2</v>
      </c>
      <c r="AG343" s="3" t="s">
        <v>103</v>
      </c>
      <c r="AH343" s="3">
        <v>1</v>
      </c>
      <c r="AI343" s="3" t="str">
        <f>_xlfn.IFNA(INDEX('normalized by minutes'!$AI$12:$AI$28,MATCH('raw data'!AG343,'normalized by minutes'!$AH$12:$AH$28,0)),"")</f>
        <v>suns</v>
      </c>
      <c r="AJ343" s="3">
        <f t="shared" si="40"/>
        <v>-1</v>
      </c>
      <c r="AM343" s="3" t="s">
        <v>8</v>
      </c>
      <c r="AO343" s="3" t="s">
        <v>145</v>
      </c>
      <c r="AU343" s="3" t="s">
        <v>449</v>
      </c>
      <c r="AV343" s="3" t="b">
        <f t="shared" si="35"/>
        <v>0</v>
      </c>
      <c r="AW343" s="3" t="b">
        <f t="shared" si="36"/>
        <v>0</v>
      </c>
      <c r="AX343" s="3" t="b">
        <f t="shared" si="37"/>
        <v>0</v>
      </c>
      <c r="AY343" s="3" t="b">
        <f t="shared" si="38"/>
        <v>0</v>
      </c>
      <c r="AZ343" s="3" t="b">
        <f t="shared" si="39"/>
        <v>0</v>
      </c>
      <c r="BA343" s="3">
        <f t="shared" si="41"/>
        <v>0</v>
      </c>
      <c r="BB343" s="3">
        <f>SUM($BA$2:BA343)</f>
        <v>157</v>
      </c>
    </row>
    <row r="344" spans="1:54" x14ac:dyDescent="0.35">
      <c r="A344" s="3">
        <v>42000406</v>
      </c>
      <c r="B344" s="3" t="s">
        <v>101</v>
      </c>
      <c r="C344" s="4">
        <v>44397</v>
      </c>
      <c r="D344" s="3" t="s">
        <v>189</v>
      </c>
      <c r="E344" s="3" t="s">
        <v>103</v>
      </c>
      <c r="F344" s="3" t="s">
        <v>106</v>
      </c>
      <c r="G344" s="3" t="s">
        <v>333</v>
      </c>
      <c r="H344" s="3" t="s">
        <v>105</v>
      </c>
      <c r="I344" s="3" t="s">
        <v>107</v>
      </c>
      <c r="J344" s="3" t="s">
        <v>66</v>
      </c>
      <c r="K344" s="3" t="s">
        <v>177</v>
      </c>
      <c r="L344" s="3" t="s">
        <v>67</v>
      </c>
      <c r="M344" s="3" t="s">
        <v>68</v>
      </c>
      <c r="N344" s="3">
        <v>3</v>
      </c>
      <c r="O344" s="3">
        <v>77</v>
      </c>
      <c r="P344" s="3">
        <v>77</v>
      </c>
      <c r="Q344" s="5">
        <v>0</v>
      </c>
      <c r="R344" s="5">
        <v>8.3333333333333332E-3</v>
      </c>
      <c r="S344" s="5" t="s">
        <v>580</v>
      </c>
      <c r="T344" s="9">
        <f>MID(Table1[[#This Row],[Duration of the event described in that row.]],3,2)*60+RIGHT(Table1[[#This Row],[Duration of the event described in that row.]],2)</f>
        <v>5</v>
      </c>
      <c r="U344" s="3">
        <v>343</v>
      </c>
      <c r="V344" s="3" t="s">
        <v>69</v>
      </c>
      <c r="W344" s="3" t="s">
        <v>7</v>
      </c>
      <c r="AG344" s="3" t="s">
        <v>107</v>
      </c>
      <c r="AH344" s="3">
        <v>0</v>
      </c>
      <c r="AI344" s="3" t="str">
        <f>_xlfn.IFNA(INDEX('normalized by minutes'!$AI$12:$AI$28,MATCH('raw data'!AG344,'normalized by minutes'!$AH$12:$AH$28,0)),"")</f>
        <v>bucks</v>
      </c>
      <c r="AJ344" s="3">
        <f t="shared" si="40"/>
        <v>0</v>
      </c>
      <c r="AM344" s="3" t="s">
        <v>4</v>
      </c>
      <c r="AO344" s="3" t="s">
        <v>160</v>
      </c>
      <c r="AP344" s="3">
        <v>27</v>
      </c>
      <c r="AQ344" s="3">
        <v>215</v>
      </c>
      <c r="AR344" s="3">
        <v>163</v>
      </c>
      <c r="AS344" s="3">
        <v>46.5</v>
      </c>
      <c r="AT344" s="3">
        <v>72.7</v>
      </c>
      <c r="AU344" s="3" t="s">
        <v>450</v>
      </c>
      <c r="AV344" s="3" t="b">
        <f t="shared" si="35"/>
        <v>0</v>
      </c>
      <c r="AW344" s="3" t="b">
        <f t="shared" si="36"/>
        <v>0</v>
      </c>
      <c r="AX344" s="3" t="b">
        <f t="shared" si="37"/>
        <v>0</v>
      </c>
      <c r="AY344" s="3" t="b">
        <f t="shared" si="38"/>
        <v>0</v>
      </c>
      <c r="AZ344" s="3" t="b">
        <f t="shared" si="39"/>
        <v>0</v>
      </c>
      <c r="BA344" s="3">
        <f t="shared" si="41"/>
        <v>0</v>
      </c>
      <c r="BB344" s="3">
        <f>SUM($BA$2:BA344)</f>
        <v>157</v>
      </c>
    </row>
    <row r="345" spans="1:54" x14ac:dyDescent="0.35">
      <c r="A345" s="3">
        <v>42000406</v>
      </c>
      <c r="B345" s="3" t="s">
        <v>101</v>
      </c>
      <c r="C345" s="4">
        <v>44397</v>
      </c>
      <c r="D345" s="3" t="s">
        <v>189</v>
      </c>
      <c r="E345" s="3" t="s">
        <v>103</v>
      </c>
      <c r="F345" s="3" t="s">
        <v>106</v>
      </c>
      <c r="G345" s="3" t="s">
        <v>333</v>
      </c>
      <c r="H345" s="3" t="s">
        <v>105</v>
      </c>
      <c r="I345" s="3" t="s">
        <v>107</v>
      </c>
      <c r="J345" s="3" t="s">
        <v>66</v>
      </c>
      <c r="K345" s="3" t="s">
        <v>177</v>
      </c>
      <c r="L345" s="3" t="s">
        <v>67</v>
      </c>
      <c r="M345" s="3" t="s">
        <v>68</v>
      </c>
      <c r="N345" s="3">
        <v>3</v>
      </c>
      <c r="O345" s="3">
        <v>77</v>
      </c>
      <c r="P345" s="3">
        <v>77</v>
      </c>
      <c r="Q345" s="5">
        <v>0</v>
      </c>
      <c r="R345" s="5">
        <v>8.3333333333333332E-3</v>
      </c>
      <c r="S345" s="5" t="s">
        <v>563</v>
      </c>
      <c r="T345" s="9">
        <f>MID(Table1[[#This Row],[Duration of the event described in that row.]],3,2)*60+RIGHT(Table1[[#This Row],[Duration of the event described in that row.]],2)</f>
        <v>0</v>
      </c>
      <c r="U345" s="3">
        <v>344</v>
      </c>
      <c r="V345" s="3" t="s">
        <v>69</v>
      </c>
      <c r="W345" s="3" t="s">
        <v>5</v>
      </c>
      <c r="AI345" s="3" t="str">
        <f>_xlfn.IFNA(INDEX('normalized by minutes'!$AI$12:$AI$28,MATCH('raw data'!AG345,'normalized by minutes'!$AH$12:$AH$28,0)),"")</f>
        <v/>
      </c>
      <c r="AJ345" s="3">
        <f t="shared" si="40"/>
        <v>0</v>
      </c>
      <c r="AO345" s="3" t="s">
        <v>13</v>
      </c>
      <c r="AU345" s="3" t="s">
        <v>122</v>
      </c>
      <c r="AV345" s="3" t="b">
        <f t="shared" si="35"/>
        <v>0</v>
      </c>
      <c r="AW345" s="3" t="b">
        <f t="shared" si="36"/>
        <v>0</v>
      </c>
      <c r="AX345" s="3" t="b">
        <f t="shared" si="37"/>
        <v>0</v>
      </c>
      <c r="AY345" s="3" t="b">
        <f t="shared" si="38"/>
        <v>0</v>
      </c>
      <c r="AZ345" s="3" t="b">
        <f t="shared" si="39"/>
        <v>0</v>
      </c>
      <c r="BA345" s="3">
        <f t="shared" si="41"/>
        <v>0</v>
      </c>
      <c r="BB345" s="3">
        <f>SUM($BA$2:BA345)</f>
        <v>157</v>
      </c>
    </row>
    <row r="346" spans="1:54" x14ac:dyDescent="0.35">
      <c r="A346" s="3">
        <v>42000406</v>
      </c>
      <c r="B346" s="3" t="s">
        <v>101</v>
      </c>
      <c r="C346" s="4">
        <v>44397</v>
      </c>
      <c r="D346" s="3" t="s">
        <v>189</v>
      </c>
      <c r="E346" s="3" t="s">
        <v>103</v>
      </c>
      <c r="F346" s="3" t="s">
        <v>106</v>
      </c>
      <c r="G346" s="3" t="s">
        <v>333</v>
      </c>
      <c r="H346" s="3" t="s">
        <v>105</v>
      </c>
      <c r="I346" s="3" t="s">
        <v>107</v>
      </c>
      <c r="J346" s="3" t="s">
        <v>66</v>
      </c>
      <c r="K346" s="3" t="s">
        <v>177</v>
      </c>
      <c r="L346" s="3" t="s">
        <v>67</v>
      </c>
      <c r="M346" s="3" t="s">
        <v>68</v>
      </c>
      <c r="N346" s="3">
        <v>3</v>
      </c>
      <c r="O346" s="3">
        <v>77</v>
      </c>
      <c r="P346" s="3">
        <v>77</v>
      </c>
      <c r="Q346" s="5">
        <v>0</v>
      </c>
      <c r="R346" s="5">
        <v>8.3333333333333332E-3</v>
      </c>
      <c r="S346" s="5" t="s">
        <v>563</v>
      </c>
      <c r="T346" s="9">
        <f>MID(Table1[[#This Row],[Duration of the event described in that row.]],3,2)*60+RIGHT(Table1[[#This Row],[Duration of the event described in that row.]],2)</f>
        <v>0</v>
      </c>
      <c r="U346" s="3">
        <v>345</v>
      </c>
      <c r="W346" s="3" t="s">
        <v>20</v>
      </c>
      <c r="AI346" s="3" t="str">
        <f>_xlfn.IFNA(INDEX('normalized by minutes'!$AI$12:$AI$28,MATCH('raw data'!AG346,'normalized by minutes'!$AH$12:$AH$28,0)),"")</f>
        <v/>
      </c>
      <c r="AJ346" s="3">
        <f t="shared" si="40"/>
        <v>0</v>
      </c>
      <c r="AO346" s="3" t="s">
        <v>20</v>
      </c>
      <c r="AV346" s="3" t="b">
        <f t="shared" si="35"/>
        <v>0</v>
      </c>
      <c r="AW346" s="3" t="b">
        <f t="shared" si="36"/>
        <v>0</v>
      </c>
      <c r="AX346" s="3" t="b">
        <f t="shared" si="37"/>
        <v>0</v>
      </c>
      <c r="AY346" s="3" t="b">
        <f t="shared" si="38"/>
        <v>1</v>
      </c>
      <c r="AZ346" s="3" t="b">
        <f t="shared" si="39"/>
        <v>0</v>
      </c>
      <c r="BA346" s="3">
        <f t="shared" si="41"/>
        <v>0</v>
      </c>
      <c r="BB346" s="3">
        <f>SUM($BA$2:BA346)</f>
        <v>157</v>
      </c>
    </row>
    <row r="347" spans="1:54" x14ac:dyDescent="0.35">
      <c r="A347" s="3">
        <v>42000406</v>
      </c>
      <c r="B347" s="3" t="s">
        <v>101</v>
      </c>
      <c r="C347" s="4">
        <v>44397</v>
      </c>
      <c r="D347" s="3" t="s">
        <v>191</v>
      </c>
      <c r="E347" s="3" t="s">
        <v>103</v>
      </c>
      <c r="F347" s="3" t="s">
        <v>189</v>
      </c>
      <c r="G347" s="3" t="s">
        <v>104</v>
      </c>
      <c r="H347" s="3" t="s">
        <v>106</v>
      </c>
      <c r="I347" s="3" t="s">
        <v>81</v>
      </c>
      <c r="J347" s="3" t="s">
        <v>177</v>
      </c>
      <c r="K347" s="3" t="s">
        <v>68</v>
      </c>
      <c r="L347" s="3" t="s">
        <v>107</v>
      </c>
      <c r="M347" s="3" t="s">
        <v>108</v>
      </c>
      <c r="N347" s="3">
        <v>4</v>
      </c>
      <c r="O347" s="3">
        <v>77</v>
      </c>
      <c r="P347" s="3">
        <v>77</v>
      </c>
      <c r="Q347" s="5">
        <v>8.3333333333333332E-3</v>
      </c>
      <c r="R347" s="5">
        <v>0</v>
      </c>
      <c r="S347" s="5" t="s">
        <v>563</v>
      </c>
      <c r="T347" s="9">
        <f>MID(Table1[[#This Row],[Duration of the event described in that row.]],3,2)*60+RIGHT(Table1[[#This Row],[Duration of the event described in that row.]],2)</f>
        <v>0</v>
      </c>
      <c r="U347" s="3">
        <v>346</v>
      </c>
      <c r="W347" s="3" t="s">
        <v>2</v>
      </c>
      <c r="AI347" s="3" t="str">
        <f>_xlfn.IFNA(INDEX('normalized by minutes'!$AI$12:$AI$28,MATCH('raw data'!AG347,'normalized by minutes'!$AH$12:$AH$28,0)),"")</f>
        <v/>
      </c>
      <c r="AJ347" s="3">
        <f t="shared" si="40"/>
        <v>0</v>
      </c>
      <c r="AO347" s="3" t="s">
        <v>2</v>
      </c>
      <c r="AV347" s="3" t="b">
        <f t="shared" si="35"/>
        <v>0</v>
      </c>
      <c r="AW347" s="3" t="b">
        <f t="shared" si="36"/>
        <v>0</v>
      </c>
      <c r="AX347" s="3" t="b">
        <f t="shared" si="37"/>
        <v>0</v>
      </c>
      <c r="AY347" s="3" t="b">
        <f t="shared" si="38"/>
        <v>0</v>
      </c>
      <c r="AZ347" s="3" t="b">
        <f t="shared" si="39"/>
        <v>0</v>
      </c>
      <c r="BA347" s="3">
        <f t="shared" si="41"/>
        <v>1</v>
      </c>
      <c r="BB347" s="3">
        <f>SUM($BA$2:BA347)</f>
        <v>158</v>
      </c>
    </row>
    <row r="348" spans="1:54" x14ac:dyDescent="0.35">
      <c r="A348" s="3">
        <v>42000406</v>
      </c>
      <c r="B348" s="3" t="s">
        <v>101</v>
      </c>
      <c r="C348" s="4">
        <v>44397</v>
      </c>
      <c r="D348" s="3" t="s">
        <v>191</v>
      </c>
      <c r="E348" s="3" t="s">
        <v>103</v>
      </c>
      <c r="F348" s="3" t="s">
        <v>189</v>
      </c>
      <c r="G348" s="3" t="s">
        <v>104</v>
      </c>
      <c r="H348" s="3" t="s">
        <v>106</v>
      </c>
      <c r="I348" s="3" t="s">
        <v>81</v>
      </c>
      <c r="J348" s="3" t="s">
        <v>177</v>
      </c>
      <c r="K348" s="3" t="s">
        <v>68</v>
      </c>
      <c r="L348" s="3" t="s">
        <v>107</v>
      </c>
      <c r="M348" s="3" t="s">
        <v>108</v>
      </c>
      <c r="N348" s="3">
        <v>4</v>
      </c>
      <c r="O348" s="3">
        <v>77</v>
      </c>
      <c r="P348" s="3">
        <v>77</v>
      </c>
      <c r="Q348" s="5">
        <v>8.0555555555555554E-3</v>
      </c>
      <c r="R348" s="5">
        <v>2.7777777777777778E-4</v>
      </c>
      <c r="S348" s="5" t="s">
        <v>571</v>
      </c>
      <c r="T348" s="9">
        <f>MID(Table1[[#This Row],[Duration of the event described in that row.]],3,2)*60+RIGHT(Table1[[#This Row],[Duration of the event described in that row.]],2)</f>
        <v>24</v>
      </c>
      <c r="U348" s="3">
        <v>347</v>
      </c>
      <c r="V348" s="3" t="s">
        <v>110</v>
      </c>
      <c r="W348" s="3" t="s">
        <v>7</v>
      </c>
      <c r="AG348" s="3" t="s">
        <v>191</v>
      </c>
      <c r="AH348" s="3">
        <v>0</v>
      </c>
      <c r="AI348" s="3" t="str">
        <f>_xlfn.IFNA(INDEX('normalized by minutes'!$AI$12:$AI$28,MATCH('raw data'!AG348,'normalized by minutes'!$AH$12:$AH$28,0)),"")</f>
        <v>suns</v>
      </c>
      <c r="AJ348" s="3">
        <f t="shared" si="40"/>
        <v>0</v>
      </c>
      <c r="AM348" s="3" t="s">
        <v>4</v>
      </c>
      <c r="AO348" s="3" t="s">
        <v>111</v>
      </c>
      <c r="AP348" s="3">
        <v>10</v>
      </c>
      <c r="AQ348" s="3">
        <v>-47</v>
      </c>
      <c r="AR348" s="3">
        <v>94</v>
      </c>
      <c r="AS348" s="3">
        <v>29.7</v>
      </c>
      <c r="AT348" s="3">
        <v>14.4</v>
      </c>
      <c r="AU348" s="3" t="s">
        <v>451</v>
      </c>
      <c r="AV348" s="3" t="b">
        <f t="shared" si="35"/>
        <v>0</v>
      </c>
      <c r="AW348" s="3" t="b">
        <f t="shared" si="36"/>
        <v>0</v>
      </c>
      <c r="AX348" s="3" t="b">
        <f t="shared" si="37"/>
        <v>0</v>
      </c>
      <c r="AY348" s="3" t="b">
        <f t="shared" si="38"/>
        <v>0</v>
      </c>
      <c r="AZ348" s="3" t="b">
        <f t="shared" si="39"/>
        <v>0</v>
      </c>
      <c r="BA348" s="3">
        <f t="shared" si="41"/>
        <v>0</v>
      </c>
      <c r="BB348" s="3">
        <f>SUM($BA$2:BA348)</f>
        <v>158</v>
      </c>
    </row>
    <row r="349" spans="1:54" x14ac:dyDescent="0.35">
      <c r="A349" s="3">
        <v>42000406</v>
      </c>
      <c r="B349" s="3" t="s">
        <v>101</v>
      </c>
      <c r="C349" s="4">
        <v>44397</v>
      </c>
      <c r="D349" s="3" t="s">
        <v>191</v>
      </c>
      <c r="E349" s="3" t="s">
        <v>103</v>
      </c>
      <c r="F349" s="3" t="s">
        <v>189</v>
      </c>
      <c r="G349" s="3" t="s">
        <v>104</v>
      </c>
      <c r="H349" s="3" t="s">
        <v>106</v>
      </c>
      <c r="I349" s="3" t="s">
        <v>81</v>
      </c>
      <c r="J349" s="3" t="s">
        <v>177</v>
      </c>
      <c r="K349" s="3" t="s">
        <v>68</v>
      </c>
      <c r="L349" s="3" t="s">
        <v>107</v>
      </c>
      <c r="M349" s="3" t="s">
        <v>108</v>
      </c>
      <c r="N349" s="3">
        <v>4</v>
      </c>
      <c r="O349" s="3">
        <v>77</v>
      </c>
      <c r="P349" s="3">
        <v>77</v>
      </c>
      <c r="Q349" s="5">
        <v>8.0439814814814818E-3</v>
      </c>
      <c r="R349" s="5">
        <v>2.8935185185185189E-4</v>
      </c>
      <c r="S349" s="5" t="s">
        <v>573</v>
      </c>
      <c r="T349" s="9">
        <f>MID(Table1[[#This Row],[Duration of the event described in that row.]],3,2)*60+RIGHT(Table1[[#This Row],[Duration of the event described in that row.]],2)</f>
        <v>1</v>
      </c>
      <c r="U349" s="3">
        <v>348</v>
      </c>
      <c r="V349" s="3" t="s">
        <v>69</v>
      </c>
      <c r="W349" s="3" t="s">
        <v>5</v>
      </c>
      <c r="AG349" s="3" t="s">
        <v>81</v>
      </c>
      <c r="AI349" s="3" t="str">
        <f>_xlfn.IFNA(INDEX('normalized by minutes'!$AI$12:$AI$28,MATCH('raw data'!AG349,'normalized by minutes'!$AH$12:$AH$28,0)),"")</f>
        <v>bucks</v>
      </c>
      <c r="AJ349" s="3">
        <f t="shared" si="40"/>
        <v>0</v>
      </c>
      <c r="AO349" s="3" t="s">
        <v>14</v>
      </c>
      <c r="AU349" s="3" t="s">
        <v>452</v>
      </c>
      <c r="AV349" s="3" t="b">
        <f t="shared" si="35"/>
        <v>0</v>
      </c>
      <c r="AW349" s="3" t="b">
        <f t="shared" si="36"/>
        <v>1</v>
      </c>
      <c r="AX349" s="3" t="b">
        <f t="shared" si="37"/>
        <v>0</v>
      </c>
      <c r="AY349" s="3" t="b">
        <f t="shared" si="38"/>
        <v>0</v>
      </c>
      <c r="AZ349" s="3" t="b">
        <f t="shared" si="39"/>
        <v>0</v>
      </c>
      <c r="BA349" s="3">
        <f t="shared" si="41"/>
        <v>0</v>
      </c>
      <c r="BB349" s="3">
        <f>SUM($BA$2:BA349)</f>
        <v>158</v>
      </c>
    </row>
    <row r="350" spans="1:54" x14ac:dyDescent="0.35">
      <c r="A350" s="3">
        <v>42000406</v>
      </c>
      <c r="B350" s="3" t="s">
        <v>101</v>
      </c>
      <c r="C350" s="4">
        <v>44397</v>
      </c>
      <c r="D350" s="3" t="s">
        <v>191</v>
      </c>
      <c r="E350" s="3" t="s">
        <v>103</v>
      </c>
      <c r="F350" s="3" t="s">
        <v>189</v>
      </c>
      <c r="G350" s="3" t="s">
        <v>104</v>
      </c>
      <c r="H350" s="3" t="s">
        <v>106</v>
      </c>
      <c r="I350" s="3" t="s">
        <v>81</v>
      </c>
      <c r="J350" s="3" t="s">
        <v>177</v>
      </c>
      <c r="K350" s="3" t="s">
        <v>68</v>
      </c>
      <c r="L350" s="3" t="s">
        <v>107</v>
      </c>
      <c r="M350" s="3" t="s">
        <v>108</v>
      </c>
      <c r="N350" s="3">
        <v>4</v>
      </c>
      <c r="O350" s="3">
        <v>77</v>
      </c>
      <c r="P350" s="3">
        <v>79</v>
      </c>
      <c r="Q350" s="5">
        <v>7.8819444444444432E-3</v>
      </c>
      <c r="R350" s="5">
        <v>4.5138888888888892E-4</v>
      </c>
      <c r="S350" s="5" t="s">
        <v>569</v>
      </c>
      <c r="T350" s="9">
        <f>MID(Table1[[#This Row],[Duration of the event described in that row.]],3,2)*60+RIGHT(Table1[[#This Row],[Duration of the event described in that row.]],2)</f>
        <v>14</v>
      </c>
      <c r="U350" s="3">
        <v>349</v>
      </c>
      <c r="V350" s="3" t="s">
        <v>69</v>
      </c>
      <c r="W350" s="3" t="s">
        <v>7</v>
      </c>
      <c r="X350" s="3" t="s">
        <v>81</v>
      </c>
      <c r="AG350" s="3" t="s">
        <v>177</v>
      </c>
      <c r="AH350" s="3">
        <v>2</v>
      </c>
      <c r="AI350" s="3" t="str">
        <f>_xlfn.IFNA(INDEX('normalized by minutes'!$AI$12:$AI$28,MATCH('raw data'!AG350,'normalized by minutes'!$AH$12:$AH$28,0)),"")</f>
        <v>bucks</v>
      </c>
      <c r="AJ350" s="3">
        <f t="shared" si="40"/>
        <v>2</v>
      </c>
      <c r="AM350" s="3" t="s">
        <v>8</v>
      </c>
      <c r="AO350" s="3" t="s">
        <v>111</v>
      </c>
      <c r="AP350" s="3">
        <v>15</v>
      </c>
      <c r="AQ350" s="3">
        <v>138</v>
      </c>
      <c r="AR350" s="3">
        <v>53</v>
      </c>
      <c r="AS350" s="3">
        <v>38.799999999999997</v>
      </c>
      <c r="AT350" s="3">
        <v>83.7</v>
      </c>
      <c r="AU350" s="3" t="s">
        <v>453</v>
      </c>
      <c r="AV350" s="3" t="b">
        <f t="shared" si="35"/>
        <v>1</v>
      </c>
      <c r="AW350" s="3" t="b">
        <f t="shared" si="36"/>
        <v>0</v>
      </c>
      <c r="AX350" s="3" t="b">
        <f t="shared" si="37"/>
        <v>0</v>
      </c>
      <c r="AY350" s="3" t="b">
        <f t="shared" si="38"/>
        <v>0</v>
      </c>
      <c r="AZ350" s="3" t="b">
        <f t="shared" si="39"/>
        <v>0</v>
      </c>
      <c r="BA350" s="3">
        <f t="shared" si="41"/>
        <v>1</v>
      </c>
      <c r="BB350" s="3">
        <f>SUM($BA$2:BA350)</f>
        <v>159</v>
      </c>
    </row>
    <row r="351" spans="1:54" x14ac:dyDescent="0.35">
      <c r="A351" s="3">
        <v>42000406</v>
      </c>
      <c r="B351" s="3" t="s">
        <v>101</v>
      </c>
      <c r="C351" s="4">
        <v>44397</v>
      </c>
      <c r="D351" s="3" t="s">
        <v>191</v>
      </c>
      <c r="E351" s="3" t="s">
        <v>103</v>
      </c>
      <c r="F351" s="3" t="s">
        <v>189</v>
      </c>
      <c r="G351" s="3" t="s">
        <v>104</v>
      </c>
      <c r="H351" s="3" t="s">
        <v>106</v>
      </c>
      <c r="I351" s="3" t="s">
        <v>81</v>
      </c>
      <c r="J351" s="3" t="s">
        <v>177</v>
      </c>
      <c r="K351" s="3" t="s">
        <v>68</v>
      </c>
      <c r="L351" s="3" t="s">
        <v>107</v>
      </c>
      <c r="M351" s="3" t="s">
        <v>108</v>
      </c>
      <c r="N351" s="3">
        <v>4</v>
      </c>
      <c r="O351" s="3">
        <v>79</v>
      </c>
      <c r="P351" s="3">
        <v>79</v>
      </c>
      <c r="Q351" s="5">
        <v>7.6504629629629631E-3</v>
      </c>
      <c r="R351" s="5">
        <v>6.8287037037037025E-4</v>
      </c>
      <c r="S351" s="5" t="s">
        <v>564</v>
      </c>
      <c r="T351" s="9">
        <f>MID(Table1[[#This Row],[Duration of the event described in that row.]],3,2)*60+RIGHT(Table1[[#This Row],[Duration of the event described in that row.]],2)</f>
        <v>20</v>
      </c>
      <c r="U351" s="3">
        <v>350</v>
      </c>
      <c r="V351" s="3" t="s">
        <v>110</v>
      </c>
      <c r="W351" s="3" t="s">
        <v>7</v>
      </c>
      <c r="X351" s="3" t="s">
        <v>103</v>
      </c>
      <c r="AG351" s="3" t="s">
        <v>191</v>
      </c>
      <c r="AH351" s="3">
        <v>2</v>
      </c>
      <c r="AI351" s="3" t="str">
        <f>_xlfn.IFNA(INDEX('normalized by minutes'!$AI$12:$AI$28,MATCH('raw data'!AG351,'normalized by minutes'!$AH$12:$AH$28,0)),"")</f>
        <v>suns</v>
      </c>
      <c r="AJ351" s="3">
        <f t="shared" si="40"/>
        <v>-2</v>
      </c>
      <c r="AM351" s="3" t="s">
        <v>8</v>
      </c>
      <c r="AO351" s="3" t="s">
        <v>115</v>
      </c>
      <c r="AP351" s="3">
        <v>1</v>
      </c>
      <c r="AQ351" s="3">
        <v>3</v>
      </c>
      <c r="AR351" s="3">
        <v>8</v>
      </c>
      <c r="AS351" s="3">
        <v>24.7</v>
      </c>
      <c r="AT351" s="3">
        <v>5.8</v>
      </c>
      <c r="AU351" s="3" t="s">
        <v>454</v>
      </c>
      <c r="AV351" s="3" t="b">
        <f t="shared" si="35"/>
        <v>1</v>
      </c>
      <c r="AW351" s="3" t="b">
        <f t="shared" si="36"/>
        <v>0</v>
      </c>
      <c r="AX351" s="3" t="b">
        <f t="shared" si="37"/>
        <v>0</v>
      </c>
      <c r="AY351" s="3" t="b">
        <f t="shared" si="38"/>
        <v>0</v>
      </c>
      <c r="AZ351" s="3" t="b">
        <f t="shared" si="39"/>
        <v>0</v>
      </c>
      <c r="BA351" s="3">
        <f t="shared" si="41"/>
        <v>1</v>
      </c>
      <c r="BB351" s="3">
        <f>SUM($BA$2:BA351)</f>
        <v>160</v>
      </c>
    </row>
    <row r="352" spans="1:54" x14ac:dyDescent="0.35">
      <c r="A352" s="3">
        <v>42000406</v>
      </c>
      <c r="B352" s="3" t="s">
        <v>101</v>
      </c>
      <c r="C352" s="4">
        <v>44397</v>
      </c>
      <c r="D352" s="3" t="s">
        <v>191</v>
      </c>
      <c r="E352" s="3" t="s">
        <v>103</v>
      </c>
      <c r="F352" s="3" t="s">
        <v>189</v>
      </c>
      <c r="G352" s="3" t="s">
        <v>104</v>
      </c>
      <c r="H352" s="3" t="s">
        <v>106</v>
      </c>
      <c r="I352" s="3" t="s">
        <v>81</v>
      </c>
      <c r="J352" s="3" t="s">
        <v>177</v>
      </c>
      <c r="K352" s="3" t="s">
        <v>68</v>
      </c>
      <c r="L352" s="3" t="s">
        <v>107</v>
      </c>
      <c r="M352" s="3" t="s">
        <v>108</v>
      </c>
      <c r="N352" s="3">
        <v>4</v>
      </c>
      <c r="O352" s="3">
        <v>79</v>
      </c>
      <c r="P352" s="3">
        <v>79</v>
      </c>
      <c r="Q352" s="5">
        <v>7.5694444444444446E-3</v>
      </c>
      <c r="R352" s="5">
        <v>7.6388888888888893E-4</v>
      </c>
      <c r="S352" s="5" t="s">
        <v>575</v>
      </c>
      <c r="T352" s="9">
        <f>MID(Table1[[#This Row],[Duration of the event described in that row.]],3,2)*60+RIGHT(Table1[[#This Row],[Duration of the event described in that row.]],2)</f>
        <v>7</v>
      </c>
      <c r="U352" s="3">
        <v>351</v>
      </c>
      <c r="V352" s="3" t="s">
        <v>69</v>
      </c>
      <c r="W352" s="3" t="s">
        <v>18</v>
      </c>
      <c r="AG352" s="3" t="s">
        <v>68</v>
      </c>
      <c r="AI352" s="3" t="str">
        <f>_xlfn.IFNA(INDEX('normalized by minutes'!$AI$12:$AI$28,MATCH('raw data'!AG352,'normalized by minutes'!$AH$12:$AH$28,0)),"")</f>
        <v>bucks</v>
      </c>
      <c r="AJ352" s="3">
        <f t="shared" si="40"/>
        <v>0</v>
      </c>
      <c r="AL352" s="3" t="s">
        <v>72</v>
      </c>
      <c r="AO352" s="3" t="s">
        <v>72</v>
      </c>
      <c r="AU352" s="3" t="s">
        <v>455</v>
      </c>
      <c r="AV352" s="3" t="b">
        <f t="shared" si="35"/>
        <v>0</v>
      </c>
      <c r="AW352" s="3" t="b">
        <f t="shared" si="36"/>
        <v>0</v>
      </c>
      <c r="AX352" s="3" t="b">
        <f t="shared" si="37"/>
        <v>1</v>
      </c>
      <c r="AY352" s="3" t="b">
        <f t="shared" si="38"/>
        <v>0</v>
      </c>
      <c r="AZ352" s="3" t="b">
        <f t="shared" si="39"/>
        <v>0</v>
      </c>
      <c r="BA352" s="3">
        <f t="shared" si="41"/>
        <v>1</v>
      </c>
      <c r="BB352" s="3">
        <f>SUM($BA$2:BA352)</f>
        <v>161</v>
      </c>
    </row>
    <row r="353" spans="1:54" x14ac:dyDescent="0.35">
      <c r="A353" s="3">
        <v>42000406</v>
      </c>
      <c r="B353" s="3" t="s">
        <v>101</v>
      </c>
      <c r="C353" s="4">
        <v>44397</v>
      </c>
      <c r="D353" s="3" t="s">
        <v>191</v>
      </c>
      <c r="E353" s="3" t="s">
        <v>103</v>
      </c>
      <c r="F353" s="3" t="s">
        <v>189</v>
      </c>
      <c r="G353" s="3" t="s">
        <v>104</v>
      </c>
      <c r="H353" s="3" t="s">
        <v>106</v>
      </c>
      <c r="I353" s="3" t="s">
        <v>66</v>
      </c>
      <c r="J353" s="3" t="s">
        <v>177</v>
      </c>
      <c r="K353" s="3" t="s">
        <v>68</v>
      </c>
      <c r="L353" s="3" t="s">
        <v>107</v>
      </c>
      <c r="M353" s="3" t="s">
        <v>108</v>
      </c>
      <c r="N353" s="3">
        <v>4</v>
      </c>
      <c r="O353" s="3">
        <v>79</v>
      </c>
      <c r="P353" s="3">
        <v>79</v>
      </c>
      <c r="Q353" s="5">
        <v>7.5694444444444446E-3</v>
      </c>
      <c r="R353" s="5">
        <v>7.6388888888888893E-4</v>
      </c>
      <c r="S353" s="5" t="s">
        <v>563</v>
      </c>
      <c r="T353" s="9">
        <f>MID(Table1[[#This Row],[Duration of the event described in that row.]],3,2)*60+RIGHT(Table1[[#This Row],[Duration of the event described in that row.]],2)</f>
        <v>0</v>
      </c>
      <c r="U353" s="3">
        <v>352</v>
      </c>
      <c r="V353" s="3" t="s">
        <v>69</v>
      </c>
      <c r="W353" s="3" t="s">
        <v>176</v>
      </c>
      <c r="AB353" s="3" t="s">
        <v>66</v>
      </c>
      <c r="AC353" s="3" t="s">
        <v>81</v>
      </c>
      <c r="AG353" s="3" t="s">
        <v>81</v>
      </c>
      <c r="AI353" s="3" t="str">
        <f>_xlfn.IFNA(INDEX('normalized by minutes'!$AI$12:$AI$28,MATCH('raw data'!AG353,'normalized by minutes'!$AH$12:$AH$28,0)),"")</f>
        <v>bucks</v>
      </c>
      <c r="AJ353" s="3">
        <f t="shared" si="40"/>
        <v>0</v>
      </c>
      <c r="AO353" s="3" t="s">
        <v>16</v>
      </c>
      <c r="AU353" s="3" t="s">
        <v>303</v>
      </c>
      <c r="AV353" s="3" t="b">
        <f t="shared" si="35"/>
        <v>0</v>
      </c>
      <c r="AW353" s="3" t="b">
        <f t="shared" si="36"/>
        <v>0</v>
      </c>
      <c r="AX353" s="3" t="b">
        <f t="shared" si="37"/>
        <v>0</v>
      </c>
      <c r="AY353" s="3" t="b">
        <f t="shared" si="38"/>
        <v>0</v>
      </c>
      <c r="AZ353" s="3" t="b">
        <f t="shared" si="39"/>
        <v>0</v>
      </c>
      <c r="BA353" s="3">
        <f t="shared" si="41"/>
        <v>1</v>
      </c>
      <c r="BB353" s="3">
        <f>SUM($BA$2:BA353)</f>
        <v>162</v>
      </c>
    </row>
    <row r="354" spans="1:54" x14ac:dyDescent="0.35">
      <c r="A354" s="3">
        <v>42000406</v>
      </c>
      <c r="B354" s="3" t="s">
        <v>101</v>
      </c>
      <c r="C354" s="4">
        <v>44397</v>
      </c>
      <c r="D354" s="3" t="s">
        <v>191</v>
      </c>
      <c r="E354" s="3" t="s">
        <v>103</v>
      </c>
      <c r="F354" s="3" t="s">
        <v>189</v>
      </c>
      <c r="G354" s="3" t="s">
        <v>104</v>
      </c>
      <c r="H354" s="3" t="s">
        <v>106</v>
      </c>
      <c r="I354" s="3" t="s">
        <v>66</v>
      </c>
      <c r="J354" s="3" t="s">
        <v>177</v>
      </c>
      <c r="K354" s="3" t="s">
        <v>68</v>
      </c>
      <c r="L354" s="3" t="s">
        <v>107</v>
      </c>
      <c r="M354" s="3" t="s">
        <v>108</v>
      </c>
      <c r="N354" s="3">
        <v>4</v>
      </c>
      <c r="O354" s="3">
        <v>79</v>
      </c>
      <c r="P354" s="3">
        <v>79</v>
      </c>
      <c r="Q354" s="5">
        <v>7.3032407407407412E-3</v>
      </c>
      <c r="R354" s="5">
        <v>1.0300925925925926E-3</v>
      </c>
      <c r="S354" s="5" t="s">
        <v>583</v>
      </c>
      <c r="T354" s="9">
        <f>MID(Table1[[#This Row],[Duration of the event described in that row.]],3,2)*60+RIGHT(Table1[[#This Row],[Duration of the event described in that row.]],2)</f>
        <v>23</v>
      </c>
      <c r="U354" s="3">
        <v>353</v>
      </c>
      <c r="V354" s="3" t="s">
        <v>110</v>
      </c>
      <c r="W354" s="3" t="s">
        <v>7</v>
      </c>
      <c r="AG354" s="3" t="s">
        <v>189</v>
      </c>
      <c r="AH354" s="3">
        <v>0</v>
      </c>
      <c r="AI354" s="3" t="str">
        <f>_xlfn.IFNA(INDEX('normalized by minutes'!$AI$12:$AI$28,MATCH('raw data'!AG354,'normalized by minutes'!$AH$12:$AH$28,0)),"")</f>
        <v>suns</v>
      </c>
      <c r="AJ354" s="3">
        <f t="shared" si="40"/>
        <v>0</v>
      </c>
      <c r="AM354" s="3" t="s">
        <v>4</v>
      </c>
      <c r="AO354" s="3" t="s">
        <v>128</v>
      </c>
      <c r="AP354" s="3">
        <v>26</v>
      </c>
      <c r="AQ354" s="3">
        <v>-213</v>
      </c>
      <c r="AR354" s="3">
        <v>149</v>
      </c>
      <c r="AS354" s="3">
        <v>46.3</v>
      </c>
      <c r="AT354" s="3">
        <v>19.899999999999999</v>
      </c>
      <c r="AU354" s="3" t="s">
        <v>456</v>
      </c>
      <c r="AV354" s="3" t="b">
        <f t="shared" si="35"/>
        <v>0</v>
      </c>
      <c r="AW354" s="3" t="b">
        <f t="shared" si="36"/>
        <v>0</v>
      </c>
      <c r="AX354" s="3" t="b">
        <f t="shared" si="37"/>
        <v>0</v>
      </c>
      <c r="AY354" s="3" t="b">
        <f t="shared" si="38"/>
        <v>0</v>
      </c>
      <c r="AZ354" s="3" t="b">
        <f t="shared" si="39"/>
        <v>0</v>
      </c>
      <c r="BA354" s="3">
        <f t="shared" si="41"/>
        <v>0</v>
      </c>
      <c r="BB354" s="3">
        <f>SUM($BA$2:BA354)</f>
        <v>162</v>
      </c>
    </row>
    <row r="355" spans="1:54" x14ac:dyDescent="0.35">
      <c r="A355" s="3">
        <v>42000406</v>
      </c>
      <c r="B355" s="3" t="s">
        <v>101</v>
      </c>
      <c r="C355" s="4">
        <v>44397</v>
      </c>
      <c r="D355" s="3" t="s">
        <v>191</v>
      </c>
      <c r="E355" s="3" t="s">
        <v>103</v>
      </c>
      <c r="F355" s="3" t="s">
        <v>189</v>
      </c>
      <c r="G355" s="3" t="s">
        <v>104</v>
      </c>
      <c r="H355" s="3" t="s">
        <v>106</v>
      </c>
      <c r="I355" s="3" t="s">
        <v>66</v>
      </c>
      <c r="J355" s="3" t="s">
        <v>177</v>
      </c>
      <c r="K355" s="3" t="s">
        <v>68</v>
      </c>
      <c r="L355" s="3" t="s">
        <v>107</v>
      </c>
      <c r="M355" s="3" t="s">
        <v>108</v>
      </c>
      <c r="N355" s="3">
        <v>4</v>
      </c>
      <c r="O355" s="3">
        <v>79</v>
      </c>
      <c r="P355" s="3">
        <v>79</v>
      </c>
      <c r="Q355" s="5">
        <v>7.2916666666666659E-3</v>
      </c>
      <c r="R355" s="5">
        <v>1.0416666666666667E-3</v>
      </c>
      <c r="S355" s="5" t="s">
        <v>573</v>
      </c>
      <c r="T355" s="9">
        <f>MID(Table1[[#This Row],[Duration of the event described in that row.]],3,2)*60+RIGHT(Table1[[#This Row],[Duration of the event described in that row.]],2)</f>
        <v>1</v>
      </c>
      <c r="U355" s="3">
        <v>354</v>
      </c>
      <c r="V355" s="3" t="s">
        <v>69</v>
      </c>
      <c r="W355" s="3" t="s">
        <v>5</v>
      </c>
      <c r="AG355" s="3" t="s">
        <v>107</v>
      </c>
      <c r="AI355" s="3" t="str">
        <f>_xlfn.IFNA(INDEX('normalized by minutes'!$AI$12:$AI$28,MATCH('raw data'!AG355,'normalized by minutes'!$AH$12:$AH$28,0)),"")</f>
        <v>bucks</v>
      </c>
      <c r="AJ355" s="3">
        <f t="shared" si="40"/>
        <v>0</v>
      </c>
      <c r="AO355" s="3" t="s">
        <v>14</v>
      </c>
      <c r="AU355" s="3" t="s">
        <v>457</v>
      </c>
      <c r="AV355" s="3" t="b">
        <f t="shared" si="35"/>
        <v>0</v>
      </c>
      <c r="AW355" s="3" t="b">
        <f t="shared" si="36"/>
        <v>1</v>
      </c>
      <c r="AX355" s="3" t="b">
        <f t="shared" si="37"/>
        <v>0</v>
      </c>
      <c r="AY355" s="3" t="b">
        <f t="shared" si="38"/>
        <v>0</v>
      </c>
      <c r="AZ355" s="3" t="b">
        <f t="shared" si="39"/>
        <v>0</v>
      </c>
      <c r="BA355" s="3">
        <f t="shared" si="41"/>
        <v>0</v>
      </c>
      <c r="BB355" s="3">
        <f>SUM($BA$2:BA355)</f>
        <v>162</v>
      </c>
    </row>
    <row r="356" spans="1:54" x14ac:dyDescent="0.35">
      <c r="A356" s="3">
        <v>42000406</v>
      </c>
      <c r="B356" s="3" t="s">
        <v>101</v>
      </c>
      <c r="C356" s="4">
        <v>44397</v>
      </c>
      <c r="D356" s="3" t="s">
        <v>191</v>
      </c>
      <c r="E356" s="3" t="s">
        <v>103</v>
      </c>
      <c r="F356" s="3" t="s">
        <v>189</v>
      </c>
      <c r="G356" s="3" t="s">
        <v>104</v>
      </c>
      <c r="H356" s="3" t="s">
        <v>106</v>
      </c>
      <c r="I356" s="3" t="s">
        <v>66</v>
      </c>
      <c r="J356" s="3" t="s">
        <v>177</v>
      </c>
      <c r="K356" s="3" t="s">
        <v>68</v>
      </c>
      <c r="L356" s="3" t="s">
        <v>107</v>
      </c>
      <c r="M356" s="3" t="s">
        <v>108</v>
      </c>
      <c r="N356" s="3">
        <v>4</v>
      </c>
      <c r="O356" s="3">
        <v>79</v>
      </c>
      <c r="P356" s="3">
        <v>82</v>
      </c>
      <c r="Q356" s="5">
        <v>7.2106481481481475E-3</v>
      </c>
      <c r="R356" s="5">
        <v>1.1226851851851851E-3</v>
      </c>
      <c r="S356" s="5" t="s">
        <v>575</v>
      </c>
      <c r="T356" s="9">
        <f>MID(Table1[[#This Row],[Duration of the event described in that row.]],3,2)*60+RIGHT(Table1[[#This Row],[Duration of the event described in that row.]],2)</f>
        <v>7</v>
      </c>
      <c r="U356" s="3">
        <v>355</v>
      </c>
      <c r="V356" s="3" t="s">
        <v>69</v>
      </c>
      <c r="W356" s="3" t="s">
        <v>7</v>
      </c>
      <c r="AG356" s="3" t="s">
        <v>107</v>
      </c>
      <c r="AH356" s="3">
        <v>3</v>
      </c>
      <c r="AI356" s="3" t="str">
        <f>_xlfn.IFNA(INDEX('normalized by minutes'!$AI$12:$AI$28,MATCH('raw data'!AG356,'normalized by minutes'!$AH$12:$AH$28,0)),"")</f>
        <v>bucks</v>
      </c>
      <c r="AJ356" s="3">
        <f t="shared" si="40"/>
        <v>3</v>
      </c>
      <c r="AM356" s="3" t="s">
        <v>8</v>
      </c>
      <c r="AO356" s="3" t="s">
        <v>134</v>
      </c>
      <c r="AP356" s="3">
        <v>27</v>
      </c>
      <c r="AQ356" s="3">
        <v>134</v>
      </c>
      <c r="AR356" s="3">
        <v>232</v>
      </c>
      <c r="AS356" s="3">
        <v>38.4</v>
      </c>
      <c r="AT356" s="3">
        <v>65.8</v>
      </c>
      <c r="AU356" s="3" t="s">
        <v>458</v>
      </c>
      <c r="AV356" s="3" t="b">
        <f t="shared" si="35"/>
        <v>1</v>
      </c>
      <c r="AW356" s="3" t="b">
        <f t="shared" si="36"/>
        <v>0</v>
      </c>
      <c r="AX356" s="3" t="b">
        <f t="shared" si="37"/>
        <v>0</v>
      </c>
      <c r="AY356" s="3" t="b">
        <f t="shared" si="38"/>
        <v>0</v>
      </c>
      <c r="AZ356" s="3" t="b">
        <f t="shared" si="39"/>
        <v>0</v>
      </c>
      <c r="BA356" s="3">
        <f t="shared" si="41"/>
        <v>1</v>
      </c>
      <c r="BB356" s="3">
        <f>SUM($BA$2:BA356)</f>
        <v>163</v>
      </c>
    </row>
    <row r="357" spans="1:54" x14ac:dyDescent="0.35">
      <c r="A357" s="3">
        <v>42000406</v>
      </c>
      <c r="B357" s="3" t="s">
        <v>101</v>
      </c>
      <c r="C357" s="4">
        <v>44397</v>
      </c>
      <c r="D357" s="3" t="s">
        <v>191</v>
      </c>
      <c r="E357" s="3" t="s">
        <v>103</v>
      </c>
      <c r="F357" s="3" t="s">
        <v>189</v>
      </c>
      <c r="G357" s="3" t="s">
        <v>104</v>
      </c>
      <c r="H357" s="3" t="s">
        <v>106</v>
      </c>
      <c r="I357" s="3" t="s">
        <v>66</v>
      </c>
      <c r="J357" s="3" t="s">
        <v>177</v>
      </c>
      <c r="K357" s="3" t="s">
        <v>68</v>
      </c>
      <c r="L357" s="3" t="s">
        <v>107</v>
      </c>
      <c r="M357" s="3" t="s">
        <v>108</v>
      </c>
      <c r="N357" s="3">
        <v>4</v>
      </c>
      <c r="O357" s="3">
        <v>81</v>
      </c>
      <c r="P357" s="3">
        <v>82</v>
      </c>
      <c r="Q357" s="5">
        <v>7.106481481481481E-3</v>
      </c>
      <c r="R357" s="5">
        <v>1.2268518518518518E-3</v>
      </c>
      <c r="S357" s="5" t="s">
        <v>577</v>
      </c>
      <c r="T357" s="9">
        <f>MID(Table1[[#This Row],[Duration of the event described in that row.]],3,2)*60+RIGHT(Table1[[#This Row],[Duration of the event described in that row.]],2)</f>
        <v>9</v>
      </c>
      <c r="U357" s="3">
        <v>356</v>
      </c>
      <c r="V357" s="3" t="s">
        <v>110</v>
      </c>
      <c r="W357" s="3" t="s">
        <v>7</v>
      </c>
      <c r="AG357" s="3" t="s">
        <v>104</v>
      </c>
      <c r="AH357" s="3">
        <v>2</v>
      </c>
      <c r="AI357" s="3" t="str">
        <f>_xlfn.IFNA(INDEX('normalized by minutes'!$AI$12:$AI$28,MATCH('raw data'!AG357,'normalized by minutes'!$AH$12:$AH$28,0)),"")</f>
        <v>suns</v>
      </c>
      <c r="AJ357" s="3">
        <f t="shared" si="40"/>
        <v>-2</v>
      </c>
      <c r="AM357" s="3" t="s">
        <v>8</v>
      </c>
      <c r="AO357" s="3" t="s">
        <v>279</v>
      </c>
      <c r="AP357" s="3">
        <v>12</v>
      </c>
      <c r="AQ357" s="3">
        <v>-78</v>
      </c>
      <c r="AR357" s="3">
        <v>97</v>
      </c>
      <c r="AS357" s="3">
        <v>32.799999999999997</v>
      </c>
      <c r="AT357" s="3">
        <v>14.7</v>
      </c>
      <c r="AU357" s="3" t="s">
        <v>459</v>
      </c>
      <c r="AV357" s="3" t="b">
        <f t="shared" si="35"/>
        <v>1</v>
      </c>
      <c r="AW357" s="3" t="b">
        <f t="shared" si="36"/>
        <v>0</v>
      </c>
      <c r="AX357" s="3" t="b">
        <f t="shared" si="37"/>
        <v>0</v>
      </c>
      <c r="AY357" s="3" t="b">
        <f t="shared" si="38"/>
        <v>0</v>
      </c>
      <c r="AZ357" s="3" t="b">
        <f t="shared" si="39"/>
        <v>0</v>
      </c>
      <c r="BA357" s="3">
        <f t="shared" si="41"/>
        <v>1</v>
      </c>
      <c r="BB357" s="3">
        <f>SUM($BA$2:BA357)</f>
        <v>164</v>
      </c>
    </row>
    <row r="358" spans="1:54" x14ac:dyDescent="0.35">
      <c r="A358" s="3">
        <v>42000406</v>
      </c>
      <c r="B358" s="3" t="s">
        <v>101</v>
      </c>
      <c r="C358" s="4">
        <v>44397</v>
      </c>
      <c r="D358" s="3" t="s">
        <v>191</v>
      </c>
      <c r="E358" s="3" t="s">
        <v>103</v>
      </c>
      <c r="F358" s="3" t="s">
        <v>189</v>
      </c>
      <c r="G358" s="3" t="s">
        <v>104</v>
      </c>
      <c r="H358" s="3" t="s">
        <v>106</v>
      </c>
      <c r="I358" s="3" t="s">
        <v>66</v>
      </c>
      <c r="J358" s="3" t="s">
        <v>177</v>
      </c>
      <c r="K358" s="3" t="s">
        <v>68</v>
      </c>
      <c r="L358" s="3" t="s">
        <v>107</v>
      </c>
      <c r="M358" s="3" t="s">
        <v>108</v>
      </c>
      <c r="N358" s="3">
        <v>4</v>
      </c>
      <c r="O358" s="3">
        <v>81</v>
      </c>
      <c r="P358" s="3">
        <v>82</v>
      </c>
      <c r="Q358" s="5">
        <v>7.106481481481481E-3</v>
      </c>
      <c r="R358" s="5">
        <v>1.2268518518518518E-3</v>
      </c>
      <c r="S358" s="5" t="s">
        <v>563</v>
      </c>
      <c r="T358" s="9">
        <f>MID(Table1[[#This Row],[Duration of the event described in that row.]],3,2)*60+RIGHT(Table1[[#This Row],[Duration of the event described in that row.]],2)</f>
        <v>0</v>
      </c>
      <c r="U358" s="3">
        <v>357</v>
      </c>
      <c r="V358" s="3" t="s">
        <v>69</v>
      </c>
      <c r="W358" s="3" t="s">
        <v>9</v>
      </c>
      <c r="AE358" s="3" t="s">
        <v>104</v>
      </c>
      <c r="AG358" s="3" t="s">
        <v>108</v>
      </c>
      <c r="AI358" s="3" t="str">
        <f>_xlfn.IFNA(INDEX('normalized by minutes'!$AI$12:$AI$28,MATCH('raw data'!AG358,'normalized by minutes'!$AH$12:$AH$28,0)),"")</f>
        <v>bucks</v>
      </c>
      <c r="AJ358" s="3">
        <f t="shared" si="40"/>
        <v>0</v>
      </c>
      <c r="AL358" s="3" t="s">
        <v>10</v>
      </c>
      <c r="AO358" s="3" t="s">
        <v>141</v>
      </c>
      <c r="AU358" s="3" t="s">
        <v>460</v>
      </c>
      <c r="AV358" s="3" t="b">
        <f t="shared" si="35"/>
        <v>0</v>
      </c>
      <c r="AW358" s="3" t="b">
        <f t="shared" si="36"/>
        <v>0</v>
      </c>
      <c r="AX358" s="3" t="b">
        <f t="shared" si="37"/>
        <v>0</v>
      </c>
      <c r="AY358" s="3" t="b">
        <f t="shared" si="38"/>
        <v>0</v>
      </c>
      <c r="AZ358" s="3" t="b">
        <f t="shared" si="39"/>
        <v>0</v>
      </c>
      <c r="BA358" s="3">
        <f t="shared" si="41"/>
        <v>1</v>
      </c>
      <c r="BB358" s="3">
        <f>SUM($BA$2:BA358)</f>
        <v>165</v>
      </c>
    </row>
    <row r="359" spans="1:54" x14ac:dyDescent="0.35">
      <c r="A359" s="3">
        <v>42000406</v>
      </c>
      <c r="B359" s="3" t="s">
        <v>101</v>
      </c>
      <c r="C359" s="4">
        <v>44397</v>
      </c>
      <c r="D359" s="3" t="s">
        <v>191</v>
      </c>
      <c r="E359" s="3" t="s">
        <v>103</v>
      </c>
      <c r="F359" s="3" t="s">
        <v>189</v>
      </c>
      <c r="G359" s="3" t="s">
        <v>104</v>
      </c>
      <c r="H359" s="3" t="s">
        <v>106</v>
      </c>
      <c r="I359" s="3" t="s">
        <v>66</v>
      </c>
      <c r="J359" s="3" t="s">
        <v>177</v>
      </c>
      <c r="K359" s="3" t="s">
        <v>68</v>
      </c>
      <c r="L359" s="3" t="s">
        <v>107</v>
      </c>
      <c r="M359" s="3" t="s">
        <v>108</v>
      </c>
      <c r="N359" s="3">
        <v>4</v>
      </c>
      <c r="O359" s="3">
        <v>82</v>
      </c>
      <c r="P359" s="3">
        <v>82</v>
      </c>
      <c r="Q359" s="5">
        <v>7.106481481481481E-3</v>
      </c>
      <c r="R359" s="5">
        <v>1.2268518518518518E-3</v>
      </c>
      <c r="S359" s="5" t="s">
        <v>563</v>
      </c>
      <c r="T359" s="9">
        <f>MID(Table1[[#This Row],[Duration of the event described in that row.]],3,2)*60+RIGHT(Table1[[#This Row],[Duration of the event described in that row.]],2)</f>
        <v>0</v>
      </c>
      <c r="U359" s="3">
        <v>358</v>
      </c>
      <c r="V359" s="3" t="s">
        <v>110</v>
      </c>
      <c r="W359" s="3" t="s">
        <v>11</v>
      </c>
      <c r="AD359" s="3">
        <v>1</v>
      </c>
      <c r="AF359" s="3">
        <v>1</v>
      </c>
      <c r="AG359" s="3" t="s">
        <v>104</v>
      </c>
      <c r="AH359" s="3">
        <v>1</v>
      </c>
      <c r="AI359" s="3" t="str">
        <f>_xlfn.IFNA(INDEX('normalized by minutes'!$AI$12:$AI$28,MATCH('raw data'!AG359,'normalized by minutes'!$AH$12:$AH$28,0)),"")</f>
        <v>suns</v>
      </c>
      <c r="AJ359" s="3">
        <f t="shared" si="40"/>
        <v>-1</v>
      </c>
      <c r="AM359" s="3" t="s">
        <v>8</v>
      </c>
      <c r="AO359" s="3" t="s">
        <v>181</v>
      </c>
      <c r="AU359" s="3" t="s">
        <v>461</v>
      </c>
      <c r="AV359" s="3" t="b">
        <f t="shared" si="35"/>
        <v>0</v>
      </c>
      <c r="AW359" s="3" t="b">
        <f t="shared" si="36"/>
        <v>0</v>
      </c>
      <c r="AX359" s="3" t="b">
        <f t="shared" si="37"/>
        <v>0</v>
      </c>
      <c r="AY359" s="3" t="b">
        <f t="shared" si="38"/>
        <v>0</v>
      </c>
      <c r="AZ359" s="3" t="b">
        <f t="shared" si="39"/>
        <v>0</v>
      </c>
      <c r="BA359" s="3">
        <f t="shared" si="41"/>
        <v>0</v>
      </c>
      <c r="BB359" s="3">
        <f>SUM($BA$2:BA359)</f>
        <v>165</v>
      </c>
    </row>
    <row r="360" spans="1:54" x14ac:dyDescent="0.35">
      <c r="A360" s="3">
        <v>42000406</v>
      </c>
      <c r="B360" s="3" t="s">
        <v>101</v>
      </c>
      <c r="C360" s="4">
        <v>44397</v>
      </c>
      <c r="D360" s="3" t="s">
        <v>191</v>
      </c>
      <c r="E360" s="3" t="s">
        <v>103</v>
      </c>
      <c r="F360" s="3" t="s">
        <v>189</v>
      </c>
      <c r="G360" s="3" t="s">
        <v>104</v>
      </c>
      <c r="H360" s="3" t="s">
        <v>106</v>
      </c>
      <c r="I360" s="3" t="s">
        <v>66</v>
      </c>
      <c r="J360" s="3" t="s">
        <v>177</v>
      </c>
      <c r="K360" s="3" t="s">
        <v>68</v>
      </c>
      <c r="L360" s="3" t="s">
        <v>107</v>
      </c>
      <c r="M360" s="3" t="s">
        <v>108</v>
      </c>
      <c r="N360" s="3">
        <v>4</v>
      </c>
      <c r="O360" s="3">
        <v>82</v>
      </c>
      <c r="P360" s="3">
        <v>82</v>
      </c>
      <c r="Q360" s="5">
        <v>6.9907407407407409E-3</v>
      </c>
      <c r="R360" s="5">
        <v>1.3425925925925925E-3</v>
      </c>
      <c r="S360" s="5" t="s">
        <v>579</v>
      </c>
      <c r="T360" s="9">
        <f>MID(Table1[[#This Row],[Duration of the event described in that row.]],3,2)*60+RIGHT(Table1[[#This Row],[Duration of the event described in that row.]],2)</f>
        <v>10</v>
      </c>
      <c r="U360" s="3">
        <v>359</v>
      </c>
      <c r="V360" s="3" t="s">
        <v>69</v>
      </c>
      <c r="W360" s="3" t="s">
        <v>7</v>
      </c>
      <c r="AG360" s="3" t="s">
        <v>107</v>
      </c>
      <c r="AH360" s="3">
        <v>0</v>
      </c>
      <c r="AI360" s="3" t="str">
        <f>_xlfn.IFNA(INDEX('normalized by minutes'!$AI$12:$AI$28,MATCH('raw data'!AG360,'normalized by minutes'!$AH$12:$AH$28,0)),"")</f>
        <v>bucks</v>
      </c>
      <c r="AJ360" s="3">
        <f t="shared" si="40"/>
        <v>0</v>
      </c>
      <c r="AM360" s="3" t="s">
        <v>4</v>
      </c>
      <c r="AO360" s="3" t="s">
        <v>160</v>
      </c>
      <c r="AP360" s="3">
        <v>27</v>
      </c>
      <c r="AQ360" s="3">
        <v>-123</v>
      </c>
      <c r="AR360" s="3">
        <v>237</v>
      </c>
      <c r="AS360" s="3">
        <v>12.7</v>
      </c>
      <c r="AT360" s="3">
        <v>65.3</v>
      </c>
      <c r="AU360" s="3" t="s">
        <v>450</v>
      </c>
      <c r="AV360" s="3" t="b">
        <f t="shared" si="35"/>
        <v>0</v>
      </c>
      <c r="AW360" s="3" t="b">
        <f t="shared" si="36"/>
        <v>0</v>
      </c>
      <c r="AX360" s="3" t="b">
        <f t="shared" si="37"/>
        <v>0</v>
      </c>
      <c r="AY360" s="3" t="b">
        <f t="shared" si="38"/>
        <v>0</v>
      </c>
      <c r="AZ360" s="3" t="b">
        <f t="shared" si="39"/>
        <v>0</v>
      </c>
      <c r="BA360" s="3">
        <f t="shared" si="41"/>
        <v>0</v>
      </c>
      <c r="BB360" s="3">
        <f>SUM($BA$2:BA360)</f>
        <v>165</v>
      </c>
    </row>
    <row r="361" spans="1:54" x14ac:dyDescent="0.35">
      <c r="A361" s="3">
        <v>42000406</v>
      </c>
      <c r="B361" s="3" t="s">
        <v>101</v>
      </c>
      <c r="C361" s="4">
        <v>44397</v>
      </c>
      <c r="D361" s="3" t="s">
        <v>191</v>
      </c>
      <c r="E361" s="3" t="s">
        <v>103</v>
      </c>
      <c r="F361" s="3" t="s">
        <v>189</v>
      </c>
      <c r="G361" s="3" t="s">
        <v>104</v>
      </c>
      <c r="H361" s="3" t="s">
        <v>106</v>
      </c>
      <c r="I361" s="3" t="s">
        <v>66</v>
      </c>
      <c r="J361" s="3" t="s">
        <v>177</v>
      </c>
      <c r="K361" s="3" t="s">
        <v>68</v>
      </c>
      <c r="L361" s="3" t="s">
        <v>107</v>
      </c>
      <c r="M361" s="3" t="s">
        <v>108</v>
      </c>
      <c r="N361" s="3">
        <v>4</v>
      </c>
      <c r="O361" s="3">
        <v>82</v>
      </c>
      <c r="P361" s="3">
        <v>82</v>
      </c>
      <c r="Q361" s="5">
        <v>6.9791666666666674E-3</v>
      </c>
      <c r="R361" s="5">
        <v>1.3541666666666667E-3</v>
      </c>
      <c r="S361" s="5" t="s">
        <v>573</v>
      </c>
      <c r="T361" s="9">
        <f>MID(Table1[[#This Row],[Duration of the event described in that row.]],3,2)*60+RIGHT(Table1[[#This Row],[Duration of the event described in that row.]],2)</f>
        <v>1</v>
      </c>
      <c r="U361" s="3">
        <v>360</v>
      </c>
      <c r="V361" s="3" t="s">
        <v>69</v>
      </c>
      <c r="W361" s="3" t="s">
        <v>5</v>
      </c>
      <c r="AG361" s="3" t="s">
        <v>108</v>
      </c>
      <c r="AI361" s="3" t="str">
        <f>_xlfn.IFNA(INDEX('normalized by minutes'!$AI$12:$AI$28,MATCH('raw data'!AG361,'normalized by minutes'!$AH$12:$AH$28,0)),"")</f>
        <v>bucks</v>
      </c>
      <c r="AJ361" s="3">
        <f t="shared" si="40"/>
        <v>0</v>
      </c>
      <c r="AO361" s="3" t="s">
        <v>6</v>
      </c>
      <c r="AU361" s="3" t="s">
        <v>462</v>
      </c>
      <c r="AV361" s="3" t="b">
        <f t="shared" si="35"/>
        <v>0</v>
      </c>
      <c r="AW361" s="3" t="b">
        <f t="shared" si="36"/>
        <v>0</v>
      </c>
      <c r="AX361" s="3" t="b">
        <f t="shared" si="37"/>
        <v>0</v>
      </c>
      <c r="AY361" s="3" t="b">
        <f t="shared" si="38"/>
        <v>0</v>
      </c>
      <c r="AZ361" s="3" t="b">
        <f t="shared" si="39"/>
        <v>0</v>
      </c>
      <c r="BA361" s="3">
        <f t="shared" si="41"/>
        <v>0</v>
      </c>
      <c r="BB361" s="3">
        <f>SUM($BA$2:BA361)</f>
        <v>165</v>
      </c>
    </row>
    <row r="362" spans="1:54" x14ac:dyDescent="0.35">
      <c r="A362" s="3">
        <v>42000406</v>
      </c>
      <c r="B362" s="3" t="s">
        <v>101</v>
      </c>
      <c r="C362" s="4">
        <v>44397</v>
      </c>
      <c r="D362" s="3" t="s">
        <v>191</v>
      </c>
      <c r="E362" s="3" t="s">
        <v>103</v>
      </c>
      <c r="F362" s="3" t="s">
        <v>189</v>
      </c>
      <c r="G362" s="3" t="s">
        <v>104</v>
      </c>
      <c r="H362" s="3" t="s">
        <v>106</v>
      </c>
      <c r="I362" s="3" t="s">
        <v>66</v>
      </c>
      <c r="J362" s="3" t="s">
        <v>177</v>
      </c>
      <c r="K362" s="3" t="s">
        <v>68</v>
      </c>
      <c r="L362" s="3" t="s">
        <v>107</v>
      </c>
      <c r="M362" s="3" t="s">
        <v>108</v>
      </c>
      <c r="N362" s="3">
        <v>4</v>
      </c>
      <c r="O362" s="3">
        <v>82</v>
      </c>
      <c r="P362" s="3">
        <v>84</v>
      </c>
      <c r="Q362" s="5">
        <v>6.9097222222222225E-3</v>
      </c>
      <c r="R362" s="5">
        <v>1.423611111111111E-3</v>
      </c>
      <c r="S362" s="5" t="s">
        <v>574</v>
      </c>
      <c r="T362" s="9">
        <f>MID(Table1[[#This Row],[Duration of the event described in that row.]],3,2)*60+RIGHT(Table1[[#This Row],[Duration of the event described in that row.]],2)</f>
        <v>6</v>
      </c>
      <c r="U362" s="3">
        <v>361</v>
      </c>
      <c r="V362" s="3" t="s">
        <v>69</v>
      </c>
      <c r="W362" s="3" t="s">
        <v>7</v>
      </c>
      <c r="X362" s="3" t="s">
        <v>108</v>
      </c>
      <c r="AG362" s="3" t="s">
        <v>177</v>
      </c>
      <c r="AH362" s="3">
        <v>2</v>
      </c>
      <c r="AI362" s="3" t="str">
        <f>_xlfn.IFNA(INDEX('normalized by minutes'!$AI$12:$AI$28,MATCH('raw data'!AG362,'normalized by minutes'!$AH$12:$AH$28,0)),"")</f>
        <v>bucks</v>
      </c>
      <c r="AJ362" s="3">
        <f t="shared" si="40"/>
        <v>2</v>
      </c>
      <c r="AM362" s="3" t="s">
        <v>8</v>
      </c>
      <c r="AO362" s="3" t="s">
        <v>166</v>
      </c>
      <c r="AP362" s="3">
        <v>11</v>
      </c>
      <c r="AQ362" s="3">
        <v>114</v>
      </c>
      <c r="AR362" s="3">
        <v>10</v>
      </c>
      <c r="AS362" s="3">
        <v>36.4</v>
      </c>
      <c r="AT362" s="3">
        <v>88</v>
      </c>
      <c r="AU362" s="3" t="s">
        <v>463</v>
      </c>
      <c r="AV362" s="3" t="b">
        <f t="shared" si="35"/>
        <v>1</v>
      </c>
      <c r="AW362" s="3" t="b">
        <f t="shared" si="36"/>
        <v>0</v>
      </c>
      <c r="AX362" s="3" t="b">
        <f t="shared" si="37"/>
        <v>0</v>
      </c>
      <c r="AY362" s="3" t="b">
        <f t="shared" si="38"/>
        <v>0</v>
      </c>
      <c r="AZ362" s="3" t="b">
        <f t="shared" si="39"/>
        <v>0</v>
      </c>
      <c r="BA362" s="3">
        <f t="shared" si="41"/>
        <v>0</v>
      </c>
      <c r="BB362" s="3">
        <f>SUM($BA$2:BA362)</f>
        <v>165</v>
      </c>
    </row>
    <row r="363" spans="1:54" x14ac:dyDescent="0.35">
      <c r="A363" s="3">
        <v>42000406</v>
      </c>
      <c r="B363" s="3" t="s">
        <v>101</v>
      </c>
      <c r="C363" s="4">
        <v>44397</v>
      </c>
      <c r="D363" s="3" t="s">
        <v>191</v>
      </c>
      <c r="E363" s="3" t="s">
        <v>103</v>
      </c>
      <c r="F363" s="3" t="s">
        <v>189</v>
      </c>
      <c r="G363" s="3" t="s">
        <v>104</v>
      </c>
      <c r="H363" s="3" t="s">
        <v>106</v>
      </c>
      <c r="I363" s="3" t="s">
        <v>66</v>
      </c>
      <c r="J363" s="3" t="s">
        <v>177</v>
      </c>
      <c r="K363" s="3" t="s">
        <v>68</v>
      </c>
      <c r="L363" s="3" t="s">
        <v>107</v>
      </c>
      <c r="M363" s="3" t="s">
        <v>108</v>
      </c>
      <c r="N363" s="3">
        <v>4</v>
      </c>
      <c r="O363" s="3">
        <v>82</v>
      </c>
      <c r="P363" s="3">
        <v>84</v>
      </c>
      <c r="Q363" s="5">
        <v>6.8171296296296287E-3</v>
      </c>
      <c r="R363" s="5">
        <v>1.5162037037037036E-3</v>
      </c>
      <c r="S363" s="5" t="s">
        <v>586</v>
      </c>
      <c r="T363" s="9">
        <f>MID(Table1[[#This Row],[Duration of the event described in that row.]],3,2)*60+RIGHT(Table1[[#This Row],[Duration of the event described in that row.]],2)</f>
        <v>8</v>
      </c>
      <c r="U363" s="3">
        <v>362</v>
      </c>
      <c r="V363" s="3" t="s">
        <v>110</v>
      </c>
      <c r="W363" s="3" t="s">
        <v>7</v>
      </c>
      <c r="AG363" s="3" t="s">
        <v>106</v>
      </c>
      <c r="AH363" s="3">
        <v>0</v>
      </c>
      <c r="AI363" s="3" t="str">
        <f>_xlfn.IFNA(INDEX('normalized by minutes'!$AI$12:$AI$28,MATCH('raw data'!AG363,'normalized by minutes'!$AH$12:$AH$28,0)),"")</f>
        <v>suns</v>
      </c>
      <c r="AJ363" s="3">
        <f t="shared" si="40"/>
        <v>0</v>
      </c>
      <c r="AM363" s="3" t="s">
        <v>4</v>
      </c>
      <c r="AO363" s="3" t="s">
        <v>119</v>
      </c>
      <c r="AP363" s="3">
        <v>14</v>
      </c>
      <c r="AQ363" s="3">
        <v>-57</v>
      </c>
      <c r="AR363" s="3">
        <v>126</v>
      </c>
      <c r="AS363" s="3">
        <v>30.7</v>
      </c>
      <c r="AT363" s="3">
        <v>17.600000000000001</v>
      </c>
      <c r="AU363" s="3" t="s">
        <v>464</v>
      </c>
      <c r="AV363" s="3" t="b">
        <f t="shared" si="35"/>
        <v>0</v>
      </c>
      <c r="AW363" s="3" t="b">
        <f t="shared" si="36"/>
        <v>0</v>
      </c>
      <c r="AX363" s="3" t="b">
        <f t="shared" si="37"/>
        <v>0</v>
      </c>
      <c r="AY363" s="3" t="b">
        <f t="shared" si="38"/>
        <v>0</v>
      </c>
      <c r="AZ363" s="3" t="b">
        <f t="shared" si="39"/>
        <v>0</v>
      </c>
      <c r="BA363" s="3">
        <f t="shared" si="41"/>
        <v>1</v>
      </c>
      <c r="BB363" s="3">
        <f>SUM($BA$2:BA363)</f>
        <v>166</v>
      </c>
    </row>
    <row r="364" spans="1:54" x14ac:dyDescent="0.35">
      <c r="A364" s="3">
        <v>42000406</v>
      </c>
      <c r="B364" s="3" t="s">
        <v>101</v>
      </c>
      <c r="C364" s="4">
        <v>44397</v>
      </c>
      <c r="D364" s="3" t="s">
        <v>191</v>
      </c>
      <c r="E364" s="3" t="s">
        <v>103</v>
      </c>
      <c r="F364" s="3" t="s">
        <v>189</v>
      </c>
      <c r="G364" s="3" t="s">
        <v>104</v>
      </c>
      <c r="H364" s="3" t="s">
        <v>106</v>
      </c>
      <c r="I364" s="3" t="s">
        <v>66</v>
      </c>
      <c r="J364" s="3" t="s">
        <v>177</v>
      </c>
      <c r="K364" s="3" t="s">
        <v>68</v>
      </c>
      <c r="L364" s="3" t="s">
        <v>107</v>
      </c>
      <c r="M364" s="3" t="s">
        <v>108</v>
      </c>
      <c r="N364" s="3">
        <v>4</v>
      </c>
      <c r="O364" s="3">
        <v>82</v>
      </c>
      <c r="P364" s="3">
        <v>84</v>
      </c>
      <c r="Q364" s="5">
        <v>6.8055555555555569E-3</v>
      </c>
      <c r="R364" s="5">
        <v>1.5277777777777779E-3</v>
      </c>
      <c r="S364" s="5" t="s">
        <v>573</v>
      </c>
      <c r="T364" s="9">
        <f>MID(Table1[[#This Row],[Duration of the event described in that row.]],3,2)*60+RIGHT(Table1[[#This Row],[Duration of the event described in that row.]],2)</f>
        <v>1</v>
      </c>
      <c r="U364" s="3">
        <v>363</v>
      </c>
      <c r="V364" s="3" t="s">
        <v>69</v>
      </c>
      <c r="W364" s="3" t="s">
        <v>5</v>
      </c>
      <c r="AG364" s="3" t="s">
        <v>107</v>
      </c>
      <c r="AI364" s="3" t="str">
        <f>_xlfn.IFNA(INDEX('normalized by minutes'!$AI$12:$AI$28,MATCH('raw data'!AG364,'normalized by minutes'!$AH$12:$AH$28,0)),"")</f>
        <v>bucks</v>
      </c>
      <c r="AJ364" s="3">
        <f t="shared" si="40"/>
        <v>0</v>
      </c>
      <c r="AO364" s="3" t="s">
        <v>14</v>
      </c>
      <c r="AU364" s="3" t="s">
        <v>465</v>
      </c>
      <c r="AV364" s="3" t="b">
        <f t="shared" si="35"/>
        <v>0</v>
      </c>
      <c r="AW364" s="3" t="b">
        <f t="shared" si="36"/>
        <v>1</v>
      </c>
      <c r="AX364" s="3" t="b">
        <f t="shared" si="37"/>
        <v>0</v>
      </c>
      <c r="AY364" s="3" t="b">
        <f t="shared" si="38"/>
        <v>0</v>
      </c>
      <c r="AZ364" s="3" t="b">
        <f t="shared" si="39"/>
        <v>0</v>
      </c>
      <c r="BA364" s="3">
        <f t="shared" si="41"/>
        <v>0</v>
      </c>
      <c r="BB364" s="3">
        <f>SUM($BA$2:BA364)</f>
        <v>166</v>
      </c>
    </row>
    <row r="365" spans="1:54" x14ac:dyDescent="0.35">
      <c r="A365" s="3">
        <v>42000406</v>
      </c>
      <c r="B365" s="3" t="s">
        <v>101</v>
      </c>
      <c r="C365" s="4">
        <v>44397</v>
      </c>
      <c r="D365" s="3" t="s">
        <v>191</v>
      </c>
      <c r="E365" s="3" t="s">
        <v>103</v>
      </c>
      <c r="F365" s="3" t="s">
        <v>189</v>
      </c>
      <c r="G365" s="3" t="s">
        <v>104</v>
      </c>
      <c r="H365" s="3" t="s">
        <v>106</v>
      </c>
      <c r="I365" s="3" t="s">
        <v>66</v>
      </c>
      <c r="J365" s="3" t="s">
        <v>177</v>
      </c>
      <c r="K365" s="3" t="s">
        <v>68</v>
      </c>
      <c r="L365" s="3" t="s">
        <v>107</v>
      </c>
      <c r="M365" s="3" t="s">
        <v>108</v>
      </c>
      <c r="N365" s="3">
        <v>4</v>
      </c>
      <c r="O365" s="3">
        <v>82</v>
      </c>
      <c r="P365" s="3">
        <v>84</v>
      </c>
      <c r="Q365" s="5">
        <v>6.7708333333333336E-3</v>
      </c>
      <c r="R365" s="5">
        <v>1.5624999999999999E-3</v>
      </c>
      <c r="S365" s="5" t="s">
        <v>578</v>
      </c>
      <c r="T365" s="9">
        <f>MID(Table1[[#This Row],[Duration of the event described in that row.]],3,2)*60+RIGHT(Table1[[#This Row],[Duration of the event described in that row.]],2)</f>
        <v>3</v>
      </c>
      <c r="U365" s="3">
        <v>364</v>
      </c>
      <c r="V365" s="3" t="s">
        <v>69</v>
      </c>
      <c r="W365" s="3" t="s">
        <v>7</v>
      </c>
      <c r="AA365" s="3" t="s">
        <v>189</v>
      </c>
      <c r="AG365" s="3" t="s">
        <v>177</v>
      </c>
      <c r="AH365" s="3">
        <v>0</v>
      </c>
      <c r="AI365" s="3" t="str">
        <f>_xlfn.IFNA(INDEX('normalized by minutes'!$AI$12:$AI$28,MATCH('raw data'!AG365,'normalized by minutes'!$AH$12:$AH$28,0)),"")</f>
        <v>bucks</v>
      </c>
      <c r="AJ365" s="3">
        <f t="shared" si="40"/>
        <v>0</v>
      </c>
      <c r="AM365" s="3" t="s">
        <v>4</v>
      </c>
      <c r="AO365" s="3" t="s">
        <v>115</v>
      </c>
      <c r="AP365" s="3">
        <v>2</v>
      </c>
      <c r="AQ365" s="3">
        <v>13</v>
      </c>
      <c r="AR365" s="3">
        <v>15</v>
      </c>
      <c r="AS365" s="3">
        <v>26.3</v>
      </c>
      <c r="AT365" s="3">
        <v>87.5</v>
      </c>
      <c r="AU365" s="3" t="s">
        <v>466</v>
      </c>
      <c r="AV365" s="3" t="b">
        <f t="shared" si="35"/>
        <v>0</v>
      </c>
      <c r="AW365" s="3" t="b">
        <f t="shared" si="36"/>
        <v>0</v>
      </c>
      <c r="AX365" s="3" t="b">
        <f t="shared" si="37"/>
        <v>0</v>
      </c>
      <c r="AY365" s="3" t="b">
        <f t="shared" si="38"/>
        <v>0</v>
      </c>
      <c r="AZ365" s="3" t="b">
        <f t="shared" si="39"/>
        <v>0</v>
      </c>
      <c r="BA365" s="3">
        <f t="shared" si="41"/>
        <v>1</v>
      </c>
      <c r="BB365" s="3">
        <f>SUM($BA$2:BA365)</f>
        <v>167</v>
      </c>
    </row>
    <row r="366" spans="1:54" x14ac:dyDescent="0.35">
      <c r="A366" s="3">
        <v>42000406</v>
      </c>
      <c r="B366" s="3" t="s">
        <v>101</v>
      </c>
      <c r="C366" s="4">
        <v>44397</v>
      </c>
      <c r="D366" s="3" t="s">
        <v>191</v>
      </c>
      <c r="E366" s="3" t="s">
        <v>103</v>
      </c>
      <c r="F366" s="3" t="s">
        <v>189</v>
      </c>
      <c r="G366" s="3" t="s">
        <v>104</v>
      </c>
      <c r="H366" s="3" t="s">
        <v>106</v>
      </c>
      <c r="I366" s="3" t="s">
        <v>66</v>
      </c>
      <c r="J366" s="3" t="s">
        <v>177</v>
      </c>
      <c r="K366" s="3" t="s">
        <v>68</v>
      </c>
      <c r="L366" s="3" t="s">
        <v>107</v>
      </c>
      <c r="M366" s="3" t="s">
        <v>108</v>
      </c>
      <c r="N366" s="3">
        <v>4</v>
      </c>
      <c r="O366" s="3">
        <v>82</v>
      </c>
      <c r="P366" s="3">
        <v>84</v>
      </c>
      <c r="Q366" s="5">
        <v>6.7708333333333336E-3</v>
      </c>
      <c r="R366" s="5">
        <v>1.5624999999999999E-3</v>
      </c>
      <c r="S366" s="5" t="s">
        <v>563</v>
      </c>
      <c r="T366" s="9">
        <f>MID(Table1[[#This Row],[Duration of the event described in that row.]],3,2)*60+RIGHT(Table1[[#This Row],[Duration of the event described in that row.]],2)</f>
        <v>0</v>
      </c>
      <c r="U366" s="3">
        <v>365</v>
      </c>
      <c r="V366" s="3" t="s">
        <v>110</v>
      </c>
      <c r="W366" s="3" t="s">
        <v>5</v>
      </c>
      <c r="AI366" s="3" t="str">
        <f>_xlfn.IFNA(INDEX('normalized by minutes'!$AI$12:$AI$28,MATCH('raw data'!AG366,'normalized by minutes'!$AH$12:$AH$28,0)),"")</f>
        <v/>
      </c>
      <c r="AJ366" s="3">
        <f t="shared" si="40"/>
        <v>0</v>
      </c>
      <c r="AO366" s="3" t="s">
        <v>14</v>
      </c>
      <c r="AU366" s="3" t="s">
        <v>284</v>
      </c>
      <c r="AV366" s="3" t="b">
        <f t="shared" si="35"/>
        <v>0</v>
      </c>
      <c r="AW366" s="3" t="b">
        <f t="shared" si="36"/>
        <v>1</v>
      </c>
      <c r="AX366" s="3" t="b">
        <f t="shared" si="37"/>
        <v>0</v>
      </c>
      <c r="AY366" s="3" t="b">
        <f t="shared" si="38"/>
        <v>0</v>
      </c>
      <c r="AZ366" s="3" t="b">
        <f t="shared" si="39"/>
        <v>0</v>
      </c>
      <c r="BA366" s="3">
        <f t="shared" si="41"/>
        <v>0</v>
      </c>
      <c r="BB366" s="3">
        <f>SUM($BA$2:BA366)</f>
        <v>167</v>
      </c>
    </row>
    <row r="367" spans="1:54" x14ac:dyDescent="0.35">
      <c r="A367" s="3">
        <v>42000406</v>
      </c>
      <c r="B367" s="3" t="s">
        <v>101</v>
      </c>
      <c r="C367" s="4">
        <v>44397</v>
      </c>
      <c r="D367" s="3" t="s">
        <v>191</v>
      </c>
      <c r="E367" s="3" t="s">
        <v>103</v>
      </c>
      <c r="F367" s="3" t="s">
        <v>189</v>
      </c>
      <c r="G367" s="3" t="s">
        <v>104</v>
      </c>
      <c r="H367" s="3" t="s">
        <v>106</v>
      </c>
      <c r="I367" s="3" t="s">
        <v>66</v>
      </c>
      <c r="J367" s="3" t="s">
        <v>177</v>
      </c>
      <c r="K367" s="3" t="s">
        <v>68</v>
      </c>
      <c r="L367" s="3" t="s">
        <v>107</v>
      </c>
      <c r="M367" s="3" t="s">
        <v>108</v>
      </c>
      <c r="N367" s="3">
        <v>4</v>
      </c>
      <c r="O367" s="3">
        <v>82</v>
      </c>
      <c r="P367" s="3">
        <v>84</v>
      </c>
      <c r="Q367" s="5">
        <v>6.7708333333333336E-3</v>
      </c>
      <c r="R367" s="5">
        <v>1.5624999999999999E-3</v>
      </c>
      <c r="S367" s="5" t="s">
        <v>563</v>
      </c>
      <c r="T367" s="9">
        <f>MID(Table1[[#This Row],[Duration of the event described in that row.]],3,2)*60+RIGHT(Table1[[#This Row],[Duration of the event described in that row.]],2)</f>
        <v>0</v>
      </c>
      <c r="U367" s="3">
        <v>366</v>
      </c>
      <c r="V367" s="3" t="s">
        <v>110</v>
      </c>
      <c r="W367" s="3" t="s">
        <v>17</v>
      </c>
      <c r="AI367" s="3" t="str">
        <f>_xlfn.IFNA(INDEX('normalized by minutes'!$AI$12:$AI$28,MATCH('raw data'!AG367,'normalized by minutes'!$AH$12:$AH$28,0)),"")</f>
        <v/>
      </c>
      <c r="AJ367" s="3">
        <f t="shared" si="40"/>
        <v>0</v>
      </c>
      <c r="AO367" s="3" t="s">
        <v>80</v>
      </c>
      <c r="AU367" s="3" t="s">
        <v>467</v>
      </c>
      <c r="AV367" s="3" t="b">
        <f t="shared" si="35"/>
        <v>0</v>
      </c>
      <c r="AW367" s="3" t="b">
        <f t="shared" si="36"/>
        <v>0</v>
      </c>
      <c r="AX367" s="3" t="b">
        <f t="shared" si="37"/>
        <v>0</v>
      </c>
      <c r="AY367" s="3" t="b">
        <f t="shared" si="38"/>
        <v>0</v>
      </c>
      <c r="AZ367" s="3" t="b">
        <f t="shared" si="39"/>
        <v>0</v>
      </c>
      <c r="BA367" s="3">
        <f t="shared" si="41"/>
        <v>1</v>
      </c>
      <c r="BB367" s="3">
        <f>SUM($BA$2:BA367)</f>
        <v>168</v>
      </c>
    </row>
    <row r="368" spans="1:54" x14ac:dyDescent="0.35">
      <c r="A368" s="3">
        <v>42000406</v>
      </c>
      <c r="B368" s="3" t="s">
        <v>101</v>
      </c>
      <c r="C368" s="4">
        <v>44397</v>
      </c>
      <c r="D368" s="3" t="s">
        <v>191</v>
      </c>
      <c r="E368" s="3" t="s">
        <v>103</v>
      </c>
      <c r="F368" s="3" t="s">
        <v>189</v>
      </c>
      <c r="G368" s="3" t="s">
        <v>104</v>
      </c>
      <c r="H368" s="3" t="s">
        <v>106</v>
      </c>
      <c r="I368" s="3" t="s">
        <v>66</v>
      </c>
      <c r="J368" s="3" t="s">
        <v>177</v>
      </c>
      <c r="K368" s="3" t="s">
        <v>68</v>
      </c>
      <c r="L368" s="3" t="s">
        <v>107</v>
      </c>
      <c r="M368" s="3" t="s">
        <v>108</v>
      </c>
      <c r="N368" s="3">
        <v>4</v>
      </c>
      <c r="O368" s="3">
        <v>82</v>
      </c>
      <c r="P368" s="3">
        <v>84</v>
      </c>
      <c r="Q368" s="5">
        <v>6.7708333333333336E-3</v>
      </c>
      <c r="R368" s="5">
        <v>1.5624999999999999E-3</v>
      </c>
      <c r="S368" s="5" t="s">
        <v>563</v>
      </c>
      <c r="T368" s="9">
        <f>MID(Table1[[#This Row],[Duration of the event described in that row.]],3,2)*60+RIGHT(Table1[[#This Row],[Duration of the event described in that row.]],2)</f>
        <v>0</v>
      </c>
      <c r="U368" s="3">
        <v>367</v>
      </c>
      <c r="AI368" s="3" t="str">
        <f>_xlfn.IFNA(INDEX('normalized by minutes'!$AI$12:$AI$28,MATCH('raw data'!AG368,'normalized by minutes'!$AH$12:$AH$28,0)),"")</f>
        <v/>
      </c>
      <c r="AJ368" s="3">
        <f t="shared" si="40"/>
        <v>0</v>
      </c>
      <c r="AO368" s="3" t="s">
        <v>12</v>
      </c>
      <c r="AV368" s="3" t="b">
        <f t="shared" si="35"/>
        <v>0</v>
      </c>
      <c r="AW368" s="3" t="b">
        <f t="shared" si="36"/>
        <v>0</v>
      </c>
      <c r="AX368" s="3" t="b">
        <f t="shared" si="37"/>
        <v>0</v>
      </c>
      <c r="AY368" s="3" t="b">
        <f t="shared" si="38"/>
        <v>0</v>
      </c>
      <c r="AZ368" s="3" t="b">
        <f t="shared" si="39"/>
        <v>0</v>
      </c>
      <c r="BA368" s="3">
        <f t="shared" si="41"/>
        <v>0</v>
      </c>
      <c r="BB368" s="3">
        <f>SUM($BA$2:BA368)</f>
        <v>168</v>
      </c>
    </row>
    <row r="369" spans="1:54" x14ac:dyDescent="0.35">
      <c r="A369" s="3">
        <v>42000406</v>
      </c>
      <c r="B369" s="3" t="s">
        <v>101</v>
      </c>
      <c r="C369" s="4">
        <v>44397</v>
      </c>
      <c r="D369" s="3" t="s">
        <v>191</v>
      </c>
      <c r="E369" s="3" t="s">
        <v>103</v>
      </c>
      <c r="F369" s="3" t="s">
        <v>189</v>
      </c>
      <c r="G369" s="3" t="s">
        <v>104</v>
      </c>
      <c r="H369" s="3" t="s">
        <v>106</v>
      </c>
      <c r="I369" s="3" t="s">
        <v>67</v>
      </c>
      <c r="J369" s="3" t="s">
        <v>177</v>
      </c>
      <c r="K369" s="3" t="s">
        <v>68</v>
      </c>
      <c r="L369" s="3" t="s">
        <v>107</v>
      </c>
      <c r="M369" s="3" t="s">
        <v>108</v>
      </c>
      <c r="N369" s="3">
        <v>4</v>
      </c>
      <c r="O369" s="3">
        <v>82</v>
      </c>
      <c r="P369" s="3">
        <v>84</v>
      </c>
      <c r="Q369" s="5">
        <v>6.7708333333333336E-3</v>
      </c>
      <c r="R369" s="5">
        <v>1.5624999999999999E-3</v>
      </c>
      <c r="S369" s="5" t="s">
        <v>563</v>
      </c>
      <c r="T369" s="9">
        <f>MID(Table1[[#This Row],[Duration of the event described in that row.]],3,2)*60+RIGHT(Table1[[#This Row],[Duration of the event described in that row.]],2)</f>
        <v>0</v>
      </c>
      <c r="U369" s="3">
        <v>368</v>
      </c>
      <c r="V369" s="3" t="s">
        <v>69</v>
      </c>
      <c r="W369" s="3" t="s">
        <v>176</v>
      </c>
      <c r="AB369" s="3" t="s">
        <v>67</v>
      </c>
      <c r="AC369" s="3" t="s">
        <v>66</v>
      </c>
      <c r="AG369" s="3" t="s">
        <v>66</v>
      </c>
      <c r="AI369" s="3" t="str">
        <f>_xlfn.IFNA(INDEX('normalized by minutes'!$AI$12:$AI$28,MATCH('raw data'!AG369,'normalized by minutes'!$AH$12:$AH$28,0)),"")</f>
        <v>bucks</v>
      </c>
      <c r="AJ369" s="3">
        <f t="shared" si="40"/>
        <v>0</v>
      </c>
      <c r="AO369" s="3" t="s">
        <v>16</v>
      </c>
      <c r="AU369" s="3" t="s">
        <v>468</v>
      </c>
      <c r="AV369" s="3" t="b">
        <f t="shared" si="35"/>
        <v>0</v>
      </c>
      <c r="AW369" s="3" t="b">
        <f t="shared" si="36"/>
        <v>0</v>
      </c>
      <c r="AX369" s="3" t="b">
        <f t="shared" si="37"/>
        <v>0</v>
      </c>
      <c r="AY369" s="3" t="b">
        <f t="shared" si="38"/>
        <v>0</v>
      </c>
      <c r="AZ369" s="3" t="b">
        <f t="shared" si="39"/>
        <v>0</v>
      </c>
      <c r="BA369" s="3">
        <f t="shared" si="41"/>
        <v>0</v>
      </c>
      <c r="BB369" s="3">
        <f>SUM($BA$2:BA369)</f>
        <v>168</v>
      </c>
    </row>
    <row r="370" spans="1:54" x14ac:dyDescent="0.35">
      <c r="A370" s="3">
        <v>42000406</v>
      </c>
      <c r="B370" s="3" t="s">
        <v>101</v>
      </c>
      <c r="C370" s="4">
        <v>44397</v>
      </c>
      <c r="D370" s="3" t="s">
        <v>105</v>
      </c>
      <c r="E370" s="3" t="s">
        <v>103</v>
      </c>
      <c r="F370" s="3" t="s">
        <v>189</v>
      </c>
      <c r="G370" s="3" t="s">
        <v>104</v>
      </c>
      <c r="H370" s="3" t="s">
        <v>106</v>
      </c>
      <c r="I370" s="3" t="s">
        <v>67</v>
      </c>
      <c r="J370" s="3" t="s">
        <v>177</v>
      </c>
      <c r="K370" s="3" t="s">
        <v>68</v>
      </c>
      <c r="L370" s="3" t="s">
        <v>107</v>
      </c>
      <c r="M370" s="3" t="s">
        <v>108</v>
      </c>
      <c r="N370" s="3">
        <v>4</v>
      </c>
      <c r="O370" s="3">
        <v>82</v>
      </c>
      <c r="P370" s="3">
        <v>84</v>
      </c>
      <c r="Q370" s="5">
        <v>6.7708333333333336E-3</v>
      </c>
      <c r="R370" s="5">
        <v>1.5624999999999999E-3</v>
      </c>
      <c r="S370" s="5" t="s">
        <v>563</v>
      </c>
      <c r="T370" s="9">
        <f>MID(Table1[[#This Row],[Duration of the event described in that row.]],3,2)*60+RIGHT(Table1[[#This Row],[Duration of the event described in that row.]],2)</f>
        <v>0</v>
      </c>
      <c r="U370" s="3">
        <v>369</v>
      </c>
      <c r="V370" s="3" t="s">
        <v>110</v>
      </c>
      <c r="W370" s="3" t="s">
        <v>176</v>
      </c>
      <c r="AB370" s="3" t="s">
        <v>105</v>
      </c>
      <c r="AC370" s="3" t="s">
        <v>191</v>
      </c>
      <c r="AG370" s="3" t="s">
        <v>191</v>
      </c>
      <c r="AI370" s="3" t="str">
        <f>_xlfn.IFNA(INDEX('normalized by minutes'!$AI$12:$AI$28,MATCH('raw data'!AG370,'normalized by minutes'!$AH$12:$AH$28,0)),"")</f>
        <v>suns</v>
      </c>
      <c r="AJ370" s="3">
        <f t="shared" si="40"/>
        <v>0</v>
      </c>
      <c r="AO370" s="3" t="s">
        <v>16</v>
      </c>
      <c r="AU370" s="3" t="s">
        <v>469</v>
      </c>
      <c r="AV370" s="3" t="b">
        <f t="shared" si="35"/>
        <v>0</v>
      </c>
      <c r="AW370" s="3" t="b">
        <f t="shared" si="36"/>
        <v>0</v>
      </c>
      <c r="AX370" s="3" t="b">
        <f t="shared" si="37"/>
        <v>0</v>
      </c>
      <c r="AY370" s="3" t="b">
        <f t="shared" si="38"/>
        <v>0</v>
      </c>
      <c r="AZ370" s="3" t="b">
        <f t="shared" si="39"/>
        <v>0</v>
      </c>
      <c r="BA370" s="3">
        <f t="shared" si="41"/>
        <v>0</v>
      </c>
      <c r="BB370" s="3">
        <f>SUM($BA$2:BA370)</f>
        <v>168</v>
      </c>
    </row>
    <row r="371" spans="1:54" x14ac:dyDescent="0.35">
      <c r="A371" s="3">
        <v>42000406</v>
      </c>
      <c r="B371" s="3" t="s">
        <v>101</v>
      </c>
      <c r="C371" s="4">
        <v>44397</v>
      </c>
      <c r="D371" s="3" t="s">
        <v>105</v>
      </c>
      <c r="E371" s="3" t="s">
        <v>103</v>
      </c>
      <c r="F371" s="3" t="s">
        <v>102</v>
      </c>
      <c r="G371" s="3" t="s">
        <v>104</v>
      </c>
      <c r="H371" s="3" t="s">
        <v>106</v>
      </c>
      <c r="I371" s="3" t="s">
        <v>67</v>
      </c>
      <c r="J371" s="3" t="s">
        <v>177</v>
      </c>
      <c r="K371" s="3" t="s">
        <v>68</v>
      </c>
      <c r="L371" s="3" t="s">
        <v>107</v>
      </c>
      <c r="M371" s="3" t="s">
        <v>108</v>
      </c>
      <c r="N371" s="3">
        <v>4</v>
      </c>
      <c r="O371" s="3">
        <v>82</v>
      </c>
      <c r="P371" s="3">
        <v>84</v>
      </c>
      <c r="Q371" s="5">
        <v>6.7708333333333336E-3</v>
      </c>
      <c r="R371" s="5">
        <v>1.5624999999999999E-3</v>
      </c>
      <c r="S371" s="5" t="s">
        <v>563</v>
      </c>
      <c r="T371" s="9">
        <f>MID(Table1[[#This Row],[Duration of the event described in that row.]],3,2)*60+RIGHT(Table1[[#This Row],[Duration of the event described in that row.]],2)</f>
        <v>0</v>
      </c>
      <c r="U371" s="3">
        <v>370</v>
      </c>
      <c r="V371" s="3" t="s">
        <v>110</v>
      </c>
      <c r="W371" s="3" t="s">
        <v>176</v>
      </c>
      <c r="AB371" s="3" t="s">
        <v>102</v>
      </c>
      <c r="AC371" s="3" t="s">
        <v>189</v>
      </c>
      <c r="AG371" s="3" t="s">
        <v>189</v>
      </c>
      <c r="AI371" s="3" t="str">
        <f>_xlfn.IFNA(INDEX('normalized by minutes'!$AI$12:$AI$28,MATCH('raw data'!AG371,'normalized by minutes'!$AH$12:$AH$28,0)),"")</f>
        <v>suns</v>
      </c>
      <c r="AJ371" s="3">
        <f t="shared" si="40"/>
        <v>0</v>
      </c>
      <c r="AO371" s="3" t="s">
        <v>16</v>
      </c>
      <c r="AU371" s="3" t="s">
        <v>470</v>
      </c>
      <c r="AV371" s="3" t="b">
        <f t="shared" si="35"/>
        <v>0</v>
      </c>
      <c r="AW371" s="3" t="b">
        <f t="shared" si="36"/>
        <v>0</v>
      </c>
      <c r="AX371" s="3" t="b">
        <f t="shared" si="37"/>
        <v>0</v>
      </c>
      <c r="AY371" s="3" t="b">
        <f t="shared" si="38"/>
        <v>0</v>
      </c>
      <c r="AZ371" s="3" t="b">
        <f t="shared" si="39"/>
        <v>0</v>
      </c>
      <c r="BA371" s="3">
        <f t="shared" si="41"/>
        <v>0</v>
      </c>
      <c r="BB371" s="3">
        <f>SUM($BA$2:BA371)</f>
        <v>168</v>
      </c>
    </row>
    <row r="372" spans="1:54" x14ac:dyDescent="0.35">
      <c r="A372" s="3">
        <v>42000406</v>
      </c>
      <c r="B372" s="3" t="s">
        <v>101</v>
      </c>
      <c r="C372" s="4">
        <v>44397</v>
      </c>
      <c r="D372" s="3" t="s">
        <v>105</v>
      </c>
      <c r="E372" s="3" t="s">
        <v>103</v>
      </c>
      <c r="F372" s="3" t="s">
        <v>102</v>
      </c>
      <c r="G372" s="3" t="s">
        <v>104</v>
      </c>
      <c r="H372" s="3" t="s">
        <v>106</v>
      </c>
      <c r="I372" s="3" t="s">
        <v>67</v>
      </c>
      <c r="J372" s="3" t="s">
        <v>177</v>
      </c>
      <c r="K372" s="3" t="s">
        <v>68</v>
      </c>
      <c r="L372" s="3" t="s">
        <v>107</v>
      </c>
      <c r="M372" s="3" t="s">
        <v>108</v>
      </c>
      <c r="N372" s="3">
        <v>4</v>
      </c>
      <c r="O372" s="3">
        <v>82</v>
      </c>
      <c r="P372" s="3">
        <v>84</v>
      </c>
      <c r="Q372" s="5">
        <v>6.5856481481481469E-3</v>
      </c>
      <c r="R372" s="5">
        <v>1.7476851851851852E-3</v>
      </c>
      <c r="S372" s="5" t="s">
        <v>584</v>
      </c>
      <c r="T372" s="9">
        <f>MID(Table1[[#This Row],[Duration of the event described in that row.]],3,2)*60+RIGHT(Table1[[#This Row],[Duration of the event described in that row.]],2)</f>
        <v>16</v>
      </c>
      <c r="U372" s="3">
        <v>371</v>
      </c>
      <c r="V372" s="3" t="s">
        <v>110</v>
      </c>
      <c r="W372" s="3" t="s">
        <v>7</v>
      </c>
      <c r="AG372" s="3" t="s">
        <v>105</v>
      </c>
      <c r="AH372" s="3">
        <v>0</v>
      </c>
      <c r="AI372" s="3" t="str">
        <f>_xlfn.IFNA(INDEX('normalized by minutes'!$AI$12:$AI$28,MATCH('raw data'!AG372,'normalized by minutes'!$AH$12:$AH$28,0)),"")</f>
        <v>suns</v>
      </c>
      <c r="AJ372" s="3">
        <f t="shared" si="40"/>
        <v>0</v>
      </c>
      <c r="AM372" s="3" t="s">
        <v>4</v>
      </c>
      <c r="AO372" s="3" t="s">
        <v>128</v>
      </c>
      <c r="AP372" s="3">
        <v>29</v>
      </c>
      <c r="AQ372" s="3">
        <v>-197</v>
      </c>
      <c r="AR372" s="3">
        <v>209</v>
      </c>
      <c r="AS372" s="3">
        <v>44.7</v>
      </c>
      <c r="AT372" s="3">
        <v>25.9</v>
      </c>
      <c r="AU372" s="3" t="s">
        <v>471</v>
      </c>
      <c r="AV372" s="3" t="b">
        <f t="shared" si="35"/>
        <v>0</v>
      </c>
      <c r="AW372" s="3" t="b">
        <f t="shared" si="36"/>
        <v>0</v>
      </c>
      <c r="AX372" s="3" t="b">
        <f t="shared" si="37"/>
        <v>0</v>
      </c>
      <c r="AY372" s="3" t="b">
        <f t="shared" si="38"/>
        <v>0</v>
      </c>
      <c r="AZ372" s="3" t="b">
        <f t="shared" si="39"/>
        <v>0</v>
      </c>
      <c r="BA372" s="3">
        <f t="shared" si="41"/>
        <v>0</v>
      </c>
      <c r="BB372" s="3">
        <f>SUM($BA$2:BA372)</f>
        <v>168</v>
      </c>
    </row>
    <row r="373" spans="1:54" x14ac:dyDescent="0.35">
      <c r="A373" s="3">
        <v>42000406</v>
      </c>
      <c r="B373" s="3" t="s">
        <v>101</v>
      </c>
      <c r="C373" s="4">
        <v>44397</v>
      </c>
      <c r="D373" s="3" t="s">
        <v>105</v>
      </c>
      <c r="E373" s="3" t="s">
        <v>103</v>
      </c>
      <c r="F373" s="3" t="s">
        <v>102</v>
      </c>
      <c r="G373" s="3" t="s">
        <v>104</v>
      </c>
      <c r="H373" s="3" t="s">
        <v>106</v>
      </c>
      <c r="I373" s="3" t="s">
        <v>67</v>
      </c>
      <c r="J373" s="3" t="s">
        <v>177</v>
      </c>
      <c r="K373" s="3" t="s">
        <v>68</v>
      </c>
      <c r="L373" s="3" t="s">
        <v>107</v>
      </c>
      <c r="M373" s="3" t="s">
        <v>108</v>
      </c>
      <c r="N373" s="3">
        <v>4</v>
      </c>
      <c r="O373" s="3">
        <v>82</v>
      </c>
      <c r="P373" s="3">
        <v>84</v>
      </c>
      <c r="Q373" s="5">
        <v>6.5509259259259262E-3</v>
      </c>
      <c r="R373" s="5">
        <v>1.7824074074074072E-3</v>
      </c>
      <c r="S373" s="5" t="s">
        <v>578</v>
      </c>
      <c r="T373" s="9">
        <f>MID(Table1[[#This Row],[Duration of the event described in that row.]],3,2)*60+RIGHT(Table1[[#This Row],[Duration of the event described in that row.]],2)</f>
        <v>3</v>
      </c>
      <c r="U373" s="3">
        <v>372</v>
      </c>
      <c r="V373" s="3" t="s">
        <v>69</v>
      </c>
      <c r="W373" s="3" t="s">
        <v>5</v>
      </c>
      <c r="AG373" s="3" t="s">
        <v>67</v>
      </c>
      <c r="AI373" s="3" t="str">
        <f>_xlfn.IFNA(INDEX('normalized by minutes'!$AI$12:$AI$28,MATCH('raw data'!AG373,'normalized by minutes'!$AH$12:$AH$28,0)),"")</f>
        <v>bucks</v>
      </c>
      <c r="AJ373" s="3">
        <f t="shared" si="40"/>
        <v>0</v>
      </c>
      <c r="AO373" s="3" t="s">
        <v>14</v>
      </c>
      <c r="AU373" s="3" t="s">
        <v>472</v>
      </c>
      <c r="AV373" s="3" t="b">
        <f t="shared" si="35"/>
        <v>0</v>
      </c>
      <c r="AW373" s="3" t="b">
        <f t="shared" si="36"/>
        <v>1</v>
      </c>
      <c r="AX373" s="3" t="b">
        <f t="shared" si="37"/>
        <v>0</v>
      </c>
      <c r="AY373" s="3" t="b">
        <f t="shared" si="38"/>
        <v>0</v>
      </c>
      <c r="AZ373" s="3" t="b">
        <f t="shared" si="39"/>
        <v>0</v>
      </c>
      <c r="BA373" s="3">
        <f t="shared" si="41"/>
        <v>0</v>
      </c>
      <c r="BB373" s="3">
        <f>SUM($BA$2:BA373)</f>
        <v>168</v>
      </c>
    </row>
    <row r="374" spans="1:54" x14ac:dyDescent="0.35">
      <c r="A374" s="3">
        <v>42000406</v>
      </c>
      <c r="B374" s="3" t="s">
        <v>101</v>
      </c>
      <c r="C374" s="4">
        <v>44397</v>
      </c>
      <c r="D374" s="3" t="s">
        <v>105</v>
      </c>
      <c r="E374" s="3" t="s">
        <v>103</v>
      </c>
      <c r="F374" s="3" t="s">
        <v>102</v>
      </c>
      <c r="G374" s="3" t="s">
        <v>104</v>
      </c>
      <c r="H374" s="3" t="s">
        <v>106</v>
      </c>
      <c r="I374" s="3" t="s">
        <v>67</v>
      </c>
      <c r="J374" s="3" t="s">
        <v>177</v>
      </c>
      <c r="K374" s="3" t="s">
        <v>68</v>
      </c>
      <c r="L374" s="3" t="s">
        <v>107</v>
      </c>
      <c r="M374" s="3" t="s">
        <v>108</v>
      </c>
      <c r="N374" s="3">
        <v>4</v>
      </c>
      <c r="O374" s="3">
        <v>82</v>
      </c>
      <c r="P374" s="3">
        <v>84</v>
      </c>
      <c r="Q374" s="5">
        <v>6.4351851851851861E-3</v>
      </c>
      <c r="R374" s="5">
        <v>1.8981481481481482E-3</v>
      </c>
      <c r="S374" s="5" t="s">
        <v>579</v>
      </c>
      <c r="T374" s="9">
        <f>MID(Table1[[#This Row],[Duration of the event described in that row.]],3,2)*60+RIGHT(Table1[[#This Row],[Duration of the event described in that row.]],2)</f>
        <v>10</v>
      </c>
      <c r="U374" s="3">
        <v>373</v>
      </c>
      <c r="V374" s="3" t="s">
        <v>69</v>
      </c>
      <c r="W374" s="3" t="s">
        <v>18</v>
      </c>
      <c r="AG374" s="3" t="s">
        <v>67</v>
      </c>
      <c r="AI374" s="3" t="str">
        <f>_xlfn.IFNA(INDEX('normalized by minutes'!$AI$12:$AI$28,MATCH('raw data'!AG374,'normalized by minutes'!$AH$12:$AH$28,0)),"")</f>
        <v>bucks</v>
      </c>
      <c r="AJ374" s="3">
        <f t="shared" si="40"/>
        <v>0</v>
      </c>
      <c r="AL374" s="3" t="s">
        <v>72</v>
      </c>
      <c r="AN374" s="3" t="s">
        <v>105</v>
      </c>
      <c r="AO374" s="3" t="s">
        <v>72</v>
      </c>
      <c r="AU374" s="3" t="s">
        <v>473</v>
      </c>
      <c r="AV374" s="3" t="b">
        <f t="shared" si="35"/>
        <v>0</v>
      </c>
      <c r="AW374" s="3" t="b">
        <f t="shared" si="36"/>
        <v>0</v>
      </c>
      <c r="AX374" s="3" t="b">
        <f t="shared" si="37"/>
        <v>1</v>
      </c>
      <c r="AY374" s="3" t="b">
        <f t="shared" si="38"/>
        <v>0</v>
      </c>
      <c r="AZ374" s="3" t="b">
        <f t="shared" si="39"/>
        <v>0</v>
      </c>
      <c r="BA374" s="3">
        <f t="shared" si="41"/>
        <v>1</v>
      </c>
      <c r="BB374" s="3">
        <f>SUM($BA$2:BA374)</f>
        <v>169</v>
      </c>
    </row>
    <row r="375" spans="1:54" x14ac:dyDescent="0.35">
      <c r="A375" s="3">
        <v>42000406</v>
      </c>
      <c r="B375" s="3" t="s">
        <v>101</v>
      </c>
      <c r="C375" s="4">
        <v>44397</v>
      </c>
      <c r="D375" s="3" t="s">
        <v>105</v>
      </c>
      <c r="E375" s="3" t="s">
        <v>103</v>
      </c>
      <c r="F375" s="3" t="s">
        <v>102</v>
      </c>
      <c r="G375" s="3" t="s">
        <v>104</v>
      </c>
      <c r="H375" s="3" t="s">
        <v>106</v>
      </c>
      <c r="I375" s="3" t="s">
        <v>67</v>
      </c>
      <c r="J375" s="3" t="s">
        <v>177</v>
      </c>
      <c r="K375" s="3" t="s">
        <v>68</v>
      </c>
      <c r="L375" s="3" t="s">
        <v>107</v>
      </c>
      <c r="M375" s="3" t="s">
        <v>108</v>
      </c>
      <c r="N375" s="3">
        <v>4</v>
      </c>
      <c r="O375" s="3">
        <v>82</v>
      </c>
      <c r="P375" s="3">
        <v>84</v>
      </c>
      <c r="Q375" s="5">
        <v>6.215277777777777E-3</v>
      </c>
      <c r="R375" s="5">
        <v>2.1180555555555553E-3</v>
      </c>
      <c r="S375" s="5" t="s">
        <v>567</v>
      </c>
      <c r="T375" s="9">
        <f>MID(Table1[[#This Row],[Duration of the event described in that row.]],3,2)*60+RIGHT(Table1[[#This Row],[Duration of the event described in that row.]],2)</f>
        <v>19</v>
      </c>
      <c r="U375" s="3">
        <v>374</v>
      </c>
      <c r="V375" s="3" t="s">
        <v>110</v>
      </c>
      <c r="W375" s="3" t="s">
        <v>7</v>
      </c>
      <c r="AA375" s="3" t="s">
        <v>67</v>
      </c>
      <c r="AG375" s="3" t="s">
        <v>103</v>
      </c>
      <c r="AH375" s="3">
        <v>0</v>
      </c>
      <c r="AI375" s="3" t="str">
        <f>_xlfn.IFNA(INDEX('normalized by minutes'!$AI$12:$AI$28,MATCH('raw data'!AG375,'normalized by minutes'!$AH$12:$AH$28,0)),"")</f>
        <v>suns</v>
      </c>
      <c r="AJ375" s="3">
        <f t="shared" si="40"/>
        <v>0</v>
      </c>
      <c r="AM375" s="3" t="s">
        <v>4</v>
      </c>
      <c r="AO375" s="3" t="s">
        <v>228</v>
      </c>
      <c r="AP375" s="3">
        <v>8</v>
      </c>
      <c r="AQ375" s="3">
        <v>-40</v>
      </c>
      <c r="AR375" s="3">
        <v>67</v>
      </c>
      <c r="AS375" s="3">
        <v>29</v>
      </c>
      <c r="AT375" s="3">
        <v>11.7</v>
      </c>
      <c r="AU375" s="3" t="s">
        <v>474</v>
      </c>
      <c r="AV375" s="3" t="b">
        <f t="shared" si="35"/>
        <v>0</v>
      </c>
      <c r="AW375" s="3" t="b">
        <f t="shared" si="36"/>
        <v>0</v>
      </c>
      <c r="AX375" s="3" t="b">
        <f t="shared" si="37"/>
        <v>0</v>
      </c>
      <c r="AY375" s="3" t="b">
        <f t="shared" si="38"/>
        <v>0</v>
      </c>
      <c r="AZ375" s="3" t="b">
        <f t="shared" si="39"/>
        <v>0</v>
      </c>
      <c r="BA375" s="3">
        <f t="shared" si="41"/>
        <v>1</v>
      </c>
      <c r="BB375" s="3">
        <f>SUM($BA$2:BA375)</f>
        <v>170</v>
      </c>
    </row>
    <row r="376" spans="1:54" x14ac:dyDescent="0.35">
      <c r="A376" s="3">
        <v>42000406</v>
      </c>
      <c r="B376" s="3" t="s">
        <v>101</v>
      </c>
      <c r="C376" s="4">
        <v>44397</v>
      </c>
      <c r="D376" s="3" t="s">
        <v>105</v>
      </c>
      <c r="E376" s="3" t="s">
        <v>103</v>
      </c>
      <c r="F376" s="3" t="s">
        <v>102</v>
      </c>
      <c r="G376" s="3" t="s">
        <v>104</v>
      </c>
      <c r="H376" s="3" t="s">
        <v>106</v>
      </c>
      <c r="I376" s="3" t="s">
        <v>67</v>
      </c>
      <c r="J376" s="3" t="s">
        <v>177</v>
      </c>
      <c r="K376" s="3" t="s">
        <v>68</v>
      </c>
      <c r="L376" s="3" t="s">
        <v>107</v>
      </c>
      <c r="M376" s="3" t="s">
        <v>108</v>
      </c>
      <c r="N376" s="3">
        <v>4</v>
      </c>
      <c r="O376" s="3">
        <v>82</v>
      </c>
      <c r="P376" s="3">
        <v>84</v>
      </c>
      <c r="Q376" s="5">
        <v>6.2037037037037043E-3</v>
      </c>
      <c r="R376" s="5">
        <v>2.1296296296296298E-3</v>
      </c>
      <c r="S376" s="5" t="s">
        <v>573</v>
      </c>
      <c r="T376" s="9">
        <f>MID(Table1[[#This Row],[Duration of the event described in that row.]],3,2)*60+RIGHT(Table1[[#This Row],[Duration of the event described in that row.]],2)</f>
        <v>1</v>
      </c>
      <c r="U376" s="3">
        <v>375</v>
      </c>
      <c r="V376" s="3" t="s">
        <v>110</v>
      </c>
      <c r="W376" s="3" t="s">
        <v>5</v>
      </c>
      <c r="AG376" s="3" t="s">
        <v>105</v>
      </c>
      <c r="AI376" s="3" t="str">
        <f>_xlfn.IFNA(INDEX('normalized by minutes'!$AI$12:$AI$28,MATCH('raw data'!AG376,'normalized by minutes'!$AH$12:$AH$28,0)),"")</f>
        <v>suns</v>
      </c>
      <c r="AJ376" s="3">
        <f t="shared" si="40"/>
        <v>0</v>
      </c>
      <c r="AO376" s="3" t="s">
        <v>6</v>
      </c>
      <c r="AU376" s="3" t="s">
        <v>475</v>
      </c>
      <c r="AV376" s="3" t="b">
        <f t="shared" si="35"/>
        <v>0</v>
      </c>
      <c r="AW376" s="3" t="b">
        <f t="shared" si="36"/>
        <v>0</v>
      </c>
      <c r="AX376" s="3" t="b">
        <f t="shared" si="37"/>
        <v>0</v>
      </c>
      <c r="AY376" s="3" t="b">
        <f t="shared" si="38"/>
        <v>0</v>
      </c>
      <c r="AZ376" s="3" t="b">
        <f t="shared" si="39"/>
        <v>0</v>
      </c>
      <c r="BA376" s="3">
        <f t="shared" si="41"/>
        <v>0</v>
      </c>
      <c r="BB376" s="3">
        <f>SUM($BA$2:BA376)</f>
        <v>170</v>
      </c>
    </row>
    <row r="377" spans="1:54" x14ac:dyDescent="0.35">
      <c r="A377" s="3">
        <v>42000406</v>
      </c>
      <c r="B377" s="3" t="s">
        <v>101</v>
      </c>
      <c r="C377" s="4">
        <v>44397</v>
      </c>
      <c r="D377" s="3" t="s">
        <v>105</v>
      </c>
      <c r="E377" s="3" t="s">
        <v>103</v>
      </c>
      <c r="F377" s="3" t="s">
        <v>102</v>
      </c>
      <c r="G377" s="3" t="s">
        <v>104</v>
      </c>
      <c r="H377" s="3" t="s">
        <v>106</v>
      </c>
      <c r="I377" s="3" t="s">
        <v>67</v>
      </c>
      <c r="J377" s="3" t="s">
        <v>177</v>
      </c>
      <c r="K377" s="3" t="s">
        <v>68</v>
      </c>
      <c r="L377" s="3" t="s">
        <v>107</v>
      </c>
      <c r="M377" s="3" t="s">
        <v>108</v>
      </c>
      <c r="N377" s="3">
        <v>4</v>
      </c>
      <c r="O377" s="3">
        <v>82</v>
      </c>
      <c r="P377" s="3">
        <v>84</v>
      </c>
      <c r="Q377" s="5">
        <v>6.145833333333333E-3</v>
      </c>
      <c r="R377" s="5">
        <v>2.1874999999999998E-3</v>
      </c>
      <c r="S377" s="5" t="s">
        <v>580</v>
      </c>
      <c r="T377" s="9">
        <f>MID(Table1[[#This Row],[Duration of the event described in that row.]],3,2)*60+RIGHT(Table1[[#This Row],[Duration of the event described in that row.]],2)</f>
        <v>5</v>
      </c>
      <c r="U377" s="3">
        <v>376</v>
      </c>
      <c r="V377" s="3" t="s">
        <v>110</v>
      </c>
      <c r="W377" s="3" t="s">
        <v>7</v>
      </c>
      <c r="AG377" s="3" t="s">
        <v>105</v>
      </c>
      <c r="AH377" s="3">
        <v>0</v>
      </c>
      <c r="AI377" s="3" t="str">
        <f>_xlfn.IFNA(INDEX('normalized by minutes'!$AI$12:$AI$28,MATCH('raw data'!AG377,'normalized by minutes'!$AH$12:$AH$28,0)),"")</f>
        <v>suns</v>
      </c>
      <c r="AJ377" s="3">
        <f t="shared" si="40"/>
        <v>0</v>
      </c>
      <c r="AM377" s="3" t="s">
        <v>4</v>
      </c>
      <c r="AO377" s="3" t="s">
        <v>128</v>
      </c>
      <c r="AP377" s="3">
        <v>36</v>
      </c>
      <c r="AQ377" s="3">
        <v>-208</v>
      </c>
      <c r="AR377" s="3">
        <v>299</v>
      </c>
      <c r="AS377" s="3">
        <v>45.8</v>
      </c>
      <c r="AT377" s="3">
        <v>34.9</v>
      </c>
      <c r="AU377" s="3" t="s">
        <v>476</v>
      </c>
      <c r="AV377" s="3" t="b">
        <f t="shared" si="35"/>
        <v>0</v>
      </c>
      <c r="AW377" s="3" t="b">
        <f t="shared" si="36"/>
        <v>0</v>
      </c>
      <c r="AX377" s="3" t="b">
        <f t="shared" si="37"/>
        <v>0</v>
      </c>
      <c r="AY377" s="3" t="b">
        <f t="shared" si="38"/>
        <v>0</v>
      </c>
      <c r="AZ377" s="3" t="b">
        <f t="shared" si="39"/>
        <v>0</v>
      </c>
      <c r="BA377" s="3">
        <f t="shared" si="41"/>
        <v>0</v>
      </c>
      <c r="BB377" s="3">
        <f>SUM($BA$2:BA377)</f>
        <v>170</v>
      </c>
    </row>
    <row r="378" spans="1:54" x14ac:dyDescent="0.35">
      <c r="A378" s="3">
        <v>42000406</v>
      </c>
      <c r="B378" s="3" t="s">
        <v>101</v>
      </c>
      <c r="C378" s="4">
        <v>44397</v>
      </c>
      <c r="D378" s="3" t="s">
        <v>105</v>
      </c>
      <c r="E378" s="3" t="s">
        <v>103</v>
      </c>
      <c r="F378" s="3" t="s">
        <v>102</v>
      </c>
      <c r="G378" s="3" t="s">
        <v>104</v>
      </c>
      <c r="H378" s="3" t="s">
        <v>106</v>
      </c>
      <c r="I378" s="3" t="s">
        <v>67</v>
      </c>
      <c r="J378" s="3" t="s">
        <v>177</v>
      </c>
      <c r="K378" s="3" t="s">
        <v>68</v>
      </c>
      <c r="L378" s="3" t="s">
        <v>107</v>
      </c>
      <c r="M378" s="3" t="s">
        <v>108</v>
      </c>
      <c r="N378" s="3">
        <v>4</v>
      </c>
      <c r="O378" s="3">
        <v>82</v>
      </c>
      <c r="P378" s="3">
        <v>84</v>
      </c>
      <c r="Q378" s="5">
        <v>6.145833333333333E-3</v>
      </c>
      <c r="R378" s="5">
        <v>2.1874999999999998E-3</v>
      </c>
      <c r="S378" s="5" t="s">
        <v>563</v>
      </c>
      <c r="T378" s="9">
        <f>MID(Table1[[#This Row],[Duration of the event described in that row.]],3,2)*60+RIGHT(Table1[[#This Row],[Duration of the event described in that row.]],2)</f>
        <v>0</v>
      </c>
      <c r="U378" s="3">
        <v>377</v>
      </c>
      <c r="V378" s="3" t="s">
        <v>69</v>
      </c>
      <c r="W378" s="3" t="s">
        <v>5</v>
      </c>
      <c r="AG378" s="3" t="s">
        <v>177</v>
      </c>
      <c r="AI378" s="3" t="str">
        <f>_xlfn.IFNA(INDEX('normalized by minutes'!$AI$12:$AI$28,MATCH('raw data'!AG378,'normalized by minutes'!$AH$12:$AH$28,0)),"")</f>
        <v>bucks</v>
      </c>
      <c r="AJ378" s="3">
        <f t="shared" si="40"/>
        <v>0</v>
      </c>
      <c r="AO378" s="3" t="s">
        <v>14</v>
      </c>
      <c r="AU378" s="3" t="s">
        <v>477</v>
      </c>
      <c r="AV378" s="3" t="b">
        <f t="shared" si="35"/>
        <v>0</v>
      </c>
      <c r="AW378" s="3" t="b">
        <f t="shared" si="36"/>
        <v>1</v>
      </c>
      <c r="AX378" s="3" t="b">
        <f t="shared" si="37"/>
        <v>0</v>
      </c>
      <c r="AY378" s="3" t="b">
        <f t="shared" si="38"/>
        <v>0</v>
      </c>
      <c r="AZ378" s="3" t="b">
        <f t="shared" si="39"/>
        <v>0</v>
      </c>
      <c r="BA378" s="3">
        <f t="shared" si="41"/>
        <v>0</v>
      </c>
      <c r="BB378" s="3">
        <f>SUM($BA$2:BA378)</f>
        <v>170</v>
      </c>
    </row>
    <row r="379" spans="1:54" x14ac:dyDescent="0.35">
      <c r="A379" s="3">
        <v>42000406</v>
      </c>
      <c r="B379" s="3" t="s">
        <v>101</v>
      </c>
      <c r="C379" s="4">
        <v>44397</v>
      </c>
      <c r="D379" s="3" t="s">
        <v>105</v>
      </c>
      <c r="E379" s="3" t="s">
        <v>103</v>
      </c>
      <c r="F379" s="3" t="s">
        <v>102</v>
      </c>
      <c r="G379" s="3" t="s">
        <v>104</v>
      </c>
      <c r="H379" s="3" t="s">
        <v>106</v>
      </c>
      <c r="I379" s="3" t="s">
        <v>67</v>
      </c>
      <c r="J379" s="3" t="s">
        <v>177</v>
      </c>
      <c r="K379" s="3" t="s">
        <v>68</v>
      </c>
      <c r="L379" s="3" t="s">
        <v>107</v>
      </c>
      <c r="M379" s="3" t="s">
        <v>108</v>
      </c>
      <c r="N379" s="3">
        <v>4</v>
      </c>
      <c r="O379" s="3">
        <v>82</v>
      </c>
      <c r="P379" s="3">
        <v>84</v>
      </c>
      <c r="Q379" s="5">
        <v>6.0416666666666665E-3</v>
      </c>
      <c r="R379" s="5">
        <v>2.2916666666666667E-3</v>
      </c>
      <c r="S379" s="5" t="s">
        <v>577</v>
      </c>
      <c r="T379" s="9">
        <f>MID(Table1[[#This Row],[Duration of the event described in that row.]],3,2)*60+RIGHT(Table1[[#This Row],[Duration of the event described in that row.]],2)</f>
        <v>9</v>
      </c>
      <c r="U379" s="3">
        <v>378</v>
      </c>
      <c r="V379" s="3" t="s">
        <v>69</v>
      </c>
      <c r="W379" s="3" t="s">
        <v>7</v>
      </c>
      <c r="AG379" s="3" t="s">
        <v>68</v>
      </c>
      <c r="AH379" s="3">
        <v>0</v>
      </c>
      <c r="AI379" s="3" t="str">
        <f>_xlfn.IFNA(INDEX('normalized by minutes'!$AI$12:$AI$28,MATCH('raw data'!AG379,'normalized by minutes'!$AH$12:$AH$28,0)),"")</f>
        <v>bucks</v>
      </c>
      <c r="AJ379" s="3">
        <f t="shared" si="40"/>
        <v>0</v>
      </c>
      <c r="AM379" s="3" t="s">
        <v>4</v>
      </c>
      <c r="AO379" s="3" t="s">
        <v>117</v>
      </c>
      <c r="AP379" s="3">
        <v>12</v>
      </c>
      <c r="AQ379" s="3">
        <v>117</v>
      </c>
      <c r="AR379" s="3">
        <v>42</v>
      </c>
      <c r="AS379" s="3">
        <v>36.700000000000003</v>
      </c>
      <c r="AT379" s="3">
        <v>84.8</v>
      </c>
      <c r="AU379" s="3" t="s">
        <v>478</v>
      </c>
      <c r="AV379" s="3" t="b">
        <f t="shared" si="35"/>
        <v>0</v>
      </c>
      <c r="AW379" s="3" t="b">
        <f t="shared" si="36"/>
        <v>0</v>
      </c>
      <c r="AX379" s="3" t="b">
        <f t="shared" si="37"/>
        <v>0</v>
      </c>
      <c r="AY379" s="3" t="b">
        <f t="shared" si="38"/>
        <v>0</v>
      </c>
      <c r="AZ379" s="3" t="b">
        <f t="shared" si="39"/>
        <v>0</v>
      </c>
      <c r="BA379" s="3">
        <f t="shared" si="41"/>
        <v>1</v>
      </c>
      <c r="BB379" s="3">
        <f>SUM($BA$2:BA379)</f>
        <v>171</v>
      </c>
    </row>
    <row r="380" spans="1:54" x14ac:dyDescent="0.35">
      <c r="A380" s="3">
        <v>42000406</v>
      </c>
      <c r="B380" s="3" t="s">
        <v>101</v>
      </c>
      <c r="C380" s="4">
        <v>44397</v>
      </c>
      <c r="D380" s="3" t="s">
        <v>105</v>
      </c>
      <c r="E380" s="3" t="s">
        <v>103</v>
      </c>
      <c r="F380" s="3" t="s">
        <v>102</v>
      </c>
      <c r="G380" s="3" t="s">
        <v>104</v>
      </c>
      <c r="H380" s="3" t="s">
        <v>106</v>
      </c>
      <c r="I380" s="3" t="s">
        <v>67</v>
      </c>
      <c r="J380" s="3" t="s">
        <v>177</v>
      </c>
      <c r="K380" s="3" t="s">
        <v>68</v>
      </c>
      <c r="L380" s="3" t="s">
        <v>107</v>
      </c>
      <c r="M380" s="3" t="s">
        <v>108</v>
      </c>
      <c r="N380" s="3">
        <v>4</v>
      </c>
      <c r="O380" s="3">
        <v>82</v>
      </c>
      <c r="P380" s="3">
        <v>84</v>
      </c>
      <c r="Q380" s="5">
        <v>6.030092592592593E-3</v>
      </c>
      <c r="R380" s="5">
        <v>2.3032407407407407E-3</v>
      </c>
      <c r="S380" s="5" t="s">
        <v>573</v>
      </c>
      <c r="T380" s="9">
        <f>MID(Table1[[#This Row],[Duration of the event described in that row.]],3,2)*60+RIGHT(Table1[[#This Row],[Duration of the event described in that row.]],2)</f>
        <v>1</v>
      </c>
      <c r="U380" s="3">
        <v>379</v>
      </c>
      <c r="V380" s="3" t="s">
        <v>69</v>
      </c>
      <c r="W380" s="3" t="s">
        <v>5</v>
      </c>
      <c r="AG380" s="3" t="s">
        <v>67</v>
      </c>
      <c r="AI380" s="3" t="str">
        <f>_xlfn.IFNA(INDEX('normalized by minutes'!$AI$12:$AI$28,MATCH('raw data'!AG380,'normalized by minutes'!$AH$12:$AH$28,0)),"")</f>
        <v>bucks</v>
      </c>
      <c r="AJ380" s="3">
        <f t="shared" si="40"/>
        <v>0</v>
      </c>
      <c r="AO380" s="3" t="s">
        <v>6</v>
      </c>
      <c r="AU380" s="3" t="s">
        <v>479</v>
      </c>
      <c r="AV380" s="3" t="b">
        <f t="shared" si="35"/>
        <v>0</v>
      </c>
      <c r="AW380" s="3" t="b">
        <f t="shared" si="36"/>
        <v>0</v>
      </c>
      <c r="AX380" s="3" t="b">
        <f t="shared" si="37"/>
        <v>0</v>
      </c>
      <c r="AY380" s="3" t="b">
        <f t="shared" si="38"/>
        <v>0</v>
      </c>
      <c r="AZ380" s="3" t="b">
        <f t="shared" si="39"/>
        <v>0</v>
      </c>
      <c r="BA380" s="3">
        <f t="shared" si="41"/>
        <v>0</v>
      </c>
      <c r="BB380" s="3">
        <f>SUM($BA$2:BA380)</f>
        <v>171</v>
      </c>
    </row>
    <row r="381" spans="1:54" x14ac:dyDescent="0.35">
      <c r="A381" s="3">
        <v>42000406</v>
      </c>
      <c r="B381" s="3" t="s">
        <v>101</v>
      </c>
      <c r="C381" s="4">
        <v>44397</v>
      </c>
      <c r="D381" s="3" t="s">
        <v>105</v>
      </c>
      <c r="E381" s="3" t="s">
        <v>103</v>
      </c>
      <c r="F381" s="3" t="s">
        <v>102</v>
      </c>
      <c r="G381" s="3" t="s">
        <v>104</v>
      </c>
      <c r="H381" s="3" t="s">
        <v>106</v>
      </c>
      <c r="I381" s="3" t="s">
        <v>67</v>
      </c>
      <c r="J381" s="3" t="s">
        <v>177</v>
      </c>
      <c r="K381" s="3" t="s">
        <v>68</v>
      </c>
      <c r="L381" s="3" t="s">
        <v>107</v>
      </c>
      <c r="M381" s="3" t="s">
        <v>108</v>
      </c>
      <c r="N381" s="3">
        <v>4</v>
      </c>
      <c r="O381" s="3">
        <v>82</v>
      </c>
      <c r="P381" s="3">
        <v>86</v>
      </c>
      <c r="Q381" s="5">
        <v>6.030092592592593E-3</v>
      </c>
      <c r="R381" s="5">
        <v>2.3032407407407407E-3</v>
      </c>
      <c r="S381" s="5" t="s">
        <v>563</v>
      </c>
      <c r="T381" s="9">
        <f>MID(Table1[[#This Row],[Duration of the event described in that row.]],3,2)*60+RIGHT(Table1[[#This Row],[Duration of the event described in that row.]],2)</f>
        <v>0</v>
      </c>
      <c r="U381" s="3">
        <v>380</v>
      </c>
      <c r="V381" s="3" t="s">
        <v>69</v>
      </c>
      <c r="W381" s="3" t="s">
        <v>7</v>
      </c>
      <c r="AG381" s="3" t="s">
        <v>67</v>
      </c>
      <c r="AH381" s="3">
        <v>2</v>
      </c>
      <c r="AI381" s="3" t="str">
        <f>_xlfn.IFNA(INDEX('normalized by minutes'!$AI$12:$AI$28,MATCH('raw data'!AG381,'normalized by minutes'!$AH$12:$AH$28,0)),"")</f>
        <v>bucks</v>
      </c>
      <c r="AJ381" s="3">
        <f t="shared" si="40"/>
        <v>2</v>
      </c>
      <c r="AM381" s="3" t="s">
        <v>8</v>
      </c>
      <c r="AO381" s="3" t="s">
        <v>115</v>
      </c>
      <c r="AP381" s="3">
        <v>0</v>
      </c>
      <c r="AQ381" s="3">
        <v>0</v>
      </c>
      <c r="AR381" s="3">
        <v>0</v>
      </c>
      <c r="AS381" s="3">
        <v>25</v>
      </c>
      <c r="AT381" s="3">
        <v>89</v>
      </c>
      <c r="AU381" s="3" t="s">
        <v>480</v>
      </c>
      <c r="AV381" s="3" t="b">
        <f t="shared" si="35"/>
        <v>1</v>
      </c>
      <c r="AW381" s="3" t="b">
        <f t="shared" si="36"/>
        <v>0</v>
      </c>
      <c r="AX381" s="3" t="b">
        <f t="shared" si="37"/>
        <v>0</v>
      </c>
      <c r="AY381" s="3" t="b">
        <f t="shared" si="38"/>
        <v>0</v>
      </c>
      <c r="AZ381" s="3" t="b">
        <f t="shared" si="39"/>
        <v>0</v>
      </c>
      <c r="BA381" s="3">
        <f t="shared" si="41"/>
        <v>0</v>
      </c>
      <c r="BB381" s="3">
        <f>SUM($BA$2:BA381)</f>
        <v>171</v>
      </c>
    </row>
    <row r="382" spans="1:54" x14ac:dyDescent="0.35">
      <c r="A382" s="3">
        <v>42000406</v>
      </c>
      <c r="B382" s="3" t="s">
        <v>101</v>
      </c>
      <c r="C382" s="4">
        <v>44397</v>
      </c>
      <c r="D382" s="3" t="s">
        <v>105</v>
      </c>
      <c r="E382" s="3" t="s">
        <v>103</v>
      </c>
      <c r="F382" s="3" t="s">
        <v>102</v>
      </c>
      <c r="G382" s="3" t="s">
        <v>104</v>
      </c>
      <c r="H382" s="3" t="s">
        <v>106</v>
      </c>
      <c r="I382" s="3" t="s">
        <v>67</v>
      </c>
      <c r="J382" s="3" t="s">
        <v>177</v>
      </c>
      <c r="K382" s="3" t="s">
        <v>68</v>
      </c>
      <c r="L382" s="3" t="s">
        <v>107</v>
      </c>
      <c r="M382" s="3" t="s">
        <v>108</v>
      </c>
      <c r="N382" s="3">
        <v>4</v>
      </c>
      <c r="O382" s="3">
        <v>84</v>
      </c>
      <c r="P382" s="3">
        <v>86</v>
      </c>
      <c r="Q382" s="5">
        <v>5.7754629629629623E-3</v>
      </c>
      <c r="R382" s="5">
        <v>2.5578703703703705E-3</v>
      </c>
      <c r="S382" s="5" t="s">
        <v>582</v>
      </c>
      <c r="T382" s="9">
        <f>MID(Table1[[#This Row],[Duration of the event described in that row.]],3,2)*60+RIGHT(Table1[[#This Row],[Duration of the event described in that row.]],2)</f>
        <v>22</v>
      </c>
      <c r="U382" s="3">
        <v>381</v>
      </c>
      <c r="V382" s="3" t="s">
        <v>110</v>
      </c>
      <c r="W382" s="3" t="s">
        <v>7</v>
      </c>
      <c r="AG382" s="3" t="s">
        <v>104</v>
      </c>
      <c r="AH382" s="3">
        <v>2</v>
      </c>
      <c r="AI382" s="3" t="str">
        <f>_xlfn.IFNA(INDEX('normalized by minutes'!$AI$12:$AI$28,MATCH('raw data'!AG382,'normalized by minutes'!$AH$12:$AH$28,0)),"")</f>
        <v>suns</v>
      </c>
      <c r="AJ382" s="3">
        <f t="shared" si="40"/>
        <v>-2</v>
      </c>
      <c r="AM382" s="3" t="s">
        <v>8</v>
      </c>
      <c r="AO382" s="3" t="s">
        <v>111</v>
      </c>
      <c r="AP382" s="3">
        <v>16</v>
      </c>
      <c r="AQ382" s="3">
        <v>87</v>
      </c>
      <c r="AR382" s="3">
        <v>136</v>
      </c>
      <c r="AS382" s="3">
        <v>16.299999999999901</v>
      </c>
      <c r="AT382" s="3">
        <v>18.600000000000001</v>
      </c>
      <c r="AU382" s="3" t="s">
        <v>481</v>
      </c>
      <c r="AV382" s="3" t="b">
        <f t="shared" si="35"/>
        <v>1</v>
      </c>
      <c r="AW382" s="3" t="b">
        <f t="shared" si="36"/>
        <v>0</v>
      </c>
      <c r="AX382" s="3" t="b">
        <f t="shared" si="37"/>
        <v>0</v>
      </c>
      <c r="AY382" s="3" t="b">
        <f t="shared" si="38"/>
        <v>0</v>
      </c>
      <c r="AZ382" s="3" t="b">
        <f t="shared" si="39"/>
        <v>0</v>
      </c>
      <c r="BA382" s="3">
        <f t="shared" si="41"/>
        <v>1</v>
      </c>
      <c r="BB382" s="3">
        <f>SUM($BA$2:BA382)</f>
        <v>172</v>
      </c>
    </row>
    <row r="383" spans="1:54" x14ac:dyDescent="0.35">
      <c r="A383" s="3">
        <v>42000406</v>
      </c>
      <c r="B383" s="3" t="s">
        <v>101</v>
      </c>
      <c r="C383" s="4">
        <v>44397</v>
      </c>
      <c r="D383" s="3" t="s">
        <v>105</v>
      </c>
      <c r="E383" s="3" t="s">
        <v>103</v>
      </c>
      <c r="F383" s="3" t="s">
        <v>102</v>
      </c>
      <c r="G383" s="3" t="s">
        <v>104</v>
      </c>
      <c r="H383" s="3" t="s">
        <v>106</v>
      </c>
      <c r="I383" s="3" t="s">
        <v>67</v>
      </c>
      <c r="J383" s="3" t="s">
        <v>177</v>
      </c>
      <c r="K383" s="3" t="s">
        <v>68</v>
      </c>
      <c r="L383" s="3" t="s">
        <v>107</v>
      </c>
      <c r="M383" s="3" t="s">
        <v>108</v>
      </c>
      <c r="N383" s="3">
        <v>4</v>
      </c>
      <c r="O383" s="3">
        <v>84</v>
      </c>
      <c r="P383" s="3">
        <v>86</v>
      </c>
      <c r="Q383" s="5">
        <v>5.5902777777777782E-3</v>
      </c>
      <c r="R383" s="5">
        <v>2.7430555555555559E-3</v>
      </c>
      <c r="S383" s="5" t="s">
        <v>584</v>
      </c>
      <c r="T383" s="9">
        <f>MID(Table1[[#This Row],[Duration of the event described in that row.]],3,2)*60+RIGHT(Table1[[#This Row],[Duration of the event described in that row.]],2)</f>
        <v>16</v>
      </c>
      <c r="U383" s="3">
        <v>382</v>
      </c>
      <c r="V383" s="3" t="s">
        <v>110</v>
      </c>
      <c r="W383" s="3" t="s">
        <v>9</v>
      </c>
      <c r="AE383" s="3" t="s">
        <v>67</v>
      </c>
      <c r="AG383" s="3" t="s">
        <v>102</v>
      </c>
      <c r="AI383" s="3" t="str">
        <f>_xlfn.IFNA(INDEX('normalized by minutes'!$AI$12:$AI$28,MATCH('raw data'!AG383,'normalized by minutes'!$AH$12:$AH$28,0)),"")</f>
        <v>suns</v>
      </c>
      <c r="AJ383" s="3">
        <f t="shared" si="40"/>
        <v>0</v>
      </c>
      <c r="AL383" s="3" t="s">
        <v>10</v>
      </c>
      <c r="AO383" s="3" t="s">
        <v>141</v>
      </c>
      <c r="AU383" s="3" t="s">
        <v>482</v>
      </c>
      <c r="AV383" s="3" t="b">
        <f t="shared" si="35"/>
        <v>0</v>
      </c>
      <c r="AW383" s="3" t="b">
        <f t="shared" si="36"/>
        <v>0</v>
      </c>
      <c r="AX383" s="3" t="b">
        <f t="shared" si="37"/>
        <v>0</v>
      </c>
      <c r="AY383" s="3" t="b">
        <f t="shared" si="38"/>
        <v>0</v>
      </c>
      <c r="AZ383" s="3" t="b">
        <f t="shared" si="39"/>
        <v>0</v>
      </c>
      <c r="BA383" s="3">
        <f t="shared" si="41"/>
        <v>1</v>
      </c>
      <c r="BB383" s="3">
        <f>SUM($BA$2:BA383)</f>
        <v>173</v>
      </c>
    </row>
    <row r="384" spans="1:54" x14ac:dyDescent="0.35">
      <c r="A384" s="3">
        <v>42000406</v>
      </c>
      <c r="B384" s="3" t="s">
        <v>101</v>
      </c>
      <c r="C384" s="4">
        <v>44397</v>
      </c>
      <c r="D384" s="3" t="s">
        <v>105</v>
      </c>
      <c r="E384" s="3" t="s">
        <v>103</v>
      </c>
      <c r="F384" s="3" t="s">
        <v>102</v>
      </c>
      <c r="G384" s="3" t="s">
        <v>104</v>
      </c>
      <c r="H384" s="3" t="s">
        <v>106</v>
      </c>
      <c r="I384" s="3" t="s">
        <v>67</v>
      </c>
      <c r="J384" s="3" t="s">
        <v>177</v>
      </c>
      <c r="K384" s="3" t="s">
        <v>68</v>
      </c>
      <c r="L384" s="3" t="s">
        <v>107</v>
      </c>
      <c r="M384" s="3" t="s">
        <v>108</v>
      </c>
      <c r="N384" s="3">
        <v>4</v>
      </c>
      <c r="O384" s="3">
        <v>84</v>
      </c>
      <c r="P384" s="3">
        <v>87</v>
      </c>
      <c r="Q384" s="5">
        <v>5.5902777777777782E-3</v>
      </c>
      <c r="R384" s="5">
        <v>2.7430555555555559E-3</v>
      </c>
      <c r="S384" s="5" t="s">
        <v>563</v>
      </c>
      <c r="T384" s="9">
        <f>MID(Table1[[#This Row],[Duration of the event described in that row.]],3,2)*60+RIGHT(Table1[[#This Row],[Duration of the event described in that row.]],2)</f>
        <v>0</v>
      </c>
      <c r="U384" s="3">
        <v>383</v>
      </c>
      <c r="V384" s="3" t="s">
        <v>69</v>
      </c>
      <c r="W384" s="3" t="s">
        <v>11</v>
      </c>
      <c r="AD384" s="3">
        <v>1</v>
      </c>
      <c r="AF384" s="3">
        <v>2</v>
      </c>
      <c r="AG384" s="3" t="s">
        <v>67</v>
      </c>
      <c r="AH384" s="3">
        <v>1</v>
      </c>
      <c r="AI384" s="3" t="str">
        <f>_xlfn.IFNA(INDEX('normalized by minutes'!$AI$12:$AI$28,MATCH('raw data'!AG384,'normalized by minutes'!$AH$12:$AH$28,0)),"")</f>
        <v>bucks</v>
      </c>
      <c r="AJ384" s="3">
        <f t="shared" si="40"/>
        <v>1</v>
      </c>
      <c r="AM384" s="3" t="s">
        <v>8</v>
      </c>
      <c r="AO384" s="3" t="s">
        <v>143</v>
      </c>
      <c r="AU384" s="3" t="s">
        <v>483</v>
      </c>
      <c r="AV384" s="3" t="b">
        <f t="shared" si="35"/>
        <v>0</v>
      </c>
      <c r="AW384" s="3" t="b">
        <f t="shared" si="36"/>
        <v>0</v>
      </c>
      <c r="AX384" s="3" t="b">
        <f t="shared" si="37"/>
        <v>0</v>
      </c>
      <c r="AY384" s="3" t="b">
        <f t="shared" si="38"/>
        <v>0</v>
      </c>
      <c r="AZ384" s="3" t="b">
        <f t="shared" si="39"/>
        <v>1</v>
      </c>
      <c r="BA384" s="3">
        <f t="shared" si="41"/>
        <v>0</v>
      </c>
      <c r="BB384" s="3">
        <f>SUM($BA$2:BA384)</f>
        <v>173</v>
      </c>
    </row>
    <row r="385" spans="1:54" x14ac:dyDescent="0.35">
      <c r="A385" s="3">
        <v>42000406</v>
      </c>
      <c r="B385" s="3" t="s">
        <v>101</v>
      </c>
      <c r="C385" s="4">
        <v>44397</v>
      </c>
      <c r="D385" s="3" t="s">
        <v>105</v>
      </c>
      <c r="E385" s="3" t="s">
        <v>103</v>
      </c>
      <c r="F385" s="3" t="s">
        <v>102</v>
      </c>
      <c r="G385" s="3" t="s">
        <v>104</v>
      </c>
      <c r="H385" s="3" t="s">
        <v>106</v>
      </c>
      <c r="I385" s="3" t="s">
        <v>67</v>
      </c>
      <c r="J385" s="3" t="s">
        <v>177</v>
      </c>
      <c r="K385" s="3" t="s">
        <v>68</v>
      </c>
      <c r="L385" s="3" t="s">
        <v>107</v>
      </c>
      <c r="M385" s="3" t="s">
        <v>81</v>
      </c>
      <c r="N385" s="3">
        <v>4</v>
      </c>
      <c r="O385" s="3">
        <v>84</v>
      </c>
      <c r="P385" s="3">
        <v>87</v>
      </c>
      <c r="Q385" s="5">
        <v>5.5902777777777782E-3</v>
      </c>
      <c r="R385" s="5">
        <v>2.7430555555555559E-3</v>
      </c>
      <c r="S385" s="5" t="s">
        <v>563</v>
      </c>
      <c r="T385" s="9">
        <f>MID(Table1[[#This Row],[Duration of the event described in that row.]],3,2)*60+RIGHT(Table1[[#This Row],[Duration of the event described in that row.]],2)</f>
        <v>0</v>
      </c>
      <c r="U385" s="3">
        <v>384</v>
      </c>
      <c r="V385" s="3" t="s">
        <v>69</v>
      </c>
      <c r="W385" s="3" t="s">
        <v>176</v>
      </c>
      <c r="AB385" s="3" t="s">
        <v>81</v>
      </c>
      <c r="AC385" s="3" t="s">
        <v>108</v>
      </c>
      <c r="AG385" s="3" t="s">
        <v>108</v>
      </c>
      <c r="AI385" s="3" t="str">
        <f>_xlfn.IFNA(INDEX('normalized by minutes'!$AI$12:$AI$28,MATCH('raw data'!AG385,'normalized by minutes'!$AH$12:$AH$28,0)),"")</f>
        <v>bucks</v>
      </c>
      <c r="AJ385" s="3">
        <f t="shared" si="40"/>
        <v>0</v>
      </c>
      <c r="AO385" s="3" t="s">
        <v>16</v>
      </c>
      <c r="AU385" s="3" t="s">
        <v>426</v>
      </c>
      <c r="AV385" s="3" t="b">
        <f t="shared" si="35"/>
        <v>0</v>
      </c>
      <c r="AW385" s="3" t="b">
        <f t="shared" si="36"/>
        <v>0</v>
      </c>
      <c r="AX385" s="3" t="b">
        <f t="shared" si="37"/>
        <v>0</v>
      </c>
      <c r="AY385" s="3" t="b">
        <f t="shared" si="38"/>
        <v>0</v>
      </c>
      <c r="AZ385" s="3" t="b">
        <f t="shared" si="39"/>
        <v>0</v>
      </c>
      <c r="BA385" s="3">
        <f t="shared" si="41"/>
        <v>1</v>
      </c>
      <c r="BB385" s="3">
        <f>SUM($BA$2:BA385)</f>
        <v>174</v>
      </c>
    </row>
    <row r="386" spans="1:54" x14ac:dyDescent="0.35">
      <c r="A386" s="3">
        <v>42000406</v>
      </c>
      <c r="B386" s="3" t="s">
        <v>101</v>
      </c>
      <c r="C386" s="4">
        <v>44397</v>
      </c>
      <c r="D386" s="3" t="s">
        <v>105</v>
      </c>
      <c r="E386" s="3" t="s">
        <v>103</v>
      </c>
      <c r="F386" s="3" t="s">
        <v>191</v>
      </c>
      <c r="G386" s="3" t="s">
        <v>104</v>
      </c>
      <c r="H386" s="3" t="s">
        <v>106</v>
      </c>
      <c r="I386" s="3" t="s">
        <v>67</v>
      </c>
      <c r="J386" s="3" t="s">
        <v>177</v>
      </c>
      <c r="K386" s="3" t="s">
        <v>68</v>
      </c>
      <c r="L386" s="3" t="s">
        <v>107</v>
      </c>
      <c r="M386" s="3" t="s">
        <v>81</v>
      </c>
      <c r="N386" s="3">
        <v>4</v>
      </c>
      <c r="O386" s="3">
        <v>84</v>
      </c>
      <c r="P386" s="3">
        <v>87</v>
      </c>
      <c r="Q386" s="5">
        <v>5.5902777777777782E-3</v>
      </c>
      <c r="R386" s="5">
        <v>2.7430555555555559E-3</v>
      </c>
      <c r="S386" s="5" t="s">
        <v>563</v>
      </c>
      <c r="T386" s="9">
        <f>MID(Table1[[#This Row],[Duration of the event described in that row.]],3,2)*60+RIGHT(Table1[[#This Row],[Duration of the event described in that row.]],2)</f>
        <v>0</v>
      </c>
      <c r="U386" s="3">
        <v>385</v>
      </c>
      <c r="V386" s="3" t="s">
        <v>110</v>
      </c>
      <c r="W386" s="3" t="s">
        <v>176</v>
      </c>
      <c r="AB386" s="3" t="s">
        <v>191</v>
      </c>
      <c r="AC386" s="3" t="s">
        <v>102</v>
      </c>
      <c r="AG386" s="3" t="s">
        <v>102</v>
      </c>
      <c r="AI386" s="3" t="str">
        <f>_xlfn.IFNA(INDEX('normalized by minutes'!$AI$12:$AI$28,MATCH('raw data'!AG386,'normalized by minutes'!$AH$12:$AH$28,0)),"")</f>
        <v>suns</v>
      </c>
      <c r="AJ386" s="3">
        <f t="shared" si="40"/>
        <v>0</v>
      </c>
      <c r="AO386" s="3" t="s">
        <v>16</v>
      </c>
      <c r="AU386" s="3" t="s">
        <v>287</v>
      </c>
      <c r="AV386" s="3" t="b">
        <f t="shared" ref="AV386:AV449" si="42">AH386&gt;1</f>
        <v>0</v>
      </c>
      <c r="AW386" s="3" t="b">
        <f t="shared" ref="AW386:AW449" si="43">AO386="rebound defensive"</f>
        <v>0</v>
      </c>
      <c r="AX386" s="3" t="b">
        <f t="shared" ref="AX386:AX449" si="44">W386="turnover"</f>
        <v>0</v>
      </c>
      <c r="AY386" s="3" t="b">
        <f t="shared" ref="AY386:AY449" si="45">W386="end of period"</f>
        <v>0</v>
      </c>
      <c r="AZ386" s="3" t="b">
        <f t="shared" ref="AZ386:AZ449" si="46">AND(W386="free throw",NOT(W387="free throw"),AJ386=1)</f>
        <v>0</v>
      </c>
      <c r="BA386" s="3">
        <f t="shared" si="41"/>
        <v>0</v>
      </c>
      <c r="BB386" s="3">
        <f>SUM($BA$2:BA386)</f>
        <v>174</v>
      </c>
    </row>
    <row r="387" spans="1:54" x14ac:dyDescent="0.35">
      <c r="A387" s="3">
        <v>42000406</v>
      </c>
      <c r="B387" s="3" t="s">
        <v>101</v>
      </c>
      <c r="C387" s="4">
        <v>44397</v>
      </c>
      <c r="D387" s="3" t="s">
        <v>105</v>
      </c>
      <c r="E387" s="3" t="s">
        <v>103</v>
      </c>
      <c r="F387" s="3" t="s">
        <v>102</v>
      </c>
      <c r="G387" s="3" t="s">
        <v>104</v>
      </c>
      <c r="H387" s="3" t="s">
        <v>106</v>
      </c>
      <c r="I387" s="3" t="s">
        <v>67</v>
      </c>
      <c r="J387" s="3" t="s">
        <v>177</v>
      </c>
      <c r="K387" s="3" t="s">
        <v>68</v>
      </c>
      <c r="L387" s="3" t="s">
        <v>107</v>
      </c>
      <c r="M387" s="3" t="s">
        <v>108</v>
      </c>
      <c r="N387" s="3">
        <v>4</v>
      </c>
      <c r="O387" s="3">
        <v>84</v>
      </c>
      <c r="P387" s="3">
        <v>88</v>
      </c>
      <c r="Q387" s="5">
        <v>5.5902777777777782E-3</v>
      </c>
      <c r="R387" s="5">
        <v>2.7430555555555559E-3</v>
      </c>
      <c r="S387" s="5" t="s">
        <v>563</v>
      </c>
      <c r="T387" s="9">
        <f>MID(Table1[[#This Row],[Duration of the event described in that row.]],3,2)*60+RIGHT(Table1[[#This Row],[Duration of the event described in that row.]],2)</f>
        <v>0</v>
      </c>
      <c r="U387" s="3">
        <v>386</v>
      </c>
      <c r="V387" s="3" t="s">
        <v>69</v>
      </c>
      <c r="W387" s="3" t="s">
        <v>11</v>
      </c>
      <c r="AD387" s="3">
        <v>2</v>
      </c>
      <c r="AF387" s="3">
        <v>2</v>
      </c>
      <c r="AG387" s="3" t="s">
        <v>67</v>
      </c>
      <c r="AH387" s="3">
        <v>1</v>
      </c>
      <c r="AI387" s="3" t="str">
        <f>_xlfn.IFNA(INDEX('normalized by minutes'!$AI$12:$AI$28,MATCH('raw data'!AG387,'normalized by minutes'!$AH$12:$AH$28,0)),"")</f>
        <v>bucks</v>
      </c>
      <c r="AJ387" s="3">
        <f t="shared" ref="AJ387:AJ450" si="47">AH387*IF(AI387="suns",-1,1)</f>
        <v>1</v>
      </c>
      <c r="AM387" s="3" t="s">
        <v>8</v>
      </c>
      <c r="AO387" s="3" t="s">
        <v>145</v>
      </c>
      <c r="AU387" s="3" t="s">
        <v>484</v>
      </c>
      <c r="AV387" s="3" t="b">
        <f t="shared" si="42"/>
        <v>0</v>
      </c>
      <c r="AW387" s="3" t="b">
        <f t="shared" si="43"/>
        <v>0</v>
      </c>
      <c r="AX387" s="3" t="b">
        <f t="shared" si="44"/>
        <v>0</v>
      </c>
      <c r="AY387" s="3" t="b">
        <f t="shared" si="45"/>
        <v>0</v>
      </c>
      <c r="AZ387" s="3" t="b">
        <f t="shared" si="46"/>
        <v>1</v>
      </c>
      <c r="BA387" s="3">
        <f t="shared" si="41"/>
        <v>0</v>
      </c>
      <c r="BB387" s="3">
        <f>SUM($BA$2:BA387)</f>
        <v>174</v>
      </c>
    </row>
    <row r="388" spans="1:54" x14ac:dyDescent="0.35">
      <c r="A388" s="3">
        <v>42000406</v>
      </c>
      <c r="B388" s="3" t="s">
        <v>101</v>
      </c>
      <c r="C388" s="4">
        <v>44397</v>
      </c>
      <c r="D388" s="3" t="s">
        <v>105</v>
      </c>
      <c r="E388" s="3" t="s">
        <v>103</v>
      </c>
      <c r="F388" s="3" t="s">
        <v>191</v>
      </c>
      <c r="G388" s="3" t="s">
        <v>104</v>
      </c>
      <c r="H388" s="3" t="s">
        <v>106</v>
      </c>
      <c r="I388" s="3" t="s">
        <v>67</v>
      </c>
      <c r="J388" s="3" t="s">
        <v>177</v>
      </c>
      <c r="K388" s="3" t="s">
        <v>68</v>
      </c>
      <c r="L388" s="3" t="s">
        <v>107</v>
      </c>
      <c r="M388" s="3" t="s">
        <v>81</v>
      </c>
      <c r="N388" s="3">
        <v>4</v>
      </c>
      <c r="O388" s="3">
        <v>84</v>
      </c>
      <c r="P388" s="3">
        <v>88</v>
      </c>
      <c r="Q388" s="5">
        <v>5.4050925925925924E-3</v>
      </c>
      <c r="R388" s="5">
        <v>2.9282407407407412E-3</v>
      </c>
      <c r="S388" s="5" t="s">
        <v>584</v>
      </c>
      <c r="T388" s="9">
        <f>MID(Table1[[#This Row],[Duration of the event described in that row.]],3,2)*60+RIGHT(Table1[[#This Row],[Duration of the event described in that row.]],2)</f>
        <v>16</v>
      </c>
      <c r="U388" s="3">
        <v>387</v>
      </c>
      <c r="V388" s="3" t="s">
        <v>69</v>
      </c>
      <c r="W388" s="3" t="s">
        <v>9</v>
      </c>
      <c r="AE388" s="3" t="s">
        <v>105</v>
      </c>
      <c r="AG388" s="3" t="s">
        <v>177</v>
      </c>
      <c r="AI388" s="3" t="str">
        <f>_xlfn.IFNA(INDEX('normalized by minutes'!$AI$12:$AI$28,MATCH('raw data'!AG388,'normalized by minutes'!$AH$12:$AH$28,0)),"")</f>
        <v>bucks</v>
      </c>
      <c r="AJ388" s="3">
        <f t="shared" si="47"/>
        <v>0</v>
      </c>
      <c r="AL388" s="3" t="s">
        <v>15</v>
      </c>
      <c r="AO388" s="3" t="s">
        <v>243</v>
      </c>
      <c r="AU388" s="3" t="s">
        <v>485</v>
      </c>
      <c r="AV388" s="3" t="b">
        <f t="shared" si="42"/>
        <v>0</v>
      </c>
      <c r="AW388" s="3" t="b">
        <f t="shared" si="43"/>
        <v>0</v>
      </c>
      <c r="AX388" s="3" t="b">
        <f t="shared" si="44"/>
        <v>0</v>
      </c>
      <c r="AY388" s="3" t="b">
        <f t="shared" si="45"/>
        <v>0</v>
      </c>
      <c r="AZ388" s="3" t="b">
        <f t="shared" si="46"/>
        <v>0</v>
      </c>
      <c r="BA388" s="3">
        <f t="shared" ref="BA388:BA451" si="48">IF(OR(AV387:AZ387),1,0)</f>
        <v>1</v>
      </c>
      <c r="BB388" s="3">
        <f>SUM($BA$2:BA388)</f>
        <v>175</v>
      </c>
    </row>
    <row r="389" spans="1:54" x14ac:dyDescent="0.35">
      <c r="A389" s="3">
        <v>42000406</v>
      </c>
      <c r="B389" s="3" t="s">
        <v>101</v>
      </c>
      <c r="C389" s="4">
        <v>44397</v>
      </c>
      <c r="D389" s="3" t="s">
        <v>105</v>
      </c>
      <c r="E389" s="3" t="s">
        <v>103</v>
      </c>
      <c r="F389" s="3" t="s">
        <v>191</v>
      </c>
      <c r="G389" s="3" t="s">
        <v>104</v>
      </c>
      <c r="H389" s="3" t="s">
        <v>106</v>
      </c>
      <c r="I389" s="3" t="s">
        <v>67</v>
      </c>
      <c r="J389" s="3" t="s">
        <v>177</v>
      </c>
      <c r="K389" s="3" t="s">
        <v>68</v>
      </c>
      <c r="L389" s="3" t="s">
        <v>107</v>
      </c>
      <c r="M389" s="3" t="s">
        <v>81</v>
      </c>
      <c r="N389" s="3">
        <v>4</v>
      </c>
      <c r="O389" s="3">
        <v>84</v>
      </c>
      <c r="P389" s="3">
        <v>88</v>
      </c>
      <c r="Q389" s="5">
        <v>5.4050925925925924E-3</v>
      </c>
      <c r="R389" s="5">
        <v>2.9282407407407412E-3</v>
      </c>
      <c r="S389" s="5" t="s">
        <v>563</v>
      </c>
      <c r="T389" s="9">
        <f>MID(Table1[[#This Row],[Duration of the event described in that row.]],3,2)*60+RIGHT(Table1[[#This Row],[Duration of the event described in that row.]],2)</f>
        <v>0</v>
      </c>
      <c r="U389" s="3">
        <v>388</v>
      </c>
      <c r="V389" s="3" t="s">
        <v>69</v>
      </c>
      <c r="W389" s="3" t="s">
        <v>9</v>
      </c>
      <c r="AG389" s="3" t="s">
        <v>177</v>
      </c>
      <c r="AI389" s="3" t="str">
        <f>_xlfn.IFNA(INDEX('normalized by minutes'!$AI$12:$AI$28,MATCH('raw data'!AG389,'normalized by minutes'!$AH$12:$AH$28,0)),"")</f>
        <v>bucks</v>
      </c>
      <c r="AJ389" s="3">
        <f t="shared" si="47"/>
        <v>0</v>
      </c>
      <c r="AO389" s="3" t="s">
        <v>486</v>
      </c>
      <c r="AU389" s="3" t="s">
        <v>487</v>
      </c>
      <c r="AV389" s="3" t="b">
        <f t="shared" si="42"/>
        <v>0</v>
      </c>
      <c r="AW389" s="3" t="b">
        <f t="shared" si="43"/>
        <v>0</v>
      </c>
      <c r="AX389" s="3" t="b">
        <f t="shared" si="44"/>
        <v>0</v>
      </c>
      <c r="AY389" s="3" t="b">
        <f t="shared" si="45"/>
        <v>0</v>
      </c>
      <c r="AZ389" s="3" t="b">
        <f t="shared" si="46"/>
        <v>0</v>
      </c>
      <c r="BA389" s="3">
        <f t="shared" si="48"/>
        <v>0</v>
      </c>
      <c r="BB389" s="3">
        <f>SUM($BA$2:BA389)</f>
        <v>175</v>
      </c>
    </row>
    <row r="390" spans="1:54" x14ac:dyDescent="0.35">
      <c r="A390" s="3">
        <v>42000406</v>
      </c>
      <c r="B390" s="3" t="s">
        <v>101</v>
      </c>
      <c r="C390" s="4">
        <v>44397</v>
      </c>
      <c r="D390" s="3" t="s">
        <v>105</v>
      </c>
      <c r="E390" s="3" t="s">
        <v>103</v>
      </c>
      <c r="F390" s="3" t="s">
        <v>191</v>
      </c>
      <c r="G390" s="3" t="s">
        <v>104</v>
      </c>
      <c r="H390" s="3" t="s">
        <v>106</v>
      </c>
      <c r="I390" s="3" t="s">
        <v>67</v>
      </c>
      <c r="J390" s="3" t="s">
        <v>177</v>
      </c>
      <c r="K390" s="3" t="s">
        <v>68</v>
      </c>
      <c r="L390" s="3" t="s">
        <v>107</v>
      </c>
      <c r="M390" s="3" t="s">
        <v>81</v>
      </c>
      <c r="N390" s="3">
        <v>4</v>
      </c>
      <c r="O390" s="3">
        <v>84</v>
      </c>
      <c r="P390" s="3">
        <v>88</v>
      </c>
      <c r="Q390" s="5">
        <v>5.4050925925925924E-3</v>
      </c>
      <c r="R390" s="5">
        <v>2.9282407407407412E-3</v>
      </c>
      <c r="S390" s="5" t="s">
        <v>563</v>
      </c>
      <c r="T390" s="9">
        <f>MID(Table1[[#This Row],[Duration of the event described in that row.]],3,2)*60+RIGHT(Table1[[#This Row],[Duration of the event described in that row.]],2)</f>
        <v>0</v>
      </c>
      <c r="U390" s="3">
        <v>389</v>
      </c>
      <c r="V390" s="3" t="s">
        <v>110</v>
      </c>
      <c r="W390" s="3" t="s">
        <v>11</v>
      </c>
      <c r="AD390" s="3">
        <v>1</v>
      </c>
      <c r="AF390" s="3">
        <v>1</v>
      </c>
      <c r="AG390" s="3" t="s">
        <v>104</v>
      </c>
      <c r="AH390" s="3">
        <v>0</v>
      </c>
      <c r="AI390" s="3" t="str">
        <f>_xlfn.IFNA(INDEX('normalized by minutes'!$AI$12:$AI$28,MATCH('raw data'!AG390,'normalized by minutes'!$AH$12:$AH$28,0)),"")</f>
        <v>suns</v>
      </c>
      <c r="AJ390" s="3">
        <f t="shared" si="47"/>
        <v>0</v>
      </c>
      <c r="AM390" s="3" t="s">
        <v>4</v>
      </c>
      <c r="AO390" s="3" t="s">
        <v>488</v>
      </c>
      <c r="AU390" s="3" t="s">
        <v>489</v>
      </c>
      <c r="AV390" s="3" t="b">
        <f t="shared" si="42"/>
        <v>0</v>
      </c>
      <c r="AW390" s="3" t="b">
        <f t="shared" si="43"/>
        <v>0</v>
      </c>
      <c r="AX390" s="3" t="b">
        <f t="shared" si="44"/>
        <v>0</v>
      </c>
      <c r="AY390" s="3" t="b">
        <f t="shared" si="45"/>
        <v>0</v>
      </c>
      <c r="AZ390" s="3" t="b">
        <f t="shared" si="46"/>
        <v>0</v>
      </c>
      <c r="BA390" s="3">
        <f t="shared" si="48"/>
        <v>0</v>
      </c>
      <c r="BB390" s="3">
        <f>SUM($BA$2:BA390)</f>
        <v>175</v>
      </c>
    </row>
    <row r="391" spans="1:54" x14ac:dyDescent="0.35">
      <c r="A391" s="3">
        <v>42000406</v>
      </c>
      <c r="B391" s="3" t="s">
        <v>101</v>
      </c>
      <c r="C391" s="4">
        <v>44397</v>
      </c>
      <c r="D391" s="3" t="s">
        <v>105</v>
      </c>
      <c r="E391" s="3" t="s">
        <v>103</v>
      </c>
      <c r="F391" s="3" t="s">
        <v>191</v>
      </c>
      <c r="G391" s="3" t="s">
        <v>104</v>
      </c>
      <c r="H391" s="3" t="s">
        <v>106</v>
      </c>
      <c r="I391" s="3" t="s">
        <v>67</v>
      </c>
      <c r="J391" s="3" t="s">
        <v>177</v>
      </c>
      <c r="K391" s="3" t="s">
        <v>68</v>
      </c>
      <c r="L391" s="3" t="s">
        <v>107</v>
      </c>
      <c r="M391" s="3" t="s">
        <v>81</v>
      </c>
      <c r="N391" s="3">
        <v>4</v>
      </c>
      <c r="O391" s="3">
        <v>84</v>
      </c>
      <c r="P391" s="3">
        <v>88</v>
      </c>
      <c r="Q391" s="5">
        <v>5.4050925925925924E-3</v>
      </c>
      <c r="R391" s="5">
        <v>2.9282407407407412E-3</v>
      </c>
      <c r="S391" s="5" t="s">
        <v>563</v>
      </c>
      <c r="T391" s="9">
        <f>MID(Table1[[#This Row],[Duration of the event described in that row.]],3,2)*60+RIGHT(Table1[[#This Row],[Duration of the event described in that row.]],2)</f>
        <v>0</v>
      </c>
      <c r="U391" s="3">
        <v>390</v>
      </c>
      <c r="V391" s="3" t="s">
        <v>110</v>
      </c>
      <c r="W391" s="3" t="s">
        <v>5</v>
      </c>
      <c r="AI391" s="3" t="str">
        <f>_xlfn.IFNA(INDEX('normalized by minutes'!$AI$12:$AI$28,MATCH('raw data'!AG391,'normalized by minutes'!$AH$12:$AH$28,0)),"")</f>
        <v/>
      </c>
      <c r="AJ391" s="3">
        <f t="shared" si="47"/>
        <v>0</v>
      </c>
      <c r="AO391" s="3" t="s">
        <v>13</v>
      </c>
      <c r="AU391" s="3" t="s">
        <v>284</v>
      </c>
      <c r="AV391" s="3" t="b">
        <f t="shared" si="42"/>
        <v>0</v>
      </c>
      <c r="AW391" s="3" t="b">
        <f t="shared" si="43"/>
        <v>0</v>
      </c>
      <c r="AX391" s="3" t="b">
        <f t="shared" si="44"/>
        <v>0</v>
      </c>
      <c r="AY391" s="3" t="b">
        <f t="shared" si="45"/>
        <v>0</v>
      </c>
      <c r="AZ391" s="3" t="b">
        <f t="shared" si="46"/>
        <v>0</v>
      </c>
      <c r="BA391" s="3">
        <f t="shared" si="48"/>
        <v>0</v>
      </c>
      <c r="BB391" s="3">
        <f>SUM($BA$2:BA391)</f>
        <v>175</v>
      </c>
    </row>
    <row r="392" spans="1:54" x14ac:dyDescent="0.35">
      <c r="A392" s="3">
        <v>42000406</v>
      </c>
      <c r="B392" s="3" t="s">
        <v>101</v>
      </c>
      <c r="C392" s="4">
        <v>44397</v>
      </c>
      <c r="D392" s="3" t="s">
        <v>105</v>
      </c>
      <c r="E392" s="3" t="s">
        <v>103</v>
      </c>
      <c r="F392" s="3" t="s">
        <v>191</v>
      </c>
      <c r="G392" s="3" t="s">
        <v>104</v>
      </c>
      <c r="H392" s="3" t="s">
        <v>106</v>
      </c>
      <c r="I392" s="3" t="s">
        <v>67</v>
      </c>
      <c r="J392" s="3" t="s">
        <v>177</v>
      </c>
      <c r="K392" s="3" t="s">
        <v>68</v>
      </c>
      <c r="L392" s="3" t="s">
        <v>107</v>
      </c>
      <c r="M392" s="3" t="s">
        <v>81</v>
      </c>
      <c r="N392" s="3">
        <v>4</v>
      </c>
      <c r="O392" s="3">
        <v>84</v>
      </c>
      <c r="P392" s="3">
        <v>88</v>
      </c>
      <c r="Q392" s="5">
        <v>5.347222222222222E-3</v>
      </c>
      <c r="R392" s="5">
        <v>2.9861111111111113E-3</v>
      </c>
      <c r="S392" s="5" t="s">
        <v>580</v>
      </c>
      <c r="T392" s="9">
        <f>MID(Table1[[#This Row],[Duration of the event described in that row.]],3,2)*60+RIGHT(Table1[[#This Row],[Duration of the event described in that row.]],2)</f>
        <v>5</v>
      </c>
      <c r="U392" s="3">
        <v>391</v>
      </c>
      <c r="V392" s="3" t="s">
        <v>110</v>
      </c>
      <c r="W392" s="3" t="s">
        <v>7</v>
      </c>
      <c r="AA392" s="3" t="s">
        <v>67</v>
      </c>
      <c r="AG392" s="3" t="s">
        <v>103</v>
      </c>
      <c r="AH392" s="3">
        <v>0</v>
      </c>
      <c r="AI392" s="3" t="str">
        <f>_xlfn.IFNA(INDEX('normalized by minutes'!$AI$12:$AI$28,MATCH('raw data'!AG392,'normalized by minutes'!$AH$12:$AH$28,0)),"")</f>
        <v>suns</v>
      </c>
      <c r="AJ392" s="3">
        <f t="shared" si="47"/>
        <v>0</v>
      </c>
      <c r="AM392" s="3" t="s">
        <v>4</v>
      </c>
      <c r="AO392" s="3" t="s">
        <v>279</v>
      </c>
      <c r="AP392" s="3">
        <v>9</v>
      </c>
      <c r="AQ392" s="3">
        <v>-24</v>
      </c>
      <c r="AR392" s="3">
        <v>89</v>
      </c>
      <c r="AS392" s="3">
        <v>27.4</v>
      </c>
      <c r="AT392" s="3">
        <v>13.9</v>
      </c>
      <c r="AU392" s="3" t="s">
        <v>490</v>
      </c>
      <c r="AV392" s="3" t="b">
        <f t="shared" si="42"/>
        <v>0</v>
      </c>
      <c r="AW392" s="3" t="b">
        <f t="shared" si="43"/>
        <v>0</v>
      </c>
      <c r="AX392" s="3" t="b">
        <f t="shared" si="44"/>
        <v>0</v>
      </c>
      <c r="AY392" s="3" t="b">
        <f t="shared" si="45"/>
        <v>0</v>
      </c>
      <c r="AZ392" s="3" t="b">
        <f t="shared" si="46"/>
        <v>0</v>
      </c>
      <c r="BA392" s="3">
        <f t="shared" si="48"/>
        <v>0</v>
      </c>
      <c r="BB392" s="3">
        <f>SUM($BA$2:BA392)</f>
        <v>175</v>
      </c>
    </row>
    <row r="393" spans="1:54" x14ac:dyDescent="0.35">
      <c r="A393" s="3">
        <v>42000406</v>
      </c>
      <c r="B393" s="3" t="s">
        <v>101</v>
      </c>
      <c r="C393" s="4">
        <v>44397</v>
      </c>
      <c r="D393" s="3" t="s">
        <v>105</v>
      </c>
      <c r="E393" s="3" t="s">
        <v>103</v>
      </c>
      <c r="F393" s="3" t="s">
        <v>191</v>
      </c>
      <c r="G393" s="3" t="s">
        <v>104</v>
      </c>
      <c r="H393" s="3" t="s">
        <v>106</v>
      </c>
      <c r="I393" s="3" t="s">
        <v>67</v>
      </c>
      <c r="J393" s="3" t="s">
        <v>177</v>
      </c>
      <c r="K393" s="3" t="s">
        <v>68</v>
      </c>
      <c r="L393" s="3" t="s">
        <v>107</v>
      </c>
      <c r="M393" s="3" t="s">
        <v>81</v>
      </c>
      <c r="N393" s="3">
        <v>4</v>
      </c>
      <c r="O393" s="3">
        <v>84</v>
      </c>
      <c r="P393" s="3">
        <v>88</v>
      </c>
      <c r="Q393" s="5">
        <v>5.3356481481481484E-3</v>
      </c>
      <c r="R393" s="5">
        <v>2.9976851851851848E-3</v>
      </c>
      <c r="S393" s="5" t="s">
        <v>573</v>
      </c>
      <c r="T393" s="9">
        <f>MID(Table1[[#This Row],[Duration of the event described in that row.]],3,2)*60+RIGHT(Table1[[#This Row],[Duration of the event described in that row.]],2)</f>
        <v>1</v>
      </c>
      <c r="U393" s="3">
        <v>392</v>
      </c>
      <c r="V393" s="3" t="s">
        <v>69</v>
      </c>
      <c r="W393" s="3" t="s">
        <v>5</v>
      </c>
      <c r="AG393" s="3" t="s">
        <v>81</v>
      </c>
      <c r="AI393" s="3" t="str">
        <f>_xlfn.IFNA(INDEX('normalized by minutes'!$AI$12:$AI$28,MATCH('raw data'!AG393,'normalized by minutes'!$AH$12:$AH$28,0)),"")</f>
        <v>bucks</v>
      </c>
      <c r="AJ393" s="3">
        <f t="shared" si="47"/>
        <v>0</v>
      </c>
      <c r="AO393" s="3" t="s">
        <v>14</v>
      </c>
      <c r="AU393" s="3" t="s">
        <v>491</v>
      </c>
      <c r="AV393" s="3" t="b">
        <f t="shared" si="42"/>
        <v>0</v>
      </c>
      <c r="AW393" s="3" t="b">
        <f t="shared" si="43"/>
        <v>1</v>
      </c>
      <c r="AX393" s="3" t="b">
        <f t="shared" si="44"/>
        <v>0</v>
      </c>
      <c r="AY393" s="3" t="b">
        <f t="shared" si="45"/>
        <v>0</v>
      </c>
      <c r="AZ393" s="3" t="b">
        <f t="shared" si="46"/>
        <v>0</v>
      </c>
      <c r="BA393" s="3">
        <f t="shared" si="48"/>
        <v>0</v>
      </c>
      <c r="BB393" s="3">
        <f>SUM($BA$2:BA393)</f>
        <v>175</v>
      </c>
    </row>
    <row r="394" spans="1:54" x14ac:dyDescent="0.35">
      <c r="A394" s="3">
        <v>42000406</v>
      </c>
      <c r="B394" s="3" t="s">
        <v>101</v>
      </c>
      <c r="C394" s="4">
        <v>44397</v>
      </c>
      <c r="D394" s="3" t="s">
        <v>105</v>
      </c>
      <c r="E394" s="3" t="s">
        <v>103</v>
      </c>
      <c r="F394" s="3" t="s">
        <v>191</v>
      </c>
      <c r="G394" s="3" t="s">
        <v>104</v>
      </c>
      <c r="H394" s="3" t="s">
        <v>106</v>
      </c>
      <c r="I394" s="3" t="s">
        <v>67</v>
      </c>
      <c r="J394" s="3" t="s">
        <v>177</v>
      </c>
      <c r="K394" s="3" t="s">
        <v>68</v>
      </c>
      <c r="L394" s="3" t="s">
        <v>107</v>
      </c>
      <c r="M394" s="3" t="s">
        <v>81</v>
      </c>
      <c r="N394" s="3">
        <v>4</v>
      </c>
      <c r="O394" s="3">
        <v>84</v>
      </c>
      <c r="P394" s="3">
        <v>88</v>
      </c>
      <c r="Q394" s="5">
        <v>5.2893518518518515E-3</v>
      </c>
      <c r="R394" s="5">
        <v>3.0439814814814821E-3</v>
      </c>
      <c r="S394" s="5" t="s">
        <v>585</v>
      </c>
      <c r="T394" s="9">
        <f>MID(Table1[[#This Row],[Duration of the event described in that row.]],3,2)*60+RIGHT(Table1[[#This Row],[Duration of the event described in that row.]],2)</f>
        <v>4</v>
      </c>
      <c r="U394" s="3">
        <v>393</v>
      </c>
      <c r="V394" s="3" t="s">
        <v>110</v>
      </c>
      <c r="W394" s="3" t="s">
        <v>9</v>
      </c>
      <c r="AE394" s="3" t="s">
        <v>67</v>
      </c>
      <c r="AG394" s="3" t="s">
        <v>106</v>
      </c>
      <c r="AI394" s="3" t="str">
        <f>_xlfn.IFNA(INDEX('normalized by minutes'!$AI$12:$AI$28,MATCH('raw data'!AG394,'normalized by minutes'!$AH$12:$AH$28,0)),"")</f>
        <v>suns</v>
      </c>
      <c r="AJ394" s="3">
        <f t="shared" si="47"/>
        <v>0</v>
      </c>
      <c r="AL394" s="3" t="s">
        <v>10</v>
      </c>
      <c r="AO394" s="3" t="s">
        <v>141</v>
      </c>
      <c r="AU394" s="3" t="s">
        <v>492</v>
      </c>
      <c r="AV394" s="3" t="b">
        <f t="shared" si="42"/>
        <v>0</v>
      </c>
      <c r="AW394" s="3" t="b">
        <f t="shared" si="43"/>
        <v>0</v>
      </c>
      <c r="AX394" s="3" t="b">
        <f t="shared" si="44"/>
        <v>0</v>
      </c>
      <c r="AY394" s="3" t="b">
        <f t="shared" si="45"/>
        <v>0</v>
      </c>
      <c r="AZ394" s="3" t="b">
        <f t="shared" si="46"/>
        <v>0</v>
      </c>
      <c r="BA394" s="3">
        <f t="shared" si="48"/>
        <v>1</v>
      </c>
      <c r="BB394" s="3">
        <f>SUM($BA$2:BA394)</f>
        <v>176</v>
      </c>
    </row>
    <row r="395" spans="1:54" x14ac:dyDescent="0.35">
      <c r="A395" s="3">
        <v>42000406</v>
      </c>
      <c r="B395" s="3" t="s">
        <v>101</v>
      </c>
      <c r="C395" s="4">
        <v>44397</v>
      </c>
      <c r="D395" s="3" t="s">
        <v>105</v>
      </c>
      <c r="E395" s="3" t="s">
        <v>103</v>
      </c>
      <c r="F395" s="3" t="s">
        <v>191</v>
      </c>
      <c r="G395" s="3" t="s">
        <v>104</v>
      </c>
      <c r="H395" s="3" t="s">
        <v>106</v>
      </c>
      <c r="I395" s="3" t="s">
        <v>67</v>
      </c>
      <c r="J395" s="3" t="s">
        <v>177</v>
      </c>
      <c r="K395" s="3" t="s">
        <v>68</v>
      </c>
      <c r="L395" s="3" t="s">
        <v>107</v>
      </c>
      <c r="M395" s="3" t="s">
        <v>81</v>
      </c>
      <c r="N395" s="3">
        <v>4</v>
      </c>
      <c r="O395" s="3">
        <v>84</v>
      </c>
      <c r="P395" s="3">
        <v>89</v>
      </c>
      <c r="Q395" s="5">
        <v>5.2893518518518515E-3</v>
      </c>
      <c r="R395" s="5">
        <v>3.0439814814814821E-3</v>
      </c>
      <c r="S395" s="5" t="s">
        <v>563</v>
      </c>
      <c r="T395" s="9">
        <f>MID(Table1[[#This Row],[Duration of the event described in that row.]],3,2)*60+RIGHT(Table1[[#This Row],[Duration of the event described in that row.]],2)</f>
        <v>0</v>
      </c>
      <c r="U395" s="3">
        <v>394</v>
      </c>
      <c r="V395" s="3" t="s">
        <v>69</v>
      </c>
      <c r="W395" s="3" t="s">
        <v>11</v>
      </c>
      <c r="AD395" s="3">
        <v>1</v>
      </c>
      <c r="AF395" s="3">
        <v>2</v>
      </c>
      <c r="AG395" s="3" t="s">
        <v>67</v>
      </c>
      <c r="AH395" s="3">
        <v>1</v>
      </c>
      <c r="AI395" s="3" t="str">
        <f>_xlfn.IFNA(INDEX('normalized by minutes'!$AI$12:$AI$28,MATCH('raw data'!AG395,'normalized by minutes'!$AH$12:$AH$28,0)),"")</f>
        <v>bucks</v>
      </c>
      <c r="AJ395" s="3">
        <f t="shared" si="47"/>
        <v>1</v>
      </c>
      <c r="AM395" s="3" t="s">
        <v>8</v>
      </c>
      <c r="AO395" s="3" t="s">
        <v>143</v>
      </c>
      <c r="AU395" s="3" t="s">
        <v>493</v>
      </c>
      <c r="AV395" s="3" t="b">
        <f t="shared" si="42"/>
        <v>0</v>
      </c>
      <c r="AW395" s="3" t="b">
        <f t="shared" si="43"/>
        <v>0</v>
      </c>
      <c r="AX395" s="3" t="b">
        <f t="shared" si="44"/>
        <v>0</v>
      </c>
      <c r="AY395" s="3" t="b">
        <f t="shared" si="45"/>
        <v>0</v>
      </c>
      <c r="AZ395" s="3" t="b">
        <f t="shared" si="46"/>
        <v>0</v>
      </c>
      <c r="BA395" s="3">
        <f t="shared" si="48"/>
        <v>0</v>
      </c>
      <c r="BB395" s="3">
        <f>SUM($BA$2:BA395)</f>
        <v>176</v>
      </c>
    </row>
    <row r="396" spans="1:54" x14ac:dyDescent="0.35">
      <c r="A396" s="3">
        <v>42000406</v>
      </c>
      <c r="B396" s="3" t="s">
        <v>101</v>
      </c>
      <c r="C396" s="4">
        <v>44397</v>
      </c>
      <c r="D396" s="3" t="s">
        <v>105</v>
      </c>
      <c r="E396" s="3" t="s">
        <v>103</v>
      </c>
      <c r="F396" s="3" t="s">
        <v>191</v>
      </c>
      <c r="G396" s="3" t="s">
        <v>104</v>
      </c>
      <c r="H396" s="3" t="s">
        <v>106</v>
      </c>
      <c r="I396" s="3" t="s">
        <v>67</v>
      </c>
      <c r="J396" s="3" t="s">
        <v>177</v>
      </c>
      <c r="K396" s="3" t="s">
        <v>68</v>
      </c>
      <c r="L396" s="3" t="s">
        <v>107</v>
      </c>
      <c r="M396" s="3" t="s">
        <v>81</v>
      </c>
      <c r="N396" s="3">
        <v>4</v>
      </c>
      <c r="O396" s="3">
        <v>84</v>
      </c>
      <c r="P396" s="3">
        <v>90</v>
      </c>
      <c r="Q396" s="5">
        <v>5.2893518518518515E-3</v>
      </c>
      <c r="R396" s="5">
        <v>3.0439814814814821E-3</v>
      </c>
      <c r="S396" s="5" t="s">
        <v>563</v>
      </c>
      <c r="T396" s="9">
        <f>MID(Table1[[#This Row],[Duration of the event described in that row.]],3,2)*60+RIGHT(Table1[[#This Row],[Duration of the event described in that row.]],2)</f>
        <v>0</v>
      </c>
      <c r="U396" s="3">
        <v>395</v>
      </c>
      <c r="V396" s="3" t="s">
        <v>69</v>
      </c>
      <c r="W396" s="3" t="s">
        <v>11</v>
      </c>
      <c r="AD396" s="3">
        <v>2</v>
      </c>
      <c r="AF396" s="3">
        <v>2</v>
      </c>
      <c r="AG396" s="3" t="s">
        <v>67</v>
      </c>
      <c r="AH396" s="3">
        <v>1</v>
      </c>
      <c r="AI396" s="3" t="str">
        <f>_xlfn.IFNA(INDEX('normalized by minutes'!$AI$12:$AI$28,MATCH('raw data'!AG396,'normalized by minutes'!$AH$12:$AH$28,0)),"")</f>
        <v>bucks</v>
      </c>
      <c r="AJ396" s="3">
        <f t="shared" si="47"/>
        <v>1</v>
      </c>
      <c r="AM396" s="3" t="s">
        <v>8</v>
      </c>
      <c r="AO396" s="3" t="s">
        <v>145</v>
      </c>
      <c r="AU396" s="3" t="s">
        <v>494</v>
      </c>
      <c r="AV396" s="3" t="b">
        <f t="shared" si="42"/>
        <v>0</v>
      </c>
      <c r="AW396" s="3" t="b">
        <f t="shared" si="43"/>
        <v>0</v>
      </c>
      <c r="AX396" s="3" t="b">
        <f t="shared" si="44"/>
        <v>0</v>
      </c>
      <c r="AY396" s="3" t="b">
        <f t="shared" si="45"/>
        <v>0</v>
      </c>
      <c r="AZ396" s="3" t="b">
        <f t="shared" si="46"/>
        <v>1</v>
      </c>
      <c r="BA396" s="3">
        <f t="shared" si="48"/>
        <v>0</v>
      </c>
      <c r="BB396" s="3">
        <f>SUM($BA$2:BA396)</f>
        <v>176</v>
      </c>
    </row>
    <row r="397" spans="1:54" x14ac:dyDescent="0.35">
      <c r="A397" s="3">
        <v>42000406</v>
      </c>
      <c r="B397" s="3" t="s">
        <v>101</v>
      </c>
      <c r="C397" s="4">
        <v>44397</v>
      </c>
      <c r="D397" s="3" t="s">
        <v>105</v>
      </c>
      <c r="E397" s="3" t="s">
        <v>103</v>
      </c>
      <c r="F397" s="3" t="s">
        <v>191</v>
      </c>
      <c r="G397" s="3" t="s">
        <v>104</v>
      </c>
      <c r="H397" s="3" t="s">
        <v>106</v>
      </c>
      <c r="I397" s="3" t="s">
        <v>67</v>
      </c>
      <c r="J397" s="3" t="s">
        <v>177</v>
      </c>
      <c r="K397" s="3" t="s">
        <v>68</v>
      </c>
      <c r="L397" s="3" t="s">
        <v>107</v>
      </c>
      <c r="M397" s="3" t="s">
        <v>81</v>
      </c>
      <c r="N397" s="3">
        <v>4</v>
      </c>
      <c r="O397" s="3">
        <v>84</v>
      </c>
      <c r="P397" s="3">
        <v>90</v>
      </c>
      <c r="Q397" s="5">
        <v>5.1041666666666666E-3</v>
      </c>
      <c r="R397" s="5">
        <v>3.2291666666666666E-3</v>
      </c>
      <c r="S397" s="5" t="s">
        <v>584</v>
      </c>
      <c r="T397" s="9">
        <f>MID(Table1[[#This Row],[Duration of the event described in that row.]],3,2)*60+RIGHT(Table1[[#This Row],[Duration of the event described in that row.]],2)</f>
        <v>16</v>
      </c>
      <c r="U397" s="3">
        <v>396</v>
      </c>
      <c r="V397" s="3" t="s">
        <v>69</v>
      </c>
      <c r="W397" s="3" t="s">
        <v>9</v>
      </c>
      <c r="AE397" s="3" t="s">
        <v>104</v>
      </c>
      <c r="AG397" s="3" t="s">
        <v>67</v>
      </c>
      <c r="AI397" s="3" t="str">
        <f>_xlfn.IFNA(INDEX('normalized by minutes'!$AI$12:$AI$28,MATCH('raw data'!AG397,'normalized by minutes'!$AH$12:$AH$28,0)),"")</f>
        <v>bucks</v>
      </c>
      <c r="AJ397" s="3">
        <f t="shared" si="47"/>
        <v>0</v>
      </c>
      <c r="AL397" s="3" t="s">
        <v>10</v>
      </c>
      <c r="AO397" s="3" t="s">
        <v>141</v>
      </c>
      <c r="AU397" s="3" t="s">
        <v>495</v>
      </c>
      <c r="AV397" s="3" t="b">
        <f t="shared" si="42"/>
        <v>0</v>
      </c>
      <c r="AW397" s="3" t="b">
        <f t="shared" si="43"/>
        <v>0</v>
      </c>
      <c r="AX397" s="3" t="b">
        <f t="shared" si="44"/>
        <v>0</v>
      </c>
      <c r="AY397" s="3" t="b">
        <f t="shared" si="45"/>
        <v>0</v>
      </c>
      <c r="AZ397" s="3" t="b">
        <f t="shared" si="46"/>
        <v>0</v>
      </c>
      <c r="BA397" s="3">
        <f t="shared" si="48"/>
        <v>1</v>
      </c>
      <c r="BB397" s="3">
        <f>SUM($BA$2:BA397)</f>
        <v>177</v>
      </c>
    </row>
    <row r="398" spans="1:54" x14ac:dyDescent="0.35">
      <c r="A398" s="3">
        <v>42000406</v>
      </c>
      <c r="B398" s="3" t="s">
        <v>101</v>
      </c>
      <c r="C398" s="4">
        <v>44397</v>
      </c>
      <c r="D398" s="3" t="s">
        <v>105</v>
      </c>
      <c r="E398" s="3" t="s">
        <v>103</v>
      </c>
      <c r="F398" s="3" t="s">
        <v>191</v>
      </c>
      <c r="G398" s="3" t="s">
        <v>104</v>
      </c>
      <c r="H398" s="3" t="s">
        <v>106</v>
      </c>
      <c r="I398" s="3" t="s">
        <v>67</v>
      </c>
      <c r="J398" s="3" t="s">
        <v>177</v>
      </c>
      <c r="K398" s="3" t="s">
        <v>68</v>
      </c>
      <c r="L398" s="3" t="s">
        <v>107</v>
      </c>
      <c r="M398" s="3" t="s">
        <v>81</v>
      </c>
      <c r="N398" s="3">
        <v>4</v>
      </c>
      <c r="O398" s="3">
        <v>85</v>
      </c>
      <c r="P398" s="3">
        <v>90</v>
      </c>
      <c r="Q398" s="5">
        <v>5.1041666666666666E-3</v>
      </c>
      <c r="R398" s="5">
        <v>3.2291666666666666E-3</v>
      </c>
      <c r="S398" s="5" t="s">
        <v>563</v>
      </c>
      <c r="T398" s="9">
        <f>MID(Table1[[#This Row],[Duration of the event described in that row.]],3,2)*60+RIGHT(Table1[[#This Row],[Duration of the event described in that row.]],2)</f>
        <v>0</v>
      </c>
      <c r="U398" s="3">
        <v>397</v>
      </c>
      <c r="V398" s="3" t="s">
        <v>110</v>
      </c>
      <c r="W398" s="3" t="s">
        <v>11</v>
      </c>
      <c r="AD398" s="3">
        <v>1</v>
      </c>
      <c r="AF398" s="3">
        <v>2</v>
      </c>
      <c r="AG398" s="3" t="s">
        <v>104</v>
      </c>
      <c r="AH398" s="3">
        <v>1</v>
      </c>
      <c r="AI398" s="3" t="str">
        <f>_xlfn.IFNA(INDEX('normalized by minutes'!$AI$12:$AI$28,MATCH('raw data'!AG398,'normalized by minutes'!$AH$12:$AH$28,0)),"")</f>
        <v>suns</v>
      </c>
      <c r="AJ398" s="3">
        <f t="shared" si="47"/>
        <v>-1</v>
      </c>
      <c r="AM398" s="3" t="s">
        <v>8</v>
      </c>
      <c r="AO398" s="3" t="s">
        <v>143</v>
      </c>
      <c r="AU398" s="3" t="s">
        <v>496</v>
      </c>
      <c r="AV398" s="3" t="b">
        <f t="shared" si="42"/>
        <v>0</v>
      </c>
      <c r="AW398" s="3" t="b">
        <f t="shared" si="43"/>
        <v>0</v>
      </c>
      <c r="AX398" s="3" t="b">
        <f t="shared" si="44"/>
        <v>0</v>
      </c>
      <c r="AY398" s="3" t="b">
        <f t="shared" si="45"/>
        <v>0</v>
      </c>
      <c r="AZ398" s="3" t="b">
        <f t="shared" si="46"/>
        <v>0</v>
      </c>
      <c r="BA398" s="3">
        <f t="shared" si="48"/>
        <v>0</v>
      </c>
      <c r="BB398" s="3">
        <f>SUM($BA$2:BA398)</f>
        <v>177</v>
      </c>
    </row>
    <row r="399" spans="1:54" x14ac:dyDescent="0.35">
      <c r="A399" s="3">
        <v>42000406</v>
      </c>
      <c r="B399" s="3" t="s">
        <v>101</v>
      </c>
      <c r="C399" s="4">
        <v>44397</v>
      </c>
      <c r="D399" s="3" t="s">
        <v>105</v>
      </c>
      <c r="E399" s="3" t="s">
        <v>103</v>
      </c>
      <c r="F399" s="3" t="s">
        <v>191</v>
      </c>
      <c r="G399" s="3" t="s">
        <v>104</v>
      </c>
      <c r="H399" s="3" t="s">
        <v>106</v>
      </c>
      <c r="I399" s="3" t="s">
        <v>67</v>
      </c>
      <c r="J399" s="3" t="s">
        <v>177</v>
      </c>
      <c r="K399" s="3" t="s">
        <v>68</v>
      </c>
      <c r="L399" s="3" t="s">
        <v>107</v>
      </c>
      <c r="M399" s="3" t="s">
        <v>81</v>
      </c>
      <c r="N399" s="3">
        <v>4</v>
      </c>
      <c r="O399" s="3">
        <v>86</v>
      </c>
      <c r="P399" s="3">
        <v>90</v>
      </c>
      <c r="Q399" s="5">
        <v>5.1041666666666666E-3</v>
      </c>
      <c r="R399" s="5">
        <v>3.2291666666666666E-3</v>
      </c>
      <c r="S399" s="5" t="s">
        <v>563</v>
      </c>
      <c r="T399" s="9">
        <f>MID(Table1[[#This Row],[Duration of the event described in that row.]],3,2)*60+RIGHT(Table1[[#This Row],[Duration of the event described in that row.]],2)</f>
        <v>0</v>
      </c>
      <c r="U399" s="3">
        <v>398</v>
      </c>
      <c r="V399" s="3" t="s">
        <v>110</v>
      </c>
      <c r="W399" s="3" t="s">
        <v>11</v>
      </c>
      <c r="AD399" s="3">
        <v>2</v>
      </c>
      <c r="AF399" s="3">
        <v>2</v>
      </c>
      <c r="AG399" s="3" t="s">
        <v>104</v>
      </c>
      <c r="AH399" s="3">
        <v>1</v>
      </c>
      <c r="AI399" s="3" t="str">
        <f>_xlfn.IFNA(INDEX('normalized by minutes'!$AI$12:$AI$28,MATCH('raw data'!AG399,'normalized by minutes'!$AH$12:$AH$28,0)),"")</f>
        <v>suns</v>
      </c>
      <c r="AJ399" s="3">
        <f t="shared" si="47"/>
        <v>-1</v>
      </c>
      <c r="AM399" s="3" t="s">
        <v>8</v>
      </c>
      <c r="AO399" s="3" t="s">
        <v>145</v>
      </c>
      <c r="AU399" s="3" t="s">
        <v>497</v>
      </c>
      <c r="AV399" s="3" t="b">
        <f t="shared" si="42"/>
        <v>0</v>
      </c>
      <c r="AW399" s="3" t="b">
        <f t="shared" si="43"/>
        <v>0</v>
      </c>
      <c r="AX399" s="3" t="b">
        <f t="shared" si="44"/>
        <v>0</v>
      </c>
      <c r="AY399" s="3" t="b">
        <f t="shared" si="45"/>
        <v>0</v>
      </c>
      <c r="AZ399" s="3" t="b">
        <f t="shared" si="46"/>
        <v>0</v>
      </c>
      <c r="BA399" s="3">
        <f t="shared" si="48"/>
        <v>0</v>
      </c>
      <c r="BB399" s="3">
        <f>SUM($BA$2:BA399)</f>
        <v>177</v>
      </c>
    </row>
    <row r="400" spans="1:54" x14ac:dyDescent="0.35">
      <c r="A400" s="3">
        <v>42000406</v>
      </c>
      <c r="B400" s="3" t="s">
        <v>101</v>
      </c>
      <c r="C400" s="4">
        <v>44397</v>
      </c>
      <c r="D400" s="3" t="s">
        <v>105</v>
      </c>
      <c r="E400" s="3" t="s">
        <v>103</v>
      </c>
      <c r="F400" s="3" t="s">
        <v>191</v>
      </c>
      <c r="G400" s="3" t="s">
        <v>104</v>
      </c>
      <c r="H400" s="3" t="s">
        <v>106</v>
      </c>
      <c r="I400" s="3" t="s">
        <v>67</v>
      </c>
      <c r="J400" s="3" t="s">
        <v>177</v>
      </c>
      <c r="K400" s="3" t="s">
        <v>68</v>
      </c>
      <c r="L400" s="3" t="s">
        <v>107</v>
      </c>
      <c r="M400" s="3" t="s">
        <v>81</v>
      </c>
      <c r="N400" s="3">
        <v>4</v>
      </c>
      <c r="O400" s="3">
        <v>86</v>
      </c>
      <c r="P400" s="3">
        <v>90</v>
      </c>
      <c r="Q400" s="5">
        <v>4.9652777777777777E-3</v>
      </c>
      <c r="R400" s="5">
        <v>3.3680555555555551E-3</v>
      </c>
      <c r="S400" s="5" t="s">
        <v>568</v>
      </c>
      <c r="T400" s="9">
        <f>MID(Table1[[#This Row],[Duration of the event described in that row.]],3,2)*60+RIGHT(Table1[[#This Row],[Duration of the event described in that row.]],2)</f>
        <v>12</v>
      </c>
      <c r="U400" s="3">
        <v>399</v>
      </c>
      <c r="V400" s="3" t="s">
        <v>110</v>
      </c>
      <c r="W400" s="3" t="s">
        <v>9</v>
      </c>
      <c r="AE400" s="3" t="s">
        <v>67</v>
      </c>
      <c r="AG400" s="3" t="s">
        <v>104</v>
      </c>
      <c r="AI400" s="3" t="str">
        <f>_xlfn.IFNA(INDEX('normalized by minutes'!$AI$12:$AI$28,MATCH('raw data'!AG400,'normalized by minutes'!$AH$12:$AH$28,0)),"")</f>
        <v>suns</v>
      </c>
      <c r="AJ400" s="3">
        <f t="shared" si="47"/>
        <v>0</v>
      </c>
      <c r="AL400" s="3" t="s">
        <v>15</v>
      </c>
      <c r="AO400" s="3" t="s">
        <v>243</v>
      </c>
      <c r="AU400" s="3" t="s">
        <v>498</v>
      </c>
      <c r="AV400" s="3" t="b">
        <f t="shared" si="42"/>
        <v>0</v>
      </c>
      <c r="AW400" s="3" t="b">
        <f t="shared" si="43"/>
        <v>0</v>
      </c>
      <c r="AX400" s="3" t="b">
        <f t="shared" si="44"/>
        <v>0</v>
      </c>
      <c r="AY400" s="3" t="b">
        <f t="shared" si="45"/>
        <v>0</v>
      </c>
      <c r="AZ400" s="3" t="b">
        <f t="shared" si="46"/>
        <v>0</v>
      </c>
      <c r="BA400" s="3">
        <f t="shared" si="48"/>
        <v>0</v>
      </c>
      <c r="BB400" s="3">
        <f>SUM($BA$2:BA400)</f>
        <v>177</v>
      </c>
    </row>
    <row r="401" spans="1:54" x14ac:dyDescent="0.35">
      <c r="A401" s="3">
        <v>42000406</v>
      </c>
      <c r="B401" s="3" t="s">
        <v>101</v>
      </c>
      <c r="C401" s="4">
        <v>44397</v>
      </c>
      <c r="D401" s="3" t="s">
        <v>105</v>
      </c>
      <c r="E401" s="3" t="s">
        <v>103</v>
      </c>
      <c r="F401" s="3" t="s">
        <v>191</v>
      </c>
      <c r="G401" s="3" t="s">
        <v>104</v>
      </c>
      <c r="H401" s="3" t="s">
        <v>106</v>
      </c>
      <c r="I401" s="3" t="s">
        <v>67</v>
      </c>
      <c r="J401" s="3" t="s">
        <v>177</v>
      </c>
      <c r="K401" s="3" t="s">
        <v>68</v>
      </c>
      <c r="L401" s="3" t="s">
        <v>107</v>
      </c>
      <c r="M401" s="3" t="s">
        <v>81</v>
      </c>
      <c r="N401" s="3">
        <v>4</v>
      </c>
      <c r="O401" s="3">
        <v>86</v>
      </c>
      <c r="P401" s="3">
        <v>92</v>
      </c>
      <c r="Q401" s="5">
        <v>4.8379629629629632E-3</v>
      </c>
      <c r="R401" s="5">
        <v>3.4953703703703705E-3</v>
      </c>
      <c r="S401" s="5" t="s">
        <v>576</v>
      </c>
      <c r="T401" s="9">
        <f>MID(Table1[[#This Row],[Duration of the event described in that row.]],3,2)*60+RIGHT(Table1[[#This Row],[Duration of the event described in that row.]],2)</f>
        <v>11</v>
      </c>
      <c r="U401" s="3">
        <v>400</v>
      </c>
      <c r="V401" s="3" t="s">
        <v>69</v>
      </c>
      <c r="W401" s="3" t="s">
        <v>7</v>
      </c>
      <c r="X401" s="3" t="s">
        <v>107</v>
      </c>
      <c r="AG401" s="3" t="s">
        <v>177</v>
      </c>
      <c r="AH401" s="3">
        <v>2</v>
      </c>
      <c r="AI401" s="3" t="str">
        <f>_xlfn.IFNA(INDEX('normalized by minutes'!$AI$12:$AI$28,MATCH('raw data'!AG401,'normalized by minutes'!$AH$12:$AH$28,0)),"")</f>
        <v>bucks</v>
      </c>
      <c r="AJ401" s="3">
        <f t="shared" si="47"/>
        <v>2</v>
      </c>
      <c r="AM401" s="3" t="s">
        <v>8</v>
      </c>
      <c r="AO401" s="3" t="s">
        <v>228</v>
      </c>
      <c r="AP401" s="3">
        <v>4</v>
      </c>
      <c r="AQ401" s="3">
        <v>41</v>
      </c>
      <c r="AR401" s="3">
        <v>14</v>
      </c>
      <c r="AS401" s="3">
        <v>29.1</v>
      </c>
      <c r="AT401" s="3">
        <v>87.6</v>
      </c>
      <c r="AU401" s="3" t="s">
        <v>499</v>
      </c>
      <c r="AV401" s="3" t="b">
        <f t="shared" si="42"/>
        <v>1</v>
      </c>
      <c r="AW401" s="3" t="b">
        <f t="shared" si="43"/>
        <v>0</v>
      </c>
      <c r="AX401" s="3" t="b">
        <f t="shared" si="44"/>
        <v>0</v>
      </c>
      <c r="AY401" s="3" t="b">
        <f t="shared" si="45"/>
        <v>0</v>
      </c>
      <c r="AZ401" s="3" t="b">
        <f t="shared" si="46"/>
        <v>0</v>
      </c>
      <c r="BA401" s="3">
        <f t="shared" si="48"/>
        <v>0</v>
      </c>
      <c r="BB401" s="3">
        <f>SUM($BA$2:BA401)</f>
        <v>177</v>
      </c>
    </row>
    <row r="402" spans="1:54" x14ac:dyDescent="0.35">
      <c r="A402" s="3">
        <v>42000406</v>
      </c>
      <c r="B402" s="3" t="s">
        <v>101</v>
      </c>
      <c r="C402" s="4">
        <v>44397</v>
      </c>
      <c r="D402" s="3" t="s">
        <v>105</v>
      </c>
      <c r="E402" s="3" t="s">
        <v>103</v>
      </c>
      <c r="F402" s="3" t="s">
        <v>191</v>
      </c>
      <c r="G402" s="3" t="s">
        <v>104</v>
      </c>
      <c r="H402" s="3" t="s">
        <v>106</v>
      </c>
      <c r="I402" s="3" t="s">
        <v>67</v>
      </c>
      <c r="J402" s="3" t="s">
        <v>177</v>
      </c>
      <c r="K402" s="3" t="s">
        <v>68</v>
      </c>
      <c r="L402" s="3" t="s">
        <v>107</v>
      </c>
      <c r="M402" s="3" t="s">
        <v>81</v>
      </c>
      <c r="N402" s="3">
        <v>4</v>
      </c>
      <c r="O402" s="3">
        <v>88</v>
      </c>
      <c r="P402" s="3">
        <v>92</v>
      </c>
      <c r="Q402" s="5">
        <v>4.5601851851851853E-3</v>
      </c>
      <c r="R402" s="5">
        <v>3.7731481481481483E-3</v>
      </c>
      <c r="S402" s="5" t="s">
        <v>571</v>
      </c>
      <c r="T402" s="9">
        <f>MID(Table1[[#This Row],[Duration of the event described in that row.]],3,2)*60+RIGHT(Table1[[#This Row],[Duration of the event described in that row.]],2)</f>
        <v>24</v>
      </c>
      <c r="U402" s="3">
        <v>401</v>
      </c>
      <c r="V402" s="3" t="s">
        <v>110</v>
      </c>
      <c r="W402" s="3" t="s">
        <v>7</v>
      </c>
      <c r="AG402" s="3" t="s">
        <v>103</v>
      </c>
      <c r="AH402" s="3">
        <v>2</v>
      </c>
      <c r="AI402" s="3" t="str">
        <f>_xlfn.IFNA(INDEX('normalized by minutes'!$AI$12:$AI$28,MATCH('raw data'!AG402,'normalized by minutes'!$AH$12:$AH$28,0)),"")</f>
        <v>suns</v>
      </c>
      <c r="AJ402" s="3">
        <f t="shared" si="47"/>
        <v>-2</v>
      </c>
      <c r="AM402" s="3" t="s">
        <v>8</v>
      </c>
      <c r="AO402" s="3" t="s">
        <v>119</v>
      </c>
      <c r="AP402" s="3">
        <v>9</v>
      </c>
      <c r="AQ402" s="3">
        <v>2</v>
      </c>
      <c r="AR402" s="3">
        <v>86</v>
      </c>
      <c r="AS402" s="3">
        <v>24.8</v>
      </c>
      <c r="AT402" s="3">
        <v>13.6</v>
      </c>
      <c r="AU402" s="3" t="s">
        <v>500</v>
      </c>
      <c r="AV402" s="3" t="b">
        <f t="shared" si="42"/>
        <v>1</v>
      </c>
      <c r="AW402" s="3" t="b">
        <f t="shared" si="43"/>
        <v>0</v>
      </c>
      <c r="AX402" s="3" t="b">
        <f t="shared" si="44"/>
        <v>0</v>
      </c>
      <c r="AY402" s="3" t="b">
        <f t="shared" si="45"/>
        <v>0</v>
      </c>
      <c r="AZ402" s="3" t="b">
        <f t="shared" si="46"/>
        <v>0</v>
      </c>
      <c r="BA402" s="3">
        <f t="shared" si="48"/>
        <v>1</v>
      </c>
      <c r="BB402" s="3">
        <f>SUM($BA$2:BA402)</f>
        <v>178</v>
      </c>
    </row>
    <row r="403" spans="1:54" x14ac:dyDescent="0.35">
      <c r="A403" s="3">
        <v>42000406</v>
      </c>
      <c r="B403" s="3" t="s">
        <v>101</v>
      </c>
      <c r="C403" s="4">
        <v>44397</v>
      </c>
      <c r="D403" s="3" t="s">
        <v>105</v>
      </c>
      <c r="E403" s="3" t="s">
        <v>103</v>
      </c>
      <c r="F403" s="3" t="s">
        <v>191</v>
      </c>
      <c r="G403" s="3" t="s">
        <v>104</v>
      </c>
      <c r="H403" s="3" t="s">
        <v>106</v>
      </c>
      <c r="I403" s="3" t="s">
        <v>67</v>
      </c>
      <c r="J403" s="3" t="s">
        <v>177</v>
      </c>
      <c r="K403" s="3" t="s">
        <v>68</v>
      </c>
      <c r="L403" s="3" t="s">
        <v>107</v>
      </c>
      <c r="M403" s="3" t="s">
        <v>81</v>
      </c>
      <c r="N403" s="3">
        <v>4</v>
      </c>
      <c r="O403" s="3">
        <v>88</v>
      </c>
      <c r="P403" s="3">
        <v>94</v>
      </c>
      <c r="Q403" s="5">
        <v>4.340277777777778E-3</v>
      </c>
      <c r="R403" s="5">
        <v>3.9930555555555561E-3</v>
      </c>
      <c r="S403" s="5" t="s">
        <v>567</v>
      </c>
      <c r="T403" s="9">
        <f>MID(Table1[[#This Row],[Duration of the event described in that row.]],3,2)*60+RIGHT(Table1[[#This Row],[Duration of the event described in that row.]],2)</f>
        <v>19</v>
      </c>
      <c r="U403" s="3">
        <v>402</v>
      </c>
      <c r="V403" s="3" t="s">
        <v>69</v>
      </c>
      <c r="W403" s="3" t="s">
        <v>7</v>
      </c>
      <c r="X403" s="3" t="s">
        <v>68</v>
      </c>
      <c r="AG403" s="3" t="s">
        <v>67</v>
      </c>
      <c r="AH403" s="3">
        <v>2</v>
      </c>
      <c r="AI403" s="3" t="str">
        <f>_xlfn.IFNA(INDEX('normalized by minutes'!$AI$12:$AI$28,MATCH('raw data'!AG403,'normalized by minutes'!$AH$12:$AH$28,0)),"")</f>
        <v>bucks</v>
      </c>
      <c r="AJ403" s="3">
        <f t="shared" si="47"/>
        <v>2</v>
      </c>
      <c r="AM403" s="3" t="s">
        <v>8</v>
      </c>
      <c r="AO403" s="3" t="s">
        <v>158</v>
      </c>
      <c r="AP403" s="3">
        <v>2</v>
      </c>
      <c r="AQ403" s="3">
        <v>-10</v>
      </c>
      <c r="AR403" s="3">
        <v>17</v>
      </c>
      <c r="AS403" s="3">
        <v>24</v>
      </c>
      <c r="AT403" s="3">
        <v>87.3</v>
      </c>
      <c r="AU403" s="3" t="s">
        <v>501</v>
      </c>
      <c r="AV403" s="3" t="b">
        <f t="shared" si="42"/>
        <v>1</v>
      </c>
      <c r="AW403" s="3" t="b">
        <f t="shared" si="43"/>
        <v>0</v>
      </c>
      <c r="AX403" s="3" t="b">
        <f t="shared" si="44"/>
        <v>0</v>
      </c>
      <c r="AY403" s="3" t="b">
        <f t="shared" si="45"/>
        <v>0</v>
      </c>
      <c r="AZ403" s="3" t="b">
        <f t="shared" si="46"/>
        <v>0</v>
      </c>
      <c r="BA403" s="3">
        <f t="shared" si="48"/>
        <v>1</v>
      </c>
      <c r="BB403" s="3">
        <f>SUM($BA$2:BA403)</f>
        <v>179</v>
      </c>
    </row>
    <row r="404" spans="1:54" x14ac:dyDescent="0.35">
      <c r="A404" s="3">
        <v>42000406</v>
      </c>
      <c r="B404" s="3" t="s">
        <v>101</v>
      </c>
      <c r="C404" s="4">
        <v>44397</v>
      </c>
      <c r="D404" s="3" t="s">
        <v>105</v>
      </c>
      <c r="E404" s="3" t="s">
        <v>103</v>
      </c>
      <c r="F404" s="3" t="s">
        <v>191</v>
      </c>
      <c r="G404" s="3" t="s">
        <v>104</v>
      </c>
      <c r="H404" s="3" t="s">
        <v>106</v>
      </c>
      <c r="I404" s="3" t="s">
        <v>67</v>
      </c>
      <c r="J404" s="3" t="s">
        <v>177</v>
      </c>
      <c r="K404" s="3" t="s">
        <v>68</v>
      </c>
      <c r="L404" s="3" t="s">
        <v>107</v>
      </c>
      <c r="M404" s="3" t="s">
        <v>81</v>
      </c>
      <c r="N404" s="3">
        <v>4</v>
      </c>
      <c r="O404" s="3">
        <v>88</v>
      </c>
      <c r="P404" s="3">
        <v>94</v>
      </c>
      <c r="Q404" s="5">
        <v>4.2361111111111106E-3</v>
      </c>
      <c r="R404" s="5">
        <v>4.0972222222222226E-3</v>
      </c>
      <c r="S404" s="5" t="s">
        <v>577</v>
      </c>
      <c r="T404" s="9">
        <f>MID(Table1[[#This Row],[Duration of the event described in that row.]],3,2)*60+RIGHT(Table1[[#This Row],[Duration of the event described in that row.]],2)</f>
        <v>9</v>
      </c>
      <c r="U404" s="3">
        <v>403</v>
      </c>
      <c r="V404" s="3" t="s">
        <v>110</v>
      </c>
      <c r="W404" s="3" t="s">
        <v>18</v>
      </c>
      <c r="AG404" s="3" t="s">
        <v>104</v>
      </c>
      <c r="AI404" s="3" t="str">
        <f>_xlfn.IFNA(INDEX('normalized by minutes'!$AI$12:$AI$28,MATCH('raw data'!AG404,'normalized by minutes'!$AH$12:$AH$28,0)),"")</f>
        <v>suns</v>
      </c>
      <c r="AJ404" s="3">
        <f t="shared" si="47"/>
        <v>0</v>
      </c>
      <c r="AN404" s="3" t="s">
        <v>107</v>
      </c>
      <c r="AO404" s="3" t="s">
        <v>78</v>
      </c>
      <c r="AU404" s="3" t="s">
        <v>502</v>
      </c>
      <c r="AV404" s="3" t="b">
        <f t="shared" si="42"/>
        <v>0</v>
      </c>
      <c r="AW404" s="3" t="b">
        <f t="shared" si="43"/>
        <v>0</v>
      </c>
      <c r="AX404" s="3" t="b">
        <f t="shared" si="44"/>
        <v>1</v>
      </c>
      <c r="AY404" s="3" t="b">
        <f t="shared" si="45"/>
        <v>0</v>
      </c>
      <c r="AZ404" s="3" t="b">
        <f t="shared" si="46"/>
        <v>0</v>
      </c>
      <c r="BA404" s="3">
        <f t="shared" si="48"/>
        <v>1</v>
      </c>
      <c r="BB404" s="3">
        <f>SUM($BA$2:BA404)</f>
        <v>180</v>
      </c>
    </row>
    <row r="405" spans="1:54" x14ac:dyDescent="0.35">
      <c r="A405" s="3">
        <v>42000406</v>
      </c>
      <c r="B405" s="3" t="s">
        <v>101</v>
      </c>
      <c r="C405" s="4">
        <v>44397</v>
      </c>
      <c r="D405" s="3" t="s">
        <v>105</v>
      </c>
      <c r="E405" s="3" t="s">
        <v>103</v>
      </c>
      <c r="F405" s="3" t="s">
        <v>191</v>
      </c>
      <c r="G405" s="3" t="s">
        <v>104</v>
      </c>
      <c r="H405" s="3" t="s">
        <v>106</v>
      </c>
      <c r="I405" s="3" t="s">
        <v>67</v>
      </c>
      <c r="J405" s="3" t="s">
        <v>177</v>
      </c>
      <c r="K405" s="3" t="s">
        <v>68</v>
      </c>
      <c r="L405" s="3" t="s">
        <v>107</v>
      </c>
      <c r="M405" s="3" t="s">
        <v>81</v>
      </c>
      <c r="N405" s="3">
        <v>4</v>
      </c>
      <c r="O405" s="3">
        <v>88</v>
      </c>
      <c r="P405" s="3">
        <v>94</v>
      </c>
      <c r="Q405" s="5">
        <v>4.0277777777777777E-3</v>
      </c>
      <c r="R405" s="5">
        <v>4.3055555555555555E-3</v>
      </c>
      <c r="S405" s="5" t="s">
        <v>570</v>
      </c>
      <c r="T405" s="9">
        <f>MID(Table1[[#This Row],[Duration of the event described in that row.]],3,2)*60+RIGHT(Table1[[#This Row],[Duration of the event described in that row.]],2)</f>
        <v>18</v>
      </c>
      <c r="U405" s="3">
        <v>404</v>
      </c>
      <c r="V405" s="3" t="s">
        <v>69</v>
      </c>
      <c r="W405" s="3" t="s">
        <v>7</v>
      </c>
      <c r="AG405" s="3" t="s">
        <v>68</v>
      </c>
      <c r="AH405" s="3">
        <v>0</v>
      </c>
      <c r="AI405" s="3" t="str">
        <f>_xlfn.IFNA(INDEX('normalized by minutes'!$AI$12:$AI$28,MATCH('raw data'!AG405,'normalized by minutes'!$AH$12:$AH$28,0)),"")</f>
        <v>bucks</v>
      </c>
      <c r="AJ405" s="3">
        <f t="shared" si="47"/>
        <v>0</v>
      </c>
      <c r="AM405" s="3" t="s">
        <v>4</v>
      </c>
      <c r="AO405" s="3" t="s">
        <v>170</v>
      </c>
      <c r="AP405" s="3">
        <v>16</v>
      </c>
      <c r="AQ405" s="3">
        <v>78</v>
      </c>
      <c r="AR405" s="3">
        <v>143</v>
      </c>
      <c r="AS405" s="3">
        <v>32.799999999999997</v>
      </c>
      <c r="AT405" s="3">
        <v>74.7</v>
      </c>
      <c r="AU405" s="3" t="s">
        <v>503</v>
      </c>
      <c r="AV405" s="3" t="b">
        <f t="shared" si="42"/>
        <v>0</v>
      </c>
      <c r="AW405" s="3" t="b">
        <f t="shared" si="43"/>
        <v>0</v>
      </c>
      <c r="AX405" s="3" t="b">
        <f t="shared" si="44"/>
        <v>0</v>
      </c>
      <c r="AY405" s="3" t="b">
        <f t="shared" si="45"/>
        <v>0</v>
      </c>
      <c r="AZ405" s="3" t="b">
        <f t="shared" si="46"/>
        <v>0</v>
      </c>
      <c r="BA405" s="3">
        <f t="shared" si="48"/>
        <v>1</v>
      </c>
      <c r="BB405" s="3">
        <f>SUM($BA$2:BA405)</f>
        <v>181</v>
      </c>
    </row>
    <row r="406" spans="1:54" x14ac:dyDescent="0.35">
      <c r="A406" s="3">
        <v>42000406</v>
      </c>
      <c r="B406" s="3" t="s">
        <v>101</v>
      </c>
      <c r="C406" s="4">
        <v>44397</v>
      </c>
      <c r="D406" s="3" t="s">
        <v>105</v>
      </c>
      <c r="E406" s="3" t="s">
        <v>103</v>
      </c>
      <c r="F406" s="3" t="s">
        <v>191</v>
      </c>
      <c r="G406" s="3" t="s">
        <v>104</v>
      </c>
      <c r="H406" s="3" t="s">
        <v>106</v>
      </c>
      <c r="I406" s="3" t="s">
        <v>67</v>
      </c>
      <c r="J406" s="3" t="s">
        <v>177</v>
      </c>
      <c r="K406" s="3" t="s">
        <v>68</v>
      </c>
      <c r="L406" s="3" t="s">
        <v>107</v>
      </c>
      <c r="M406" s="3" t="s">
        <v>81</v>
      </c>
      <c r="N406" s="3">
        <v>4</v>
      </c>
      <c r="O406" s="3">
        <v>88</v>
      </c>
      <c r="P406" s="3">
        <v>94</v>
      </c>
      <c r="Q406" s="5">
        <v>4.0046296296296297E-3</v>
      </c>
      <c r="R406" s="5">
        <v>4.3287037037037035E-3</v>
      </c>
      <c r="S406" s="5" t="s">
        <v>587</v>
      </c>
      <c r="T406" s="9">
        <f>MID(Table1[[#This Row],[Duration of the event described in that row.]],3,2)*60+RIGHT(Table1[[#This Row],[Duration of the event described in that row.]],2)</f>
        <v>2</v>
      </c>
      <c r="U406" s="3">
        <v>405</v>
      </c>
      <c r="V406" s="3" t="s">
        <v>110</v>
      </c>
      <c r="W406" s="3" t="s">
        <v>5</v>
      </c>
      <c r="AG406" s="3" t="s">
        <v>104</v>
      </c>
      <c r="AI406" s="3" t="str">
        <f>_xlfn.IFNA(INDEX('normalized by minutes'!$AI$12:$AI$28,MATCH('raw data'!AG406,'normalized by minutes'!$AH$12:$AH$28,0)),"")</f>
        <v>suns</v>
      </c>
      <c r="AJ406" s="3">
        <f t="shared" si="47"/>
        <v>0</v>
      </c>
      <c r="AO406" s="3" t="s">
        <v>14</v>
      </c>
      <c r="AU406" s="3" t="s">
        <v>504</v>
      </c>
      <c r="AV406" s="3" t="b">
        <f t="shared" si="42"/>
        <v>0</v>
      </c>
      <c r="AW406" s="3" t="b">
        <f t="shared" si="43"/>
        <v>1</v>
      </c>
      <c r="AX406" s="3" t="b">
        <f t="shared" si="44"/>
        <v>0</v>
      </c>
      <c r="AY406" s="3" t="b">
        <f t="shared" si="45"/>
        <v>0</v>
      </c>
      <c r="AZ406" s="3" t="b">
        <f t="shared" si="46"/>
        <v>0</v>
      </c>
      <c r="BA406" s="3">
        <f t="shared" si="48"/>
        <v>0</v>
      </c>
      <c r="BB406" s="3">
        <f>SUM($BA$2:BA406)</f>
        <v>181</v>
      </c>
    </row>
    <row r="407" spans="1:54" x14ac:dyDescent="0.35">
      <c r="A407" s="3">
        <v>42000406</v>
      </c>
      <c r="B407" s="3" t="s">
        <v>101</v>
      </c>
      <c r="C407" s="4">
        <v>44397</v>
      </c>
      <c r="D407" s="3" t="s">
        <v>105</v>
      </c>
      <c r="E407" s="3" t="s">
        <v>103</v>
      </c>
      <c r="F407" s="3" t="s">
        <v>191</v>
      </c>
      <c r="G407" s="3" t="s">
        <v>104</v>
      </c>
      <c r="H407" s="3" t="s">
        <v>106</v>
      </c>
      <c r="I407" s="3" t="s">
        <v>67</v>
      </c>
      <c r="J407" s="3" t="s">
        <v>177</v>
      </c>
      <c r="K407" s="3" t="s">
        <v>68</v>
      </c>
      <c r="L407" s="3" t="s">
        <v>107</v>
      </c>
      <c r="M407" s="3" t="s">
        <v>81</v>
      </c>
      <c r="N407" s="3">
        <v>4</v>
      </c>
      <c r="O407" s="3">
        <v>88</v>
      </c>
      <c r="P407" s="3">
        <v>94</v>
      </c>
      <c r="Q407" s="5">
        <v>3.9120370370370368E-3</v>
      </c>
      <c r="R407" s="5">
        <v>4.4212962962962956E-3</v>
      </c>
      <c r="S407" s="5" t="s">
        <v>586</v>
      </c>
      <c r="T407" s="9">
        <f>MID(Table1[[#This Row],[Duration of the event described in that row.]],3,2)*60+RIGHT(Table1[[#This Row],[Duration of the event described in that row.]],2)</f>
        <v>8</v>
      </c>
      <c r="U407" s="3">
        <v>406</v>
      </c>
      <c r="V407" s="3" t="s">
        <v>110</v>
      </c>
      <c r="W407" s="3" t="s">
        <v>9</v>
      </c>
      <c r="AE407" s="3" t="s">
        <v>81</v>
      </c>
      <c r="AG407" s="3" t="s">
        <v>103</v>
      </c>
      <c r="AI407" s="3" t="str">
        <f>_xlfn.IFNA(INDEX('normalized by minutes'!$AI$12:$AI$28,MATCH('raw data'!AG407,'normalized by minutes'!$AH$12:$AH$28,0)),"")</f>
        <v>suns</v>
      </c>
      <c r="AJ407" s="3">
        <f t="shared" si="47"/>
        <v>0</v>
      </c>
      <c r="AO407" s="3" t="s">
        <v>172</v>
      </c>
      <c r="AU407" s="3" t="s">
        <v>505</v>
      </c>
      <c r="AV407" s="3" t="b">
        <f t="shared" si="42"/>
        <v>0</v>
      </c>
      <c r="AW407" s="3" t="b">
        <f t="shared" si="43"/>
        <v>0</v>
      </c>
      <c r="AX407" s="3" t="b">
        <f t="shared" si="44"/>
        <v>0</v>
      </c>
      <c r="AY407" s="3" t="b">
        <f t="shared" si="45"/>
        <v>0</v>
      </c>
      <c r="AZ407" s="3" t="b">
        <f t="shared" si="46"/>
        <v>0</v>
      </c>
      <c r="BA407" s="3">
        <f t="shared" si="48"/>
        <v>1</v>
      </c>
      <c r="BB407" s="3">
        <f>SUM($BA$2:BA407)</f>
        <v>182</v>
      </c>
    </row>
    <row r="408" spans="1:54" x14ac:dyDescent="0.35">
      <c r="A408" s="3">
        <v>42000406</v>
      </c>
      <c r="B408" s="3" t="s">
        <v>101</v>
      </c>
      <c r="C408" s="4">
        <v>44397</v>
      </c>
      <c r="D408" s="3" t="s">
        <v>105</v>
      </c>
      <c r="E408" s="3" t="s">
        <v>103</v>
      </c>
      <c r="F408" s="3" t="s">
        <v>191</v>
      </c>
      <c r="G408" s="3" t="s">
        <v>104</v>
      </c>
      <c r="H408" s="3" t="s">
        <v>106</v>
      </c>
      <c r="I408" s="3" t="s">
        <v>67</v>
      </c>
      <c r="J408" s="3" t="s">
        <v>177</v>
      </c>
      <c r="K408" s="3" t="s">
        <v>68</v>
      </c>
      <c r="L408" s="3" t="s">
        <v>107</v>
      </c>
      <c r="M408" s="3" t="s">
        <v>81</v>
      </c>
      <c r="N408" s="3">
        <v>4</v>
      </c>
      <c r="O408" s="3">
        <v>88</v>
      </c>
      <c r="P408" s="3">
        <v>94</v>
      </c>
      <c r="Q408" s="5">
        <v>3.9120370370370368E-3</v>
      </c>
      <c r="R408" s="5">
        <v>4.4212962962962956E-3</v>
      </c>
      <c r="S408" s="5" t="s">
        <v>563</v>
      </c>
      <c r="T408" s="9">
        <f>MID(Table1[[#This Row],[Duration of the event described in that row.]],3,2)*60+RIGHT(Table1[[#This Row],[Duration of the event described in that row.]],2)</f>
        <v>0</v>
      </c>
      <c r="U408" s="3">
        <v>407</v>
      </c>
      <c r="V408" s="3" t="s">
        <v>110</v>
      </c>
      <c r="W408" s="3" t="s">
        <v>18</v>
      </c>
      <c r="AG408" s="3" t="s">
        <v>103</v>
      </c>
      <c r="AI408" s="3" t="str">
        <f>_xlfn.IFNA(INDEX('normalized by minutes'!$AI$12:$AI$28,MATCH('raw data'!AG408,'normalized by minutes'!$AH$12:$AH$28,0)),"")</f>
        <v>suns</v>
      </c>
      <c r="AJ408" s="3">
        <f t="shared" si="47"/>
        <v>0</v>
      </c>
      <c r="AL408" s="3" t="s">
        <v>79</v>
      </c>
      <c r="AO408" s="3" t="s">
        <v>174</v>
      </c>
      <c r="AU408" s="3" t="s">
        <v>506</v>
      </c>
      <c r="AV408" s="3" t="b">
        <f t="shared" si="42"/>
        <v>0</v>
      </c>
      <c r="AW408" s="3" t="b">
        <f t="shared" si="43"/>
        <v>0</v>
      </c>
      <c r="AX408" s="3" t="b">
        <f t="shared" si="44"/>
        <v>1</v>
      </c>
      <c r="AY408" s="3" t="b">
        <f t="shared" si="45"/>
        <v>0</v>
      </c>
      <c r="AZ408" s="3" t="b">
        <f t="shared" si="46"/>
        <v>0</v>
      </c>
      <c r="BA408" s="3">
        <f t="shared" si="48"/>
        <v>0</v>
      </c>
      <c r="BB408" s="3">
        <f>SUM($BA$2:BA408)</f>
        <v>182</v>
      </c>
    </row>
    <row r="409" spans="1:54" x14ac:dyDescent="0.35">
      <c r="A409" s="3">
        <v>42000406</v>
      </c>
      <c r="B409" s="3" t="s">
        <v>101</v>
      </c>
      <c r="C409" s="4">
        <v>44397</v>
      </c>
      <c r="D409" s="3" t="s">
        <v>105</v>
      </c>
      <c r="E409" s="3" t="s">
        <v>103</v>
      </c>
      <c r="F409" s="3" t="s">
        <v>102</v>
      </c>
      <c r="G409" s="3" t="s">
        <v>104</v>
      </c>
      <c r="H409" s="3" t="s">
        <v>106</v>
      </c>
      <c r="I409" s="3" t="s">
        <v>67</v>
      </c>
      <c r="J409" s="3" t="s">
        <v>177</v>
      </c>
      <c r="K409" s="3" t="s">
        <v>68</v>
      </c>
      <c r="L409" s="3" t="s">
        <v>107</v>
      </c>
      <c r="M409" s="3" t="s">
        <v>81</v>
      </c>
      <c r="N409" s="3">
        <v>4</v>
      </c>
      <c r="O409" s="3">
        <v>88</v>
      </c>
      <c r="P409" s="3">
        <v>94</v>
      </c>
      <c r="Q409" s="5">
        <v>3.9120370370370368E-3</v>
      </c>
      <c r="R409" s="5">
        <v>4.4212962962962956E-3</v>
      </c>
      <c r="S409" s="5" t="s">
        <v>563</v>
      </c>
      <c r="T409" s="9">
        <f>MID(Table1[[#This Row],[Duration of the event described in that row.]],3,2)*60+RIGHT(Table1[[#This Row],[Duration of the event described in that row.]],2)</f>
        <v>0</v>
      </c>
      <c r="U409" s="3">
        <v>408</v>
      </c>
      <c r="V409" s="3" t="s">
        <v>110</v>
      </c>
      <c r="W409" s="3" t="s">
        <v>176</v>
      </c>
      <c r="AB409" s="3" t="s">
        <v>102</v>
      </c>
      <c r="AC409" s="3" t="s">
        <v>191</v>
      </c>
      <c r="AG409" s="3" t="s">
        <v>191</v>
      </c>
      <c r="AI409" s="3" t="str">
        <f>_xlfn.IFNA(INDEX('normalized by minutes'!$AI$12:$AI$28,MATCH('raw data'!AG409,'normalized by minutes'!$AH$12:$AH$28,0)),"")</f>
        <v>suns</v>
      </c>
      <c r="AJ409" s="3">
        <f t="shared" si="47"/>
        <v>0</v>
      </c>
      <c r="AO409" s="3" t="s">
        <v>16</v>
      </c>
      <c r="AU409" s="3" t="s">
        <v>205</v>
      </c>
      <c r="AV409" s="3" t="b">
        <f t="shared" si="42"/>
        <v>0</v>
      </c>
      <c r="AW409" s="3" t="b">
        <f t="shared" si="43"/>
        <v>0</v>
      </c>
      <c r="AX409" s="3" t="b">
        <f t="shared" si="44"/>
        <v>0</v>
      </c>
      <c r="AY409" s="3" t="b">
        <f t="shared" si="45"/>
        <v>0</v>
      </c>
      <c r="AZ409" s="3" t="b">
        <f t="shared" si="46"/>
        <v>0</v>
      </c>
      <c r="BA409" s="3">
        <f t="shared" si="48"/>
        <v>1</v>
      </c>
      <c r="BB409" s="3">
        <f>SUM($BA$2:BA409)</f>
        <v>183</v>
      </c>
    </row>
    <row r="410" spans="1:54" x14ac:dyDescent="0.35">
      <c r="A410" s="3">
        <v>42000406</v>
      </c>
      <c r="B410" s="3" t="s">
        <v>101</v>
      </c>
      <c r="C410" s="4">
        <v>44397</v>
      </c>
      <c r="D410" s="3" t="s">
        <v>105</v>
      </c>
      <c r="E410" s="3" t="s">
        <v>103</v>
      </c>
      <c r="F410" s="3" t="s">
        <v>102</v>
      </c>
      <c r="G410" s="3" t="s">
        <v>104</v>
      </c>
      <c r="H410" s="3" t="s">
        <v>106</v>
      </c>
      <c r="I410" s="3" t="s">
        <v>67</v>
      </c>
      <c r="J410" s="3" t="s">
        <v>177</v>
      </c>
      <c r="K410" s="3" t="s">
        <v>68</v>
      </c>
      <c r="L410" s="3" t="s">
        <v>107</v>
      </c>
      <c r="M410" s="3" t="s">
        <v>81</v>
      </c>
      <c r="N410" s="3">
        <v>4</v>
      </c>
      <c r="O410" s="3">
        <v>88</v>
      </c>
      <c r="P410" s="3">
        <v>94</v>
      </c>
      <c r="Q410" s="5">
        <v>3.6921296296296298E-3</v>
      </c>
      <c r="R410" s="5">
        <v>4.6412037037037038E-3</v>
      </c>
      <c r="S410" s="5" t="s">
        <v>567</v>
      </c>
      <c r="T410" s="9">
        <f>MID(Table1[[#This Row],[Duration of the event described in that row.]],3,2)*60+RIGHT(Table1[[#This Row],[Duration of the event described in that row.]],2)</f>
        <v>19</v>
      </c>
      <c r="U410" s="3">
        <v>409</v>
      </c>
      <c r="V410" s="3" t="s">
        <v>69</v>
      </c>
      <c r="W410" s="3" t="s">
        <v>7</v>
      </c>
      <c r="AG410" s="3" t="s">
        <v>67</v>
      </c>
      <c r="AH410" s="3">
        <v>0</v>
      </c>
      <c r="AI410" s="3" t="str">
        <f>_xlfn.IFNA(INDEX('normalized by minutes'!$AI$12:$AI$28,MATCH('raw data'!AG410,'normalized by minutes'!$AH$12:$AH$28,0)),"")</f>
        <v>bucks</v>
      </c>
      <c r="AJ410" s="3">
        <f t="shared" si="47"/>
        <v>0</v>
      </c>
      <c r="AM410" s="3" t="s">
        <v>4</v>
      </c>
      <c r="AO410" s="3" t="s">
        <v>170</v>
      </c>
      <c r="AP410" s="3">
        <v>9</v>
      </c>
      <c r="AQ410" s="3">
        <v>-85</v>
      </c>
      <c r="AR410" s="3">
        <v>34</v>
      </c>
      <c r="AS410" s="3">
        <v>16.5</v>
      </c>
      <c r="AT410" s="3">
        <v>85.6</v>
      </c>
      <c r="AU410" s="3" t="s">
        <v>96</v>
      </c>
      <c r="AV410" s="3" t="b">
        <f t="shared" si="42"/>
        <v>0</v>
      </c>
      <c r="AW410" s="3" t="b">
        <f t="shared" si="43"/>
        <v>0</v>
      </c>
      <c r="AX410" s="3" t="b">
        <f t="shared" si="44"/>
        <v>0</v>
      </c>
      <c r="AY410" s="3" t="b">
        <f t="shared" si="45"/>
        <v>0</v>
      </c>
      <c r="AZ410" s="3" t="b">
        <f t="shared" si="46"/>
        <v>0</v>
      </c>
      <c r="BA410" s="3">
        <f t="shared" si="48"/>
        <v>0</v>
      </c>
      <c r="BB410" s="3">
        <f>SUM($BA$2:BA410)</f>
        <v>183</v>
      </c>
    </row>
    <row r="411" spans="1:54" x14ac:dyDescent="0.35">
      <c r="A411" s="3">
        <v>42000406</v>
      </c>
      <c r="B411" s="3" t="s">
        <v>101</v>
      </c>
      <c r="C411" s="4">
        <v>44397</v>
      </c>
      <c r="D411" s="3" t="s">
        <v>105</v>
      </c>
      <c r="E411" s="3" t="s">
        <v>103</v>
      </c>
      <c r="F411" s="3" t="s">
        <v>102</v>
      </c>
      <c r="G411" s="3" t="s">
        <v>104</v>
      </c>
      <c r="H411" s="3" t="s">
        <v>106</v>
      </c>
      <c r="I411" s="3" t="s">
        <v>67</v>
      </c>
      <c r="J411" s="3" t="s">
        <v>177</v>
      </c>
      <c r="K411" s="3" t="s">
        <v>68</v>
      </c>
      <c r="L411" s="3" t="s">
        <v>107</v>
      </c>
      <c r="M411" s="3" t="s">
        <v>81</v>
      </c>
      <c r="N411" s="3">
        <v>4</v>
      </c>
      <c r="O411" s="3">
        <v>88</v>
      </c>
      <c r="P411" s="3">
        <v>94</v>
      </c>
      <c r="Q411" s="5">
        <v>3.6689814814814814E-3</v>
      </c>
      <c r="R411" s="5">
        <v>4.6643518518518518E-3</v>
      </c>
      <c r="S411" s="5" t="s">
        <v>587</v>
      </c>
      <c r="T411" s="9">
        <f>MID(Table1[[#This Row],[Duration of the event described in that row.]],3,2)*60+RIGHT(Table1[[#This Row],[Duration of the event described in that row.]],2)</f>
        <v>2</v>
      </c>
      <c r="U411" s="3">
        <v>410</v>
      </c>
      <c r="V411" s="3" t="s">
        <v>69</v>
      </c>
      <c r="W411" s="3" t="s">
        <v>5</v>
      </c>
      <c r="AG411" s="3" t="s">
        <v>81</v>
      </c>
      <c r="AI411" s="3" t="str">
        <f>_xlfn.IFNA(INDEX('normalized by minutes'!$AI$12:$AI$28,MATCH('raw data'!AG411,'normalized by minutes'!$AH$12:$AH$28,0)),"")</f>
        <v>bucks</v>
      </c>
      <c r="AJ411" s="3">
        <f t="shared" si="47"/>
        <v>0</v>
      </c>
      <c r="AO411" s="3" t="s">
        <v>6</v>
      </c>
      <c r="AU411" s="3" t="s">
        <v>507</v>
      </c>
      <c r="AV411" s="3" t="b">
        <f t="shared" si="42"/>
        <v>0</v>
      </c>
      <c r="AW411" s="3" t="b">
        <f t="shared" si="43"/>
        <v>0</v>
      </c>
      <c r="AX411" s="3" t="b">
        <f t="shared" si="44"/>
        <v>0</v>
      </c>
      <c r="AY411" s="3" t="b">
        <f t="shared" si="45"/>
        <v>0</v>
      </c>
      <c r="AZ411" s="3" t="b">
        <f t="shared" si="46"/>
        <v>0</v>
      </c>
      <c r="BA411" s="3">
        <f t="shared" si="48"/>
        <v>0</v>
      </c>
      <c r="BB411" s="3">
        <f>SUM($BA$2:BA411)</f>
        <v>183</v>
      </c>
    </row>
    <row r="412" spans="1:54" x14ac:dyDescent="0.35">
      <c r="A412" s="3">
        <v>42000406</v>
      </c>
      <c r="B412" s="3" t="s">
        <v>101</v>
      </c>
      <c r="C412" s="4">
        <v>44397</v>
      </c>
      <c r="D412" s="3" t="s">
        <v>105</v>
      </c>
      <c r="E412" s="3" t="s">
        <v>103</v>
      </c>
      <c r="F412" s="3" t="s">
        <v>102</v>
      </c>
      <c r="G412" s="3" t="s">
        <v>104</v>
      </c>
      <c r="H412" s="3" t="s">
        <v>106</v>
      </c>
      <c r="I412" s="3" t="s">
        <v>67</v>
      </c>
      <c r="J412" s="3" t="s">
        <v>177</v>
      </c>
      <c r="K412" s="3" t="s">
        <v>68</v>
      </c>
      <c r="L412" s="3" t="s">
        <v>107</v>
      </c>
      <c r="M412" s="3" t="s">
        <v>81</v>
      </c>
      <c r="N412" s="3">
        <v>4</v>
      </c>
      <c r="O412" s="3">
        <v>88</v>
      </c>
      <c r="P412" s="3">
        <v>94</v>
      </c>
      <c r="Q412" s="5">
        <v>3.645833333333333E-3</v>
      </c>
      <c r="R412" s="5">
        <v>4.6874999999999998E-3</v>
      </c>
      <c r="S412" s="5" t="s">
        <v>587</v>
      </c>
      <c r="T412" s="9">
        <f>MID(Table1[[#This Row],[Duration of the event described in that row.]],3,2)*60+RIGHT(Table1[[#This Row],[Duration of the event described in that row.]],2)</f>
        <v>2</v>
      </c>
      <c r="U412" s="3">
        <v>411</v>
      </c>
      <c r="V412" s="3" t="s">
        <v>69</v>
      </c>
      <c r="W412" s="3" t="s">
        <v>7</v>
      </c>
      <c r="AG412" s="3" t="s">
        <v>81</v>
      </c>
      <c r="AH412" s="3">
        <v>0</v>
      </c>
      <c r="AI412" s="3" t="str">
        <f>_xlfn.IFNA(INDEX('normalized by minutes'!$AI$12:$AI$28,MATCH('raw data'!AG412,'normalized by minutes'!$AH$12:$AH$28,0)),"")</f>
        <v>bucks</v>
      </c>
      <c r="AJ412" s="3">
        <f t="shared" si="47"/>
        <v>0</v>
      </c>
      <c r="AM412" s="3" t="s">
        <v>4</v>
      </c>
      <c r="AO412" s="3" t="s">
        <v>128</v>
      </c>
      <c r="AP412" s="3">
        <v>25</v>
      </c>
      <c r="AQ412" s="3">
        <v>-140</v>
      </c>
      <c r="AR412" s="3">
        <v>207</v>
      </c>
      <c r="AS412" s="3">
        <v>11</v>
      </c>
      <c r="AT412" s="3">
        <v>68.3</v>
      </c>
      <c r="AU412" s="3" t="s">
        <v>508</v>
      </c>
      <c r="AV412" s="3" t="b">
        <f t="shared" si="42"/>
        <v>0</v>
      </c>
      <c r="AW412" s="3" t="b">
        <f t="shared" si="43"/>
        <v>0</v>
      </c>
      <c r="AX412" s="3" t="b">
        <f t="shared" si="44"/>
        <v>0</v>
      </c>
      <c r="AY412" s="3" t="b">
        <f t="shared" si="45"/>
        <v>0</v>
      </c>
      <c r="AZ412" s="3" t="b">
        <f t="shared" si="46"/>
        <v>0</v>
      </c>
      <c r="BA412" s="3">
        <f t="shared" si="48"/>
        <v>0</v>
      </c>
      <c r="BB412" s="3">
        <f>SUM($BA$2:BA412)</f>
        <v>183</v>
      </c>
    </row>
    <row r="413" spans="1:54" x14ac:dyDescent="0.35">
      <c r="A413" s="3">
        <v>42000406</v>
      </c>
      <c r="B413" s="3" t="s">
        <v>101</v>
      </c>
      <c r="C413" s="4">
        <v>44397</v>
      </c>
      <c r="D413" s="3" t="s">
        <v>105</v>
      </c>
      <c r="E413" s="3" t="s">
        <v>103</v>
      </c>
      <c r="F413" s="3" t="s">
        <v>102</v>
      </c>
      <c r="G413" s="3" t="s">
        <v>104</v>
      </c>
      <c r="H413" s="3" t="s">
        <v>106</v>
      </c>
      <c r="I413" s="3" t="s">
        <v>67</v>
      </c>
      <c r="J413" s="3" t="s">
        <v>177</v>
      </c>
      <c r="K413" s="3" t="s">
        <v>68</v>
      </c>
      <c r="L413" s="3" t="s">
        <v>107</v>
      </c>
      <c r="M413" s="3" t="s">
        <v>81</v>
      </c>
      <c r="N413" s="3">
        <v>4</v>
      </c>
      <c r="O413" s="3">
        <v>88</v>
      </c>
      <c r="P413" s="3">
        <v>94</v>
      </c>
      <c r="Q413" s="5">
        <v>3.6342592592592594E-3</v>
      </c>
      <c r="R413" s="5">
        <v>4.6990740740740743E-3</v>
      </c>
      <c r="S413" s="5" t="s">
        <v>573</v>
      </c>
      <c r="T413" s="9">
        <f>MID(Table1[[#This Row],[Duration of the event described in that row.]],3,2)*60+RIGHT(Table1[[#This Row],[Duration of the event described in that row.]],2)</f>
        <v>1</v>
      </c>
      <c r="U413" s="3">
        <v>412</v>
      </c>
      <c r="V413" s="3" t="s">
        <v>110</v>
      </c>
      <c r="W413" s="3" t="s">
        <v>5</v>
      </c>
      <c r="AG413" s="3" t="s">
        <v>103</v>
      </c>
      <c r="AI413" s="3" t="str">
        <f>_xlfn.IFNA(INDEX('normalized by minutes'!$AI$12:$AI$28,MATCH('raw data'!AG413,'normalized by minutes'!$AH$12:$AH$28,0)),"")</f>
        <v>suns</v>
      </c>
      <c r="AJ413" s="3">
        <f t="shared" si="47"/>
        <v>0</v>
      </c>
      <c r="AO413" s="3" t="s">
        <v>14</v>
      </c>
      <c r="AU413" s="3" t="s">
        <v>509</v>
      </c>
      <c r="AV413" s="3" t="b">
        <f t="shared" si="42"/>
        <v>0</v>
      </c>
      <c r="AW413" s="3" t="b">
        <f t="shared" si="43"/>
        <v>1</v>
      </c>
      <c r="AX413" s="3" t="b">
        <f t="shared" si="44"/>
        <v>0</v>
      </c>
      <c r="AY413" s="3" t="b">
        <f t="shared" si="45"/>
        <v>0</v>
      </c>
      <c r="AZ413" s="3" t="b">
        <f t="shared" si="46"/>
        <v>0</v>
      </c>
      <c r="BA413" s="3">
        <f t="shared" si="48"/>
        <v>0</v>
      </c>
      <c r="BB413" s="3">
        <f>SUM($BA$2:BA413)</f>
        <v>183</v>
      </c>
    </row>
    <row r="414" spans="1:54" x14ac:dyDescent="0.35">
      <c r="A414" s="3">
        <v>42000406</v>
      </c>
      <c r="B414" s="3" t="s">
        <v>101</v>
      </c>
      <c r="C414" s="4">
        <v>44397</v>
      </c>
      <c r="D414" s="3" t="s">
        <v>105</v>
      </c>
      <c r="E414" s="3" t="s">
        <v>103</v>
      </c>
      <c r="F414" s="3" t="s">
        <v>102</v>
      </c>
      <c r="G414" s="3" t="s">
        <v>104</v>
      </c>
      <c r="H414" s="3" t="s">
        <v>106</v>
      </c>
      <c r="I414" s="3" t="s">
        <v>67</v>
      </c>
      <c r="J414" s="3" t="s">
        <v>177</v>
      </c>
      <c r="K414" s="3" t="s">
        <v>68</v>
      </c>
      <c r="L414" s="3" t="s">
        <v>107</v>
      </c>
      <c r="M414" s="3" t="s">
        <v>81</v>
      </c>
      <c r="N414" s="3">
        <v>4</v>
      </c>
      <c r="O414" s="3">
        <v>90</v>
      </c>
      <c r="P414" s="3">
        <v>94</v>
      </c>
      <c r="Q414" s="5">
        <v>3.3912037037037036E-3</v>
      </c>
      <c r="R414" s="5">
        <v>4.9421296296296288E-3</v>
      </c>
      <c r="S414" s="5" t="s">
        <v>565</v>
      </c>
      <c r="T414" s="9">
        <f>MID(Table1[[#This Row],[Duration of the event described in that row.]],3,2)*60+RIGHT(Table1[[#This Row],[Duration of the event described in that row.]],2)</f>
        <v>21</v>
      </c>
      <c r="U414" s="3">
        <v>413</v>
      </c>
      <c r="V414" s="3" t="s">
        <v>110</v>
      </c>
      <c r="W414" s="3" t="s">
        <v>7</v>
      </c>
      <c r="X414" s="3" t="s">
        <v>102</v>
      </c>
      <c r="AG414" s="3" t="s">
        <v>105</v>
      </c>
      <c r="AH414" s="3">
        <v>2</v>
      </c>
      <c r="AI414" s="3" t="str">
        <f>_xlfn.IFNA(INDEX('normalized by minutes'!$AI$12:$AI$28,MATCH('raw data'!AG414,'normalized by minutes'!$AH$12:$AH$28,0)),"")</f>
        <v>suns</v>
      </c>
      <c r="AJ414" s="3">
        <f t="shared" si="47"/>
        <v>-2</v>
      </c>
      <c r="AM414" s="3" t="s">
        <v>8</v>
      </c>
      <c r="AO414" s="3" t="s">
        <v>166</v>
      </c>
      <c r="AP414" s="3">
        <v>12</v>
      </c>
      <c r="AQ414" s="3">
        <v>-95</v>
      </c>
      <c r="AR414" s="3">
        <v>75</v>
      </c>
      <c r="AS414" s="3">
        <v>34.5</v>
      </c>
      <c r="AT414" s="3">
        <v>12.5</v>
      </c>
      <c r="AU414" s="3" t="s">
        <v>510</v>
      </c>
      <c r="AV414" s="3" t="b">
        <f t="shared" si="42"/>
        <v>1</v>
      </c>
      <c r="AW414" s="3" t="b">
        <f t="shared" si="43"/>
        <v>0</v>
      </c>
      <c r="AX414" s="3" t="b">
        <f t="shared" si="44"/>
        <v>0</v>
      </c>
      <c r="AY414" s="3" t="b">
        <f t="shared" si="45"/>
        <v>0</v>
      </c>
      <c r="AZ414" s="3" t="b">
        <f t="shared" si="46"/>
        <v>0</v>
      </c>
      <c r="BA414" s="3">
        <f t="shared" si="48"/>
        <v>1</v>
      </c>
      <c r="BB414" s="3">
        <f>SUM($BA$2:BA414)</f>
        <v>184</v>
      </c>
    </row>
    <row r="415" spans="1:54" x14ac:dyDescent="0.35">
      <c r="A415" s="3">
        <v>42000406</v>
      </c>
      <c r="B415" s="3" t="s">
        <v>101</v>
      </c>
      <c r="C415" s="4">
        <v>44397</v>
      </c>
      <c r="D415" s="3" t="s">
        <v>105</v>
      </c>
      <c r="E415" s="3" t="s">
        <v>103</v>
      </c>
      <c r="F415" s="3" t="s">
        <v>102</v>
      </c>
      <c r="G415" s="3" t="s">
        <v>104</v>
      </c>
      <c r="H415" s="3" t="s">
        <v>106</v>
      </c>
      <c r="I415" s="3" t="s">
        <v>67</v>
      </c>
      <c r="J415" s="3" t="s">
        <v>177</v>
      </c>
      <c r="K415" s="3" t="s">
        <v>68</v>
      </c>
      <c r="L415" s="3" t="s">
        <v>107</v>
      </c>
      <c r="M415" s="3" t="s">
        <v>81</v>
      </c>
      <c r="N415" s="3">
        <v>4</v>
      </c>
      <c r="O415" s="3">
        <v>90</v>
      </c>
      <c r="P415" s="3">
        <v>94</v>
      </c>
      <c r="Q415" s="5">
        <v>3.3564814814814811E-3</v>
      </c>
      <c r="R415" s="5">
        <v>4.9768518518518521E-3</v>
      </c>
      <c r="S415" s="5" t="s">
        <v>578</v>
      </c>
      <c r="T415" s="9">
        <f>MID(Table1[[#This Row],[Duration of the event described in that row.]],3,2)*60+RIGHT(Table1[[#This Row],[Duration of the event described in that row.]],2)</f>
        <v>3</v>
      </c>
      <c r="U415" s="3">
        <v>414</v>
      </c>
      <c r="V415" s="3" t="s">
        <v>69</v>
      </c>
      <c r="W415" s="3" t="s">
        <v>17</v>
      </c>
      <c r="AI415" s="3" t="str">
        <f>_xlfn.IFNA(INDEX('normalized by minutes'!$AI$12:$AI$28,MATCH('raw data'!AG415,'normalized by minutes'!$AH$12:$AH$28,0)),"")</f>
        <v/>
      </c>
      <c r="AJ415" s="3">
        <f t="shared" si="47"/>
        <v>0</v>
      </c>
      <c r="AO415" s="3" t="s">
        <v>80</v>
      </c>
      <c r="AU415" s="3" t="s">
        <v>511</v>
      </c>
      <c r="AV415" s="3" t="b">
        <f t="shared" si="42"/>
        <v>0</v>
      </c>
      <c r="AW415" s="3" t="b">
        <f t="shared" si="43"/>
        <v>0</v>
      </c>
      <c r="AX415" s="3" t="b">
        <f t="shared" si="44"/>
        <v>0</v>
      </c>
      <c r="AY415" s="3" t="b">
        <f t="shared" si="45"/>
        <v>0</v>
      </c>
      <c r="AZ415" s="3" t="b">
        <f t="shared" si="46"/>
        <v>0</v>
      </c>
      <c r="BA415" s="3">
        <f t="shared" si="48"/>
        <v>1</v>
      </c>
      <c r="BB415" s="3">
        <f>SUM($BA$2:BA415)</f>
        <v>185</v>
      </c>
    </row>
    <row r="416" spans="1:54" x14ac:dyDescent="0.35">
      <c r="A416" s="3">
        <v>42000406</v>
      </c>
      <c r="B416" s="3" t="s">
        <v>101</v>
      </c>
      <c r="C416" s="4">
        <v>44397</v>
      </c>
      <c r="D416" s="3" t="s">
        <v>105</v>
      </c>
      <c r="E416" s="3" t="s">
        <v>103</v>
      </c>
      <c r="F416" s="3" t="s">
        <v>102</v>
      </c>
      <c r="G416" s="3" t="s">
        <v>104</v>
      </c>
      <c r="H416" s="3" t="s">
        <v>106</v>
      </c>
      <c r="I416" s="3" t="s">
        <v>67</v>
      </c>
      <c r="J416" s="3" t="s">
        <v>177</v>
      </c>
      <c r="K416" s="3" t="s">
        <v>68</v>
      </c>
      <c r="L416" s="3" t="s">
        <v>107</v>
      </c>
      <c r="M416" s="3" t="s">
        <v>108</v>
      </c>
      <c r="N416" s="3">
        <v>4</v>
      </c>
      <c r="O416" s="3">
        <v>90</v>
      </c>
      <c r="P416" s="3">
        <v>94</v>
      </c>
      <c r="Q416" s="5">
        <v>3.3564814814814811E-3</v>
      </c>
      <c r="R416" s="5">
        <v>4.9768518518518521E-3</v>
      </c>
      <c r="S416" s="5" t="s">
        <v>563</v>
      </c>
      <c r="T416" s="9">
        <f>MID(Table1[[#This Row],[Duration of the event described in that row.]],3,2)*60+RIGHT(Table1[[#This Row],[Duration of the event described in that row.]],2)</f>
        <v>0</v>
      </c>
      <c r="U416" s="3">
        <v>415</v>
      </c>
      <c r="V416" s="3" t="s">
        <v>69</v>
      </c>
      <c r="W416" s="3" t="s">
        <v>176</v>
      </c>
      <c r="AB416" s="3" t="s">
        <v>108</v>
      </c>
      <c r="AC416" s="3" t="s">
        <v>81</v>
      </c>
      <c r="AG416" s="3" t="s">
        <v>81</v>
      </c>
      <c r="AI416" s="3" t="str">
        <f>_xlfn.IFNA(INDEX('normalized by minutes'!$AI$12:$AI$28,MATCH('raw data'!AG416,'normalized by minutes'!$AH$12:$AH$28,0)),"")</f>
        <v>bucks</v>
      </c>
      <c r="AJ416" s="3">
        <f t="shared" si="47"/>
        <v>0</v>
      </c>
      <c r="AO416" s="3" t="s">
        <v>16</v>
      </c>
      <c r="AU416" s="3" t="s">
        <v>262</v>
      </c>
      <c r="AV416" s="3" t="b">
        <f t="shared" si="42"/>
        <v>0</v>
      </c>
      <c r="AW416" s="3" t="b">
        <f t="shared" si="43"/>
        <v>0</v>
      </c>
      <c r="AX416" s="3" t="b">
        <f t="shared" si="44"/>
        <v>0</v>
      </c>
      <c r="AY416" s="3" t="b">
        <f t="shared" si="45"/>
        <v>0</v>
      </c>
      <c r="AZ416" s="3" t="b">
        <f t="shared" si="46"/>
        <v>0</v>
      </c>
      <c r="BA416" s="3">
        <f t="shared" si="48"/>
        <v>0</v>
      </c>
      <c r="BB416" s="3">
        <f>SUM($BA$2:BA416)</f>
        <v>185</v>
      </c>
    </row>
    <row r="417" spans="1:54" x14ac:dyDescent="0.35">
      <c r="A417" s="3">
        <v>42000406</v>
      </c>
      <c r="B417" s="3" t="s">
        <v>101</v>
      </c>
      <c r="C417" s="4">
        <v>44397</v>
      </c>
      <c r="D417" s="3" t="s">
        <v>105</v>
      </c>
      <c r="E417" s="3" t="s">
        <v>103</v>
      </c>
      <c r="F417" s="3" t="s">
        <v>102</v>
      </c>
      <c r="G417" s="3" t="s">
        <v>104</v>
      </c>
      <c r="H417" s="3" t="s">
        <v>106</v>
      </c>
      <c r="I417" s="3" t="s">
        <v>67</v>
      </c>
      <c r="J417" s="3" t="s">
        <v>177</v>
      </c>
      <c r="K417" s="3" t="s">
        <v>68</v>
      </c>
      <c r="L417" s="3" t="s">
        <v>107</v>
      </c>
      <c r="M417" s="3" t="s">
        <v>108</v>
      </c>
      <c r="N417" s="3">
        <v>4</v>
      </c>
      <c r="O417" s="3">
        <v>90</v>
      </c>
      <c r="P417" s="3">
        <v>96</v>
      </c>
      <c r="Q417" s="5">
        <v>3.1828703703703702E-3</v>
      </c>
      <c r="R417" s="5">
        <v>5.1504629629629635E-3</v>
      </c>
      <c r="S417" s="5" t="s">
        <v>581</v>
      </c>
      <c r="T417" s="9">
        <f>MID(Table1[[#This Row],[Duration of the event described in that row.]],3,2)*60+RIGHT(Table1[[#This Row],[Duration of the event described in that row.]],2)</f>
        <v>15</v>
      </c>
      <c r="U417" s="3">
        <v>416</v>
      </c>
      <c r="V417" s="3" t="s">
        <v>69</v>
      </c>
      <c r="W417" s="3" t="s">
        <v>7</v>
      </c>
      <c r="AG417" s="3" t="s">
        <v>68</v>
      </c>
      <c r="AH417" s="3">
        <v>2</v>
      </c>
      <c r="AI417" s="3" t="str">
        <f>_xlfn.IFNA(INDEX('normalized by minutes'!$AI$12:$AI$28,MATCH('raw data'!AG417,'normalized by minutes'!$AH$12:$AH$28,0)),"")</f>
        <v>bucks</v>
      </c>
      <c r="AJ417" s="3">
        <f t="shared" si="47"/>
        <v>2</v>
      </c>
      <c r="AM417" s="3" t="s">
        <v>8</v>
      </c>
      <c r="AO417" s="3" t="s">
        <v>119</v>
      </c>
      <c r="AP417" s="3">
        <v>15</v>
      </c>
      <c r="AQ417" s="3">
        <v>-87</v>
      </c>
      <c r="AR417" s="3">
        <v>123</v>
      </c>
      <c r="AS417" s="3">
        <v>16.299999999999901</v>
      </c>
      <c r="AT417" s="3">
        <v>76.7</v>
      </c>
      <c r="AU417" s="3" t="s">
        <v>512</v>
      </c>
      <c r="AV417" s="3" t="b">
        <f t="shared" si="42"/>
        <v>1</v>
      </c>
      <c r="AW417" s="3" t="b">
        <f t="shared" si="43"/>
        <v>0</v>
      </c>
      <c r="AX417" s="3" t="b">
        <f t="shared" si="44"/>
        <v>0</v>
      </c>
      <c r="AY417" s="3" t="b">
        <f t="shared" si="45"/>
        <v>0</v>
      </c>
      <c r="AZ417" s="3" t="b">
        <f t="shared" si="46"/>
        <v>0</v>
      </c>
      <c r="BA417" s="3">
        <f t="shared" si="48"/>
        <v>0</v>
      </c>
      <c r="BB417" s="3">
        <f>SUM($BA$2:BA417)</f>
        <v>185</v>
      </c>
    </row>
    <row r="418" spans="1:54" x14ac:dyDescent="0.35">
      <c r="A418" s="3">
        <v>42000406</v>
      </c>
      <c r="B418" s="3" t="s">
        <v>101</v>
      </c>
      <c r="C418" s="4">
        <v>44397</v>
      </c>
      <c r="D418" s="3" t="s">
        <v>105</v>
      </c>
      <c r="E418" s="3" t="s">
        <v>103</v>
      </c>
      <c r="F418" s="3" t="s">
        <v>102</v>
      </c>
      <c r="G418" s="3" t="s">
        <v>104</v>
      </c>
      <c r="H418" s="3" t="s">
        <v>106</v>
      </c>
      <c r="I418" s="3" t="s">
        <v>67</v>
      </c>
      <c r="J418" s="3" t="s">
        <v>177</v>
      </c>
      <c r="K418" s="3" t="s">
        <v>68</v>
      </c>
      <c r="L418" s="3" t="s">
        <v>107</v>
      </c>
      <c r="M418" s="3" t="s">
        <v>108</v>
      </c>
      <c r="N418" s="3">
        <v>4</v>
      </c>
      <c r="O418" s="3">
        <v>90</v>
      </c>
      <c r="P418" s="3">
        <v>96</v>
      </c>
      <c r="Q418" s="5">
        <v>2.9166666666666668E-3</v>
      </c>
      <c r="R418" s="5">
        <v>5.4166666666666669E-3</v>
      </c>
      <c r="S418" s="5" t="s">
        <v>583</v>
      </c>
      <c r="T418" s="9">
        <f>MID(Table1[[#This Row],[Duration of the event described in that row.]],3,2)*60+RIGHT(Table1[[#This Row],[Duration of the event described in that row.]],2)</f>
        <v>23</v>
      </c>
      <c r="U418" s="3">
        <v>417</v>
      </c>
      <c r="V418" s="3" t="s">
        <v>110</v>
      </c>
      <c r="W418" s="3" t="s">
        <v>18</v>
      </c>
      <c r="AG418" s="3" t="s">
        <v>103</v>
      </c>
      <c r="AI418" s="3" t="str">
        <f>_xlfn.IFNA(INDEX('normalized by minutes'!$AI$12:$AI$28,MATCH('raw data'!AG418,'normalized by minutes'!$AH$12:$AH$28,0)),"")</f>
        <v>suns</v>
      </c>
      <c r="AJ418" s="3">
        <f t="shared" si="47"/>
        <v>0</v>
      </c>
      <c r="AN418" s="3" t="s">
        <v>108</v>
      </c>
      <c r="AO418" s="3" t="s">
        <v>78</v>
      </c>
      <c r="AU418" s="3" t="s">
        <v>513</v>
      </c>
      <c r="AV418" s="3" t="b">
        <f t="shared" si="42"/>
        <v>0</v>
      </c>
      <c r="AW418" s="3" t="b">
        <f t="shared" si="43"/>
        <v>0</v>
      </c>
      <c r="AX418" s="3" t="b">
        <f t="shared" si="44"/>
        <v>1</v>
      </c>
      <c r="AY418" s="3" t="b">
        <f t="shared" si="45"/>
        <v>0</v>
      </c>
      <c r="AZ418" s="3" t="b">
        <f t="shared" si="46"/>
        <v>0</v>
      </c>
      <c r="BA418" s="3">
        <f t="shared" si="48"/>
        <v>1</v>
      </c>
      <c r="BB418" s="3">
        <f>SUM($BA$2:BA418)</f>
        <v>186</v>
      </c>
    </row>
    <row r="419" spans="1:54" x14ac:dyDescent="0.35">
      <c r="A419" s="3">
        <v>42000406</v>
      </c>
      <c r="B419" s="3" t="s">
        <v>101</v>
      </c>
      <c r="C419" s="4">
        <v>44397</v>
      </c>
      <c r="D419" s="3" t="s">
        <v>105</v>
      </c>
      <c r="E419" s="3" t="s">
        <v>103</v>
      </c>
      <c r="F419" s="3" t="s">
        <v>102</v>
      </c>
      <c r="G419" s="3" t="s">
        <v>104</v>
      </c>
      <c r="H419" s="3" t="s">
        <v>106</v>
      </c>
      <c r="I419" s="3" t="s">
        <v>67</v>
      </c>
      <c r="J419" s="3" t="s">
        <v>177</v>
      </c>
      <c r="K419" s="3" t="s">
        <v>68</v>
      </c>
      <c r="L419" s="3" t="s">
        <v>107</v>
      </c>
      <c r="M419" s="3" t="s">
        <v>108</v>
      </c>
      <c r="N419" s="3">
        <v>4</v>
      </c>
      <c r="O419" s="3">
        <v>90</v>
      </c>
      <c r="P419" s="3">
        <v>96</v>
      </c>
      <c r="Q419" s="5">
        <v>2.9050925925925928E-3</v>
      </c>
      <c r="R419" s="5">
        <v>5.4282407407407404E-3</v>
      </c>
      <c r="S419" s="5" t="s">
        <v>573</v>
      </c>
      <c r="T419" s="9">
        <f>MID(Table1[[#This Row],[Duration of the event described in that row.]],3,2)*60+RIGHT(Table1[[#This Row],[Duration of the event described in that row.]],2)</f>
        <v>1</v>
      </c>
      <c r="U419" s="3">
        <v>418</v>
      </c>
      <c r="V419" s="3" t="s">
        <v>110</v>
      </c>
      <c r="W419" s="3" t="s">
        <v>9</v>
      </c>
      <c r="AE419" s="3" t="s">
        <v>108</v>
      </c>
      <c r="AG419" s="3" t="s">
        <v>103</v>
      </c>
      <c r="AI419" s="3" t="str">
        <f>_xlfn.IFNA(INDEX('normalized by minutes'!$AI$12:$AI$28,MATCH('raw data'!AG419,'normalized by minutes'!$AH$12:$AH$28,0)),"")</f>
        <v>suns</v>
      </c>
      <c r="AJ419" s="3">
        <f t="shared" si="47"/>
        <v>0</v>
      </c>
      <c r="AL419" s="3" t="s">
        <v>15</v>
      </c>
      <c r="AO419" s="3" t="s">
        <v>243</v>
      </c>
      <c r="AU419" s="3" t="s">
        <v>514</v>
      </c>
      <c r="AV419" s="3" t="b">
        <f t="shared" si="42"/>
        <v>0</v>
      </c>
      <c r="AW419" s="3" t="b">
        <f t="shared" si="43"/>
        <v>0</v>
      </c>
      <c r="AX419" s="3" t="b">
        <f t="shared" si="44"/>
        <v>0</v>
      </c>
      <c r="AY419" s="3" t="b">
        <f t="shared" si="45"/>
        <v>0</v>
      </c>
      <c r="AZ419" s="3" t="b">
        <f t="shared" si="46"/>
        <v>0</v>
      </c>
      <c r="BA419" s="3">
        <f t="shared" si="48"/>
        <v>1</v>
      </c>
      <c r="BB419" s="3">
        <f>SUM($BA$2:BA419)</f>
        <v>187</v>
      </c>
    </row>
    <row r="420" spans="1:54" x14ac:dyDescent="0.35">
      <c r="A420" s="3">
        <v>42000406</v>
      </c>
      <c r="B420" s="3" t="s">
        <v>101</v>
      </c>
      <c r="C420" s="4">
        <v>44397</v>
      </c>
      <c r="D420" s="3" t="s">
        <v>105</v>
      </c>
      <c r="E420" s="3" t="s">
        <v>103</v>
      </c>
      <c r="F420" s="3" t="s">
        <v>102</v>
      </c>
      <c r="G420" s="3" t="s">
        <v>104</v>
      </c>
      <c r="H420" s="3" t="s">
        <v>106</v>
      </c>
      <c r="I420" s="3" t="s">
        <v>67</v>
      </c>
      <c r="J420" s="3" t="s">
        <v>177</v>
      </c>
      <c r="K420" s="3" t="s">
        <v>68</v>
      </c>
      <c r="L420" s="3" t="s">
        <v>107</v>
      </c>
      <c r="M420" s="3" t="s">
        <v>108</v>
      </c>
      <c r="N420" s="3">
        <v>4</v>
      </c>
      <c r="O420" s="3">
        <v>90</v>
      </c>
      <c r="P420" s="3">
        <v>96</v>
      </c>
      <c r="Q420" s="5">
        <v>2.8009259259259259E-3</v>
      </c>
      <c r="R420" s="5">
        <v>5.5324074074074069E-3</v>
      </c>
      <c r="S420" s="5" t="s">
        <v>577</v>
      </c>
      <c r="T420" s="9">
        <f>MID(Table1[[#This Row],[Duration of the event described in that row.]],3,2)*60+RIGHT(Table1[[#This Row],[Duration of the event described in that row.]],2)</f>
        <v>9</v>
      </c>
      <c r="U420" s="3">
        <v>419</v>
      </c>
      <c r="V420" s="3" t="s">
        <v>69</v>
      </c>
      <c r="W420" s="3" t="s">
        <v>7</v>
      </c>
      <c r="AG420" s="3" t="s">
        <v>107</v>
      </c>
      <c r="AH420" s="3">
        <v>0</v>
      </c>
      <c r="AI420" s="3" t="str">
        <f>_xlfn.IFNA(INDEX('normalized by minutes'!$AI$12:$AI$28,MATCH('raw data'!AG420,'normalized by minutes'!$AH$12:$AH$28,0)),"")</f>
        <v>bucks</v>
      </c>
      <c r="AJ420" s="3">
        <f t="shared" si="47"/>
        <v>0</v>
      </c>
      <c r="AM420" s="3" t="s">
        <v>4</v>
      </c>
      <c r="AO420" s="3" t="s">
        <v>111</v>
      </c>
      <c r="AP420" s="3">
        <v>16</v>
      </c>
      <c r="AQ420" s="3">
        <v>101</v>
      </c>
      <c r="AR420" s="3">
        <v>120</v>
      </c>
      <c r="AS420" s="3">
        <v>35.1</v>
      </c>
      <c r="AT420" s="3">
        <v>77</v>
      </c>
      <c r="AU420" s="3" t="s">
        <v>515</v>
      </c>
      <c r="AV420" s="3" t="b">
        <f t="shared" si="42"/>
        <v>0</v>
      </c>
      <c r="AW420" s="3" t="b">
        <f t="shared" si="43"/>
        <v>0</v>
      </c>
      <c r="AX420" s="3" t="b">
        <f t="shared" si="44"/>
        <v>0</v>
      </c>
      <c r="AY420" s="3" t="b">
        <f t="shared" si="45"/>
        <v>0</v>
      </c>
      <c r="AZ420" s="3" t="b">
        <f t="shared" si="46"/>
        <v>0</v>
      </c>
      <c r="BA420" s="3">
        <f t="shared" si="48"/>
        <v>0</v>
      </c>
      <c r="BB420" s="3">
        <f>SUM($BA$2:BA420)</f>
        <v>187</v>
      </c>
    </row>
    <row r="421" spans="1:54" x14ac:dyDescent="0.35">
      <c r="A421" s="3">
        <v>42000406</v>
      </c>
      <c r="B421" s="3" t="s">
        <v>101</v>
      </c>
      <c r="C421" s="4">
        <v>44397</v>
      </c>
      <c r="D421" s="3" t="s">
        <v>105</v>
      </c>
      <c r="E421" s="3" t="s">
        <v>103</v>
      </c>
      <c r="F421" s="3" t="s">
        <v>102</v>
      </c>
      <c r="G421" s="3" t="s">
        <v>104</v>
      </c>
      <c r="H421" s="3" t="s">
        <v>106</v>
      </c>
      <c r="I421" s="3" t="s">
        <v>67</v>
      </c>
      <c r="J421" s="3" t="s">
        <v>177</v>
      </c>
      <c r="K421" s="3" t="s">
        <v>68</v>
      </c>
      <c r="L421" s="3" t="s">
        <v>107</v>
      </c>
      <c r="M421" s="3" t="s">
        <v>108</v>
      </c>
      <c r="N421" s="3">
        <v>4</v>
      </c>
      <c r="O421" s="3">
        <v>90</v>
      </c>
      <c r="P421" s="3">
        <v>96</v>
      </c>
      <c r="Q421" s="5">
        <v>2.7777777777777779E-3</v>
      </c>
      <c r="R421" s="5">
        <v>5.5555555555555558E-3</v>
      </c>
      <c r="S421" s="5" t="s">
        <v>587</v>
      </c>
      <c r="T421" s="9">
        <f>MID(Table1[[#This Row],[Duration of the event described in that row.]],3,2)*60+RIGHT(Table1[[#This Row],[Duration of the event described in that row.]],2)</f>
        <v>2</v>
      </c>
      <c r="U421" s="3">
        <v>420</v>
      </c>
      <c r="V421" s="3" t="s">
        <v>110</v>
      </c>
      <c r="W421" s="3" t="s">
        <v>5</v>
      </c>
      <c r="AG421" s="3" t="s">
        <v>106</v>
      </c>
      <c r="AI421" s="3" t="str">
        <f>_xlfn.IFNA(INDEX('normalized by minutes'!$AI$12:$AI$28,MATCH('raw data'!AG421,'normalized by minutes'!$AH$12:$AH$28,0)),"")</f>
        <v>suns</v>
      </c>
      <c r="AJ421" s="3">
        <f t="shared" si="47"/>
        <v>0</v>
      </c>
      <c r="AO421" s="3" t="s">
        <v>14</v>
      </c>
      <c r="AU421" s="3" t="s">
        <v>516</v>
      </c>
      <c r="AV421" s="3" t="b">
        <f t="shared" si="42"/>
        <v>0</v>
      </c>
      <c r="AW421" s="3" t="b">
        <f t="shared" si="43"/>
        <v>1</v>
      </c>
      <c r="AX421" s="3" t="b">
        <f t="shared" si="44"/>
        <v>0</v>
      </c>
      <c r="AY421" s="3" t="b">
        <f t="shared" si="45"/>
        <v>0</v>
      </c>
      <c r="AZ421" s="3" t="b">
        <f t="shared" si="46"/>
        <v>0</v>
      </c>
      <c r="BA421" s="3">
        <f t="shared" si="48"/>
        <v>0</v>
      </c>
      <c r="BB421" s="3">
        <f>SUM($BA$2:BA421)</f>
        <v>187</v>
      </c>
    </row>
    <row r="422" spans="1:54" x14ac:dyDescent="0.35">
      <c r="A422" s="3">
        <v>42000406</v>
      </c>
      <c r="B422" s="3" t="s">
        <v>101</v>
      </c>
      <c r="C422" s="4">
        <v>44397</v>
      </c>
      <c r="D422" s="3" t="s">
        <v>105</v>
      </c>
      <c r="E422" s="3" t="s">
        <v>103</v>
      </c>
      <c r="F422" s="3" t="s">
        <v>102</v>
      </c>
      <c r="G422" s="3" t="s">
        <v>104</v>
      </c>
      <c r="H422" s="3" t="s">
        <v>106</v>
      </c>
      <c r="I422" s="3" t="s">
        <v>67</v>
      </c>
      <c r="J422" s="3" t="s">
        <v>177</v>
      </c>
      <c r="K422" s="3" t="s">
        <v>68</v>
      </c>
      <c r="L422" s="3" t="s">
        <v>107</v>
      </c>
      <c r="M422" s="3" t="s">
        <v>108</v>
      </c>
      <c r="N422" s="3">
        <v>4</v>
      </c>
      <c r="O422" s="3">
        <v>90</v>
      </c>
      <c r="P422" s="3">
        <v>96</v>
      </c>
      <c r="Q422" s="5">
        <v>2.6388888888888885E-3</v>
      </c>
      <c r="R422" s="5">
        <v>5.6944444444444438E-3</v>
      </c>
      <c r="S422" s="5" t="s">
        <v>568</v>
      </c>
      <c r="T422" s="9">
        <f>MID(Table1[[#This Row],[Duration of the event described in that row.]],3,2)*60+RIGHT(Table1[[#This Row],[Duration of the event described in that row.]],2)</f>
        <v>12</v>
      </c>
      <c r="U422" s="3">
        <v>421</v>
      </c>
      <c r="V422" s="3" t="s">
        <v>110</v>
      </c>
      <c r="W422" s="3" t="s">
        <v>7</v>
      </c>
      <c r="AG422" s="3" t="s">
        <v>102</v>
      </c>
      <c r="AH422" s="3">
        <v>0</v>
      </c>
      <c r="AI422" s="3" t="str">
        <f>_xlfn.IFNA(INDEX('normalized by minutes'!$AI$12:$AI$28,MATCH('raw data'!AG422,'normalized by minutes'!$AH$12:$AH$28,0)),"")</f>
        <v>suns</v>
      </c>
      <c r="AJ422" s="3">
        <f t="shared" si="47"/>
        <v>0</v>
      </c>
      <c r="AM422" s="3" t="s">
        <v>4</v>
      </c>
      <c r="AO422" s="3" t="s">
        <v>155</v>
      </c>
      <c r="AP422" s="3">
        <v>5</v>
      </c>
      <c r="AQ422" s="3">
        <v>-47</v>
      </c>
      <c r="AR422" s="3">
        <v>23</v>
      </c>
      <c r="AS422" s="3">
        <v>29.7</v>
      </c>
      <c r="AT422" s="3">
        <v>7.3</v>
      </c>
      <c r="AU422" s="3" t="s">
        <v>517</v>
      </c>
      <c r="AV422" s="3" t="b">
        <f t="shared" si="42"/>
        <v>0</v>
      </c>
      <c r="AW422" s="3" t="b">
        <f t="shared" si="43"/>
        <v>0</v>
      </c>
      <c r="AX422" s="3" t="b">
        <f t="shared" si="44"/>
        <v>0</v>
      </c>
      <c r="AY422" s="3" t="b">
        <f t="shared" si="45"/>
        <v>0</v>
      </c>
      <c r="AZ422" s="3" t="b">
        <f t="shared" si="46"/>
        <v>0</v>
      </c>
      <c r="BA422" s="3">
        <f t="shared" si="48"/>
        <v>1</v>
      </c>
      <c r="BB422" s="3">
        <f>SUM($BA$2:BA422)</f>
        <v>188</v>
      </c>
    </row>
    <row r="423" spans="1:54" x14ac:dyDescent="0.35">
      <c r="A423" s="3">
        <v>42000406</v>
      </c>
      <c r="B423" s="3" t="s">
        <v>101</v>
      </c>
      <c r="C423" s="4">
        <v>44397</v>
      </c>
      <c r="D423" s="3" t="s">
        <v>105</v>
      </c>
      <c r="E423" s="3" t="s">
        <v>103</v>
      </c>
      <c r="F423" s="3" t="s">
        <v>102</v>
      </c>
      <c r="G423" s="3" t="s">
        <v>104</v>
      </c>
      <c r="H423" s="3" t="s">
        <v>106</v>
      </c>
      <c r="I423" s="3" t="s">
        <v>67</v>
      </c>
      <c r="J423" s="3" t="s">
        <v>177</v>
      </c>
      <c r="K423" s="3" t="s">
        <v>68</v>
      </c>
      <c r="L423" s="3" t="s">
        <v>107</v>
      </c>
      <c r="M423" s="3" t="s">
        <v>108</v>
      </c>
      <c r="N423" s="3">
        <v>4</v>
      </c>
      <c r="O423" s="3">
        <v>90</v>
      </c>
      <c r="P423" s="3">
        <v>96</v>
      </c>
      <c r="Q423" s="5">
        <v>2.627314814814815E-3</v>
      </c>
      <c r="R423" s="5">
        <v>5.7060185185185191E-3</v>
      </c>
      <c r="S423" s="5" t="s">
        <v>573</v>
      </c>
      <c r="T423" s="9">
        <f>MID(Table1[[#This Row],[Duration of the event described in that row.]],3,2)*60+RIGHT(Table1[[#This Row],[Duration of the event described in that row.]],2)</f>
        <v>1</v>
      </c>
      <c r="U423" s="3">
        <v>422</v>
      </c>
      <c r="V423" s="3" t="s">
        <v>69</v>
      </c>
      <c r="W423" s="3" t="s">
        <v>5</v>
      </c>
      <c r="AG423" s="3" t="s">
        <v>68</v>
      </c>
      <c r="AI423" s="3" t="str">
        <f>_xlfn.IFNA(INDEX('normalized by minutes'!$AI$12:$AI$28,MATCH('raw data'!AG423,'normalized by minutes'!$AH$12:$AH$28,0)),"")</f>
        <v>bucks</v>
      </c>
      <c r="AJ423" s="3">
        <f t="shared" si="47"/>
        <v>0</v>
      </c>
      <c r="AO423" s="3" t="s">
        <v>14</v>
      </c>
      <c r="AU423" s="3" t="s">
        <v>97</v>
      </c>
      <c r="AV423" s="3" t="b">
        <f t="shared" si="42"/>
        <v>0</v>
      </c>
      <c r="AW423" s="3" t="b">
        <f t="shared" si="43"/>
        <v>1</v>
      </c>
      <c r="AX423" s="3" t="b">
        <f t="shared" si="44"/>
        <v>0</v>
      </c>
      <c r="AY423" s="3" t="b">
        <f t="shared" si="45"/>
        <v>0</v>
      </c>
      <c r="AZ423" s="3" t="b">
        <f t="shared" si="46"/>
        <v>0</v>
      </c>
      <c r="BA423" s="3">
        <f t="shared" si="48"/>
        <v>0</v>
      </c>
      <c r="BB423" s="3">
        <f>SUM($BA$2:BA423)</f>
        <v>188</v>
      </c>
    </row>
    <row r="424" spans="1:54" x14ac:dyDescent="0.35">
      <c r="A424" s="3">
        <v>42000406</v>
      </c>
      <c r="B424" s="3" t="s">
        <v>101</v>
      </c>
      <c r="C424" s="4">
        <v>44397</v>
      </c>
      <c r="D424" s="3" t="s">
        <v>105</v>
      </c>
      <c r="E424" s="3" t="s">
        <v>103</v>
      </c>
      <c r="F424" s="3" t="s">
        <v>102</v>
      </c>
      <c r="G424" s="3" t="s">
        <v>104</v>
      </c>
      <c r="H424" s="3" t="s">
        <v>106</v>
      </c>
      <c r="I424" s="3" t="s">
        <v>67</v>
      </c>
      <c r="J424" s="3" t="s">
        <v>177</v>
      </c>
      <c r="K424" s="3" t="s">
        <v>68</v>
      </c>
      <c r="L424" s="3" t="s">
        <v>107</v>
      </c>
      <c r="M424" s="3" t="s">
        <v>108</v>
      </c>
      <c r="N424" s="3">
        <v>4</v>
      </c>
      <c r="O424" s="3">
        <v>90</v>
      </c>
      <c r="P424" s="3">
        <v>98</v>
      </c>
      <c r="Q424" s="5">
        <v>2.5115740740740741E-3</v>
      </c>
      <c r="R424" s="5">
        <v>5.8217592592592592E-3</v>
      </c>
      <c r="S424" s="5" t="s">
        <v>579</v>
      </c>
      <c r="T424" s="9">
        <f>MID(Table1[[#This Row],[Duration of the event described in that row.]],3,2)*60+RIGHT(Table1[[#This Row],[Duration of the event described in that row.]],2)</f>
        <v>10</v>
      </c>
      <c r="U424" s="3">
        <v>423</v>
      </c>
      <c r="V424" s="3" t="s">
        <v>69</v>
      </c>
      <c r="W424" s="3" t="s">
        <v>7</v>
      </c>
      <c r="X424" s="3" t="s">
        <v>68</v>
      </c>
      <c r="AG424" s="3" t="s">
        <v>67</v>
      </c>
      <c r="AH424" s="3">
        <v>2</v>
      </c>
      <c r="AI424" s="3" t="str">
        <f>_xlfn.IFNA(INDEX('normalized by minutes'!$AI$12:$AI$28,MATCH('raw data'!AG424,'normalized by minutes'!$AH$12:$AH$28,0)),"")</f>
        <v>bucks</v>
      </c>
      <c r="AJ424" s="3">
        <f t="shared" si="47"/>
        <v>2</v>
      </c>
      <c r="AM424" s="3" t="s">
        <v>8</v>
      </c>
      <c r="AO424" s="3" t="s">
        <v>115</v>
      </c>
      <c r="AP424" s="3">
        <v>2</v>
      </c>
      <c r="AQ424" s="3">
        <v>2</v>
      </c>
      <c r="AR424" s="3">
        <v>24</v>
      </c>
      <c r="AS424" s="3">
        <v>25.2</v>
      </c>
      <c r="AT424" s="3">
        <v>86.6</v>
      </c>
      <c r="AU424" s="3" t="s">
        <v>518</v>
      </c>
      <c r="AV424" s="3" t="b">
        <f t="shared" si="42"/>
        <v>1</v>
      </c>
      <c r="AW424" s="3" t="b">
        <f t="shared" si="43"/>
        <v>0</v>
      </c>
      <c r="AX424" s="3" t="b">
        <f t="shared" si="44"/>
        <v>0</v>
      </c>
      <c r="AY424" s="3" t="b">
        <f t="shared" si="45"/>
        <v>0</v>
      </c>
      <c r="AZ424" s="3" t="b">
        <f t="shared" si="46"/>
        <v>0</v>
      </c>
      <c r="BA424" s="3">
        <f t="shared" si="48"/>
        <v>1</v>
      </c>
      <c r="BB424" s="3">
        <f>SUM($BA$2:BA424)</f>
        <v>189</v>
      </c>
    </row>
    <row r="425" spans="1:54" x14ac:dyDescent="0.35">
      <c r="A425" s="3">
        <v>42000406</v>
      </c>
      <c r="B425" s="3" t="s">
        <v>101</v>
      </c>
      <c r="C425" s="4">
        <v>44397</v>
      </c>
      <c r="D425" s="3" t="s">
        <v>105</v>
      </c>
      <c r="E425" s="3" t="s">
        <v>103</v>
      </c>
      <c r="F425" s="3" t="s">
        <v>102</v>
      </c>
      <c r="G425" s="3" t="s">
        <v>104</v>
      </c>
      <c r="H425" s="3" t="s">
        <v>106</v>
      </c>
      <c r="I425" s="3" t="s">
        <v>67</v>
      </c>
      <c r="J425" s="3" t="s">
        <v>177</v>
      </c>
      <c r="K425" s="3" t="s">
        <v>68</v>
      </c>
      <c r="L425" s="3" t="s">
        <v>107</v>
      </c>
      <c r="M425" s="3" t="s">
        <v>108</v>
      </c>
      <c r="N425" s="3">
        <v>4</v>
      </c>
      <c r="O425" s="3">
        <v>90</v>
      </c>
      <c r="P425" s="3">
        <v>98</v>
      </c>
      <c r="Q425" s="5">
        <v>2.2916666666666667E-3</v>
      </c>
      <c r="R425" s="5">
        <v>6.0416666666666665E-3</v>
      </c>
      <c r="S425" s="5" t="s">
        <v>567</v>
      </c>
      <c r="T425" s="9">
        <f>MID(Table1[[#This Row],[Duration of the event described in that row.]],3,2)*60+RIGHT(Table1[[#This Row],[Duration of the event described in that row.]],2)</f>
        <v>19</v>
      </c>
      <c r="U425" s="3">
        <v>424</v>
      </c>
      <c r="V425" s="3" t="s">
        <v>110</v>
      </c>
      <c r="W425" s="3" t="s">
        <v>7</v>
      </c>
      <c r="AG425" s="3" t="s">
        <v>103</v>
      </c>
      <c r="AH425" s="3">
        <v>0</v>
      </c>
      <c r="AI425" s="3" t="str">
        <f>_xlfn.IFNA(INDEX('normalized by minutes'!$AI$12:$AI$28,MATCH('raw data'!AG425,'normalized by minutes'!$AH$12:$AH$28,0)),"")</f>
        <v>suns</v>
      </c>
      <c r="AJ425" s="3">
        <f t="shared" si="47"/>
        <v>0</v>
      </c>
      <c r="AM425" s="3" t="s">
        <v>4</v>
      </c>
      <c r="AO425" s="3" t="s">
        <v>160</v>
      </c>
      <c r="AP425" s="3">
        <v>28</v>
      </c>
      <c r="AQ425" s="3">
        <v>43</v>
      </c>
      <c r="AR425" s="3">
        <v>279</v>
      </c>
      <c r="AS425" s="3">
        <v>20.7</v>
      </c>
      <c r="AT425" s="3">
        <v>32.9</v>
      </c>
      <c r="AU425" s="3" t="s">
        <v>519</v>
      </c>
      <c r="AV425" s="3" t="b">
        <f t="shared" si="42"/>
        <v>0</v>
      </c>
      <c r="AW425" s="3" t="b">
        <f t="shared" si="43"/>
        <v>0</v>
      </c>
      <c r="AX425" s="3" t="b">
        <f t="shared" si="44"/>
        <v>0</v>
      </c>
      <c r="AY425" s="3" t="b">
        <f t="shared" si="45"/>
        <v>0</v>
      </c>
      <c r="AZ425" s="3" t="b">
        <f t="shared" si="46"/>
        <v>0</v>
      </c>
      <c r="BA425" s="3">
        <f t="shared" si="48"/>
        <v>1</v>
      </c>
      <c r="BB425" s="3">
        <f>SUM($BA$2:BA425)</f>
        <v>190</v>
      </c>
    </row>
    <row r="426" spans="1:54" x14ac:dyDescent="0.35">
      <c r="A426" s="3">
        <v>42000406</v>
      </c>
      <c r="B426" s="3" t="s">
        <v>101</v>
      </c>
      <c r="C426" s="4">
        <v>44397</v>
      </c>
      <c r="D426" s="3" t="s">
        <v>105</v>
      </c>
      <c r="E426" s="3" t="s">
        <v>103</v>
      </c>
      <c r="F426" s="3" t="s">
        <v>102</v>
      </c>
      <c r="G426" s="3" t="s">
        <v>104</v>
      </c>
      <c r="H426" s="3" t="s">
        <v>106</v>
      </c>
      <c r="I426" s="3" t="s">
        <v>67</v>
      </c>
      <c r="J426" s="3" t="s">
        <v>177</v>
      </c>
      <c r="K426" s="3" t="s">
        <v>68</v>
      </c>
      <c r="L426" s="3" t="s">
        <v>107</v>
      </c>
      <c r="M426" s="3" t="s">
        <v>108</v>
      </c>
      <c r="N426" s="3">
        <v>4</v>
      </c>
      <c r="O426" s="3">
        <v>90</v>
      </c>
      <c r="P426" s="3">
        <v>98</v>
      </c>
      <c r="Q426" s="5">
        <v>2.2685185185185182E-3</v>
      </c>
      <c r="R426" s="5">
        <v>6.0648148148148145E-3</v>
      </c>
      <c r="S426" s="5" t="s">
        <v>587</v>
      </c>
      <c r="T426" s="9">
        <f>MID(Table1[[#This Row],[Duration of the event described in that row.]],3,2)*60+RIGHT(Table1[[#This Row],[Duration of the event described in that row.]],2)</f>
        <v>2</v>
      </c>
      <c r="U426" s="3">
        <v>425</v>
      </c>
      <c r="V426" s="3" t="s">
        <v>110</v>
      </c>
      <c r="W426" s="3" t="s">
        <v>5</v>
      </c>
      <c r="AG426" s="3" t="s">
        <v>105</v>
      </c>
      <c r="AI426" s="3" t="str">
        <f>_xlfn.IFNA(INDEX('normalized by minutes'!$AI$12:$AI$28,MATCH('raw data'!AG426,'normalized by minutes'!$AH$12:$AH$28,0)),"")</f>
        <v>suns</v>
      </c>
      <c r="AJ426" s="3">
        <f t="shared" si="47"/>
        <v>0</v>
      </c>
      <c r="AO426" s="3" t="s">
        <v>6</v>
      </c>
      <c r="AU426" s="3" t="s">
        <v>520</v>
      </c>
      <c r="AV426" s="3" t="b">
        <f t="shared" si="42"/>
        <v>0</v>
      </c>
      <c r="AW426" s="3" t="b">
        <f t="shared" si="43"/>
        <v>0</v>
      </c>
      <c r="AX426" s="3" t="b">
        <f t="shared" si="44"/>
        <v>0</v>
      </c>
      <c r="AY426" s="3" t="b">
        <f t="shared" si="45"/>
        <v>0</v>
      </c>
      <c r="AZ426" s="3" t="b">
        <f t="shared" si="46"/>
        <v>0</v>
      </c>
      <c r="BA426" s="3">
        <f t="shared" si="48"/>
        <v>0</v>
      </c>
      <c r="BB426" s="3">
        <f>SUM($BA$2:BA426)</f>
        <v>190</v>
      </c>
    </row>
    <row r="427" spans="1:54" x14ac:dyDescent="0.35">
      <c r="A427" s="3">
        <v>42000406</v>
      </c>
      <c r="B427" s="3" t="s">
        <v>101</v>
      </c>
      <c r="C427" s="4">
        <v>44397</v>
      </c>
      <c r="D427" s="3" t="s">
        <v>105</v>
      </c>
      <c r="E427" s="3" t="s">
        <v>103</v>
      </c>
      <c r="F427" s="3" t="s">
        <v>102</v>
      </c>
      <c r="G427" s="3" t="s">
        <v>104</v>
      </c>
      <c r="H427" s="3" t="s">
        <v>106</v>
      </c>
      <c r="I427" s="3" t="s">
        <v>67</v>
      </c>
      <c r="J427" s="3" t="s">
        <v>177</v>
      </c>
      <c r="K427" s="3" t="s">
        <v>68</v>
      </c>
      <c r="L427" s="3" t="s">
        <v>107</v>
      </c>
      <c r="M427" s="3" t="s">
        <v>108</v>
      </c>
      <c r="N427" s="3">
        <v>4</v>
      </c>
      <c r="O427" s="3">
        <v>92</v>
      </c>
      <c r="P427" s="3">
        <v>98</v>
      </c>
      <c r="Q427" s="5">
        <v>2.1759259259259258E-3</v>
      </c>
      <c r="R427" s="5">
        <v>6.1574074074074074E-3</v>
      </c>
      <c r="S427" s="5" t="s">
        <v>586</v>
      </c>
      <c r="T427" s="9">
        <f>MID(Table1[[#This Row],[Duration of the event described in that row.]],3,2)*60+RIGHT(Table1[[#This Row],[Duration of the event described in that row.]],2)</f>
        <v>8</v>
      </c>
      <c r="U427" s="3">
        <v>426</v>
      </c>
      <c r="V427" s="3" t="s">
        <v>110</v>
      </c>
      <c r="W427" s="3" t="s">
        <v>7</v>
      </c>
      <c r="X427" s="3" t="s">
        <v>103</v>
      </c>
      <c r="AG427" s="3" t="s">
        <v>102</v>
      </c>
      <c r="AH427" s="3">
        <v>2</v>
      </c>
      <c r="AI427" s="3" t="str">
        <f>_xlfn.IFNA(INDEX('normalized by minutes'!$AI$12:$AI$28,MATCH('raw data'!AG427,'normalized by minutes'!$AH$12:$AH$28,0)),"")</f>
        <v>suns</v>
      </c>
      <c r="AJ427" s="3">
        <f t="shared" si="47"/>
        <v>-2</v>
      </c>
      <c r="AM427" s="3" t="s">
        <v>8</v>
      </c>
      <c r="AO427" s="3" t="s">
        <v>206</v>
      </c>
      <c r="AP427" s="3">
        <v>3</v>
      </c>
      <c r="AQ427" s="3">
        <v>6</v>
      </c>
      <c r="AR427" s="3">
        <v>28</v>
      </c>
      <c r="AS427" s="3">
        <v>24.4</v>
      </c>
      <c r="AT427" s="3">
        <v>7.8</v>
      </c>
      <c r="AU427" s="3" t="s">
        <v>521</v>
      </c>
      <c r="AV427" s="3" t="b">
        <f t="shared" si="42"/>
        <v>1</v>
      </c>
      <c r="AW427" s="3" t="b">
        <f t="shared" si="43"/>
        <v>0</v>
      </c>
      <c r="AX427" s="3" t="b">
        <f t="shared" si="44"/>
        <v>0</v>
      </c>
      <c r="AY427" s="3" t="b">
        <f t="shared" si="45"/>
        <v>0</v>
      </c>
      <c r="AZ427" s="3" t="b">
        <f t="shared" si="46"/>
        <v>0</v>
      </c>
      <c r="BA427" s="3">
        <f t="shared" si="48"/>
        <v>0</v>
      </c>
      <c r="BB427" s="3">
        <f>SUM($BA$2:BA427)</f>
        <v>190</v>
      </c>
    </row>
    <row r="428" spans="1:54" x14ac:dyDescent="0.35">
      <c r="A428" s="3">
        <v>42000406</v>
      </c>
      <c r="B428" s="3" t="s">
        <v>101</v>
      </c>
      <c r="C428" s="4">
        <v>44397</v>
      </c>
      <c r="D428" s="3" t="s">
        <v>105</v>
      </c>
      <c r="E428" s="3" t="s">
        <v>103</v>
      </c>
      <c r="F428" s="3" t="s">
        <v>102</v>
      </c>
      <c r="G428" s="3" t="s">
        <v>104</v>
      </c>
      <c r="H428" s="3" t="s">
        <v>106</v>
      </c>
      <c r="I428" s="3" t="s">
        <v>67</v>
      </c>
      <c r="J428" s="3" t="s">
        <v>177</v>
      </c>
      <c r="K428" s="3" t="s">
        <v>68</v>
      </c>
      <c r="L428" s="3" t="s">
        <v>107</v>
      </c>
      <c r="M428" s="3" t="s">
        <v>108</v>
      </c>
      <c r="N428" s="3">
        <v>4</v>
      </c>
      <c r="O428" s="3">
        <v>92</v>
      </c>
      <c r="P428" s="3">
        <v>98</v>
      </c>
      <c r="Q428" s="5">
        <v>2.1759259259259258E-3</v>
      </c>
      <c r="R428" s="5">
        <v>6.1574074074074074E-3</v>
      </c>
      <c r="S428" s="5" t="s">
        <v>563</v>
      </c>
      <c r="T428" s="9">
        <f>MID(Table1[[#This Row],[Duration of the event described in that row.]],3,2)*60+RIGHT(Table1[[#This Row],[Duration of the event described in that row.]],2)</f>
        <v>0</v>
      </c>
      <c r="U428" s="3">
        <v>427</v>
      </c>
      <c r="V428" s="3" t="s">
        <v>69</v>
      </c>
      <c r="W428" s="3" t="s">
        <v>17</v>
      </c>
      <c r="AI428" s="3" t="str">
        <f>_xlfn.IFNA(INDEX('normalized by minutes'!$AI$12:$AI$28,MATCH('raw data'!AG428,'normalized by minutes'!$AH$12:$AH$28,0)),"")</f>
        <v/>
      </c>
      <c r="AJ428" s="3">
        <f t="shared" si="47"/>
        <v>0</v>
      </c>
      <c r="AO428" s="3" t="s">
        <v>80</v>
      </c>
      <c r="AU428" s="3" t="s">
        <v>522</v>
      </c>
      <c r="AV428" s="3" t="b">
        <f t="shared" si="42"/>
        <v>0</v>
      </c>
      <c r="AW428" s="3" t="b">
        <f t="shared" si="43"/>
        <v>0</v>
      </c>
      <c r="AX428" s="3" t="b">
        <f t="shared" si="44"/>
        <v>0</v>
      </c>
      <c r="AY428" s="3" t="b">
        <f t="shared" si="45"/>
        <v>0</v>
      </c>
      <c r="AZ428" s="3" t="b">
        <f t="shared" si="46"/>
        <v>0</v>
      </c>
      <c r="BA428" s="3">
        <f t="shared" si="48"/>
        <v>1</v>
      </c>
      <c r="BB428" s="3">
        <f>SUM($BA$2:BA428)</f>
        <v>191</v>
      </c>
    </row>
    <row r="429" spans="1:54" x14ac:dyDescent="0.35">
      <c r="A429" s="3">
        <v>42000406</v>
      </c>
      <c r="B429" s="3" t="s">
        <v>101</v>
      </c>
      <c r="C429" s="4">
        <v>44397</v>
      </c>
      <c r="D429" s="3" t="s">
        <v>105</v>
      </c>
      <c r="E429" s="3" t="s">
        <v>103</v>
      </c>
      <c r="F429" s="3" t="s">
        <v>102</v>
      </c>
      <c r="G429" s="3" t="s">
        <v>104</v>
      </c>
      <c r="H429" s="3" t="s">
        <v>106</v>
      </c>
      <c r="I429" s="3" t="s">
        <v>67</v>
      </c>
      <c r="J429" s="3" t="s">
        <v>177</v>
      </c>
      <c r="K429" s="3" t="s">
        <v>68</v>
      </c>
      <c r="L429" s="3" t="s">
        <v>107</v>
      </c>
      <c r="M429" s="3" t="s">
        <v>108</v>
      </c>
      <c r="N429" s="3">
        <v>4</v>
      </c>
      <c r="O429" s="3">
        <v>92</v>
      </c>
      <c r="P429" s="3">
        <v>98</v>
      </c>
      <c r="Q429" s="5">
        <v>2.1759259259259258E-3</v>
      </c>
      <c r="R429" s="5">
        <v>6.1574074074074074E-3</v>
      </c>
      <c r="S429" s="5" t="s">
        <v>563</v>
      </c>
      <c r="T429" s="9">
        <f>MID(Table1[[#This Row],[Duration of the event described in that row.]],3,2)*60+RIGHT(Table1[[#This Row],[Duration of the event described in that row.]],2)</f>
        <v>0</v>
      </c>
      <c r="U429" s="3">
        <v>428</v>
      </c>
      <c r="V429" s="3" t="s">
        <v>110</v>
      </c>
      <c r="W429" s="3" t="s">
        <v>17</v>
      </c>
      <c r="AI429" s="3" t="str">
        <f>_xlfn.IFNA(INDEX('normalized by minutes'!$AI$12:$AI$28,MATCH('raw data'!AG429,'normalized by minutes'!$AH$12:$AH$28,0)),"")</f>
        <v/>
      </c>
      <c r="AJ429" s="3">
        <f t="shared" si="47"/>
        <v>0</v>
      </c>
      <c r="AO429" s="3" t="s">
        <v>80</v>
      </c>
      <c r="AU429" s="3" t="s">
        <v>523</v>
      </c>
      <c r="AV429" s="3" t="b">
        <f t="shared" si="42"/>
        <v>0</v>
      </c>
      <c r="AW429" s="3" t="b">
        <f t="shared" si="43"/>
        <v>0</v>
      </c>
      <c r="AX429" s="3" t="b">
        <f t="shared" si="44"/>
        <v>0</v>
      </c>
      <c r="AY429" s="3" t="b">
        <f t="shared" si="45"/>
        <v>0</v>
      </c>
      <c r="AZ429" s="3" t="b">
        <f t="shared" si="46"/>
        <v>0</v>
      </c>
      <c r="BA429" s="3">
        <f t="shared" si="48"/>
        <v>0</v>
      </c>
      <c r="BB429" s="3">
        <f>SUM($BA$2:BA429)</f>
        <v>191</v>
      </c>
    </row>
    <row r="430" spans="1:54" x14ac:dyDescent="0.35">
      <c r="A430" s="3">
        <v>42000406</v>
      </c>
      <c r="B430" s="3" t="s">
        <v>101</v>
      </c>
      <c r="C430" s="4">
        <v>44397</v>
      </c>
      <c r="D430" s="3" t="s">
        <v>105</v>
      </c>
      <c r="E430" s="3" t="s">
        <v>103</v>
      </c>
      <c r="F430" s="3" t="s">
        <v>102</v>
      </c>
      <c r="G430" s="3" t="s">
        <v>104</v>
      </c>
      <c r="H430" s="3" t="s">
        <v>106</v>
      </c>
      <c r="I430" s="3" t="s">
        <v>67</v>
      </c>
      <c r="J430" s="3" t="s">
        <v>177</v>
      </c>
      <c r="K430" s="3" t="s">
        <v>68</v>
      </c>
      <c r="L430" s="3" t="s">
        <v>107</v>
      </c>
      <c r="M430" s="3" t="s">
        <v>108</v>
      </c>
      <c r="N430" s="3">
        <v>4</v>
      </c>
      <c r="O430" s="3">
        <v>92</v>
      </c>
      <c r="P430" s="3">
        <v>100</v>
      </c>
      <c r="Q430" s="5">
        <v>1.8865740740740742E-3</v>
      </c>
      <c r="R430" s="5">
        <v>6.4467592592592597E-3</v>
      </c>
      <c r="S430" s="5" t="s">
        <v>572</v>
      </c>
      <c r="T430" s="9">
        <f>MID(Table1[[#This Row],[Duration of the event described in that row.]],3,2)*60+RIGHT(Table1[[#This Row],[Duration of the event described in that row.]],2)</f>
        <v>25</v>
      </c>
      <c r="U430" s="3">
        <v>429</v>
      </c>
      <c r="V430" s="3" t="s">
        <v>69</v>
      </c>
      <c r="W430" s="3" t="s">
        <v>7</v>
      </c>
      <c r="X430" s="3" t="s">
        <v>107</v>
      </c>
      <c r="AG430" s="3" t="s">
        <v>67</v>
      </c>
      <c r="AH430" s="3">
        <v>2</v>
      </c>
      <c r="AI430" s="3" t="str">
        <f>_xlfn.IFNA(INDEX('normalized by minutes'!$AI$12:$AI$28,MATCH('raw data'!AG430,'normalized by minutes'!$AH$12:$AH$28,0)),"")</f>
        <v>bucks</v>
      </c>
      <c r="AJ430" s="3">
        <f t="shared" si="47"/>
        <v>2</v>
      </c>
      <c r="AM430" s="3" t="s">
        <v>8</v>
      </c>
      <c r="AO430" s="3" t="s">
        <v>111</v>
      </c>
      <c r="AP430" s="3">
        <v>14</v>
      </c>
      <c r="AQ430" s="3">
        <v>13</v>
      </c>
      <c r="AR430" s="3">
        <v>136</v>
      </c>
      <c r="AS430" s="3">
        <v>26.3</v>
      </c>
      <c r="AT430" s="3">
        <v>75.400000000000006</v>
      </c>
      <c r="AU430" s="3" t="s">
        <v>524</v>
      </c>
      <c r="AV430" s="3" t="b">
        <f t="shared" si="42"/>
        <v>1</v>
      </c>
      <c r="AW430" s="3" t="b">
        <f t="shared" si="43"/>
        <v>0</v>
      </c>
      <c r="AX430" s="3" t="b">
        <f t="shared" si="44"/>
        <v>0</v>
      </c>
      <c r="AY430" s="3" t="b">
        <f t="shared" si="45"/>
        <v>0</v>
      </c>
      <c r="AZ430" s="3" t="b">
        <f t="shared" si="46"/>
        <v>0</v>
      </c>
      <c r="BA430" s="3">
        <f t="shared" si="48"/>
        <v>0</v>
      </c>
      <c r="BB430" s="3">
        <f>SUM($BA$2:BA430)</f>
        <v>191</v>
      </c>
    </row>
    <row r="431" spans="1:54" x14ac:dyDescent="0.35">
      <c r="A431" s="3">
        <v>42000406</v>
      </c>
      <c r="B431" s="3" t="s">
        <v>101</v>
      </c>
      <c r="C431" s="4">
        <v>44397</v>
      </c>
      <c r="D431" s="3" t="s">
        <v>105</v>
      </c>
      <c r="E431" s="3" t="s">
        <v>103</v>
      </c>
      <c r="F431" s="3" t="s">
        <v>102</v>
      </c>
      <c r="G431" s="3" t="s">
        <v>104</v>
      </c>
      <c r="H431" s="3" t="s">
        <v>106</v>
      </c>
      <c r="I431" s="3" t="s">
        <v>67</v>
      </c>
      <c r="J431" s="3" t="s">
        <v>177</v>
      </c>
      <c r="K431" s="3" t="s">
        <v>68</v>
      </c>
      <c r="L431" s="3" t="s">
        <v>107</v>
      </c>
      <c r="M431" s="3" t="s">
        <v>108</v>
      </c>
      <c r="N431" s="3">
        <v>4</v>
      </c>
      <c r="O431" s="3">
        <v>92</v>
      </c>
      <c r="P431" s="3">
        <v>100</v>
      </c>
      <c r="Q431" s="5">
        <v>1.6203703703703703E-3</v>
      </c>
      <c r="R431" s="5">
        <v>6.7129629629629622E-3</v>
      </c>
      <c r="S431" s="5" t="s">
        <v>583</v>
      </c>
      <c r="T431" s="9">
        <f>MID(Table1[[#This Row],[Duration of the event described in that row.]],3,2)*60+RIGHT(Table1[[#This Row],[Duration of the event described in that row.]],2)</f>
        <v>23</v>
      </c>
      <c r="U431" s="3">
        <v>430</v>
      </c>
      <c r="V431" s="3" t="s">
        <v>110</v>
      </c>
      <c r="W431" s="3" t="s">
        <v>7</v>
      </c>
      <c r="AG431" s="3" t="s">
        <v>105</v>
      </c>
      <c r="AH431" s="3">
        <v>0</v>
      </c>
      <c r="AI431" s="3" t="str">
        <f>_xlfn.IFNA(INDEX('normalized by minutes'!$AI$12:$AI$28,MATCH('raw data'!AG431,'normalized by minutes'!$AH$12:$AH$28,0)),"")</f>
        <v>suns</v>
      </c>
      <c r="AJ431" s="3">
        <f t="shared" si="47"/>
        <v>0</v>
      </c>
      <c r="AM431" s="3" t="s">
        <v>4</v>
      </c>
      <c r="AO431" s="3" t="s">
        <v>128</v>
      </c>
      <c r="AP431" s="3">
        <v>27</v>
      </c>
      <c r="AQ431" s="3">
        <v>64</v>
      </c>
      <c r="AR431" s="3">
        <v>260</v>
      </c>
      <c r="AS431" s="3">
        <v>18.600000000000001</v>
      </c>
      <c r="AT431" s="3">
        <v>31</v>
      </c>
      <c r="AU431" s="3" t="s">
        <v>525</v>
      </c>
      <c r="AV431" s="3" t="b">
        <f t="shared" si="42"/>
        <v>0</v>
      </c>
      <c r="AW431" s="3" t="b">
        <f t="shared" si="43"/>
        <v>0</v>
      </c>
      <c r="AX431" s="3" t="b">
        <f t="shared" si="44"/>
        <v>0</v>
      </c>
      <c r="AY431" s="3" t="b">
        <f t="shared" si="45"/>
        <v>0</v>
      </c>
      <c r="AZ431" s="3" t="b">
        <f t="shared" si="46"/>
        <v>0</v>
      </c>
      <c r="BA431" s="3">
        <f t="shared" si="48"/>
        <v>1</v>
      </c>
      <c r="BB431" s="3">
        <f>SUM($BA$2:BA431)</f>
        <v>192</v>
      </c>
    </row>
    <row r="432" spans="1:54" x14ac:dyDescent="0.35">
      <c r="A432" s="3">
        <v>42000406</v>
      </c>
      <c r="B432" s="3" t="s">
        <v>101</v>
      </c>
      <c r="C432" s="4">
        <v>44397</v>
      </c>
      <c r="D432" s="3" t="s">
        <v>105</v>
      </c>
      <c r="E432" s="3" t="s">
        <v>103</v>
      </c>
      <c r="F432" s="3" t="s">
        <v>102</v>
      </c>
      <c r="G432" s="3" t="s">
        <v>104</v>
      </c>
      <c r="H432" s="3" t="s">
        <v>106</v>
      </c>
      <c r="I432" s="3" t="s">
        <v>67</v>
      </c>
      <c r="J432" s="3" t="s">
        <v>177</v>
      </c>
      <c r="K432" s="3" t="s">
        <v>68</v>
      </c>
      <c r="L432" s="3" t="s">
        <v>107</v>
      </c>
      <c r="M432" s="3" t="s">
        <v>108</v>
      </c>
      <c r="N432" s="3">
        <v>4</v>
      </c>
      <c r="O432" s="3">
        <v>92</v>
      </c>
      <c r="P432" s="3">
        <v>100</v>
      </c>
      <c r="Q432" s="5">
        <v>1.6087962962962963E-3</v>
      </c>
      <c r="R432" s="5">
        <v>6.7245370370370367E-3</v>
      </c>
      <c r="S432" s="5" t="s">
        <v>573</v>
      </c>
      <c r="T432" s="9">
        <f>MID(Table1[[#This Row],[Duration of the event described in that row.]],3,2)*60+RIGHT(Table1[[#This Row],[Duration of the event described in that row.]],2)</f>
        <v>1</v>
      </c>
      <c r="U432" s="3">
        <v>431</v>
      </c>
      <c r="V432" s="3" t="s">
        <v>69</v>
      </c>
      <c r="W432" s="3" t="s">
        <v>5</v>
      </c>
      <c r="AG432" s="3" t="s">
        <v>107</v>
      </c>
      <c r="AI432" s="3" t="str">
        <f>_xlfn.IFNA(INDEX('normalized by minutes'!$AI$12:$AI$28,MATCH('raw data'!AG432,'normalized by minutes'!$AH$12:$AH$28,0)),"")</f>
        <v>bucks</v>
      </c>
      <c r="AJ432" s="3">
        <f t="shared" si="47"/>
        <v>0</v>
      </c>
      <c r="AO432" s="3" t="s">
        <v>14</v>
      </c>
      <c r="AU432" s="3" t="s">
        <v>526</v>
      </c>
      <c r="AV432" s="3" t="b">
        <f t="shared" si="42"/>
        <v>0</v>
      </c>
      <c r="AW432" s="3" t="b">
        <f t="shared" si="43"/>
        <v>1</v>
      </c>
      <c r="AX432" s="3" t="b">
        <f t="shared" si="44"/>
        <v>0</v>
      </c>
      <c r="AY432" s="3" t="b">
        <f t="shared" si="45"/>
        <v>0</v>
      </c>
      <c r="AZ432" s="3" t="b">
        <f t="shared" si="46"/>
        <v>0</v>
      </c>
      <c r="BA432" s="3">
        <f t="shared" si="48"/>
        <v>0</v>
      </c>
      <c r="BB432" s="3">
        <f>SUM($BA$2:BA432)</f>
        <v>192</v>
      </c>
    </row>
    <row r="433" spans="1:54" x14ac:dyDescent="0.35">
      <c r="A433" s="3">
        <v>42000406</v>
      </c>
      <c r="B433" s="3" t="s">
        <v>101</v>
      </c>
      <c r="C433" s="4">
        <v>44397</v>
      </c>
      <c r="D433" s="3" t="s">
        <v>105</v>
      </c>
      <c r="E433" s="3" t="s">
        <v>103</v>
      </c>
      <c r="F433" s="3" t="s">
        <v>102</v>
      </c>
      <c r="G433" s="3" t="s">
        <v>104</v>
      </c>
      <c r="H433" s="3" t="s">
        <v>106</v>
      </c>
      <c r="I433" s="3" t="s">
        <v>67</v>
      </c>
      <c r="J433" s="3" t="s">
        <v>177</v>
      </c>
      <c r="K433" s="3" t="s">
        <v>68</v>
      </c>
      <c r="L433" s="3" t="s">
        <v>107</v>
      </c>
      <c r="M433" s="3" t="s">
        <v>108</v>
      </c>
      <c r="N433" s="3">
        <v>4</v>
      </c>
      <c r="O433" s="3">
        <v>92</v>
      </c>
      <c r="P433" s="3">
        <v>100</v>
      </c>
      <c r="Q433" s="5">
        <v>1.3194444444444443E-3</v>
      </c>
      <c r="R433" s="5">
        <v>7.013888888888889E-3</v>
      </c>
      <c r="S433" s="5" t="s">
        <v>572</v>
      </c>
      <c r="T433" s="9">
        <f>MID(Table1[[#This Row],[Duration of the event described in that row.]],3,2)*60+RIGHT(Table1[[#This Row],[Duration of the event described in that row.]],2)</f>
        <v>25</v>
      </c>
      <c r="U433" s="3">
        <v>432</v>
      </c>
      <c r="V433" s="3" t="s">
        <v>69</v>
      </c>
      <c r="W433" s="3" t="s">
        <v>7</v>
      </c>
      <c r="AG433" s="3" t="s">
        <v>177</v>
      </c>
      <c r="AH433" s="3">
        <v>0</v>
      </c>
      <c r="AI433" s="3" t="str">
        <f>_xlfn.IFNA(INDEX('normalized by minutes'!$AI$12:$AI$28,MATCH('raw data'!AG433,'normalized by minutes'!$AH$12:$AH$28,0)),"")</f>
        <v>bucks</v>
      </c>
      <c r="AJ433" s="3">
        <f t="shared" si="47"/>
        <v>0</v>
      </c>
      <c r="AM433" s="3" t="s">
        <v>4</v>
      </c>
      <c r="AO433" s="3" t="s">
        <v>128</v>
      </c>
      <c r="AP433" s="3">
        <v>24</v>
      </c>
      <c r="AQ433" s="3">
        <v>-239</v>
      </c>
      <c r="AR433" s="3">
        <v>45</v>
      </c>
      <c r="AS433" s="3">
        <v>1.0999999999999901</v>
      </c>
      <c r="AT433" s="3">
        <v>84.5</v>
      </c>
      <c r="AU433" s="3" t="s">
        <v>527</v>
      </c>
      <c r="AV433" s="3" t="b">
        <f t="shared" si="42"/>
        <v>0</v>
      </c>
      <c r="AW433" s="3" t="b">
        <f t="shared" si="43"/>
        <v>0</v>
      </c>
      <c r="AX433" s="3" t="b">
        <f t="shared" si="44"/>
        <v>0</v>
      </c>
      <c r="AY433" s="3" t="b">
        <f t="shared" si="45"/>
        <v>0</v>
      </c>
      <c r="AZ433" s="3" t="b">
        <f t="shared" si="46"/>
        <v>0</v>
      </c>
      <c r="BA433" s="3">
        <f t="shared" si="48"/>
        <v>1</v>
      </c>
      <c r="BB433" s="3">
        <f>SUM($BA$2:BA433)</f>
        <v>193</v>
      </c>
    </row>
    <row r="434" spans="1:54" x14ac:dyDescent="0.35">
      <c r="A434" s="3">
        <v>42000406</v>
      </c>
      <c r="B434" s="3" t="s">
        <v>101</v>
      </c>
      <c r="C434" s="4">
        <v>44397</v>
      </c>
      <c r="D434" s="3" t="s">
        <v>105</v>
      </c>
      <c r="E434" s="3" t="s">
        <v>103</v>
      </c>
      <c r="F434" s="3" t="s">
        <v>102</v>
      </c>
      <c r="G434" s="3" t="s">
        <v>104</v>
      </c>
      <c r="H434" s="3" t="s">
        <v>106</v>
      </c>
      <c r="I434" s="3" t="s">
        <v>67</v>
      </c>
      <c r="J434" s="3" t="s">
        <v>177</v>
      </c>
      <c r="K434" s="3" t="s">
        <v>68</v>
      </c>
      <c r="L434" s="3" t="s">
        <v>107</v>
      </c>
      <c r="M434" s="3" t="s">
        <v>108</v>
      </c>
      <c r="N434" s="3">
        <v>4</v>
      </c>
      <c r="O434" s="3">
        <v>92</v>
      </c>
      <c r="P434" s="3">
        <v>100</v>
      </c>
      <c r="Q434" s="5">
        <v>1.3078703703703705E-3</v>
      </c>
      <c r="R434" s="5">
        <v>7.0254629629629634E-3</v>
      </c>
      <c r="S434" s="5" t="s">
        <v>573</v>
      </c>
      <c r="T434" s="9">
        <f>MID(Table1[[#This Row],[Duration of the event described in that row.]],3,2)*60+RIGHT(Table1[[#This Row],[Duration of the event described in that row.]],2)</f>
        <v>1</v>
      </c>
      <c r="U434" s="3">
        <v>433</v>
      </c>
      <c r="V434" s="3" t="s">
        <v>110</v>
      </c>
      <c r="W434" s="3" t="s">
        <v>5</v>
      </c>
      <c r="AG434" s="3" t="s">
        <v>105</v>
      </c>
      <c r="AI434" s="3" t="str">
        <f>_xlfn.IFNA(INDEX('normalized by minutes'!$AI$12:$AI$28,MATCH('raw data'!AG434,'normalized by minutes'!$AH$12:$AH$28,0)),"")</f>
        <v>suns</v>
      </c>
      <c r="AJ434" s="3">
        <f t="shared" si="47"/>
        <v>0</v>
      </c>
      <c r="AO434" s="3" t="s">
        <v>14</v>
      </c>
      <c r="AU434" s="3" t="s">
        <v>528</v>
      </c>
      <c r="AV434" s="3" t="b">
        <f t="shared" si="42"/>
        <v>0</v>
      </c>
      <c r="AW434" s="3" t="b">
        <f t="shared" si="43"/>
        <v>1</v>
      </c>
      <c r="AX434" s="3" t="b">
        <f t="shared" si="44"/>
        <v>0</v>
      </c>
      <c r="AY434" s="3" t="b">
        <f t="shared" si="45"/>
        <v>0</v>
      </c>
      <c r="AZ434" s="3" t="b">
        <f t="shared" si="46"/>
        <v>0</v>
      </c>
      <c r="BA434" s="3">
        <f t="shared" si="48"/>
        <v>0</v>
      </c>
      <c r="BB434" s="3">
        <f>SUM($BA$2:BA434)</f>
        <v>193</v>
      </c>
    </row>
    <row r="435" spans="1:54" x14ac:dyDescent="0.35">
      <c r="A435" s="3">
        <v>42000406</v>
      </c>
      <c r="B435" s="3" t="s">
        <v>101</v>
      </c>
      <c r="C435" s="4">
        <v>44397</v>
      </c>
      <c r="D435" s="3" t="s">
        <v>105</v>
      </c>
      <c r="E435" s="3" t="s">
        <v>103</v>
      </c>
      <c r="F435" s="3" t="s">
        <v>102</v>
      </c>
      <c r="G435" s="3" t="s">
        <v>104</v>
      </c>
      <c r="H435" s="3" t="s">
        <v>106</v>
      </c>
      <c r="I435" s="3" t="s">
        <v>67</v>
      </c>
      <c r="J435" s="3" t="s">
        <v>177</v>
      </c>
      <c r="K435" s="3" t="s">
        <v>68</v>
      </c>
      <c r="L435" s="3" t="s">
        <v>107</v>
      </c>
      <c r="M435" s="3" t="s">
        <v>108</v>
      </c>
      <c r="N435" s="3">
        <v>4</v>
      </c>
      <c r="O435" s="3">
        <v>94</v>
      </c>
      <c r="P435" s="3">
        <v>100</v>
      </c>
      <c r="Q435" s="5">
        <v>1.2731481481481483E-3</v>
      </c>
      <c r="R435" s="5">
        <v>7.0601851851851841E-3</v>
      </c>
      <c r="S435" s="5" t="s">
        <v>578</v>
      </c>
      <c r="T435" s="9">
        <f>MID(Table1[[#This Row],[Duration of the event described in that row.]],3,2)*60+RIGHT(Table1[[#This Row],[Duration of the event described in that row.]],2)</f>
        <v>3</v>
      </c>
      <c r="U435" s="3">
        <v>434</v>
      </c>
      <c r="V435" s="3" t="s">
        <v>110</v>
      </c>
      <c r="W435" s="3" t="s">
        <v>7</v>
      </c>
      <c r="AG435" s="3" t="s">
        <v>103</v>
      </c>
      <c r="AH435" s="3">
        <v>2</v>
      </c>
      <c r="AI435" s="3" t="str">
        <f>_xlfn.IFNA(INDEX('normalized by minutes'!$AI$12:$AI$28,MATCH('raw data'!AG435,'normalized by minutes'!$AH$12:$AH$28,0)),"")</f>
        <v>suns</v>
      </c>
      <c r="AJ435" s="3">
        <f t="shared" si="47"/>
        <v>-2</v>
      </c>
      <c r="AM435" s="3" t="s">
        <v>8</v>
      </c>
      <c r="AO435" s="3" t="s">
        <v>115</v>
      </c>
      <c r="AP435" s="3">
        <v>3</v>
      </c>
      <c r="AQ435" s="3">
        <v>31</v>
      </c>
      <c r="AR435" s="3">
        <v>14</v>
      </c>
      <c r="AS435" s="3">
        <v>21.9</v>
      </c>
      <c r="AT435" s="3">
        <v>6.4</v>
      </c>
      <c r="AU435" s="3" t="s">
        <v>529</v>
      </c>
      <c r="AV435" s="3" t="b">
        <f t="shared" si="42"/>
        <v>1</v>
      </c>
      <c r="AW435" s="3" t="b">
        <f t="shared" si="43"/>
        <v>0</v>
      </c>
      <c r="AX435" s="3" t="b">
        <f t="shared" si="44"/>
        <v>0</v>
      </c>
      <c r="AY435" s="3" t="b">
        <f t="shared" si="45"/>
        <v>0</v>
      </c>
      <c r="AZ435" s="3" t="b">
        <f t="shared" si="46"/>
        <v>0</v>
      </c>
      <c r="BA435" s="3">
        <f t="shared" si="48"/>
        <v>1</v>
      </c>
      <c r="BB435" s="3">
        <f>SUM($BA$2:BA435)</f>
        <v>194</v>
      </c>
    </row>
    <row r="436" spans="1:54" x14ac:dyDescent="0.35">
      <c r="A436" s="3">
        <v>42000406</v>
      </c>
      <c r="B436" s="3" t="s">
        <v>101</v>
      </c>
      <c r="C436" s="4">
        <v>44397</v>
      </c>
      <c r="D436" s="3" t="s">
        <v>105</v>
      </c>
      <c r="E436" s="3" t="s">
        <v>103</v>
      </c>
      <c r="F436" s="3" t="s">
        <v>102</v>
      </c>
      <c r="G436" s="3" t="s">
        <v>104</v>
      </c>
      <c r="H436" s="3" t="s">
        <v>106</v>
      </c>
      <c r="I436" s="3" t="s">
        <v>67</v>
      </c>
      <c r="J436" s="3" t="s">
        <v>177</v>
      </c>
      <c r="K436" s="3" t="s">
        <v>68</v>
      </c>
      <c r="L436" s="3" t="s">
        <v>107</v>
      </c>
      <c r="M436" s="3" t="s">
        <v>108</v>
      </c>
      <c r="N436" s="3">
        <v>4</v>
      </c>
      <c r="O436" s="3">
        <v>94</v>
      </c>
      <c r="P436" s="3">
        <v>100</v>
      </c>
      <c r="Q436" s="5">
        <v>1.0763888888888889E-3</v>
      </c>
      <c r="R436" s="5">
        <v>7.2569444444444443E-3</v>
      </c>
      <c r="S436" s="5" t="s">
        <v>566</v>
      </c>
      <c r="T436" s="9">
        <f>MID(Table1[[#This Row],[Duration of the event described in that row.]],3,2)*60+RIGHT(Table1[[#This Row],[Duration of the event described in that row.]],2)</f>
        <v>17</v>
      </c>
      <c r="U436" s="3">
        <v>435</v>
      </c>
      <c r="V436" s="3" t="s">
        <v>69</v>
      </c>
      <c r="W436" s="3" t="s">
        <v>18</v>
      </c>
      <c r="AG436" s="3" t="s">
        <v>68</v>
      </c>
      <c r="AI436" s="3" t="str">
        <f>_xlfn.IFNA(INDEX('normalized by minutes'!$AI$12:$AI$28,MATCH('raw data'!AG436,'normalized by minutes'!$AH$12:$AH$28,0)),"")</f>
        <v>bucks</v>
      </c>
      <c r="AJ436" s="3">
        <f t="shared" si="47"/>
        <v>0</v>
      </c>
      <c r="AL436" s="3" t="s">
        <v>72</v>
      </c>
      <c r="AO436" s="3" t="s">
        <v>72</v>
      </c>
      <c r="AU436" s="3" t="s">
        <v>530</v>
      </c>
      <c r="AV436" s="3" t="b">
        <f t="shared" si="42"/>
        <v>0</v>
      </c>
      <c r="AW436" s="3" t="b">
        <f t="shared" si="43"/>
        <v>0</v>
      </c>
      <c r="AX436" s="3" t="b">
        <f t="shared" si="44"/>
        <v>1</v>
      </c>
      <c r="AY436" s="3" t="b">
        <f t="shared" si="45"/>
        <v>0</v>
      </c>
      <c r="AZ436" s="3" t="b">
        <f t="shared" si="46"/>
        <v>0</v>
      </c>
      <c r="BA436" s="3">
        <f t="shared" si="48"/>
        <v>1</v>
      </c>
      <c r="BB436" s="3">
        <f>SUM($BA$2:BA436)</f>
        <v>195</v>
      </c>
    </row>
    <row r="437" spans="1:54" x14ac:dyDescent="0.35">
      <c r="A437" s="3">
        <v>42000406</v>
      </c>
      <c r="B437" s="3" t="s">
        <v>101</v>
      </c>
      <c r="C437" s="4">
        <v>44397</v>
      </c>
      <c r="D437" s="3" t="s">
        <v>105</v>
      </c>
      <c r="E437" s="3" t="s">
        <v>103</v>
      </c>
      <c r="F437" s="3" t="s">
        <v>102</v>
      </c>
      <c r="G437" s="3" t="s">
        <v>104</v>
      </c>
      <c r="H437" s="3" t="s">
        <v>106</v>
      </c>
      <c r="I437" s="3" t="s">
        <v>67</v>
      </c>
      <c r="J437" s="3" t="s">
        <v>177</v>
      </c>
      <c r="K437" s="3" t="s">
        <v>68</v>
      </c>
      <c r="L437" s="3" t="s">
        <v>107</v>
      </c>
      <c r="M437" s="3" t="s">
        <v>108</v>
      </c>
      <c r="N437" s="3">
        <v>4</v>
      </c>
      <c r="O437" s="3">
        <v>94</v>
      </c>
      <c r="P437" s="3">
        <v>100</v>
      </c>
      <c r="Q437" s="5">
        <v>8.564814814814815E-4</v>
      </c>
      <c r="R437" s="5">
        <v>7.4768518518518526E-3</v>
      </c>
      <c r="S437" s="5" t="s">
        <v>567</v>
      </c>
      <c r="T437" s="9">
        <f>MID(Table1[[#This Row],[Duration of the event described in that row.]],3,2)*60+RIGHT(Table1[[#This Row],[Duration of the event described in that row.]],2)</f>
        <v>19</v>
      </c>
      <c r="U437" s="3">
        <v>436</v>
      </c>
      <c r="V437" s="3" t="s">
        <v>69</v>
      </c>
      <c r="W437" s="3" t="s">
        <v>9</v>
      </c>
      <c r="AE437" s="3" t="s">
        <v>105</v>
      </c>
      <c r="AG437" s="3" t="s">
        <v>177</v>
      </c>
      <c r="AI437" s="3" t="str">
        <f>_xlfn.IFNA(INDEX('normalized by minutes'!$AI$12:$AI$28,MATCH('raw data'!AG437,'normalized by minutes'!$AH$12:$AH$28,0)),"")</f>
        <v>bucks</v>
      </c>
      <c r="AJ437" s="3">
        <f t="shared" si="47"/>
        <v>0</v>
      </c>
      <c r="AL437" s="3" t="s">
        <v>10</v>
      </c>
      <c r="AO437" s="3" t="s">
        <v>141</v>
      </c>
      <c r="AU437" s="3" t="s">
        <v>531</v>
      </c>
      <c r="AV437" s="3" t="b">
        <f t="shared" si="42"/>
        <v>0</v>
      </c>
      <c r="AW437" s="3" t="b">
        <f t="shared" si="43"/>
        <v>0</v>
      </c>
      <c r="AX437" s="3" t="b">
        <f t="shared" si="44"/>
        <v>0</v>
      </c>
      <c r="AY437" s="3" t="b">
        <f t="shared" si="45"/>
        <v>0</v>
      </c>
      <c r="AZ437" s="3" t="b">
        <f t="shared" si="46"/>
        <v>0</v>
      </c>
      <c r="BA437" s="3">
        <f t="shared" si="48"/>
        <v>1</v>
      </c>
      <c r="BB437" s="3">
        <f>SUM($BA$2:BA437)</f>
        <v>196</v>
      </c>
    </row>
    <row r="438" spans="1:54" x14ac:dyDescent="0.35">
      <c r="A438" s="3">
        <v>42000406</v>
      </c>
      <c r="B438" s="3" t="s">
        <v>101</v>
      </c>
      <c r="C438" s="4">
        <v>44397</v>
      </c>
      <c r="D438" s="3" t="s">
        <v>105</v>
      </c>
      <c r="E438" s="3" t="s">
        <v>103</v>
      </c>
      <c r="F438" s="3" t="s">
        <v>102</v>
      </c>
      <c r="G438" s="3" t="s">
        <v>104</v>
      </c>
      <c r="H438" s="3" t="s">
        <v>106</v>
      </c>
      <c r="I438" s="3" t="s">
        <v>67</v>
      </c>
      <c r="J438" s="3" t="s">
        <v>177</v>
      </c>
      <c r="K438" s="3" t="s">
        <v>68</v>
      </c>
      <c r="L438" s="3" t="s">
        <v>107</v>
      </c>
      <c r="M438" s="3" t="s">
        <v>108</v>
      </c>
      <c r="N438" s="3">
        <v>4</v>
      </c>
      <c r="O438" s="3">
        <v>95</v>
      </c>
      <c r="P438" s="3">
        <v>100</v>
      </c>
      <c r="Q438" s="5">
        <v>8.564814814814815E-4</v>
      </c>
      <c r="R438" s="5">
        <v>7.4768518518518526E-3</v>
      </c>
      <c r="S438" s="5" t="s">
        <v>563</v>
      </c>
      <c r="T438" s="9">
        <f>MID(Table1[[#This Row],[Duration of the event described in that row.]],3,2)*60+RIGHT(Table1[[#This Row],[Duration of the event described in that row.]],2)</f>
        <v>0</v>
      </c>
      <c r="U438" s="3">
        <v>437</v>
      </c>
      <c r="V438" s="3" t="s">
        <v>110</v>
      </c>
      <c r="W438" s="3" t="s">
        <v>11</v>
      </c>
      <c r="AD438" s="3">
        <v>1</v>
      </c>
      <c r="AF438" s="3">
        <v>2</v>
      </c>
      <c r="AG438" s="3" t="s">
        <v>105</v>
      </c>
      <c r="AH438" s="3">
        <v>1</v>
      </c>
      <c r="AI438" s="3" t="str">
        <f>_xlfn.IFNA(INDEX('normalized by minutes'!$AI$12:$AI$28,MATCH('raw data'!AG438,'normalized by minutes'!$AH$12:$AH$28,0)),"")</f>
        <v>suns</v>
      </c>
      <c r="AJ438" s="3">
        <f t="shared" si="47"/>
        <v>-1</v>
      </c>
      <c r="AM438" s="3" t="s">
        <v>8</v>
      </c>
      <c r="AO438" s="3" t="s">
        <v>143</v>
      </c>
      <c r="AU438" s="3" t="s">
        <v>532</v>
      </c>
      <c r="AV438" s="3" t="b">
        <f t="shared" si="42"/>
        <v>0</v>
      </c>
      <c r="AW438" s="3" t="b">
        <f t="shared" si="43"/>
        <v>0</v>
      </c>
      <c r="AX438" s="3" t="b">
        <f t="shared" si="44"/>
        <v>0</v>
      </c>
      <c r="AY438" s="3" t="b">
        <f t="shared" si="45"/>
        <v>0</v>
      </c>
      <c r="AZ438" s="3" t="b">
        <f t="shared" si="46"/>
        <v>0</v>
      </c>
      <c r="BA438" s="3">
        <f t="shared" si="48"/>
        <v>0</v>
      </c>
      <c r="BB438" s="3">
        <f>SUM($BA$2:BA438)</f>
        <v>196</v>
      </c>
    </row>
    <row r="439" spans="1:54" x14ac:dyDescent="0.35">
      <c r="A439" s="3">
        <v>42000406</v>
      </c>
      <c r="B439" s="3" t="s">
        <v>101</v>
      </c>
      <c r="C439" s="4">
        <v>44397</v>
      </c>
      <c r="D439" s="3" t="s">
        <v>105</v>
      </c>
      <c r="E439" s="3" t="s">
        <v>103</v>
      </c>
      <c r="F439" s="3" t="s">
        <v>102</v>
      </c>
      <c r="G439" s="3" t="s">
        <v>104</v>
      </c>
      <c r="H439" s="3" t="s">
        <v>106</v>
      </c>
      <c r="I439" s="3" t="s">
        <v>67</v>
      </c>
      <c r="J439" s="3" t="s">
        <v>177</v>
      </c>
      <c r="K439" s="3" t="s">
        <v>68</v>
      </c>
      <c r="L439" s="3" t="s">
        <v>107</v>
      </c>
      <c r="M439" s="3" t="s">
        <v>108</v>
      </c>
      <c r="N439" s="3">
        <v>4</v>
      </c>
      <c r="O439" s="3">
        <v>96</v>
      </c>
      <c r="P439" s="3">
        <v>100</v>
      </c>
      <c r="Q439" s="5">
        <v>8.564814814814815E-4</v>
      </c>
      <c r="R439" s="5">
        <v>7.4768518518518526E-3</v>
      </c>
      <c r="S439" s="5" t="s">
        <v>563</v>
      </c>
      <c r="T439" s="9">
        <f>MID(Table1[[#This Row],[Duration of the event described in that row.]],3,2)*60+RIGHT(Table1[[#This Row],[Duration of the event described in that row.]],2)</f>
        <v>0</v>
      </c>
      <c r="U439" s="3">
        <v>438</v>
      </c>
      <c r="V439" s="3" t="s">
        <v>110</v>
      </c>
      <c r="W439" s="3" t="s">
        <v>11</v>
      </c>
      <c r="AD439" s="3">
        <v>2</v>
      </c>
      <c r="AF439" s="3">
        <v>2</v>
      </c>
      <c r="AG439" s="3" t="s">
        <v>105</v>
      </c>
      <c r="AH439" s="3">
        <v>1</v>
      </c>
      <c r="AI439" s="3" t="str">
        <f>_xlfn.IFNA(INDEX('normalized by minutes'!$AI$12:$AI$28,MATCH('raw data'!AG439,'normalized by minutes'!$AH$12:$AH$28,0)),"")</f>
        <v>suns</v>
      </c>
      <c r="AJ439" s="3">
        <f t="shared" si="47"/>
        <v>-1</v>
      </c>
      <c r="AM439" s="3" t="s">
        <v>8</v>
      </c>
      <c r="AO439" s="3" t="s">
        <v>145</v>
      </c>
      <c r="AU439" s="3" t="s">
        <v>533</v>
      </c>
      <c r="AV439" s="3" t="b">
        <f t="shared" si="42"/>
        <v>0</v>
      </c>
      <c r="AW439" s="3" t="b">
        <f t="shared" si="43"/>
        <v>0</v>
      </c>
      <c r="AX439" s="3" t="b">
        <f t="shared" si="44"/>
        <v>0</v>
      </c>
      <c r="AY439" s="3" t="b">
        <f t="shared" si="45"/>
        <v>0</v>
      </c>
      <c r="AZ439" s="3" t="b">
        <f t="shared" si="46"/>
        <v>0</v>
      </c>
      <c r="BA439" s="3">
        <f t="shared" si="48"/>
        <v>0</v>
      </c>
      <c r="BB439" s="3">
        <f>SUM($BA$2:BA439)</f>
        <v>196</v>
      </c>
    </row>
    <row r="440" spans="1:54" x14ac:dyDescent="0.35">
      <c r="A440" s="3">
        <v>42000406</v>
      </c>
      <c r="B440" s="3" t="s">
        <v>101</v>
      </c>
      <c r="C440" s="4">
        <v>44397</v>
      </c>
      <c r="D440" s="3" t="s">
        <v>105</v>
      </c>
      <c r="E440" s="3" t="s">
        <v>103</v>
      </c>
      <c r="F440" s="3" t="s">
        <v>102</v>
      </c>
      <c r="G440" s="3" t="s">
        <v>104</v>
      </c>
      <c r="H440" s="3" t="s">
        <v>106</v>
      </c>
      <c r="I440" s="3" t="s">
        <v>67</v>
      </c>
      <c r="J440" s="3" t="s">
        <v>177</v>
      </c>
      <c r="K440" s="3" t="s">
        <v>68</v>
      </c>
      <c r="L440" s="3" t="s">
        <v>107</v>
      </c>
      <c r="M440" s="3" t="s">
        <v>108</v>
      </c>
      <c r="N440" s="3">
        <v>4</v>
      </c>
      <c r="O440" s="3">
        <v>96</v>
      </c>
      <c r="P440" s="3">
        <v>102</v>
      </c>
      <c r="Q440" s="5">
        <v>6.4814814814814813E-4</v>
      </c>
      <c r="R440" s="5">
        <v>7.6851851851851847E-3</v>
      </c>
      <c r="S440" s="5" t="s">
        <v>570</v>
      </c>
      <c r="T440" s="9">
        <f>MID(Table1[[#This Row],[Duration of the event described in that row.]],3,2)*60+RIGHT(Table1[[#This Row],[Duration of the event described in that row.]],2)</f>
        <v>18</v>
      </c>
      <c r="U440" s="3">
        <v>439</v>
      </c>
      <c r="V440" s="3" t="s">
        <v>69</v>
      </c>
      <c r="W440" s="3" t="s">
        <v>7</v>
      </c>
      <c r="X440" s="3" t="s">
        <v>67</v>
      </c>
      <c r="AG440" s="3" t="s">
        <v>68</v>
      </c>
      <c r="AH440" s="3">
        <v>2</v>
      </c>
      <c r="AI440" s="3" t="str">
        <f>_xlfn.IFNA(INDEX('normalized by minutes'!$AI$12:$AI$28,MATCH('raw data'!AG440,'normalized by minutes'!$AH$12:$AH$28,0)),"")</f>
        <v>bucks</v>
      </c>
      <c r="AJ440" s="3">
        <f t="shared" si="47"/>
        <v>2</v>
      </c>
      <c r="AM440" s="3" t="s">
        <v>8</v>
      </c>
      <c r="AO440" s="3" t="s">
        <v>111</v>
      </c>
      <c r="AP440" s="3">
        <v>17</v>
      </c>
      <c r="AQ440" s="3">
        <v>144</v>
      </c>
      <c r="AR440" s="3">
        <v>90</v>
      </c>
      <c r="AS440" s="3">
        <v>39.4</v>
      </c>
      <c r="AT440" s="3">
        <v>80</v>
      </c>
      <c r="AU440" s="3" t="s">
        <v>534</v>
      </c>
      <c r="AV440" s="3" t="b">
        <f t="shared" si="42"/>
        <v>1</v>
      </c>
      <c r="AW440" s="3" t="b">
        <f t="shared" si="43"/>
        <v>0</v>
      </c>
      <c r="AX440" s="3" t="b">
        <f t="shared" si="44"/>
        <v>0</v>
      </c>
      <c r="AY440" s="3" t="b">
        <f t="shared" si="45"/>
        <v>0</v>
      </c>
      <c r="AZ440" s="3" t="b">
        <f t="shared" si="46"/>
        <v>0</v>
      </c>
      <c r="BA440" s="3">
        <f t="shared" si="48"/>
        <v>0</v>
      </c>
      <c r="BB440" s="3">
        <f>SUM($BA$2:BA440)</f>
        <v>196</v>
      </c>
    </row>
    <row r="441" spans="1:54" x14ac:dyDescent="0.35">
      <c r="A441" s="3">
        <v>42000406</v>
      </c>
      <c r="B441" s="3" t="s">
        <v>101</v>
      </c>
      <c r="C441" s="4">
        <v>44397</v>
      </c>
      <c r="D441" s="3" t="s">
        <v>105</v>
      </c>
      <c r="E441" s="3" t="s">
        <v>103</v>
      </c>
      <c r="F441" s="3" t="s">
        <v>102</v>
      </c>
      <c r="G441" s="3" t="s">
        <v>104</v>
      </c>
      <c r="H441" s="3" t="s">
        <v>106</v>
      </c>
      <c r="I441" s="3" t="s">
        <v>67</v>
      </c>
      <c r="J441" s="3" t="s">
        <v>177</v>
      </c>
      <c r="K441" s="3" t="s">
        <v>68</v>
      </c>
      <c r="L441" s="3" t="s">
        <v>107</v>
      </c>
      <c r="M441" s="3" t="s">
        <v>108</v>
      </c>
      <c r="N441" s="3">
        <v>4</v>
      </c>
      <c r="O441" s="3">
        <v>96</v>
      </c>
      <c r="P441" s="3">
        <v>102</v>
      </c>
      <c r="Q441" s="5">
        <v>6.4814814814814813E-4</v>
      </c>
      <c r="R441" s="5">
        <v>7.6851851851851847E-3</v>
      </c>
      <c r="S441" s="5" t="s">
        <v>563</v>
      </c>
      <c r="T441" s="9">
        <f>MID(Table1[[#This Row],[Duration of the event described in that row.]],3,2)*60+RIGHT(Table1[[#This Row],[Duration of the event described in that row.]],2)</f>
        <v>0</v>
      </c>
      <c r="U441" s="3">
        <v>440</v>
      </c>
      <c r="V441" s="3" t="s">
        <v>110</v>
      </c>
      <c r="W441" s="3" t="s">
        <v>17</v>
      </c>
      <c r="AI441" s="3" t="str">
        <f>_xlfn.IFNA(INDEX('normalized by minutes'!$AI$12:$AI$28,MATCH('raw data'!AG441,'normalized by minutes'!$AH$12:$AH$28,0)),"")</f>
        <v/>
      </c>
      <c r="AJ441" s="3">
        <f t="shared" si="47"/>
        <v>0</v>
      </c>
      <c r="AO441" s="3" t="s">
        <v>80</v>
      </c>
      <c r="AU441" s="3" t="s">
        <v>535</v>
      </c>
      <c r="AV441" s="3" t="b">
        <f t="shared" si="42"/>
        <v>0</v>
      </c>
      <c r="AW441" s="3" t="b">
        <f t="shared" si="43"/>
        <v>0</v>
      </c>
      <c r="AX441" s="3" t="b">
        <f t="shared" si="44"/>
        <v>0</v>
      </c>
      <c r="AY441" s="3" t="b">
        <f t="shared" si="45"/>
        <v>0</v>
      </c>
      <c r="AZ441" s="3" t="b">
        <f t="shared" si="46"/>
        <v>0</v>
      </c>
      <c r="BA441" s="3">
        <f t="shared" si="48"/>
        <v>1</v>
      </c>
      <c r="BB441" s="3">
        <f>SUM($BA$2:BA441)</f>
        <v>197</v>
      </c>
    </row>
    <row r="442" spans="1:54" x14ac:dyDescent="0.35">
      <c r="A442" s="3">
        <v>42000406</v>
      </c>
      <c r="B442" s="3" t="s">
        <v>101</v>
      </c>
      <c r="C442" s="4">
        <v>44397</v>
      </c>
      <c r="D442" s="3" t="s">
        <v>105</v>
      </c>
      <c r="E442" s="3" t="s">
        <v>103</v>
      </c>
      <c r="F442" s="3" t="s">
        <v>102</v>
      </c>
      <c r="G442" s="3" t="s">
        <v>104</v>
      </c>
      <c r="H442" s="3" t="s">
        <v>106</v>
      </c>
      <c r="I442" s="3" t="s">
        <v>67</v>
      </c>
      <c r="J442" s="3" t="s">
        <v>81</v>
      </c>
      <c r="K442" s="3" t="s">
        <v>68</v>
      </c>
      <c r="L442" s="3" t="s">
        <v>107</v>
      </c>
      <c r="M442" s="3" t="s">
        <v>108</v>
      </c>
      <c r="N442" s="3">
        <v>4</v>
      </c>
      <c r="O442" s="3">
        <v>96</v>
      </c>
      <c r="P442" s="3">
        <v>102</v>
      </c>
      <c r="Q442" s="5">
        <v>6.4814814814814813E-4</v>
      </c>
      <c r="R442" s="5">
        <v>7.6851851851851847E-3</v>
      </c>
      <c r="S442" s="5" t="s">
        <v>563</v>
      </c>
      <c r="T442" s="9">
        <f>MID(Table1[[#This Row],[Duration of the event described in that row.]],3,2)*60+RIGHT(Table1[[#This Row],[Duration of the event described in that row.]],2)</f>
        <v>0</v>
      </c>
      <c r="U442" s="3">
        <v>441</v>
      </c>
      <c r="V442" s="3" t="s">
        <v>69</v>
      </c>
      <c r="W442" s="3" t="s">
        <v>176</v>
      </c>
      <c r="AB442" s="3" t="s">
        <v>81</v>
      </c>
      <c r="AC442" s="3" t="s">
        <v>177</v>
      </c>
      <c r="AG442" s="3" t="s">
        <v>177</v>
      </c>
      <c r="AI442" s="3" t="str">
        <f>_xlfn.IFNA(INDEX('normalized by minutes'!$AI$12:$AI$28,MATCH('raw data'!AG442,'normalized by minutes'!$AH$12:$AH$28,0)),"")</f>
        <v>bucks</v>
      </c>
      <c r="AJ442" s="3">
        <f t="shared" si="47"/>
        <v>0</v>
      </c>
      <c r="AO442" s="3" t="s">
        <v>16</v>
      </c>
      <c r="AU442" s="3" t="s">
        <v>536</v>
      </c>
      <c r="AV442" s="3" t="b">
        <f t="shared" si="42"/>
        <v>0</v>
      </c>
      <c r="AW442" s="3" t="b">
        <f t="shared" si="43"/>
        <v>0</v>
      </c>
      <c r="AX442" s="3" t="b">
        <f t="shared" si="44"/>
        <v>0</v>
      </c>
      <c r="AY442" s="3" t="b">
        <f t="shared" si="45"/>
        <v>0</v>
      </c>
      <c r="AZ442" s="3" t="b">
        <f t="shared" si="46"/>
        <v>0</v>
      </c>
      <c r="BA442" s="3">
        <f t="shared" si="48"/>
        <v>0</v>
      </c>
      <c r="BB442" s="3">
        <f>SUM($BA$2:BA442)</f>
        <v>197</v>
      </c>
    </row>
    <row r="443" spans="1:54" x14ac:dyDescent="0.35">
      <c r="A443" s="3">
        <v>42000406</v>
      </c>
      <c r="B443" s="3" t="s">
        <v>101</v>
      </c>
      <c r="C443" s="4">
        <v>44397</v>
      </c>
      <c r="D443" s="3" t="s">
        <v>105</v>
      </c>
      <c r="E443" s="3" t="s">
        <v>103</v>
      </c>
      <c r="F443" s="3" t="s">
        <v>102</v>
      </c>
      <c r="G443" s="3" t="s">
        <v>104</v>
      </c>
      <c r="H443" s="3" t="s">
        <v>106</v>
      </c>
      <c r="I443" s="3" t="s">
        <v>67</v>
      </c>
      <c r="J443" s="3" t="s">
        <v>81</v>
      </c>
      <c r="K443" s="3" t="s">
        <v>68</v>
      </c>
      <c r="L443" s="3" t="s">
        <v>107</v>
      </c>
      <c r="M443" s="3" t="s">
        <v>108</v>
      </c>
      <c r="N443" s="3">
        <v>4</v>
      </c>
      <c r="O443" s="3">
        <v>96</v>
      </c>
      <c r="P443" s="3">
        <v>102</v>
      </c>
      <c r="Q443" s="5">
        <v>5.7870370370370378E-4</v>
      </c>
      <c r="R443" s="5">
        <v>7.7546296296296287E-3</v>
      </c>
      <c r="S443" s="5" t="s">
        <v>574</v>
      </c>
      <c r="T443" s="9">
        <f>MID(Table1[[#This Row],[Duration of the event described in that row.]],3,2)*60+RIGHT(Table1[[#This Row],[Duration of the event described in that row.]],2)</f>
        <v>6</v>
      </c>
      <c r="U443" s="3">
        <v>442</v>
      </c>
      <c r="V443" s="3" t="s">
        <v>110</v>
      </c>
      <c r="W443" s="3" t="s">
        <v>7</v>
      </c>
      <c r="AG443" s="3" t="s">
        <v>103</v>
      </c>
      <c r="AH443" s="3">
        <v>0</v>
      </c>
      <c r="AI443" s="3" t="str">
        <f>_xlfn.IFNA(INDEX('normalized by minutes'!$AI$12:$AI$28,MATCH('raw data'!AG443,'normalized by minutes'!$AH$12:$AH$28,0)),"")</f>
        <v>suns</v>
      </c>
      <c r="AJ443" s="3">
        <f t="shared" si="47"/>
        <v>0</v>
      </c>
      <c r="AM443" s="3" t="s">
        <v>4</v>
      </c>
      <c r="AO443" s="3" t="s">
        <v>128</v>
      </c>
      <c r="AP443" s="3">
        <v>26</v>
      </c>
      <c r="AQ443" s="3">
        <v>105</v>
      </c>
      <c r="AR443" s="3">
        <v>242</v>
      </c>
      <c r="AS443" s="3">
        <v>14.5</v>
      </c>
      <c r="AT443" s="3">
        <v>29.2</v>
      </c>
      <c r="AU443" s="3" t="s">
        <v>537</v>
      </c>
      <c r="AV443" s="3" t="b">
        <f t="shared" si="42"/>
        <v>0</v>
      </c>
      <c r="AW443" s="3" t="b">
        <f t="shared" si="43"/>
        <v>0</v>
      </c>
      <c r="AX443" s="3" t="b">
        <f t="shared" si="44"/>
        <v>0</v>
      </c>
      <c r="AY443" s="3" t="b">
        <f t="shared" si="45"/>
        <v>0</v>
      </c>
      <c r="AZ443" s="3" t="b">
        <f t="shared" si="46"/>
        <v>0</v>
      </c>
      <c r="BA443" s="3">
        <f t="shared" si="48"/>
        <v>0</v>
      </c>
      <c r="BB443" s="3">
        <f>SUM($BA$2:BA443)</f>
        <v>197</v>
      </c>
    </row>
    <row r="444" spans="1:54" x14ac:dyDescent="0.35">
      <c r="A444" s="3">
        <v>42000406</v>
      </c>
      <c r="B444" s="3" t="s">
        <v>101</v>
      </c>
      <c r="C444" s="4">
        <v>44397</v>
      </c>
      <c r="D444" s="3" t="s">
        <v>105</v>
      </c>
      <c r="E444" s="3" t="s">
        <v>103</v>
      </c>
      <c r="F444" s="3" t="s">
        <v>102</v>
      </c>
      <c r="G444" s="3" t="s">
        <v>104</v>
      </c>
      <c r="H444" s="3" t="s">
        <v>106</v>
      </c>
      <c r="I444" s="3" t="s">
        <v>67</v>
      </c>
      <c r="J444" s="3" t="s">
        <v>81</v>
      </c>
      <c r="K444" s="3" t="s">
        <v>68</v>
      </c>
      <c r="L444" s="3" t="s">
        <v>107</v>
      </c>
      <c r="M444" s="3" t="s">
        <v>108</v>
      </c>
      <c r="N444" s="3">
        <v>4</v>
      </c>
      <c r="O444" s="3">
        <v>96</v>
      </c>
      <c r="P444" s="3">
        <v>102</v>
      </c>
      <c r="Q444" s="5">
        <v>5.4398148148148144E-4</v>
      </c>
      <c r="R444" s="5">
        <v>7.789351851851852E-3</v>
      </c>
      <c r="S444" s="5" t="s">
        <v>578</v>
      </c>
      <c r="T444" s="9">
        <f>MID(Table1[[#This Row],[Duration of the event described in that row.]],3,2)*60+RIGHT(Table1[[#This Row],[Duration of the event described in that row.]],2)</f>
        <v>3</v>
      </c>
      <c r="U444" s="3">
        <v>443</v>
      </c>
      <c r="V444" s="3" t="s">
        <v>69</v>
      </c>
      <c r="W444" s="3" t="s">
        <v>5</v>
      </c>
      <c r="AG444" s="3" t="s">
        <v>67</v>
      </c>
      <c r="AI444" s="3" t="str">
        <f>_xlfn.IFNA(INDEX('normalized by minutes'!$AI$12:$AI$28,MATCH('raw data'!AG444,'normalized by minutes'!$AH$12:$AH$28,0)),"")</f>
        <v>bucks</v>
      </c>
      <c r="AJ444" s="3">
        <f t="shared" si="47"/>
        <v>0</v>
      </c>
      <c r="AO444" s="3" t="s">
        <v>14</v>
      </c>
      <c r="AU444" s="3" t="s">
        <v>538</v>
      </c>
      <c r="AV444" s="3" t="b">
        <f t="shared" si="42"/>
        <v>0</v>
      </c>
      <c r="AW444" s="3" t="b">
        <f t="shared" si="43"/>
        <v>1</v>
      </c>
      <c r="AX444" s="3" t="b">
        <f t="shared" si="44"/>
        <v>0</v>
      </c>
      <c r="AY444" s="3" t="b">
        <f t="shared" si="45"/>
        <v>0</v>
      </c>
      <c r="AZ444" s="3" t="b">
        <f t="shared" si="46"/>
        <v>0</v>
      </c>
      <c r="BA444" s="3">
        <f t="shared" si="48"/>
        <v>0</v>
      </c>
      <c r="BB444" s="3">
        <f>SUM($BA$2:BA444)</f>
        <v>197</v>
      </c>
    </row>
    <row r="445" spans="1:54" x14ac:dyDescent="0.35">
      <c r="A445" s="3">
        <v>42000406</v>
      </c>
      <c r="B445" s="3" t="s">
        <v>101</v>
      </c>
      <c r="C445" s="4">
        <v>44397</v>
      </c>
      <c r="D445" s="3" t="s">
        <v>105</v>
      </c>
      <c r="E445" s="3" t="s">
        <v>103</v>
      </c>
      <c r="F445" s="3" t="s">
        <v>102</v>
      </c>
      <c r="G445" s="3" t="s">
        <v>104</v>
      </c>
      <c r="H445" s="3" t="s">
        <v>106</v>
      </c>
      <c r="I445" s="3" t="s">
        <v>67</v>
      </c>
      <c r="J445" s="3" t="s">
        <v>81</v>
      </c>
      <c r="K445" s="3" t="s">
        <v>68</v>
      </c>
      <c r="L445" s="3" t="s">
        <v>107</v>
      </c>
      <c r="M445" s="3" t="s">
        <v>108</v>
      </c>
      <c r="N445" s="3">
        <v>4</v>
      </c>
      <c r="O445" s="3">
        <v>96</v>
      </c>
      <c r="P445" s="3">
        <v>102</v>
      </c>
      <c r="Q445" s="5">
        <v>5.0925925925925921E-4</v>
      </c>
      <c r="R445" s="5">
        <v>7.8240740740740753E-3</v>
      </c>
      <c r="S445" s="5" t="s">
        <v>578</v>
      </c>
      <c r="T445" s="9">
        <f>MID(Table1[[#This Row],[Duration of the event described in that row.]],3,2)*60+RIGHT(Table1[[#This Row],[Duration of the event described in that row.]],2)</f>
        <v>3</v>
      </c>
      <c r="U445" s="3">
        <v>444</v>
      </c>
      <c r="V445" s="3" t="s">
        <v>110</v>
      </c>
      <c r="W445" s="3" t="s">
        <v>9</v>
      </c>
      <c r="AE445" s="3" t="s">
        <v>68</v>
      </c>
      <c r="AG445" s="3" t="s">
        <v>106</v>
      </c>
      <c r="AI445" s="3" t="str">
        <f>_xlfn.IFNA(INDEX('normalized by minutes'!$AI$12:$AI$28,MATCH('raw data'!AG445,'normalized by minutes'!$AH$12:$AH$28,0)),"")</f>
        <v>suns</v>
      </c>
      <c r="AJ445" s="3">
        <f t="shared" si="47"/>
        <v>0</v>
      </c>
      <c r="AL445" s="3" t="s">
        <v>15</v>
      </c>
      <c r="AO445" s="3" t="s">
        <v>243</v>
      </c>
      <c r="AU445" s="3" t="s">
        <v>539</v>
      </c>
      <c r="AV445" s="3" t="b">
        <f t="shared" si="42"/>
        <v>0</v>
      </c>
      <c r="AW445" s="3" t="b">
        <f t="shared" si="43"/>
        <v>0</v>
      </c>
      <c r="AX445" s="3" t="b">
        <f t="shared" si="44"/>
        <v>0</v>
      </c>
      <c r="AY445" s="3" t="b">
        <f t="shared" si="45"/>
        <v>0</v>
      </c>
      <c r="AZ445" s="3" t="b">
        <f t="shared" si="46"/>
        <v>0</v>
      </c>
      <c r="BA445" s="3">
        <f t="shared" si="48"/>
        <v>1</v>
      </c>
      <c r="BB445" s="3">
        <f>SUM($BA$2:BA445)</f>
        <v>198</v>
      </c>
    </row>
    <row r="446" spans="1:54" x14ac:dyDescent="0.35">
      <c r="A446" s="3">
        <v>42000406</v>
      </c>
      <c r="B446" s="3" t="s">
        <v>101</v>
      </c>
      <c r="C446" s="4">
        <v>44397</v>
      </c>
      <c r="D446" s="3" t="s">
        <v>105</v>
      </c>
      <c r="E446" s="3" t="s">
        <v>103</v>
      </c>
      <c r="F446" s="3" t="s">
        <v>102</v>
      </c>
      <c r="G446" s="3" t="s">
        <v>104</v>
      </c>
      <c r="H446" s="3" t="s">
        <v>106</v>
      </c>
      <c r="I446" s="3" t="s">
        <v>67</v>
      </c>
      <c r="J446" s="3" t="s">
        <v>81</v>
      </c>
      <c r="K446" s="3" t="s">
        <v>68</v>
      </c>
      <c r="L446" s="3" t="s">
        <v>107</v>
      </c>
      <c r="M446" s="3" t="s">
        <v>108</v>
      </c>
      <c r="N446" s="3">
        <v>4</v>
      </c>
      <c r="O446" s="3">
        <v>96</v>
      </c>
      <c r="P446" s="3">
        <v>103</v>
      </c>
      <c r="Q446" s="5">
        <v>5.0925925925925921E-4</v>
      </c>
      <c r="R446" s="5">
        <v>7.8240740740740753E-3</v>
      </c>
      <c r="S446" s="5" t="s">
        <v>563</v>
      </c>
      <c r="T446" s="9">
        <f>MID(Table1[[#This Row],[Duration of the event described in that row.]],3,2)*60+RIGHT(Table1[[#This Row],[Duration of the event described in that row.]],2)</f>
        <v>0</v>
      </c>
      <c r="U446" s="3">
        <v>445</v>
      </c>
      <c r="V446" s="3" t="s">
        <v>69</v>
      </c>
      <c r="W446" s="3" t="s">
        <v>11</v>
      </c>
      <c r="AD446" s="3">
        <v>1</v>
      </c>
      <c r="AF446" s="3">
        <v>2</v>
      </c>
      <c r="AG446" s="3" t="s">
        <v>68</v>
      </c>
      <c r="AH446" s="3">
        <v>1</v>
      </c>
      <c r="AI446" s="3" t="str">
        <f>_xlfn.IFNA(INDEX('normalized by minutes'!$AI$12:$AI$28,MATCH('raw data'!AG446,'normalized by minutes'!$AH$12:$AH$28,0)),"")</f>
        <v>bucks</v>
      </c>
      <c r="AJ446" s="3">
        <f t="shared" si="47"/>
        <v>1</v>
      </c>
      <c r="AM446" s="3" t="s">
        <v>8</v>
      </c>
      <c r="AO446" s="3" t="s">
        <v>143</v>
      </c>
      <c r="AU446" s="3" t="s">
        <v>540</v>
      </c>
      <c r="AV446" s="3" t="b">
        <f t="shared" si="42"/>
        <v>0</v>
      </c>
      <c r="AW446" s="3" t="b">
        <f t="shared" si="43"/>
        <v>0</v>
      </c>
      <c r="AX446" s="3" t="b">
        <f t="shared" si="44"/>
        <v>0</v>
      </c>
      <c r="AY446" s="3" t="b">
        <f t="shared" si="45"/>
        <v>0</v>
      </c>
      <c r="AZ446" s="3" t="b">
        <f t="shared" si="46"/>
        <v>0</v>
      </c>
      <c r="BA446" s="3">
        <f t="shared" si="48"/>
        <v>0</v>
      </c>
      <c r="BB446" s="3">
        <f>SUM($BA$2:BA446)</f>
        <v>198</v>
      </c>
    </row>
    <row r="447" spans="1:54" x14ac:dyDescent="0.35">
      <c r="A447" s="3">
        <v>42000406</v>
      </c>
      <c r="B447" s="3" t="s">
        <v>101</v>
      </c>
      <c r="C447" s="4">
        <v>44397</v>
      </c>
      <c r="D447" s="3" t="s">
        <v>105</v>
      </c>
      <c r="E447" s="3" t="s">
        <v>103</v>
      </c>
      <c r="F447" s="3" t="s">
        <v>102</v>
      </c>
      <c r="G447" s="3" t="s">
        <v>104</v>
      </c>
      <c r="H447" s="3" t="s">
        <v>106</v>
      </c>
      <c r="I447" s="3" t="s">
        <v>67</v>
      </c>
      <c r="J447" s="3" t="s">
        <v>81</v>
      </c>
      <c r="K447" s="3" t="s">
        <v>68</v>
      </c>
      <c r="L447" s="3" t="s">
        <v>107</v>
      </c>
      <c r="M447" s="3" t="s">
        <v>108</v>
      </c>
      <c r="N447" s="3">
        <v>4</v>
      </c>
      <c r="O447" s="3">
        <v>96</v>
      </c>
      <c r="P447" s="3">
        <v>104</v>
      </c>
      <c r="Q447" s="5">
        <v>5.0925925925925921E-4</v>
      </c>
      <c r="R447" s="5">
        <v>7.8240740740740753E-3</v>
      </c>
      <c r="S447" s="5" t="s">
        <v>563</v>
      </c>
      <c r="T447" s="9">
        <f>MID(Table1[[#This Row],[Duration of the event described in that row.]],3,2)*60+RIGHT(Table1[[#This Row],[Duration of the event described in that row.]],2)</f>
        <v>0</v>
      </c>
      <c r="U447" s="3">
        <v>446</v>
      </c>
      <c r="V447" s="3" t="s">
        <v>69</v>
      </c>
      <c r="W447" s="3" t="s">
        <v>11</v>
      </c>
      <c r="AD447" s="3">
        <v>2</v>
      </c>
      <c r="AF447" s="3">
        <v>2</v>
      </c>
      <c r="AG447" s="3" t="s">
        <v>68</v>
      </c>
      <c r="AH447" s="3">
        <v>1</v>
      </c>
      <c r="AI447" s="3" t="str">
        <f>_xlfn.IFNA(INDEX('normalized by minutes'!$AI$12:$AI$28,MATCH('raw data'!AG447,'normalized by minutes'!$AH$12:$AH$28,0)),"")</f>
        <v>bucks</v>
      </c>
      <c r="AJ447" s="3">
        <f t="shared" si="47"/>
        <v>1</v>
      </c>
      <c r="AM447" s="3" t="s">
        <v>8</v>
      </c>
      <c r="AO447" s="3" t="s">
        <v>145</v>
      </c>
      <c r="AU447" s="3" t="s">
        <v>541</v>
      </c>
      <c r="AV447" s="3" t="b">
        <f t="shared" si="42"/>
        <v>0</v>
      </c>
      <c r="AW447" s="3" t="b">
        <f t="shared" si="43"/>
        <v>0</v>
      </c>
      <c r="AX447" s="3" t="b">
        <f t="shared" si="44"/>
        <v>0</v>
      </c>
      <c r="AY447" s="3" t="b">
        <f t="shared" si="45"/>
        <v>0</v>
      </c>
      <c r="AZ447" s="3" t="b">
        <f t="shared" si="46"/>
        <v>1</v>
      </c>
      <c r="BA447" s="3">
        <f t="shared" si="48"/>
        <v>0</v>
      </c>
      <c r="BB447" s="3">
        <f>SUM($BA$2:BA447)</f>
        <v>198</v>
      </c>
    </row>
    <row r="448" spans="1:54" x14ac:dyDescent="0.35">
      <c r="A448" s="3">
        <v>42000406</v>
      </c>
      <c r="B448" s="3" t="s">
        <v>101</v>
      </c>
      <c r="C448" s="4">
        <v>44397</v>
      </c>
      <c r="D448" s="3" t="s">
        <v>105</v>
      </c>
      <c r="E448" s="3" t="s">
        <v>103</v>
      </c>
      <c r="F448" s="3" t="s">
        <v>102</v>
      </c>
      <c r="G448" s="3" t="s">
        <v>104</v>
      </c>
      <c r="H448" s="3" t="s">
        <v>106</v>
      </c>
      <c r="I448" s="3" t="s">
        <v>67</v>
      </c>
      <c r="J448" s="3" t="s">
        <v>81</v>
      </c>
      <c r="K448" s="3" t="s">
        <v>68</v>
      </c>
      <c r="L448" s="3" t="s">
        <v>107</v>
      </c>
      <c r="M448" s="3" t="s">
        <v>108</v>
      </c>
      <c r="N448" s="3">
        <v>4</v>
      </c>
      <c r="O448" s="3">
        <v>96</v>
      </c>
      <c r="P448" s="3">
        <v>104</v>
      </c>
      <c r="Q448" s="5">
        <v>4.2824074074074075E-4</v>
      </c>
      <c r="R448" s="5">
        <v>7.905092592592592E-3</v>
      </c>
      <c r="S448" s="5" t="s">
        <v>575</v>
      </c>
      <c r="T448" s="9">
        <f>MID(Table1[[#This Row],[Duration of the event described in that row.]],3,2)*60+RIGHT(Table1[[#This Row],[Duration of the event described in that row.]],2)</f>
        <v>7</v>
      </c>
      <c r="U448" s="3">
        <v>447</v>
      </c>
      <c r="V448" s="3" t="s">
        <v>110</v>
      </c>
      <c r="W448" s="3" t="s">
        <v>7</v>
      </c>
      <c r="AG448" s="3" t="s">
        <v>104</v>
      </c>
      <c r="AH448" s="3">
        <v>0</v>
      </c>
      <c r="AI448" s="3" t="str">
        <f>_xlfn.IFNA(INDEX('normalized by minutes'!$AI$12:$AI$28,MATCH('raw data'!AG448,'normalized by minutes'!$AH$12:$AH$28,0)),"")</f>
        <v>suns</v>
      </c>
      <c r="AJ448" s="3">
        <f t="shared" si="47"/>
        <v>0</v>
      </c>
      <c r="AM448" s="3" t="s">
        <v>4</v>
      </c>
      <c r="AO448" s="3" t="s">
        <v>160</v>
      </c>
      <c r="AP448" s="3">
        <v>28</v>
      </c>
      <c r="AQ448" s="3">
        <v>2</v>
      </c>
      <c r="AR448" s="3">
        <v>277</v>
      </c>
      <c r="AS448" s="3">
        <v>24.8</v>
      </c>
      <c r="AT448" s="3">
        <v>32.700000000000003</v>
      </c>
      <c r="AU448" s="3" t="s">
        <v>542</v>
      </c>
      <c r="AV448" s="3" t="b">
        <f t="shared" si="42"/>
        <v>0</v>
      </c>
      <c r="AW448" s="3" t="b">
        <f t="shared" si="43"/>
        <v>0</v>
      </c>
      <c r="AX448" s="3" t="b">
        <f t="shared" si="44"/>
        <v>0</v>
      </c>
      <c r="AY448" s="3" t="b">
        <f t="shared" si="45"/>
        <v>0</v>
      </c>
      <c r="AZ448" s="3" t="b">
        <f t="shared" si="46"/>
        <v>0</v>
      </c>
      <c r="BA448" s="3">
        <f t="shared" si="48"/>
        <v>1</v>
      </c>
      <c r="BB448" s="3">
        <f>SUM($BA$2:BA448)</f>
        <v>199</v>
      </c>
    </row>
    <row r="449" spans="1:54" x14ac:dyDescent="0.35">
      <c r="A449" s="3">
        <v>42000406</v>
      </c>
      <c r="B449" s="3" t="s">
        <v>101</v>
      </c>
      <c r="C449" s="4">
        <v>44397</v>
      </c>
      <c r="D449" s="3" t="s">
        <v>105</v>
      </c>
      <c r="E449" s="3" t="s">
        <v>103</v>
      </c>
      <c r="F449" s="3" t="s">
        <v>102</v>
      </c>
      <c r="G449" s="3" t="s">
        <v>104</v>
      </c>
      <c r="H449" s="3" t="s">
        <v>106</v>
      </c>
      <c r="I449" s="3" t="s">
        <v>67</v>
      </c>
      <c r="J449" s="3" t="s">
        <v>81</v>
      </c>
      <c r="K449" s="3" t="s">
        <v>68</v>
      </c>
      <c r="L449" s="3" t="s">
        <v>107</v>
      </c>
      <c r="M449" s="3" t="s">
        <v>108</v>
      </c>
      <c r="N449" s="3">
        <v>4</v>
      </c>
      <c r="O449" s="3">
        <v>96</v>
      </c>
      <c r="P449" s="3">
        <v>104</v>
      </c>
      <c r="Q449" s="5">
        <v>3.8194444444444446E-4</v>
      </c>
      <c r="R449" s="5">
        <v>7.951388888888888E-3</v>
      </c>
      <c r="S449" s="5" t="s">
        <v>585</v>
      </c>
      <c r="T449" s="9">
        <f>MID(Table1[[#This Row],[Duration of the event described in that row.]],3,2)*60+RIGHT(Table1[[#This Row],[Duration of the event described in that row.]],2)</f>
        <v>4</v>
      </c>
      <c r="U449" s="3">
        <v>448</v>
      </c>
      <c r="V449" s="3" t="s">
        <v>69</v>
      </c>
      <c r="W449" s="3" t="s">
        <v>5</v>
      </c>
      <c r="AG449" s="3" t="s">
        <v>67</v>
      </c>
      <c r="AI449" s="3" t="str">
        <f>_xlfn.IFNA(INDEX('normalized by minutes'!$AI$12:$AI$28,MATCH('raw data'!AG449,'normalized by minutes'!$AH$12:$AH$28,0)),"")</f>
        <v>bucks</v>
      </c>
      <c r="AJ449" s="3">
        <f t="shared" si="47"/>
        <v>0</v>
      </c>
      <c r="AO449" s="3" t="s">
        <v>14</v>
      </c>
      <c r="AU449" s="3" t="s">
        <v>543</v>
      </c>
      <c r="AV449" s="3" t="b">
        <f t="shared" si="42"/>
        <v>0</v>
      </c>
      <c r="AW449" s="3" t="b">
        <f t="shared" si="43"/>
        <v>1</v>
      </c>
      <c r="AX449" s="3" t="b">
        <f t="shared" si="44"/>
        <v>0</v>
      </c>
      <c r="AY449" s="3" t="b">
        <f t="shared" si="45"/>
        <v>0</v>
      </c>
      <c r="AZ449" s="3" t="b">
        <f t="shared" si="46"/>
        <v>0</v>
      </c>
      <c r="BA449" s="3">
        <f t="shared" si="48"/>
        <v>0</v>
      </c>
      <c r="BB449" s="3">
        <f>SUM($BA$2:BA449)</f>
        <v>199</v>
      </c>
    </row>
    <row r="450" spans="1:54" x14ac:dyDescent="0.35">
      <c r="A450" s="3">
        <v>42000406</v>
      </c>
      <c r="B450" s="3" t="s">
        <v>101</v>
      </c>
      <c r="C450" s="4">
        <v>44397</v>
      </c>
      <c r="D450" s="3" t="s">
        <v>105</v>
      </c>
      <c r="E450" s="3" t="s">
        <v>103</v>
      </c>
      <c r="F450" s="3" t="s">
        <v>102</v>
      </c>
      <c r="G450" s="3" t="s">
        <v>104</v>
      </c>
      <c r="H450" s="3" t="s">
        <v>106</v>
      </c>
      <c r="I450" s="3" t="s">
        <v>67</v>
      </c>
      <c r="J450" s="3" t="s">
        <v>81</v>
      </c>
      <c r="K450" s="3" t="s">
        <v>68</v>
      </c>
      <c r="L450" s="3" t="s">
        <v>107</v>
      </c>
      <c r="M450" s="3" t="s">
        <v>108</v>
      </c>
      <c r="N450" s="3">
        <v>4</v>
      </c>
      <c r="O450" s="3">
        <v>96</v>
      </c>
      <c r="P450" s="3">
        <v>104</v>
      </c>
      <c r="Q450" s="5">
        <v>2.8935185185185189E-4</v>
      </c>
      <c r="R450" s="5">
        <v>8.0439814814814818E-3</v>
      </c>
      <c r="S450" s="5" t="s">
        <v>586</v>
      </c>
      <c r="T450" s="9">
        <f>MID(Table1[[#This Row],[Duration of the event described in that row.]],3,2)*60+RIGHT(Table1[[#This Row],[Duration of the event described in that row.]],2)</f>
        <v>8</v>
      </c>
      <c r="U450" s="3">
        <v>449</v>
      </c>
      <c r="V450" s="3" t="s">
        <v>69</v>
      </c>
      <c r="W450" s="3" t="s">
        <v>17</v>
      </c>
      <c r="AI450" s="3" t="str">
        <f>_xlfn.IFNA(INDEX('normalized by minutes'!$AI$12:$AI$28,MATCH('raw data'!AG450,'normalized by minutes'!$AH$12:$AH$28,0)),"")</f>
        <v/>
      </c>
      <c r="AJ450" s="3">
        <f t="shared" si="47"/>
        <v>0</v>
      </c>
      <c r="AO450" s="3" t="s">
        <v>80</v>
      </c>
      <c r="AU450" s="3" t="s">
        <v>544</v>
      </c>
      <c r="AV450" s="3" t="b">
        <f t="shared" ref="AV450:AV464" si="49">AH450&gt;1</f>
        <v>0</v>
      </c>
      <c r="AW450" s="3" t="b">
        <f t="shared" ref="AW450:AW464" si="50">AO450="rebound defensive"</f>
        <v>0</v>
      </c>
      <c r="AX450" s="3" t="b">
        <f t="shared" ref="AX450:AX464" si="51">W450="turnover"</f>
        <v>0</v>
      </c>
      <c r="AY450" s="3" t="b">
        <f t="shared" ref="AY450:AY464" si="52">W450="end of period"</f>
        <v>0</v>
      </c>
      <c r="AZ450" s="3" t="b">
        <f t="shared" ref="AZ450:AZ464" si="53">AND(W450="free throw",NOT(W451="free throw"),AJ450=1)</f>
        <v>0</v>
      </c>
      <c r="BA450" s="3">
        <f t="shared" si="48"/>
        <v>1</v>
      </c>
      <c r="BB450" s="3">
        <f>SUM($BA$2:BA450)</f>
        <v>200</v>
      </c>
    </row>
    <row r="451" spans="1:54" x14ac:dyDescent="0.35">
      <c r="A451" s="3">
        <v>42000406</v>
      </c>
      <c r="B451" s="3" t="s">
        <v>101</v>
      </c>
      <c r="C451" s="4">
        <v>44397</v>
      </c>
      <c r="D451" s="3" t="s">
        <v>105</v>
      </c>
      <c r="E451" s="3" t="s">
        <v>103</v>
      </c>
      <c r="F451" s="3" t="s">
        <v>102</v>
      </c>
      <c r="G451" s="3" t="s">
        <v>104</v>
      </c>
      <c r="H451" s="3" t="s">
        <v>106</v>
      </c>
      <c r="I451" s="3" t="s">
        <v>67</v>
      </c>
      <c r="J451" s="3" t="s">
        <v>81</v>
      </c>
      <c r="K451" s="3" t="s">
        <v>68</v>
      </c>
      <c r="L451" s="3" t="s">
        <v>107</v>
      </c>
      <c r="M451" s="3" t="s">
        <v>108</v>
      </c>
      <c r="N451" s="3">
        <v>4</v>
      </c>
      <c r="O451" s="3">
        <v>96</v>
      </c>
      <c r="P451" s="3">
        <v>104</v>
      </c>
      <c r="Q451" s="5">
        <v>2.199074074074074E-4</v>
      </c>
      <c r="R451" s="5">
        <v>8.113425925925925E-3</v>
      </c>
      <c r="S451" s="5" t="s">
        <v>574</v>
      </c>
      <c r="T451" s="9">
        <f>MID(Table1[[#This Row],[Duration of the event described in that row.]],3,2)*60+RIGHT(Table1[[#This Row],[Duration of the event described in that row.]],2)</f>
        <v>6</v>
      </c>
      <c r="U451" s="3">
        <v>450</v>
      </c>
      <c r="V451" s="3" t="s">
        <v>110</v>
      </c>
      <c r="W451" s="3" t="s">
        <v>9</v>
      </c>
      <c r="AE451" s="3" t="s">
        <v>81</v>
      </c>
      <c r="AG451" s="3" t="s">
        <v>103</v>
      </c>
      <c r="AI451" s="3" t="str">
        <f>_xlfn.IFNA(INDEX('normalized by minutes'!$AI$12:$AI$28,MATCH('raw data'!AG451,'normalized by minutes'!$AH$12:$AH$28,0)),"")</f>
        <v>suns</v>
      </c>
      <c r="AJ451" s="3">
        <f t="shared" ref="AJ451:AJ464" si="54">AH451*IF(AI451="suns",-1,1)</f>
        <v>0</v>
      </c>
      <c r="AL451" s="3" t="s">
        <v>15</v>
      </c>
      <c r="AO451" s="3" t="s">
        <v>243</v>
      </c>
      <c r="AU451" s="3" t="s">
        <v>545</v>
      </c>
      <c r="AV451" s="3" t="b">
        <f t="shared" si="49"/>
        <v>0</v>
      </c>
      <c r="AW451" s="3" t="b">
        <f t="shared" si="50"/>
        <v>0</v>
      </c>
      <c r="AX451" s="3" t="b">
        <f t="shared" si="51"/>
        <v>0</v>
      </c>
      <c r="AY451" s="3" t="b">
        <f t="shared" si="52"/>
        <v>0</v>
      </c>
      <c r="AZ451" s="3" t="b">
        <f t="shared" si="53"/>
        <v>0</v>
      </c>
      <c r="BA451" s="3">
        <f t="shared" si="48"/>
        <v>0</v>
      </c>
      <c r="BB451" s="3">
        <f>SUM($BA$2:BA451)</f>
        <v>200</v>
      </c>
    </row>
    <row r="452" spans="1:54" x14ac:dyDescent="0.35">
      <c r="A452" s="3">
        <v>42000406</v>
      </c>
      <c r="B452" s="3" t="s">
        <v>101</v>
      </c>
      <c r="C452" s="4">
        <v>44397</v>
      </c>
      <c r="D452" s="3" t="s">
        <v>105</v>
      </c>
      <c r="E452" s="3" t="s">
        <v>103</v>
      </c>
      <c r="F452" s="3" t="s">
        <v>102</v>
      </c>
      <c r="G452" s="3" t="s">
        <v>104</v>
      </c>
      <c r="H452" s="3" t="s">
        <v>106</v>
      </c>
      <c r="I452" s="3" t="s">
        <v>67</v>
      </c>
      <c r="J452" s="3" t="s">
        <v>81</v>
      </c>
      <c r="K452" s="3" t="s">
        <v>68</v>
      </c>
      <c r="L452" s="3" t="s">
        <v>107</v>
      </c>
      <c r="M452" s="3" t="s">
        <v>108</v>
      </c>
      <c r="N452" s="3">
        <v>4</v>
      </c>
      <c r="O452" s="3">
        <v>96</v>
      </c>
      <c r="P452" s="3">
        <v>104</v>
      </c>
      <c r="Q452" s="5">
        <v>2.199074074074074E-4</v>
      </c>
      <c r="R452" s="5">
        <v>8.113425925925925E-3</v>
      </c>
      <c r="S452" s="5" t="s">
        <v>563</v>
      </c>
      <c r="T452" s="9">
        <f>MID(Table1[[#This Row],[Duration of the event described in that row.]],3,2)*60+RIGHT(Table1[[#This Row],[Duration of the event described in that row.]],2)</f>
        <v>0</v>
      </c>
      <c r="U452" s="3">
        <v>451</v>
      </c>
      <c r="V452" s="3" t="s">
        <v>69</v>
      </c>
      <c r="W452" s="3" t="s">
        <v>11</v>
      </c>
      <c r="AD452" s="3">
        <v>1</v>
      </c>
      <c r="AF452" s="3">
        <v>2</v>
      </c>
      <c r="AG452" s="3" t="s">
        <v>81</v>
      </c>
      <c r="AH452" s="3">
        <v>0</v>
      </c>
      <c r="AI452" s="3" t="str">
        <f>_xlfn.IFNA(INDEX('normalized by minutes'!$AI$12:$AI$28,MATCH('raw data'!AG452,'normalized by minutes'!$AH$12:$AH$28,0)),"")</f>
        <v>bucks</v>
      </c>
      <c r="AJ452" s="3">
        <f t="shared" si="54"/>
        <v>0</v>
      </c>
      <c r="AM452" s="3" t="s">
        <v>4</v>
      </c>
      <c r="AO452" s="3" t="s">
        <v>143</v>
      </c>
      <c r="AU452" s="3" t="s">
        <v>95</v>
      </c>
      <c r="AV452" s="3" t="b">
        <f t="shared" si="49"/>
        <v>0</v>
      </c>
      <c r="AW452" s="3" t="b">
        <f t="shared" si="50"/>
        <v>0</v>
      </c>
      <c r="AX452" s="3" t="b">
        <f t="shared" si="51"/>
        <v>0</v>
      </c>
      <c r="AY452" s="3" t="b">
        <f t="shared" si="52"/>
        <v>0</v>
      </c>
      <c r="AZ452" s="3" t="b">
        <f t="shared" si="53"/>
        <v>0</v>
      </c>
      <c r="BA452" s="3">
        <f t="shared" ref="BA452:BA464" si="55">IF(OR(AV451:AZ451),1,0)</f>
        <v>0</v>
      </c>
      <c r="BB452" s="3">
        <f>SUM($BA$2:BA452)</f>
        <v>200</v>
      </c>
    </row>
    <row r="453" spans="1:54" x14ac:dyDescent="0.35">
      <c r="A453" s="3">
        <v>42000406</v>
      </c>
      <c r="B453" s="3" t="s">
        <v>101</v>
      </c>
      <c r="C453" s="4">
        <v>44397</v>
      </c>
      <c r="D453" s="3" t="s">
        <v>105</v>
      </c>
      <c r="E453" s="3" t="s">
        <v>103</v>
      </c>
      <c r="F453" s="3" t="s">
        <v>102</v>
      </c>
      <c r="G453" s="3" t="s">
        <v>104</v>
      </c>
      <c r="H453" s="3" t="s">
        <v>106</v>
      </c>
      <c r="I453" s="3" t="s">
        <v>67</v>
      </c>
      <c r="J453" s="3" t="s">
        <v>81</v>
      </c>
      <c r="K453" s="3" t="s">
        <v>68</v>
      </c>
      <c r="L453" s="3" t="s">
        <v>107</v>
      </c>
      <c r="M453" s="3" t="s">
        <v>108</v>
      </c>
      <c r="N453" s="3">
        <v>4</v>
      </c>
      <c r="O453" s="3">
        <v>96</v>
      </c>
      <c r="P453" s="3">
        <v>104</v>
      </c>
      <c r="Q453" s="5">
        <v>2.199074074074074E-4</v>
      </c>
      <c r="R453" s="5">
        <v>8.113425925925925E-3</v>
      </c>
      <c r="S453" s="5" t="s">
        <v>563</v>
      </c>
      <c r="T453" s="9">
        <f>MID(Table1[[#This Row],[Duration of the event described in that row.]],3,2)*60+RIGHT(Table1[[#This Row],[Duration of the event described in that row.]],2)</f>
        <v>0</v>
      </c>
      <c r="U453" s="3">
        <v>452</v>
      </c>
      <c r="V453" s="3" t="s">
        <v>69</v>
      </c>
      <c r="W453" s="3" t="s">
        <v>5</v>
      </c>
      <c r="AI453" s="3" t="str">
        <f>_xlfn.IFNA(INDEX('normalized by minutes'!$AI$12:$AI$28,MATCH('raw data'!AG453,'normalized by minutes'!$AH$12:$AH$28,0)),"")</f>
        <v/>
      </c>
      <c r="AJ453" s="3">
        <f t="shared" si="54"/>
        <v>0</v>
      </c>
      <c r="AO453" s="3" t="s">
        <v>13</v>
      </c>
      <c r="AU453" s="3" t="s">
        <v>122</v>
      </c>
      <c r="AV453" s="3" t="b">
        <f t="shared" si="49"/>
        <v>0</v>
      </c>
      <c r="AW453" s="3" t="b">
        <f t="shared" si="50"/>
        <v>0</v>
      </c>
      <c r="AX453" s="3" t="b">
        <f t="shared" si="51"/>
        <v>0</v>
      </c>
      <c r="AY453" s="3" t="b">
        <f t="shared" si="52"/>
        <v>0</v>
      </c>
      <c r="AZ453" s="3" t="b">
        <f t="shared" si="53"/>
        <v>0</v>
      </c>
      <c r="BA453" s="3">
        <f t="shared" si="55"/>
        <v>0</v>
      </c>
      <c r="BB453" s="3">
        <f>SUM($BA$2:BA453)</f>
        <v>200</v>
      </c>
    </row>
    <row r="454" spans="1:54" x14ac:dyDescent="0.35">
      <c r="A454" s="3">
        <v>42000406</v>
      </c>
      <c r="B454" s="3" t="s">
        <v>101</v>
      </c>
      <c r="C454" s="4">
        <v>44397</v>
      </c>
      <c r="D454" s="3" t="s">
        <v>105</v>
      </c>
      <c r="E454" s="3" t="s">
        <v>103</v>
      </c>
      <c r="F454" s="3" t="s">
        <v>102</v>
      </c>
      <c r="G454" s="3" t="s">
        <v>104</v>
      </c>
      <c r="H454" s="3" t="s">
        <v>106</v>
      </c>
      <c r="I454" s="3" t="s">
        <v>67</v>
      </c>
      <c r="J454" s="3" t="s">
        <v>81</v>
      </c>
      <c r="K454" s="3" t="s">
        <v>68</v>
      </c>
      <c r="L454" s="3" t="s">
        <v>107</v>
      </c>
      <c r="M454" s="3" t="s">
        <v>108</v>
      </c>
      <c r="N454" s="3">
        <v>4</v>
      </c>
      <c r="O454" s="3">
        <v>96</v>
      </c>
      <c r="P454" s="3">
        <v>104</v>
      </c>
      <c r="Q454" s="5">
        <v>2.199074074074074E-4</v>
      </c>
      <c r="R454" s="5">
        <v>8.113425925925925E-3</v>
      </c>
      <c r="S454" s="5" t="s">
        <v>563</v>
      </c>
      <c r="T454" s="9">
        <f>MID(Table1[[#This Row],[Duration of the event described in that row.]],3,2)*60+RIGHT(Table1[[#This Row],[Duration of the event described in that row.]],2)</f>
        <v>0</v>
      </c>
      <c r="U454" s="3">
        <v>453</v>
      </c>
      <c r="V454" s="3" t="s">
        <v>69</v>
      </c>
      <c r="W454" s="3" t="s">
        <v>11</v>
      </c>
      <c r="AD454" s="3">
        <v>2</v>
      </c>
      <c r="AF454" s="3">
        <v>2</v>
      </c>
      <c r="AG454" s="3" t="s">
        <v>81</v>
      </c>
      <c r="AH454" s="3">
        <v>0</v>
      </c>
      <c r="AI454" s="3" t="str">
        <f>_xlfn.IFNA(INDEX('normalized by minutes'!$AI$12:$AI$28,MATCH('raw data'!AG454,'normalized by minutes'!$AH$12:$AH$28,0)),"")</f>
        <v>bucks</v>
      </c>
      <c r="AJ454" s="3">
        <f t="shared" si="54"/>
        <v>0</v>
      </c>
      <c r="AM454" s="3" t="s">
        <v>4</v>
      </c>
      <c r="AO454" s="3" t="s">
        <v>145</v>
      </c>
      <c r="AU454" s="3" t="s">
        <v>546</v>
      </c>
      <c r="AV454" s="3" t="b">
        <f t="shared" si="49"/>
        <v>0</v>
      </c>
      <c r="AW454" s="3" t="b">
        <f t="shared" si="50"/>
        <v>0</v>
      </c>
      <c r="AX454" s="3" t="b">
        <f t="shared" si="51"/>
        <v>0</v>
      </c>
      <c r="AY454" s="3" t="b">
        <f t="shared" si="52"/>
        <v>0</v>
      </c>
      <c r="AZ454" s="3" t="b">
        <f t="shared" si="53"/>
        <v>0</v>
      </c>
      <c r="BA454" s="3">
        <f t="shared" si="55"/>
        <v>0</v>
      </c>
      <c r="BB454" s="3">
        <f>SUM($BA$2:BA454)</f>
        <v>200</v>
      </c>
    </row>
    <row r="455" spans="1:54" x14ac:dyDescent="0.35">
      <c r="A455" s="3">
        <v>42000406</v>
      </c>
      <c r="B455" s="3" t="s">
        <v>101</v>
      </c>
      <c r="C455" s="4">
        <v>44397</v>
      </c>
      <c r="D455" s="3" t="s">
        <v>105</v>
      </c>
      <c r="E455" s="3" t="s">
        <v>103</v>
      </c>
      <c r="F455" s="3" t="s">
        <v>102</v>
      </c>
      <c r="G455" s="3" t="s">
        <v>104</v>
      </c>
      <c r="H455" s="3" t="s">
        <v>106</v>
      </c>
      <c r="I455" s="3" t="s">
        <v>67</v>
      </c>
      <c r="J455" s="3" t="s">
        <v>81</v>
      </c>
      <c r="K455" s="3" t="s">
        <v>68</v>
      </c>
      <c r="L455" s="3" t="s">
        <v>107</v>
      </c>
      <c r="M455" s="3" t="s">
        <v>108</v>
      </c>
      <c r="N455" s="3">
        <v>4</v>
      </c>
      <c r="O455" s="3">
        <v>96</v>
      </c>
      <c r="P455" s="3">
        <v>104</v>
      </c>
      <c r="Q455" s="5">
        <v>1.9675925925925926E-4</v>
      </c>
      <c r="R455" s="5">
        <v>8.1365740740740738E-3</v>
      </c>
      <c r="S455" s="5" t="s">
        <v>587</v>
      </c>
      <c r="T455" s="9">
        <f>MID(Table1[[#This Row],[Duration of the event described in that row.]],3,2)*60+RIGHT(Table1[[#This Row],[Duration of the event described in that row.]],2)</f>
        <v>2</v>
      </c>
      <c r="U455" s="3">
        <v>454</v>
      </c>
      <c r="V455" s="3" t="s">
        <v>110</v>
      </c>
      <c r="W455" s="3" t="s">
        <v>5</v>
      </c>
      <c r="AG455" s="3" t="s">
        <v>105</v>
      </c>
      <c r="AI455" s="3" t="str">
        <f>_xlfn.IFNA(INDEX('normalized by minutes'!$AI$12:$AI$28,MATCH('raw data'!AG455,'normalized by minutes'!$AH$12:$AH$28,0)),"")</f>
        <v>suns</v>
      </c>
      <c r="AJ455" s="3">
        <f t="shared" si="54"/>
        <v>0</v>
      </c>
      <c r="AO455" s="3" t="s">
        <v>14</v>
      </c>
      <c r="AU455" s="3" t="s">
        <v>547</v>
      </c>
      <c r="AV455" s="3" t="b">
        <f t="shared" si="49"/>
        <v>0</v>
      </c>
      <c r="AW455" s="3" t="b">
        <f t="shared" si="50"/>
        <v>1</v>
      </c>
      <c r="AX455" s="3" t="b">
        <f t="shared" si="51"/>
        <v>0</v>
      </c>
      <c r="AY455" s="3" t="b">
        <f t="shared" si="52"/>
        <v>0</v>
      </c>
      <c r="AZ455" s="3" t="b">
        <f t="shared" si="53"/>
        <v>0</v>
      </c>
      <c r="BA455" s="3">
        <f t="shared" si="55"/>
        <v>0</v>
      </c>
      <c r="BB455" s="3">
        <f>SUM($BA$2:BA455)</f>
        <v>200</v>
      </c>
    </row>
    <row r="456" spans="1:54" x14ac:dyDescent="0.35">
      <c r="A456" s="3">
        <v>42000406</v>
      </c>
      <c r="B456" s="3" t="s">
        <v>101</v>
      </c>
      <c r="C456" s="4">
        <v>44397</v>
      </c>
      <c r="D456" s="3" t="s">
        <v>105</v>
      </c>
      <c r="E456" s="3" t="s">
        <v>103</v>
      </c>
      <c r="F456" s="3" t="s">
        <v>102</v>
      </c>
      <c r="G456" s="3" t="s">
        <v>104</v>
      </c>
      <c r="H456" s="3" t="s">
        <v>106</v>
      </c>
      <c r="I456" s="3" t="s">
        <v>67</v>
      </c>
      <c r="J456" s="3" t="s">
        <v>81</v>
      </c>
      <c r="K456" s="3" t="s">
        <v>68</v>
      </c>
      <c r="L456" s="3" t="s">
        <v>107</v>
      </c>
      <c r="M456" s="3" t="s">
        <v>108</v>
      </c>
      <c r="N456" s="3">
        <v>4</v>
      </c>
      <c r="O456" s="3">
        <v>98</v>
      </c>
      <c r="P456" s="3">
        <v>104</v>
      </c>
      <c r="Q456" s="5">
        <v>1.273148148148148E-4</v>
      </c>
      <c r="R456" s="5">
        <v>8.2060185185185187E-3</v>
      </c>
      <c r="S456" s="5" t="s">
        <v>574</v>
      </c>
      <c r="T456" s="9">
        <f>MID(Table1[[#This Row],[Duration of the event described in that row.]],3,2)*60+RIGHT(Table1[[#This Row],[Duration of the event described in that row.]],2)</f>
        <v>6</v>
      </c>
      <c r="U456" s="3">
        <v>455</v>
      </c>
      <c r="V456" s="3" t="s">
        <v>110</v>
      </c>
      <c r="W456" s="3" t="s">
        <v>7</v>
      </c>
      <c r="AG456" s="3" t="s">
        <v>104</v>
      </c>
      <c r="AH456" s="3">
        <v>2</v>
      </c>
      <c r="AI456" s="3" t="str">
        <f>_xlfn.IFNA(INDEX('normalized by minutes'!$AI$12:$AI$28,MATCH('raw data'!AG456,'normalized by minutes'!$AH$12:$AH$28,0)),"")</f>
        <v>suns</v>
      </c>
      <c r="AJ456" s="3">
        <f t="shared" si="54"/>
        <v>-2</v>
      </c>
      <c r="AM456" s="3" t="s">
        <v>8</v>
      </c>
      <c r="AO456" s="3" t="s">
        <v>228</v>
      </c>
      <c r="AP456" s="3">
        <v>2</v>
      </c>
      <c r="AQ456" s="3">
        <v>5</v>
      </c>
      <c r="AR456" s="3">
        <v>18</v>
      </c>
      <c r="AS456" s="3">
        <v>24.5</v>
      </c>
      <c r="AT456" s="3">
        <v>6.8</v>
      </c>
      <c r="AU456" s="3" t="s">
        <v>548</v>
      </c>
      <c r="AV456" s="3" t="b">
        <f t="shared" si="49"/>
        <v>1</v>
      </c>
      <c r="AW456" s="3" t="b">
        <f t="shared" si="50"/>
        <v>0</v>
      </c>
      <c r="AX456" s="3" t="b">
        <f t="shared" si="51"/>
        <v>0</v>
      </c>
      <c r="AY456" s="3" t="b">
        <f t="shared" si="52"/>
        <v>0</v>
      </c>
      <c r="AZ456" s="3" t="b">
        <f t="shared" si="53"/>
        <v>0</v>
      </c>
      <c r="BA456" s="3">
        <f t="shared" si="55"/>
        <v>1</v>
      </c>
      <c r="BB456" s="3">
        <f>SUM($BA$2:BA456)</f>
        <v>201</v>
      </c>
    </row>
    <row r="457" spans="1:54" x14ac:dyDescent="0.35">
      <c r="A457" s="3">
        <v>42000406</v>
      </c>
      <c r="B457" s="3" t="s">
        <v>101</v>
      </c>
      <c r="C457" s="4">
        <v>44397</v>
      </c>
      <c r="D457" s="3" t="s">
        <v>105</v>
      </c>
      <c r="E457" s="3" t="s">
        <v>103</v>
      </c>
      <c r="F457" s="3" t="s">
        <v>102</v>
      </c>
      <c r="G457" s="3" t="s">
        <v>104</v>
      </c>
      <c r="H457" s="3" t="s">
        <v>106</v>
      </c>
      <c r="I457" s="3" t="s">
        <v>67</v>
      </c>
      <c r="J457" s="3" t="s">
        <v>81</v>
      </c>
      <c r="K457" s="3" t="s">
        <v>68</v>
      </c>
      <c r="L457" s="3" t="s">
        <v>107</v>
      </c>
      <c r="M457" s="3" t="s">
        <v>108</v>
      </c>
      <c r="N457" s="3">
        <v>4</v>
      </c>
      <c r="O457" s="3">
        <v>98</v>
      </c>
      <c r="P457" s="3">
        <v>104</v>
      </c>
      <c r="Q457" s="5">
        <v>1.0416666666666667E-4</v>
      </c>
      <c r="R457" s="5">
        <v>8.2291666666666659E-3</v>
      </c>
      <c r="S457" s="5" t="s">
        <v>587</v>
      </c>
      <c r="T457" s="9">
        <f>MID(Table1[[#This Row],[Duration of the event described in that row.]],3,2)*60+RIGHT(Table1[[#This Row],[Duration of the event described in that row.]],2)</f>
        <v>2</v>
      </c>
      <c r="U457" s="3">
        <v>456</v>
      </c>
      <c r="V457" s="3" t="s">
        <v>110</v>
      </c>
      <c r="W457" s="3" t="s">
        <v>9</v>
      </c>
      <c r="AE457" s="3" t="s">
        <v>67</v>
      </c>
      <c r="AG457" s="3" t="s">
        <v>104</v>
      </c>
      <c r="AI457" s="3" t="str">
        <f>_xlfn.IFNA(INDEX('normalized by minutes'!$AI$12:$AI$28,MATCH('raw data'!AG457,'normalized by minutes'!$AH$12:$AH$28,0)),"")</f>
        <v>suns</v>
      </c>
      <c r="AJ457" s="3">
        <f t="shared" si="54"/>
        <v>0</v>
      </c>
      <c r="AL457" s="3" t="s">
        <v>100</v>
      </c>
      <c r="AO457" s="3" t="s">
        <v>549</v>
      </c>
      <c r="AU457" s="3" t="s">
        <v>550</v>
      </c>
      <c r="AV457" s="3" t="b">
        <f t="shared" si="49"/>
        <v>0</v>
      </c>
      <c r="AW457" s="3" t="b">
        <f t="shared" si="50"/>
        <v>0</v>
      </c>
      <c r="AX457" s="3" t="b">
        <f t="shared" si="51"/>
        <v>0</v>
      </c>
      <c r="AY457" s="3" t="b">
        <f t="shared" si="52"/>
        <v>0</v>
      </c>
      <c r="AZ457" s="3" t="b">
        <f t="shared" si="53"/>
        <v>0</v>
      </c>
      <c r="BA457" s="3">
        <f t="shared" si="55"/>
        <v>1</v>
      </c>
      <c r="BB457" s="3">
        <f>SUM($BA$2:BA457)</f>
        <v>202</v>
      </c>
    </row>
    <row r="458" spans="1:54" x14ac:dyDescent="0.35">
      <c r="A458" s="3">
        <v>42000406</v>
      </c>
      <c r="B458" s="3" t="s">
        <v>101</v>
      </c>
      <c r="C458" s="4">
        <v>44397</v>
      </c>
      <c r="D458" s="3" t="s">
        <v>105</v>
      </c>
      <c r="E458" s="3" t="s">
        <v>103</v>
      </c>
      <c r="F458" s="3" t="s">
        <v>102</v>
      </c>
      <c r="G458" s="3" t="s">
        <v>104</v>
      </c>
      <c r="H458" s="3" t="s">
        <v>106</v>
      </c>
      <c r="I458" s="3" t="s">
        <v>67</v>
      </c>
      <c r="J458" s="3" t="s">
        <v>81</v>
      </c>
      <c r="K458" s="3" t="s">
        <v>68</v>
      </c>
      <c r="L458" s="3" t="s">
        <v>107</v>
      </c>
      <c r="M458" s="3" t="s">
        <v>108</v>
      </c>
      <c r="N458" s="3">
        <v>4</v>
      </c>
      <c r="O458" s="3">
        <v>98</v>
      </c>
      <c r="P458" s="3">
        <v>105</v>
      </c>
      <c r="Q458" s="5">
        <v>1.0416666666666667E-4</v>
      </c>
      <c r="R458" s="5">
        <v>8.2291666666666659E-3</v>
      </c>
      <c r="S458" s="5" t="s">
        <v>563</v>
      </c>
      <c r="T458" s="9">
        <f>MID(Table1[[#This Row],[Duration of the event described in that row.]],3,2)*60+RIGHT(Table1[[#This Row],[Duration of the event described in that row.]],2)</f>
        <v>0</v>
      </c>
      <c r="U458" s="3">
        <v>457</v>
      </c>
      <c r="V458" s="3" t="s">
        <v>69</v>
      </c>
      <c r="W458" s="3" t="s">
        <v>11</v>
      </c>
      <c r="AD458" s="3">
        <v>1</v>
      </c>
      <c r="AF458" s="3">
        <v>2</v>
      </c>
      <c r="AG458" s="3" t="s">
        <v>67</v>
      </c>
      <c r="AH458" s="3">
        <v>1</v>
      </c>
      <c r="AI458" s="3" t="str">
        <f>_xlfn.IFNA(INDEX('normalized by minutes'!$AI$12:$AI$28,MATCH('raw data'!AG458,'normalized by minutes'!$AH$12:$AH$28,0)),"")</f>
        <v>bucks</v>
      </c>
      <c r="AJ458" s="3">
        <f t="shared" si="54"/>
        <v>1</v>
      </c>
      <c r="AM458" s="3" t="s">
        <v>8</v>
      </c>
      <c r="AO458" s="3" t="s">
        <v>143</v>
      </c>
      <c r="AU458" s="3" t="s">
        <v>551</v>
      </c>
      <c r="AV458" s="3" t="b">
        <f t="shared" si="49"/>
        <v>0</v>
      </c>
      <c r="AW458" s="3" t="b">
        <f t="shared" si="50"/>
        <v>0</v>
      </c>
      <c r="AX458" s="3" t="b">
        <f t="shared" si="51"/>
        <v>0</v>
      </c>
      <c r="AY458" s="3" t="b">
        <f t="shared" si="52"/>
        <v>0</v>
      </c>
      <c r="AZ458" s="3" t="b">
        <f t="shared" si="53"/>
        <v>0</v>
      </c>
      <c r="BA458" s="3">
        <f t="shared" si="55"/>
        <v>0</v>
      </c>
      <c r="BB458" s="3">
        <f>SUM($BA$2:BA458)</f>
        <v>202</v>
      </c>
    </row>
    <row r="459" spans="1:54" x14ac:dyDescent="0.35">
      <c r="A459" s="3">
        <v>42000406</v>
      </c>
      <c r="B459" s="3" t="s">
        <v>101</v>
      </c>
      <c r="C459" s="4">
        <v>44397</v>
      </c>
      <c r="D459" s="3" t="s">
        <v>105</v>
      </c>
      <c r="E459" s="3" t="s">
        <v>103</v>
      </c>
      <c r="F459" s="3" t="s">
        <v>102</v>
      </c>
      <c r="G459" s="3" t="s">
        <v>104</v>
      </c>
      <c r="H459" s="3" t="s">
        <v>106</v>
      </c>
      <c r="I459" s="3" t="s">
        <v>67</v>
      </c>
      <c r="J459" s="3" t="s">
        <v>81</v>
      </c>
      <c r="K459" s="3" t="s">
        <v>68</v>
      </c>
      <c r="L459" s="3" t="s">
        <v>107</v>
      </c>
      <c r="M459" s="3" t="s">
        <v>108</v>
      </c>
      <c r="N459" s="3">
        <v>4</v>
      </c>
      <c r="O459" s="3">
        <v>98</v>
      </c>
      <c r="P459" s="3">
        <v>105</v>
      </c>
      <c r="Q459" s="5">
        <v>1.0416666666666667E-4</v>
      </c>
      <c r="R459" s="5">
        <v>8.2291666666666659E-3</v>
      </c>
      <c r="S459" s="5" t="s">
        <v>563</v>
      </c>
      <c r="T459" s="9">
        <f>MID(Table1[[#This Row],[Duration of the event described in that row.]],3,2)*60+RIGHT(Table1[[#This Row],[Duration of the event described in that row.]],2)</f>
        <v>0</v>
      </c>
      <c r="U459" s="3">
        <v>458</v>
      </c>
      <c r="V459" s="3" t="s">
        <v>69</v>
      </c>
      <c r="W459" s="3" t="s">
        <v>11</v>
      </c>
      <c r="AD459" s="3">
        <v>2</v>
      </c>
      <c r="AF459" s="3">
        <v>2</v>
      </c>
      <c r="AG459" s="3" t="s">
        <v>67</v>
      </c>
      <c r="AH459" s="3">
        <v>0</v>
      </c>
      <c r="AI459" s="3" t="str">
        <f>_xlfn.IFNA(INDEX('normalized by minutes'!$AI$12:$AI$28,MATCH('raw data'!AG459,'normalized by minutes'!$AH$12:$AH$28,0)),"")</f>
        <v>bucks</v>
      </c>
      <c r="AJ459" s="3">
        <f t="shared" si="54"/>
        <v>0</v>
      </c>
      <c r="AM459" s="3" t="s">
        <v>4</v>
      </c>
      <c r="AO459" s="3" t="s">
        <v>145</v>
      </c>
      <c r="AU459" s="3" t="s">
        <v>99</v>
      </c>
      <c r="AV459" s="3" t="b">
        <f t="shared" si="49"/>
        <v>0</v>
      </c>
      <c r="AW459" s="3" t="b">
        <f t="shared" si="50"/>
        <v>0</v>
      </c>
      <c r="AX459" s="3" t="b">
        <f t="shared" si="51"/>
        <v>0</v>
      </c>
      <c r="AY459" s="3" t="b">
        <f t="shared" si="52"/>
        <v>0</v>
      </c>
      <c r="AZ459" s="3" t="b">
        <f t="shared" si="53"/>
        <v>0</v>
      </c>
      <c r="BA459" s="3">
        <f t="shared" si="55"/>
        <v>0</v>
      </c>
      <c r="BB459" s="3">
        <f>SUM($BA$2:BA459)</f>
        <v>202</v>
      </c>
    </row>
    <row r="460" spans="1:54" x14ac:dyDescent="0.35">
      <c r="A460" s="3">
        <v>42000406</v>
      </c>
      <c r="B460" s="3" t="s">
        <v>101</v>
      </c>
      <c r="C460" s="4">
        <v>44397</v>
      </c>
      <c r="D460" s="3" t="s">
        <v>105</v>
      </c>
      <c r="E460" s="3" t="s">
        <v>103</v>
      </c>
      <c r="F460" s="3" t="s">
        <v>102</v>
      </c>
      <c r="G460" s="3" t="s">
        <v>104</v>
      </c>
      <c r="H460" s="3" t="s">
        <v>106</v>
      </c>
      <c r="I460" s="3" t="s">
        <v>67</v>
      </c>
      <c r="J460" s="3" t="s">
        <v>81</v>
      </c>
      <c r="K460" s="3" t="s">
        <v>68</v>
      </c>
      <c r="L460" s="3" t="s">
        <v>107</v>
      </c>
      <c r="M460" s="3" t="s">
        <v>108</v>
      </c>
      <c r="N460" s="3">
        <v>4</v>
      </c>
      <c r="O460" s="3">
        <v>98</v>
      </c>
      <c r="P460" s="3">
        <v>105</v>
      </c>
      <c r="Q460" s="5">
        <v>1.0416666666666667E-4</v>
      </c>
      <c r="R460" s="5">
        <v>8.2291666666666659E-3</v>
      </c>
      <c r="S460" s="5" t="s">
        <v>563</v>
      </c>
      <c r="T460" s="9">
        <f>MID(Table1[[#This Row],[Duration of the event described in that row.]],3,2)*60+RIGHT(Table1[[#This Row],[Duration of the event described in that row.]],2)</f>
        <v>0</v>
      </c>
      <c r="U460" s="3">
        <v>459</v>
      </c>
      <c r="V460" s="3" t="s">
        <v>110</v>
      </c>
      <c r="W460" s="3" t="s">
        <v>5</v>
      </c>
      <c r="AG460" s="3" t="s">
        <v>102</v>
      </c>
      <c r="AI460" s="3" t="str">
        <f>_xlfn.IFNA(INDEX('normalized by minutes'!$AI$12:$AI$28,MATCH('raw data'!AG460,'normalized by minutes'!$AH$12:$AH$28,0)),"")</f>
        <v>suns</v>
      </c>
      <c r="AJ460" s="3">
        <f t="shared" si="54"/>
        <v>0</v>
      </c>
      <c r="AO460" s="3" t="s">
        <v>14</v>
      </c>
      <c r="AU460" s="3" t="s">
        <v>552</v>
      </c>
      <c r="AV460" s="3" t="b">
        <f t="shared" si="49"/>
        <v>0</v>
      </c>
      <c r="AW460" s="3" t="b">
        <f t="shared" si="50"/>
        <v>1</v>
      </c>
      <c r="AX460" s="3" t="b">
        <f t="shared" si="51"/>
        <v>0</v>
      </c>
      <c r="AY460" s="3" t="b">
        <f t="shared" si="52"/>
        <v>0</v>
      </c>
      <c r="AZ460" s="3" t="b">
        <f t="shared" si="53"/>
        <v>0</v>
      </c>
      <c r="BA460" s="3">
        <f t="shared" si="55"/>
        <v>0</v>
      </c>
      <c r="BB460" s="3">
        <f>SUM($BA$2:BA460)</f>
        <v>202</v>
      </c>
    </row>
    <row r="461" spans="1:54" x14ac:dyDescent="0.35">
      <c r="A461" s="3">
        <v>42000406</v>
      </c>
      <c r="B461" s="3" t="s">
        <v>101</v>
      </c>
      <c r="C461" s="4">
        <v>44397</v>
      </c>
      <c r="D461" s="3" t="s">
        <v>105</v>
      </c>
      <c r="E461" s="3" t="s">
        <v>103</v>
      </c>
      <c r="F461" s="3" t="s">
        <v>102</v>
      </c>
      <c r="G461" s="3" t="s">
        <v>104</v>
      </c>
      <c r="H461" s="3" t="s">
        <v>106</v>
      </c>
      <c r="I461" s="3" t="s">
        <v>67</v>
      </c>
      <c r="J461" s="3" t="s">
        <v>81</v>
      </c>
      <c r="K461" s="3" t="s">
        <v>68</v>
      </c>
      <c r="L461" s="3" t="s">
        <v>107</v>
      </c>
      <c r="M461" s="3" t="s">
        <v>108</v>
      </c>
      <c r="N461" s="3">
        <v>4</v>
      </c>
      <c r="O461" s="3">
        <v>98</v>
      </c>
      <c r="P461" s="3">
        <v>105</v>
      </c>
      <c r="Q461" s="5">
        <v>1.0416666666666667E-4</v>
      </c>
      <c r="R461" s="5">
        <v>8.2291666666666659E-3</v>
      </c>
      <c r="S461" s="5" t="s">
        <v>563</v>
      </c>
      <c r="T461" s="9">
        <f>MID(Table1[[#This Row],[Duration of the event described in that row.]],3,2)*60+RIGHT(Table1[[#This Row],[Duration of the event described in that row.]],2)</f>
        <v>0</v>
      </c>
      <c r="U461" s="3">
        <v>460</v>
      </c>
      <c r="V461" s="3" t="s">
        <v>110</v>
      </c>
      <c r="W461" s="3" t="s">
        <v>17</v>
      </c>
      <c r="AI461" s="3" t="str">
        <f>_xlfn.IFNA(INDEX('normalized by minutes'!$AI$12:$AI$28,MATCH('raw data'!AG461,'normalized by minutes'!$AH$12:$AH$28,0)),"")</f>
        <v/>
      </c>
      <c r="AJ461" s="3">
        <f t="shared" si="54"/>
        <v>0</v>
      </c>
      <c r="AO461" s="3" t="s">
        <v>80</v>
      </c>
      <c r="AU461" s="3" t="s">
        <v>553</v>
      </c>
      <c r="AV461" s="3" t="b">
        <f t="shared" si="49"/>
        <v>0</v>
      </c>
      <c r="AW461" s="3" t="b">
        <f t="shared" si="50"/>
        <v>0</v>
      </c>
      <c r="AX461" s="3" t="b">
        <f t="shared" si="51"/>
        <v>0</v>
      </c>
      <c r="AY461" s="3" t="b">
        <f t="shared" si="52"/>
        <v>0</v>
      </c>
      <c r="AZ461" s="3" t="b">
        <f t="shared" si="53"/>
        <v>0</v>
      </c>
      <c r="BA461" s="3">
        <f t="shared" si="55"/>
        <v>1</v>
      </c>
      <c r="BB461" s="3">
        <f>SUM($BA$2:BA461)</f>
        <v>203</v>
      </c>
    </row>
    <row r="462" spans="1:54" x14ac:dyDescent="0.35">
      <c r="A462" s="3">
        <v>42000406</v>
      </c>
      <c r="B462" s="3" t="s">
        <v>101</v>
      </c>
      <c r="C462" s="4">
        <v>44397</v>
      </c>
      <c r="D462" s="3" t="s">
        <v>105</v>
      </c>
      <c r="E462" s="3" t="s">
        <v>103</v>
      </c>
      <c r="F462" s="3" t="s">
        <v>102</v>
      </c>
      <c r="G462" s="3" t="s">
        <v>104</v>
      </c>
      <c r="H462" s="3" t="s">
        <v>106</v>
      </c>
      <c r="I462" s="3" t="s">
        <v>67</v>
      </c>
      <c r="J462" s="3" t="s">
        <v>81</v>
      </c>
      <c r="K462" s="3" t="s">
        <v>68</v>
      </c>
      <c r="L462" s="3" t="s">
        <v>107</v>
      </c>
      <c r="M462" s="3" t="s">
        <v>108</v>
      </c>
      <c r="N462" s="3">
        <v>4</v>
      </c>
      <c r="O462" s="3">
        <v>98</v>
      </c>
      <c r="P462" s="3">
        <v>105</v>
      </c>
      <c r="Q462" s="5">
        <v>8.1018518518518516E-5</v>
      </c>
      <c r="R462" s="5">
        <v>8.2523148148148148E-3</v>
      </c>
      <c r="S462" s="5" t="s">
        <v>587</v>
      </c>
      <c r="T462" s="9">
        <f>MID(Table1[[#This Row],[Duration of the event described in that row.]],3,2)*60+RIGHT(Table1[[#This Row],[Duration of the event described in that row.]],2)</f>
        <v>2</v>
      </c>
      <c r="U462" s="3">
        <v>461</v>
      </c>
      <c r="V462" s="3" t="s">
        <v>110</v>
      </c>
      <c r="W462" s="3" t="s">
        <v>7</v>
      </c>
      <c r="AG462" s="3" t="s">
        <v>103</v>
      </c>
      <c r="AH462" s="3">
        <v>0</v>
      </c>
      <c r="AI462" s="3" t="str">
        <f>_xlfn.IFNA(INDEX('normalized by minutes'!$AI$12:$AI$28,MATCH('raw data'!AG462,'normalized by minutes'!$AH$12:$AH$28,0)),"")</f>
        <v>suns</v>
      </c>
      <c r="AJ462" s="3">
        <f t="shared" si="54"/>
        <v>0</v>
      </c>
      <c r="AM462" s="3" t="s">
        <v>4</v>
      </c>
      <c r="AO462" s="3" t="s">
        <v>128</v>
      </c>
      <c r="AP462" s="3">
        <v>29</v>
      </c>
      <c r="AQ462" s="3">
        <v>-130</v>
      </c>
      <c r="AR462" s="3">
        <v>257</v>
      </c>
      <c r="AS462" s="3">
        <v>38</v>
      </c>
      <c r="AT462" s="3">
        <v>30.7</v>
      </c>
      <c r="AU462" s="3" t="s">
        <v>554</v>
      </c>
      <c r="AV462" s="3" t="b">
        <f t="shared" si="49"/>
        <v>0</v>
      </c>
      <c r="AW462" s="3" t="b">
        <f t="shared" si="50"/>
        <v>0</v>
      </c>
      <c r="AX462" s="3" t="b">
        <f t="shared" si="51"/>
        <v>0</v>
      </c>
      <c r="AY462" s="3" t="b">
        <f t="shared" si="52"/>
        <v>0</v>
      </c>
      <c r="AZ462" s="3" t="b">
        <f t="shared" si="53"/>
        <v>0</v>
      </c>
      <c r="BA462" s="3">
        <f t="shared" si="55"/>
        <v>0</v>
      </c>
      <c r="BB462" s="3">
        <f>SUM($BA$2:BA462)</f>
        <v>203</v>
      </c>
    </row>
    <row r="463" spans="1:54" x14ac:dyDescent="0.35">
      <c r="A463" s="3">
        <v>42000406</v>
      </c>
      <c r="B463" s="3" t="s">
        <v>101</v>
      </c>
      <c r="C463" s="4">
        <v>44397</v>
      </c>
      <c r="D463" s="3" t="s">
        <v>105</v>
      </c>
      <c r="E463" s="3" t="s">
        <v>103</v>
      </c>
      <c r="F463" s="3" t="s">
        <v>102</v>
      </c>
      <c r="G463" s="3" t="s">
        <v>104</v>
      </c>
      <c r="H463" s="3" t="s">
        <v>106</v>
      </c>
      <c r="I463" s="3" t="s">
        <v>67</v>
      </c>
      <c r="J463" s="3" t="s">
        <v>81</v>
      </c>
      <c r="K463" s="3" t="s">
        <v>68</v>
      </c>
      <c r="L463" s="3" t="s">
        <v>107</v>
      </c>
      <c r="M463" s="3" t="s">
        <v>108</v>
      </c>
      <c r="N463" s="3">
        <v>4</v>
      </c>
      <c r="O463" s="3">
        <v>98</v>
      </c>
      <c r="P463" s="3">
        <v>105</v>
      </c>
      <c r="Q463" s="5">
        <v>6.9444444444444444E-5</v>
      </c>
      <c r="R463" s="5">
        <v>8.2638888888888883E-3</v>
      </c>
      <c r="S463" s="5" t="s">
        <v>573</v>
      </c>
      <c r="T463" s="9">
        <f>MID(Table1[[#This Row],[Duration of the event described in that row.]],3,2)*60+RIGHT(Table1[[#This Row],[Duration of the event described in that row.]],2)</f>
        <v>1</v>
      </c>
      <c r="U463" s="3">
        <v>462</v>
      </c>
      <c r="V463" s="3" t="s">
        <v>69</v>
      </c>
      <c r="W463" s="3" t="s">
        <v>5</v>
      </c>
      <c r="AG463" s="3" t="s">
        <v>108</v>
      </c>
      <c r="AI463" s="3" t="str">
        <f>_xlfn.IFNA(INDEX('normalized by minutes'!$AI$12:$AI$28,MATCH('raw data'!AG463,'normalized by minutes'!$AH$12:$AH$28,0)),"")</f>
        <v>bucks</v>
      </c>
      <c r="AJ463" s="3">
        <f t="shared" si="54"/>
        <v>0</v>
      </c>
      <c r="AO463" s="3" t="s">
        <v>14</v>
      </c>
      <c r="AU463" s="3" t="s">
        <v>555</v>
      </c>
      <c r="AV463" s="3" t="b">
        <f t="shared" si="49"/>
        <v>0</v>
      </c>
      <c r="AW463" s="3" t="b">
        <f t="shared" si="50"/>
        <v>1</v>
      </c>
      <c r="AX463" s="3" t="b">
        <f t="shared" si="51"/>
        <v>0</v>
      </c>
      <c r="AY463" s="3" t="b">
        <f t="shared" si="52"/>
        <v>0</v>
      </c>
      <c r="AZ463" s="3" t="b">
        <f t="shared" si="53"/>
        <v>0</v>
      </c>
      <c r="BA463" s="3">
        <f t="shared" si="55"/>
        <v>0</v>
      </c>
      <c r="BB463" s="3">
        <f>SUM($BA$2:BA463)</f>
        <v>203</v>
      </c>
    </row>
    <row r="464" spans="1:54" x14ac:dyDescent="0.35">
      <c r="A464" s="3">
        <v>42000406</v>
      </c>
      <c r="B464" s="3" t="s">
        <v>101</v>
      </c>
      <c r="C464" s="4">
        <v>44397</v>
      </c>
      <c r="D464" s="3" t="s">
        <v>105</v>
      </c>
      <c r="E464" s="3" t="s">
        <v>103</v>
      </c>
      <c r="F464" s="3" t="s">
        <v>102</v>
      </c>
      <c r="G464" s="3" t="s">
        <v>104</v>
      </c>
      <c r="H464" s="3" t="s">
        <v>106</v>
      </c>
      <c r="I464" s="3" t="s">
        <v>67</v>
      </c>
      <c r="J464" s="3" t="s">
        <v>81</v>
      </c>
      <c r="K464" s="3" t="s">
        <v>68</v>
      </c>
      <c r="L464" s="3" t="s">
        <v>107</v>
      </c>
      <c r="M464" s="3" t="s">
        <v>108</v>
      </c>
      <c r="N464" s="3">
        <v>4</v>
      </c>
      <c r="O464" s="3">
        <v>98</v>
      </c>
      <c r="P464" s="3">
        <v>105</v>
      </c>
      <c r="Q464" s="5">
        <v>0</v>
      </c>
      <c r="R464" s="5">
        <v>8.3333333333333332E-3</v>
      </c>
      <c r="S464" s="5" t="s">
        <v>574</v>
      </c>
      <c r="T464" s="9">
        <f>MID(Table1[[#This Row],[Duration of the event described in that row.]],3,2)*60+RIGHT(Table1[[#This Row],[Duration of the event described in that row.]],2)</f>
        <v>6</v>
      </c>
      <c r="U464" s="3">
        <v>463</v>
      </c>
      <c r="W464" s="3" t="s">
        <v>20</v>
      </c>
      <c r="AI464" s="3" t="str">
        <f>_xlfn.IFNA(INDEX('normalized by minutes'!$AI$12:$AI$28,MATCH('raw data'!AG464,'normalized by minutes'!$AH$12:$AH$28,0)),"")</f>
        <v/>
      </c>
      <c r="AJ464" s="3">
        <f t="shared" si="54"/>
        <v>0</v>
      </c>
      <c r="AO464" s="3" t="s">
        <v>20</v>
      </c>
      <c r="AV464" s="3" t="b">
        <f t="shared" si="49"/>
        <v>0</v>
      </c>
      <c r="AW464" s="3" t="b">
        <f t="shared" si="50"/>
        <v>0</v>
      </c>
      <c r="AX464" s="3" t="b">
        <f t="shared" si="51"/>
        <v>0</v>
      </c>
      <c r="AY464" s="3" t="b">
        <f t="shared" si="52"/>
        <v>1</v>
      </c>
      <c r="AZ464" s="3" t="b">
        <f t="shared" si="53"/>
        <v>0</v>
      </c>
      <c r="BA464" s="3">
        <f t="shared" si="55"/>
        <v>1</v>
      </c>
      <c r="BB464" s="3">
        <f>SUM($BA$2:BA464)</f>
        <v>204</v>
      </c>
    </row>
  </sheetData>
  <phoneticPr fontId="2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07EA-6FF3-4A72-952E-BBC97C89B16B}">
  <dimension ref="A3:AJ54"/>
  <sheetViews>
    <sheetView tabSelected="1" zoomScaleNormal="100" workbookViewId="0">
      <selection activeCell="AH32" sqref="AH32"/>
    </sheetView>
  </sheetViews>
  <sheetFormatPr defaultRowHeight="14.5" x14ac:dyDescent="0.35"/>
  <cols>
    <col min="1" max="9" width="20.7265625" customWidth="1"/>
    <col min="10" max="10" width="22.453125" bestFit="1" customWidth="1"/>
    <col min="11" max="11" width="20" bestFit="1" customWidth="1"/>
    <col min="12" max="12" width="11.1796875" bestFit="1" customWidth="1"/>
    <col min="13" max="13" width="21.08984375" bestFit="1" customWidth="1"/>
    <col min="14" max="14" width="20.08984375" bestFit="1" customWidth="1"/>
    <col min="15" max="15" width="9" bestFit="1" customWidth="1"/>
    <col min="16" max="25" width="8.7265625" hidden="1" customWidth="1"/>
    <col min="26" max="26" width="9" bestFit="1" customWidth="1"/>
    <col min="27" max="27" width="8.81640625" bestFit="1" customWidth="1"/>
    <col min="28" max="28" width="9.36328125" bestFit="1" customWidth="1"/>
    <col min="29" max="29" width="8.81640625" bestFit="1" customWidth="1"/>
    <col min="34" max="34" width="13.1796875" bestFit="1" customWidth="1"/>
  </cols>
  <sheetData>
    <row r="3" spans="1:34" s="7" customFormat="1" ht="59.25" customHeight="1" x14ac:dyDescent="0.35">
      <c r="A3" s="6" t="s">
        <v>51</v>
      </c>
      <c r="B3" s="6" t="s">
        <v>52</v>
      </c>
      <c r="C3" s="6" t="s">
        <v>53</v>
      </c>
      <c r="D3" s="6" t="s">
        <v>54</v>
      </c>
      <c r="E3" s="6" t="s">
        <v>55</v>
      </c>
      <c r="F3" s="6" t="s">
        <v>56</v>
      </c>
      <c r="G3" s="6" t="s">
        <v>57</v>
      </c>
      <c r="H3" s="6" t="s">
        <v>58</v>
      </c>
      <c r="I3" s="6" t="s">
        <v>59</v>
      </c>
      <c r="J3" s="6" t="s">
        <v>60</v>
      </c>
      <c r="K3" t="s">
        <v>561</v>
      </c>
      <c r="L3" t="s">
        <v>591</v>
      </c>
      <c r="M3" t="s">
        <v>614</v>
      </c>
      <c r="N3"/>
      <c r="O3" s="7" t="s">
        <v>615</v>
      </c>
      <c r="P3" s="7" t="s">
        <v>594</v>
      </c>
      <c r="Q3" s="7" t="s">
        <v>595</v>
      </c>
      <c r="R3" s="7" t="s">
        <v>596</v>
      </c>
      <c r="S3" s="7" t="s">
        <v>597</v>
      </c>
      <c r="T3" s="7" t="s">
        <v>598</v>
      </c>
      <c r="U3" s="7" t="s">
        <v>599</v>
      </c>
      <c r="V3" s="7" t="s">
        <v>600</v>
      </c>
      <c r="W3" s="7" t="s">
        <v>601</v>
      </c>
      <c r="X3" s="7" t="s">
        <v>602</v>
      </c>
      <c r="Y3" s="7" t="s">
        <v>603</v>
      </c>
      <c r="Z3" s="7" t="s">
        <v>619</v>
      </c>
      <c r="AA3" s="7" t="s">
        <v>616</v>
      </c>
      <c r="AB3" s="7" t="s">
        <v>617</v>
      </c>
      <c r="AC3" s="7" t="s">
        <v>620</v>
      </c>
    </row>
    <row r="4" spans="1:34" x14ac:dyDescent="0.35">
      <c r="A4" t="s">
        <v>106</v>
      </c>
      <c r="B4" t="s">
        <v>103</v>
      </c>
      <c r="C4" t="s">
        <v>102</v>
      </c>
      <c r="D4" t="s">
        <v>104</v>
      </c>
      <c r="E4" t="s">
        <v>105</v>
      </c>
      <c r="F4" t="s">
        <v>107</v>
      </c>
      <c r="G4" t="s">
        <v>67</v>
      </c>
      <c r="H4" t="s">
        <v>66</v>
      </c>
      <c r="I4" t="s">
        <v>108</v>
      </c>
      <c r="J4" t="s">
        <v>68</v>
      </c>
      <c r="K4" s="8">
        <v>10</v>
      </c>
      <c r="L4" s="8">
        <v>471</v>
      </c>
      <c r="M4" s="8">
        <v>36</v>
      </c>
      <c r="O4" s="12">
        <f>IFERROR(K4/M4*100,0)</f>
        <v>27.777777777777779</v>
      </c>
      <c r="P4" s="12">
        <f>INDEX($AH$12:$AH$28,MATCH(A4,$AF$12:$AF$28,0))</f>
        <v>-34.114301084520712</v>
      </c>
      <c r="Q4" s="12">
        <f t="shared" ref="Q4:Y4" si="0">INDEX($AH$12:$AH$28,MATCH(B4,$AF$12:$AF$28,0))</f>
        <v>65.659491874902002</v>
      </c>
      <c r="R4" s="12">
        <f t="shared" si="0"/>
        <v>4.7158110793688142</v>
      </c>
      <c r="S4" s="12">
        <f t="shared" si="0"/>
        <v>-31.658295235790231</v>
      </c>
      <c r="T4" s="12">
        <f t="shared" si="0"/>
        <v>-47.76058586414441</v>
      </c>
      <c r="U4" s="12">
        <f t="shared" si="0"/>
        <v>38.239641252520229</v>
      </c>
      <c r="V4" s="12">
        <f t="shared" si="0"/>
        <v>10.854933871669273</v>
      </c>
      <c r="W4" s="12">
        <f t="shared" si="0"/>
        <v>-7.218659225630371</v>
      </c>
      <c r="X4" s="12">
        <f t="shared" si="0"/>
        <v>-4.8686640112018074</v>
      </c>
      <c r="Y4" s="12">
        <f t="shared" si="0"/>
        <v>27.174471280094522</v>
      </c>
      <c r="Z4" s="12">
        <f>SUM(P4:Y4)</f>
        <v>21.023843937267312</v>
      </c>
      <c r="AA4" s="12">
        <f>Z4-O4</f>
        <v>-6.7539338405104665</v>
      </c>
      <c r="AB4" s="12">
        <f>AA4^2</f>
        <v>45.615622321992461</v>
      </c>
      <c r="AC4" s="12">
        <f>Z4/100*M4</f>
        <v>7.5685838174162319</v>
      </c>
    </row>
    <row r="5" spans="1:34" x14ac:dyDescent="0.35">
      <c r="A5" t="s">
        <v>106</v>
      </c>
      <c r="B5" t="s">
        <v>103</v>
      </c>
      <c r="C5" t="s">
        <v>102</v>
      </c>
      <c r="D5" t="s">
        <v>104</v>
      </c>
      <c r="E5" t="s">
        <v>105</v>
      </c>
      <c r="F5" t="s">
        <v>107</v>
      </c>
      <c r="G5" t="s">
        <v>67</v>
      </c>
      <c r="H5" t="s">
        <v>66</v>
      </c>
      <c r="I5" t="s">
        <v>108</v>
      </c>
      <c r="J5" t="s">
        <v>81</v>
      </c>
      <c r="K5" s="8">
        <v>0</v>
      </c>
      <c r="L5" s="8">
        <v>0</v>
      </c>
      <c r="M5" s="8">
        <v>1</v>
      </c>
      <c r="O5" s="12">
        <f t="shared" ref="O5:O50" si="1">IFERROR(K5/M5*100,0)</f>
        <v>0</v>
      </c>
      <c r="P5" s="12">
        <f t="shared" ref="P5:P50" si="2">INDEX($AH$12:$AH$28,MATCH(A5,$AF$12:$AF$28,0))</f>
        <v>-34.114301084520712</v>
      </c>
      <c r="Q5" s="12">
        <f t="shared" ref="Q5:Q50" si="3">INDEX($AH$12:$AH$28,MATCH(B5,$AF$12:$AF$28,0))</f>
        <v>65.659491874902002</v>
      </c>
      <c r="R5" s="12">
        <f t="shared" ref="R5:R50" si="4">INDEX($AH$12:$AH$28,MATCH(C5,$AF$12:$AF$28,0))</f>
        <v>4.7158110793688142</v>
      </c>
      <c r="S5" s="12">
        <f t="shared" ref="S5:S50" si="5">INDEX($AH$12:$AH$28,MATCH(D5,$AF$12:$AF$28,0))</f>
        <v>-31.658295235790231</v>
      </c>
      <c r="T5" s="12">
        <f t="shared" ref="T5:T50" si="6">INDEX($AH$12:$AH$28,MATCH(E5,$AF$12:$AF$28,0))</f>
        <v>-47.76058586414441</v>
      </c>
      <c r="U5" s="12">
        <f t="shared" ref="U5:U50" si="7">INDEX($AH$12:$AH$28,MATCH(F5,$AF$12:$AF$28,0))</f>
        <v>38.239641252520229</v>
      </c>
      <c r="V5" s="12">
        <f t="shared" ref="V5:V50" si="8">INDEX($AH$12:$AH$28,MATCH(G5,$AF$12:$AF$28,0))</f>
        <v>10.854933871669273</v>
      </c>
      <c r="W5" s="12">
        <f t="shared" ref="W5:W50" si="9">INDEX($AH$12:$AH$28,MATCH(H5,$AF$12:$AF$28,0))</f>
        <v>-7.218659225630371</v>
      </c>
      <c r="X5" s="12">
        <f t="shared" ref="X5:X50" si="10">INDEX($AH$12:$AH$28,MATCH(I5,$AF$12:$AF$28,0))</f>
        <v>-4.8686640112018074</v>
      </c>
      <c r="Y5" s="12">
        <f t="shared" ref="Y5:Y50" si="11">INDEX($AH$12:$AH$28,MATCH(J5,$AF$12:$AF$28,0))</f>
        <v>-26.726756669710465</v>
      </c>
      <c r="Z5" s="12">
        <f t="shared" ref="Z5:Z50" si="12">SUM(P5:Y5)</f>
        <v>-32.877384012537675</v>
      </c>
      <c r="AA5" s="12">
        <f t="shared" ref="AA5:AA50" si="13">Z5-O5</f>
        <v>-32.877384012537675</v>
      </c>
      <c r="AB5" s="12">
        <f t="shared" ref="AB5:AB53" si="14">AA5^2</f>
        <v>1080.9223795078678</v>
      </c>
      <c r="AC5" s="12">
        <f t="shared" ref="AC5:AC54" si="15">Z5/100*M5</f>
        <v>-0.32877384012537675</v>
      </c>
    </row>
    <row r="6" spans="1:34" x14ac:dyDescent="0.35">
      <c r="A6" t="s">
        <v>106</v>
      </c>
      <c r="B6" t="s">
        <v>103</v>
      </c>
      <c r="C6" t="s">
        <v>102</v>
      </c>
      <c r="D6" t="s">
        <v>191</v>
      </c>
      <c r="E6" t="s">
        <v>105</v>
      </c>
      <c r="F6" t="s">
        <v>107</v>
      </c>
      <c r="G6" t="s">
        <v>67</v>
      </c>
      <c r="H6" t="s">
        <v>66</v>
      </c>
      <c r="I6" t="s">
        <v>108</v>
      </c>
      <c r="J6" t="s">
        <v>81</v>
      </c>
      <c r="K6" s="8">
        <v>0</v>
      </c>
      <c r="L6" s="8">
        <v>0</v>
      </c>
      <c r="M6" s="8">
        <v>0</v>
      </c>
      <c r="O6" s="12">
        <f t="shared" si="1"/>
        <v>0</v>
      </c>
      <c r="P6" s="12">
        <f t="shared" si="2"/>
        <v>-34.114301084520712</v>
      </c>
      <c r="Q6" s="12">
        <f t="shared" si="3"/>
        <v>65.659491874902002</v>
      </c>
      <c r="R6" s="12">
        <f t="shared" si="4"/>
        <v>4.7158110793688142</v>
      </c>
      <c r="S6" s="12">
        <f t="shared" si="5"/>
        <v>-18.986257180124515</v>
      </c>
      <c r="T6" s="12">
        <f t="shared" si="6"/>
        <v>-47.76058586414441</v>
      </c>
      <c r="U6" s="12">
        <f t="shared" si="7"/>
        <v>38.239641252520229</v>
      </c>
      <c r="V6" s="12">
        <f t="shared" si="8"/>
        <v>10.854933871669273</v>
      </c>
      <c r="W6" s="12">
        <f t="shared" si="9"/>
        <v>-7.218659225630371</v>
      </c>
      <c r="X6" s="12">
        <f t="shared" si="10"/>
        <v>-4.8686640112018074</v>
      </c>
      <c r="Y6" s="12">
        <f t="shared" si="11"/>
        <v>-26.726756669710465</v>
      </c>
      <c r="Z6" s="12">
        <f t="shared" si="12"/>
        <v>-20.205345956871966</v>
      </c>
      <c r="AA6" s="12">
        <f t="shared" si="13"/>
        <v>-20.205345956871966</v>
      </c>
      <c r="AB6" s="12">
        <f t="shared" si="14"/>
        <v>408.25600523688229</v>
      </c>
      <c r="AC6" s="12">
        <f t="shared" si="15"/>
        <v>0</v>
      </c>
    </row>
    <row r="7" spans="1:34" x14ac:dyDescent="0.35">
      <c r="A7" t="s">
        <v>105</v>
      </c>
      <c r="B7" t="s">
        <v>103</v>
      </c>
      <c r="C7" t="s">
        <v>189</v>
      </c>
      <c r="D7" t="s">
        <v>104</v>
      </c>
      <c r="E7" t="s">
        <v>106</v>
      </c>
      <c r="F7" t="s">
        <v>67</v>
      </c>
      <c r="G7" t="s">
        <v>177</v>
      </c>
      <c r="H7" t="s">
        <v>68</v>
      </c>
      <c r="I7" t="s">
        <v>107</v>
      </c>
      <c r="J7" t="s">
        <v>108</v>
      </c>
      <c r="K7" s="8">
        <v>0</v>
      </c>
      <c r="L7" s="8">
        <v>0</v>
      </c>
      <c r="M7" s="8">
        <v>0</v>
      </c>
      <c r="O7" s="12">
        <f t="shared" si="1"/>
        <v>0</v>
      </c>
      <c r="P7" s="12">
        <f t="shared" si="2"/>
        <v>-47.76058586414441</v>
      </c>
      <c r="Q7" s="12">
        <f t="shared" si="3"/>
        <v>65.659491874902002</v>
      </c>
      <c r="R7" s="12">
        <f t="shared" si="4"/>
        <v>-3.8180344189501665</v>
      </c>
      <c r="S7" s="12">
        <f t="shared" si="5"/>
        <v>-31.658295235790231</v>
      </c>
      <c r="T7" s="12">
        <f t="shared" si="6"/>
        <v>-34.114301084520712</v>
      </c>
      <c r="U7" s="12">
        <f t="shared" si="7"/>
        <v>10.854933871669273</v>
      </c>
      <c r="V7" s="12">
        <f t="shared" si="8"/>
        <v>-5.9750236585870011</v>
      </c>
      <c r="W7" s="12">
        <f t="shared" si="9"/>
        <v>27.174471280094522</v>
      </c>
      <c r="X7" s="12">
        <f t="shared" si="10"/>
        <v>38.239641252520229</v>
      </c>
      <c r="Y7" s="12">
        <f t="shared" si="11"/>
        <v>-4.8686640112018074</v>
      </c>
      <c r="Z7" s="12">
        <f t="shared" si="12"/>
        <v>13.733634005991703</v>
      </c>
      <c r="AA7" s="12">
        <f t="shared" si="13"/>
        <v>13.733634005991703</v>
      </c>
      <c r="AB7" s="12">
        <f t="shared" si="14"/>
        <v>188.61270301053173</v>
      </c>
      <c r="AC7" s="12">
        <f t="shared" si="15"/>
        <v>0</v>
      </c>
    </row>
    <row r="8" spans="1:34" x14ac:dyDescent="0.35">
      <c r="A8" t="s">
        <v>105</v>
      </c>
      <c r="B8" t="s">
        <v>103</v>
      </c>
      <c r="C8" t="s">
        <v>102</v>
      </c>
      <c r="D8" t="s">
        <v>104</v>
      </c>
      <c r="E8" t="s">
        <v>106</v>
      </c>
      <c r="F8" t="s">
        <v>67</v>
      </c>
      <c r="G8" t="s">
        <v>177</v>
      </c>
      <c r="H8" t="s">
        <v>68</v>
      </c>
      <c r="I8" t="s">
        <v>107</v>
      </c>
      <c r="J8" t="s">
        <v>108</v>
      </c>
      <c r="K8" s="8">
        <v>4</v>
      </c>
      <c r="L8" s="8">
        <v>336</v>
      </c>
      <c r="M8" s="8">
        <v>17</v>
      </c>
      <c r="O8" s="12">
        <f t="shared" si="1"/>
        <v>23.52941176470588</v>
      </c>
      <c r="P8" s="12">
        <f t="shared" si="2"/>
        <v>-47.76058586414441</v>
      </c>
      <c r="Q8" s="12">
        <f t="shared" si="3"/>
        <v>65.659491874902002</v>
      </c>
      <c r="R8" s="12">
        <f t="shared" si="4"/>
        <v>4.7158110793688142</v>
      </c>
      <c r="S8" s="12">
        <f t="shared" si="5"/>
        <v>-31.658295235790231</v>
      </c>
      <c r="T8" s="12">
        <f t="shared" si="6"/>
        <v>-34.114301084520712</v>
      </c>
      <c r="U8" s="12">
        <f t="shared" si="7"/>
        <v>10.854933871669273</v>
      </c>
      <c r="V8" s="12">
        <f t="shared" si="8"/>
        <v>-5.9750236585870011</v>
      </c>
      <c r="W8" s="12">
        <f t="shared" si="9"/>
        <v>27.174471280094522</v>
      </c>
      <c r="X8" s="12">
        <f t="shared" si="10"/>
        <v>38.239641252520229</v>
      </c>
      <c r="Y8" s="12">
        <f t="shared" si="11"/>
        <v>-4.8686640112018074</v>
      </c>
      <c r="Z8" s="12">
        <f t="shared" si="12"/>
        <v>22.267479504310685</v>
      </c>
      <c r="AA8" s="12">
        <f t="shared" si="13"/>
        <v>-1.261932260395195</v>
      </c>
      <c r="AB8" s="12">
        <f t="shared" si="14"/>
        <v>1.5924730298261263</v>
      </c>
      <c r="AC8" s="12">
        <f t="shared" si="15"/>
        <v>3.7854715157328167</v>
      </c>
    </row>
    <row r="9" spans="1:34" x14ac:dyDescent="0.35">
      <c r="A9" t="s">
        <v>105</v>
      </c>
      <c r="B9" t="s">
        <v>103</v>
      </c>
      <c r="C9" t="s">
        <v>102</v>
      </c>
      <c r="D9" t="s">
        <v>104</v>
      </c>
      <c r="E9" t="s">
        <v>106</v>
      </c>
      <c r="F9" t="s">
        <v>67</v>
      </c>
      <c r="G9" t="s">
        <v>177</v>
      </c>
      <c r="H9" t="s">
        <v>68</v>
      </c>
      <c r="I9" t="s">
        <v>107</v>
      </c>
      <c r="J9" t="s">
        <v>81</v>
      </c>
      <c r="K9" s="8">
        <v>-2</v>
      </c>
      <c r="L9" s="8">
        <v>48</v>
      </c>
      <c r="M9" s="8">
        <v>4</v>
      </c>
      <c r="O9" s="12">
        <f t="shared" si="1"/>
        <v>-50</v>
      </c>
      <c r="P9" s="12">
        <f t="shared" si="2"/>
        <v>-47.76058586414441</v>
      </c>
      <c r="Q9" s="12">
        <f t="shared" si="3"/>
        <v>65.659491874902002</v>
      </c>
      <c r="R9" s="12">
        <f t="shared" si="4"/>
        <v>4.7158110793688142</v>
      </c>
      <c r="S9" s="12">
        <f t="shared" si="5"/>
        <v>-31.658295235790231</v>
      </c>
      <c r="T9" s="12">
        <f t="shared" si="6"/>
        <v>-34.114301084520712</v>
      </c>
      <c r="U9" s="12">
        <f t="shared" si="7"/>
        <v>10.854933871669273</v>
      </c>
      <c r="V9" s="12">
        <f t="shared" si="8"/>
        <v>-5.9750236585870011</v>
      </c>
      <c r="W9" s="12">
        <f t="shared" si="9"/>
        <v>27.174471280094522</v>
      </c>
      <c r="X9" s="12">
        <f t="shared" si="10"/>
        <v>38.239641252520229</v>
      </c>
      <c r="Y9" s="12">
        <f t="shared" si="11"/>
        <v>-26.726756669710465</v>
      </c>
      <c r="Z9" s="12">
        <f t="shared" si="12"/>
        <v>0.40938684580202889</v>
      </c>
      <c r="AA9" s="12">
        <f t="shared" si="13"/>
        <v>50.409386845802032</v>
      </c>
      <c r="AB9" s="12">
        <f t="shared" si="14"/>
        <v>2541.1062821697192</v>
      </c>
      <c r="AC9" s="12">
        <f t="shared" si="15"/>
        <v>1.6375473832081155E-2</v>
      </c>
    </row>
    <row r="10" spans="1:34" x14ac:dyDescent="0.35">
      <c r="A10" t="s">
        <v>105</v>
      </c>
      <c r="B10" t="s">
        <v>103</v>
      </c>
      <c r="C10" t="s">
        <v>102</v>
      </c>
      <c r="D10" t="s">
        <v>104</v>
      </c>
      <c r="E10" t="s">
        <v>106</v>
      </c>
      <c r="F10" t="s">
        <v>67</v>
      </c>
      <c r="G10" t="s">
        <v>81</v>
      </c>
      <c r="H10" t="s">
        <v>68</v>
      </c>
      <c r="I10" t="s">
        <v>107</v>
      </c>
      <c r="J10" t="s">
        <v>108</v>
      </c>
      <c r="K10" s="8">
        <v>1</v>
      </c>
      <c r="L10" s="8">
        <v>56</v>
      </c>
      <c r="M10" s="8">
        <v>7</v>
      </c>
      <c r="O10" s="12">
        <f t="shared" si="1"/>
        <v>14.285714285714285</v>
      </c>
      <c r="P10" s="12">
        <f t="shared" si="2"/>
        <v>-47.76058586414441</v>
      </c>
      <c r="Q10" s="12">
        <f t="shared" si="3"/>
        <v>65.659491874902002</v>
      </c>
      <c r="R10" s="12">
        <f t="shared" si="4"/>
        <v>4.7158110793688142</v>
      </c>
      <c r="S10" s="12">
        <f t="shared" si="5"/>
        <v>-31.658295235790231</v>
      </c>
      <c r="T10" s="12">
        <f t="shared" si="6"/>
        <v>-34.114301084520712</v>
      </c>
      <c r="U10" s="12">
        <f t="shared" si="7"/>
        <v>10.854933871669273</v>
      </c>
      <c r="V10" s="12">
        <f t="shared" si="8"/>
        <v>-26.726756669710465</v>
      </c>
      <c r="W10" s="12">
        <f t="shared" si="9"/>
        <v>27.174471280094522</v>
      </c>
      <c r="X10" s="12">
        <f t="shared" si="10"/>
        <v>38.239641252520229</v>
      </c>
      <c r="Y10" s="12">
        <f t="shared" si="11"/>
        <v>-4.8686640112018074</v>
      </c>
      <c r="Z10" s="12">
        <f t="shared" si="12"/>
        <v>1.5157464931872164</v>
      </c>
      <c r="AA10" s="12">
        <f t="shared" si="13"/>
        <v>-12.769967792527069</v>
      </c>
      <c r="AB10" s="12">
        <f t="shared" si="14"/>
        <v>163.07207742217867</v>
      </c>
      <c r="AC10" s="12">
        <f t="shared" si="15"/>
        <v>0.10610225452310515</v>
      </c>
    </row>
    <row r="11" spans="1:34" x14ac:dyDescent="0.35">
      <c r="A11" t="s">
        <v>105</v>
      </c>
      <c r="B11" t="s">
        <v>103</v>
      </c>
      <c r="C11" t="s">
        <v>191</v>
      </c>
      <c r="D11" t="s">
        <v>104</v>
      </c>
      <c r="E11" t="s">
        <v>106</v>
      </c>
      <c r="F11" t="s">
        <v>67</v>
      </c>
      <c r="G11" t="s">
        <v>177</v>
      </c>
      <c r="H11" t="s">
        <v>68</v>
      </c>
      <c r="I11" t="s">
        <v>107</v>
      </c>
      <c r="J11" t="s">
        <v>81</v>
      </c>
      <c r="K11" s="8">
        <v>2</v>
      </c>
      <c r="L11" s="8">
        <v>145</v>
      </c>
      <c r="M11" s="8">
        <v>8</v>
      </c>
      <c r="O11" s="12">
        <f t="shared" si="1"/>
        <v>25</v>
      </c>
      <c r="P11" s="12">
        <f t="shared" si="2"/>
        <v>-47.76058586414441</v>
      </c>
      <c r="Q11" s="12">
        <f t="shared" si="3"/>
        <v>65.659491874902002</v>
      </c>
      <c r="R11" s="12">
        <f t="shared" si="4"/>
        <v>-18.986257180124515</v>
      </c>
      <c r="S11" s="12">
        <f t="shared" si="5"/>
        <v>-31.658295235790231</v>
      </c>
      <c r="T11" s="12">
        <f t="shared" si="6"/>
        <v>-34.114301084520712</v>
      </c>
      <c r="U11" s="12">
        <f t="shared" si="7"/>
        <v>10.854933871669273</v>
      </c>
      <c r="V11" s="12">
        <f t="shared" si="8"/>
        <v>-5.9750236585870011</v>
      </c>
      <c r="W11" s="12">
        <f t="shared" si="9"/>
        <v>27.174471280094522</v>
      </c>
      <c r="X11" s="12">
        <f t="shared" si="10"/>
        <v>38.239641252520229</v>
      </c>
      <c r="Y11" s="12">
        <f t="shared" si="11"/>
        <v>-26.726756669710465</v>
      </c>
      <c r="Z11" s="12">
        <f t="shared" si="12"/>
        <v>-23.292681413691302</v>
      </c>
      <c r="AA11" s="12">
        <f t="shared" si="13"/>
        <v>-48.292681413691298</v>
      </c>
      <c r="AB11" s="12">
        <f t="shared" si="14"/>
        <v>2332.1830781242847</v>
      </c>
      <c r="AC11" s="12">
        <f t="shared" si="15"/>
        <v>-1.8634145130953041</v>
      </c>
      <c r="AF11" t="s">
        <v>1</v>
      </c>
      <c r="AG11" t="s">
        <v>0</v>
      </c>
      <c r="AH11" t="s">
        <v>593</v>
      </c>
    </row>
    <row r="12" spans="1:34" x14ac:dyDescent="0.35">
      <c r="A12" t="s">
        <v>191</v>
      </c>
      <c r="B12" t="s">
        <v>103</v>
      </c>
      <c r="C12" t="s">
        <v>189</v>
      </c>
      <c r="D12" t="s">
        <v>104</v>
      </c>
      <c r="E12" t="s">
        <v>106</v>
      </c>
      <c r="F12" t="s">
        <v>66</v>
      </c>
      <c r="G12" t="s">
        <v>177</v>
      </c>
      <c r="H12" t="s">
        <v>68</v>
      </c>
      <c r="I12" t="s">
        <v>107</v>
      </c>
      <c r="J12" t="s">
        <v>108</v>
      </c>
      <c r="K12" s="8">
        <v>2</v>
      </c>
      <c r="L12" s="8">
        <v>69</v>
      </c>
      <c r="M12" s="8">
        <v>7</v>
      </c>
      <c r="O12" s="12">
        <f t="shared" si="1"/>
        <v>28.571428571428569</v>
      </c>
      <c r="P12" s="12">
        <f t="shared" si="2"/>
        <v>-18.986257180124515</v>
      </c>
      <c r="Q12" s="12">
        <f t="shared" si="3"/>
        <v>65.659491874902002</v>
      </c>
      <c r="R12" s="12">
        <f t="shared" si="4"/>
        <v>-3.8180344189501665</v>
      </c>
      <c r="S12" s="12">
        <f t="shared" si="5"/>
        <v>-31.658295235790231</v>
      </c>
      <c r="T12" s="12">
        <f t="shared" si="6"/>
        <v>-34.114301084520712</v>
      </c>
      <c r="U12" s="12">
        <f t="shared" si="7"/>
        <v>-7.218659225630371</v>
      </c>
      <c r="V12" s="12">
        <f t="shared" si="8"/>
        <v>-5.9750236585870011</v>
      </c>
      <c r="W12" s="12">
        <f t="shared" si="9"/>
        <v>27.174471280094522</v>
      </c>
      <c r="X12" s="12">
        <f t="shared" si="10"/>
        <v>38.239641252520229</v>
      </c>
      <c r="Y12" s="12">
        <f t="shared" si="11"/>
        <v>-4.8686640112018074</v>
      </c>
      <c r="Z12" s="12">
        <f t="shared" si="12"/>
        <v>24.434369592711953</v>
      </c>
      <c r="AA12" s="12">
        <f t="shared" si="13"/>
        <v>-4.1370589787166168</v>
      </c>
      <c r="AB12" s="12">
        <f t="shared" si="14"/>
        <v>17.115256993379777</v>
      </c>
      <c r="AC12" s="12">
        <f t="shared" si="15"/>
        <v>1.7104058714898367</v>
      </c>
      <c r="AF12" s="3" t="s">
        <v>102</v>
      </c>
      <c r="AG12" t="s">
        <v>556</v>
      </c>
      <c r="AH12" s="10">
        <v>4.7158110793688142</v>
      </c>
    </row>
    <row r="13" spans="1:34" x14ac:dyDescent="0.35">
      <c r="A13" t="s">
        <v>191</v>
      </c>
      <c r="B13" t="s">
        <v>103</v>
      </c>
      <c r="C13" t="s">
        <v>189</v>
      </c>
      <c r="D13" t="s">
        <v>104</v>
      </c>
      <c r="E13" t="s">
        <v>106</v>
      </c>
      <c r="F13" t="s">
        <v>67</v>
      </c>
      <c r="G13" t="s">
        <v>177</v>
      </c>
      <c r="H13" t="s">
        <v>68</v>
      </c>
      <c r="I13" t="s">
        <v>107</v>
      </c>
      <c r="J13" t="s">
        <v>108</v>
      </c>
      <c r="K13" s="8">
        <v>0</v>
      </c>
      <c r="L13" s="8">
        <v>0</v>
      </c>
      <c r="M13" s="8">
        <v>0</v>
      </c>
      <c r="O13" s="12">
        <f t="shared" si="1"/>
        <v>0</v>
      </c>
      <c r="P13" s="12">
        <f t="shared" si="2"/>
        <v>-18.986257180124515</v>
      </c>
      <c r="Q13" s="12">
        <f t="shared" si="3"/>
        <v>65.659491874902002</v>
      </c>
      <c r="R13" s="12">
        <f t="shared" si="4"/>
        <v>-3.8180344189501665</v>
      </c>
      <c r="S13" s="12">
        <f t="shared" si="5"/>
        <v>-31.658295235790231</v>
      </c>
      <c r="T13" s="12">
        <f t="shared" si="6"/>
        <v>-34.114301084520712</v>
      </c>
      <c r="U13" s="12">
        <f t="shared" si="7"/>
        <v>10.854933871669273</v>
      </c>
      <c r="V13" s="12">
        <f t="shared" si="8"/>
        <v>-5.9750236585870011</v>
      </c>
      <c r="W13" s="12">
        <f t="shared" si="9"/>
        <v>27.174471280094522</v>
      </c>
      <c r="X13" s="12">
        <f t="shared" si="10"/>
        <v>38.239641252520229</v>
      </c>
      <c r="Y13" s="12">
        <f t="shared" si="11"/>
        <v>-4.8686640112018074</v>
      </c>
      <c r="Z13" s="12">
        <f t="shared" si="12"/>
        <v>42.507962690011595</v>
      </c>
      <c r="AA13" s="12">
        <f t="shared" si="13"/>
        <v>42.507962690011595</v>
      </c>
      <c r="AB13" s="12">
        <f t="shared" si="14"/>
        <v>1806.9268920554177</v>
      </c>
      <c r="AC13" s="12">
        <f t="shared" si="15"/>
        <v>0</v>
      </c>
      <c r="AF13" s="3" t="s">
        <v>189</v>
      </c>
      <c r="AG13" t="s">
        <v>556</v>
      </c>
      <c r="AH13" s="10">
        <v>-3.8180344189501665</v>
      </c>
    </row>
    <row r="14" spans="1:34" x14ac:dyDescent="0.35">
      <c r="A14" t="s">
        <v>191</v>
      </c>
      <c r="B14" t="s">
        <v>103</v>
      </c>
      <c r="C14" t="s">
        <v>189</v>
      </c>
      <c r="D14" t="s">
        <v>104</v>
      </c>
      <c r="E14" t="s">
        <v>106</v>
      </c>
      <c r="F14" t="s">
        <v>81</v>
      </c>
      <c r="G14" t="s">
        <v>177</v>
      </c>
      <c r="H14" t="s">
        <v>68</v>
      </c>
      <c r="I14" t="s">
        <v>107</v>
      </c>
      <c r="J14" t="s">
        <v>108</v>
      </c>
      <c r="K14" s="8">
        <v>0</v>
      </c>
      <c r="L14" s="8">
        <v>66</v>
      </c>
      <c r="M14" s="8">
        <v>4</v>
      </c>
      <c r="O14" s="12">
        <f t="shared" si="1"/>
        <v>0</v>
      </c>
      <c r="P14" s="12">
        <f t="shared" si="2"/>
        <v>-18.986257180124515</v>
      </c>
      <c r="Q14" s="12">
        <f t="shared" si="3"/>
        <v>65.659491874902002</v>
      </c>
      <c r="R14" s="12">
        <f t="shared" si="4"/>
        <v>-3.8180344189501665</v>
      </c>
      <c r="S14" s="12">
        <f t="shared" si="5"/>
        <v>-31.658295235790231</v>
      </c>
      <c r="T14" s="12">
        <f t="shared" si="6"/>
        <v>-34.114301084520712</v>
      </c>
      <c r="U14" s="12">
        <f t="shared" si="7"/>
        <v>-26.726756669710465</v>
      </c>
      <c r="V14" s="12">
        <f t="shared" si="8"/>
        <v>-5.9750236585870011</v>
      </c>
      <c r="W14" s="12">
        <f t="shared" si="9"/>
        <v>27.174471280094522</v>
      </c>
      <c r="X14" s="12">
        <f t="shared" si="10"/>
        <v>38.239641252520229</v>
      </c>
      <c r="Y14" s="12">
        <f t="shared" si="11"/>
        <v>-4.8686640112018074</v>
      </c>
      <c r="Z14" s="12">
        <f t="shared" si="12"/>
        <v>4.9262721486318606</v>
      </c>
      <c r="AA14" s="12">
        <f t="shared" si="13"/>
        <v>4.9262721486318606</v>
      </c>
      <c r="AB14" s="12">
        <f t="shared" si="14"/>
        <v>24.268157282385967</v>
      </c>
      <c r="AC14" s="12">
        <f t="shared" si="15"/>
        <v>0.19705088594527442</v>
      </c>
      <c r="AF14" s="3" t="s">
        <v>203</v>
      </c>
      <c r="AG14" t="s">
        <v>556</v>
      </c>
      <c r="AH14" s="10">
        <v>-22.704845151574681</v>
      </c>
    </row>
    <row r="15" spans="1:34" x14ac:dyDescent="0.35">
      <c r="A15" t="s">
        <v>103</v>
      </c>
      <c r="B15" t="s">
        <v>106</v>
      </c>
      <c r="C15" t="s">
        <v>104</v>
      </c>
      <c r="D15" t="s">
        <v>189</v>
      </c>
      <c r="E15" t="s">
        <v>102</v>
      </c>
      <c r="F15" t="s">
        <v>108</v>
      </c>
      <c r="G15" t="s">
        <v>66</v>
      </c>
      <c r="H15" t="s">
        <v>81</v>
      </c>
      <c r="I15" t="s">
        <v>107</v>
      </c>
      <c r="J15" t="s">
        <v>67</v>
      </c>
      <c r="K15" s="8">
        <v>0</v>
      </c>
      <c r="L15" s="8">
        <v>0</v>
      </c>
      <c r="M15" s="8">
        <v>1</v>
      </c>
      <c r="O15" s="12">
        <f t="shared" si="1"/>
        <v>0</v>
      </c>
      <c r="P15" s="12">
        <f t="shared" si="2"/>
        <v>65.659491874902002</v>
      </c>
      <c r="Q15" s="12">
        <f t="shared" si="3"/>
        <v>-34.114301084520712</v>
      </c>
      <c r="R15" s="12">
        <f t="shared" si="4"/>
        <v>-31.658295235790231</v>
      </c>
      <c r="S15" s="12">
        <f t="shared" si="5"/>
        <v>-3.8180344189501665</v>
      </c>
      <c r="T15" s="12">
        <f t="shared" si="6"/>
        <v>4.7158110793688142</v>
      </c>
      <c r="U15" s="12">
        <f t="shared" si="7"/>
        <v>-4.8686640112018074</v>
      </c>
      <c r="V15" s="12">
        <f t="shared" si="8"/>
        <v>-7.218659225630371</v>
      </c>
      <c r="W15" s="12">
        <f t="shared" si="9"/>
        <v>-26.726756669710465</v>
      </c>
      <c r="X15" s="12">
        <f t="shared" si="10"/>
        <v>38.239641252520229</v>
      </c>
      <c r="Y15" s="12">
        <f t="shared" si="11"/>
        <v>10.854933871669273</v>
      </c>
      <c r="Z15" s="12">
        <f t="shared" si="12"/>
        <v>11.065167432656564</v>
      </c>
      <c r="AA15" s="12">
        <f t="shared" si="13"/>
        <v>11.065167432656564</v>
      </c>
      <c r="AB15" s="12">
        <f t="shared" si="14"/>
        <v>122.43793031272345</v>
      </c>
      <c r="AC15" s="12">
        <f t="shared" si="15"/>
        <v>0.11065167432656564</v>
      </c>
      <c r="AF15" s="3" t="s">
        <v>103</v>
      </c>
      <c r="AG15" t="s">
        <v>556</v>
      </c>
      <c r="AH15" s="10">
        <v>65.659491874902002</v>
      </c>
    </row>
    <row r="16" spans="1:34" x14ac:dyDescent="0.35">
      <c r="A16" t="s">
        <v>103</v>
      </c>
      <c r="B16" t="s">
        <v>106</v>
      </c>
      <c r="C16" t="s">
        <v>104</v>
      </c>
      <c r="D16" t="s">
        <v>189</v>
      </c>
      <c r="E16" t="s">
        <v>102</v>
      </c>
      <c r="F16" t="s">
        <v>108</v>
      </c>
      <c r="G16" t="s">
        <v>66</v>
      </c>
      <c r="H16" t="s">
        <v>81</v>
      </c>
      <c r="I16" t="s">
        <v>68</v>
      </c>
      <c r="J16" t="s">
        <v>67</v>
      </c>
      <c r="K16" s="8">
        <v>0</v>
      </c>
      <c r="L16" s="8">
        <v>0</v>
      </c>
      <c r="M16" s="8">
        <v>0</v>
      </c>
      <c r="O16" s="12">
        <f t="shared" si="1"/>
        <v>0</v>
      </c>
      <c r="P16" s="12">
        <f t="shared" si="2"/>
        <v>65.659491874902002</v>
      </c>
      <c r="Q16" s="12">
        <f t="shared" si="3"/>
        <v>-34.114301084520712</v>
      </c>
      <c r="R16" s="12">
        <f t="shared" si="4"/>
        <v>-31.658295235790231</v>
      </c>
      <c r="S16" s="12">
        <f t="shared" si="5"/>
        <v>-3.8180344189501665</v>
      </c>
      <c r="T16" s="12">
        <f t="shared" si="6"/>
        <v>4.7158110793688142</v>
      </c>
      <c r="U16" s="12">
        <f t="shared" si="7"/>
        <v>-4.8686640112018074</v>
      </c>
      <c r="V16" s="12">
        <f t="shared" si="8"/>
        <v>-7.218659225630371</v>
      </c>
      <c r="W16" s="12">
        <f t="shared" si="9"/>
        <v>-26.726756669710465</v>
      </c>
      <c r="X16" s="12">
        <f t="shared" si="10"/>
        <v>27.174471280094522</v>
      </c>
      <c r="Y16" s="12">
        <f t="shared" si="11"/>
        <v>10.854933871669273</v>
      </c>
      <c r="Z16" s="12">
        <f t="shared" si="12"/>
        <v>-2.53976914343923E-6</v>
      </c>
      <c r="AA16" s="12">
        <f t="shared" si="13"/>
        <v>-2.53976914343923E-6</v>
      </c>
      <c r="AB16" s="12">
        <f t="shared" si="14"/>
        <v>6.45042730196604E-12</v>
      </c>
      <c r="AC16" s="12">
        <f t="shared" si="15"/>
        <v>0</v>
      </c>
      <c r="AF16" s="3" t="s">
        <v>106</v>
      </c>
      <c r="AG16" t="s">
        <v>556</v>
      </c>
      <c r="AH16" s="10">
        <v>-34.114301084520712</v>
      </c>
    </row>
    <row r="17" spans="1:34" x14ac:dyDescent="0.35">
      <c r="A17" t="s">
        <v>103</v>
      </c>
      <c r="B17" t="s">
        <v>106</v>
      </c>
      <c r="C17" t="s">
        <v>104</v>
      </c>
      <c r="D17" t="s">
        <v>189</v>
      </c>
      <c r="E17" t="s">
        <v>102</v>
      </c>
      <c r="F17" t="s">
        <v>108</v>
      </c>
      <c r="G17" t="s">
        <v>107</v>
      </c>
      <c r="H17" t="s">
        <v>81</v>
      </c>
      <c r="I17" t="s">
        <v>68</v>
      </c>
      <c r="J17" t="s">
        <v>67</v>
      </c>
      <c r="K17" s="8">
        <v>0</v>
      </c>
      <c r="L17" s="8">
        <v>24</v>
      </c>
      <c r="M17" s="8">
        <v>0</v>
      </c>
      <c r="O17" s="12">
        <f t="shared" si="1"/>
        <v>0</v>
      </c>
      <c r="P17" s="12">
        <f t="shared" si="2"/>
        <v>65.659491874902002</v>
      </c>
      <c r="Q17" s="12">
        <f t="shared" si="3"/>
        <v>-34.114301084520712</v>
      </c>
      <c r="R17" s="12">
        <f t="shared" si="4"/>
        <v>-31.658295235790231</v>
      </c>
      <c r="S17" s="12">
        <f t="shared" si="5"/>
        <v>-3.8180344189501665</v>
      </c>
      <c r="T17" s="12">
        <f t="shared" si="6"/>
        <v>4.7158110793688142</v>
      </c>
      <c r="U17" s="12">
        <f t="shared" si="7"/>
        <v>-4.8686640112018074</v>
      </c>
      <c r="V17" s="12">
        <f t="shared" si="8"/>
        <v>38.239641252520229</v>
      </c>
      <c r="W17" s="12">
        <f t="shared" si="9"/>
        <v>-26.726756669710465</v>
      </c>
      <c r="X17" s="12">
        <f t="shared" si="10"/>
        <v>27.174471280094522</v>
      </c>
      <c r="Y17" s="12">
        <f t="shared" si="11"/>
        <v>10.854933871669273</v>
      </c>
      <c r="Z17" s="12">
        <f t="shared" si="12"/>
        <v>45.458297938381463</v>
      </c>
      <c r="AA17" s="12">
        <f t="shared" si="13"/>
        <v>45.458297938381463</v>
      </c>
      <c r="AB17" s="12">
        <f t="shared" si="14"/>
        <v>2066.4568514546563</v>
      </c>
      <c r="AC17" s="12">
        <f t="shared" si="15"/>
        <v>0</v>
      </c>
      <c r="AF17" s="3" t="s">
        <v>191</v>
      </c>
      <c r="AG17" t="s">
        <v>556</v>
      </c>
      <c r="AH17" s="10">
        <v>-18.986257180124515</v>
      </c>
    </row>
    <row r="18" spans="1:34" x14ac:dyDescent="0.35">
      <c r="A18" t="s">
        <v>103</v>
      </c>
      <c r="B18" t="s">
        <v>106</v>
      </c>
      <c r="C18" t="s">
        <v>104</v>
      </c>
      <c r="D18" t="s">
        <v>189</v>
      </c>
      <c r="E18" t="s">
        <v>333</v>
      </c>
      <c r="F18" t="s">
        <v>108</v>
      </c>
      <c r="G18" t="s">
        <v>107</v>
      </c>
      <c r="H18" t="s">
        <v>81</v>
      </c>
      <c r="I18" t="s">
        <v>68</v>
      </c>
      <c r="J18" t="s">
        <v>67</v>
      </c>
      <c r="K18" s="8">
        <v>0</v>
      </c>
      <c r="L18" s="8">
        <v>43</v>
      </c>
      <c r="M18" s="8">
        <v>3</v>
      </c>
      <c r="O18" s="12">
        <f t="shared" si="1"/>
        <v>0</v>
      </c>
      <c r="P18" s="12">
        <f t="shared" si="2"/>
        <v>65.659491874902002</v>
      </c>
      <c r="Q18" s="12">
        <f t="shared" si="3"/>
        <v>-34.114301084520712</v>
      </c>
      <c r="R18" s="12">
        <f t="shared" si="4"/>
        <v>-31.658295235790231</v>
      </c>
      <c r="S18" s="12">
        <f t="shared" si="5"/>
        <v>-3.8180344189501665</v>
      </c>
      <c r="T18" s="12">
        <f t="shared" si="6"/>
        <v>-32.927509853344489</v>
      </c>
      <c r="U18" s="12">
        <f t="shared" si="7"/>
        <v>-4.8686640112018074</v>
      </c>
      <c r="V18" s="12">
        <f t="shared" si="8"/>
        <v>38.239641252520229</v>
      </c>
      <c r="W18" s="12">
        <f t="shared" si="9"/>
        <v>-26.726756669710465</v>
      </c>
      <c r="X18" s="12">
        <f t="shared" si="10"/>
        <v>27.174471280094522</v>
      </c>
      <c r="Y18" s="12">
        <f t="shared" si="11"/>
        <v>10.854933871669273</v>
      </c>
      <c r="Z18" s="12">
        <f t="shared" si="12"/>
        <v>7.8149770056681565</v>
      </c>
      <c r="AA18" s="12">
        <f t="shared" si="13"/>
        <v>7.8149770056681565</v>
      </c>
      <c r="AB18" s="12">
        <f t="shared" si="14"/>
        <v>61.073865599122023</v>
      </c>
      <c r="AC18" s="12">
        <f t="shared" si="15"/>
        <v>0.23444931017004472</v>
      </c>
      <c r="AF18" s="3" t="s">
        <v>105</v>
      </c>
      <c r="AG18" t="s">
        <v>556</v>
      </c>
      <c r="AH18" s="10">
        <v>-47.76058586414441</v>
      </c>
    </row>
    <row r="19" spans="1:34" x14ac:dyDescent="0.35">
      <c r="A19" t="s">
        <v>103</v>
      </c>
      <c r="B19" t="s">
        <v>106</v>
      </c>
      <c r="C19" t="s">
        <v>104</v>
      </c>
      <c r="D19" t="s">
        <v>105</v>
      </c>
      <c r="E19" t="s">
        <v>102</v>
      </c>
      <c r="F19" t="s">
        <v>108</v>
      </c>
      <c r="G19" t="s">
        <v>66</v>
      </c>
      <c r="H19" t="s">
        <v>68</v>
      </c>
      <c r="I19" t="s">
        <v>107</v>
      </c>
      <c r="J19" t="s">
        <v>67</v>
      </c>
      <c r="K19" s="8">
        <v>-2</v>
      </c>
      <c r="L19" s="8">
        <v>67</v>
      </c>
      <c r="M19" s="8">
        <v>6</v>
      </c>
      <c r="O19" s="12">
        <f t="shared" si="1"/>
        <v>-33.333333333333329</v>
      </c>
      <c r="P19" s="12">
        <f t="shared" si="2"/>
        <v>65.659491874902002</v>
      </c>
      <c r="Q19" s="12">
        <f t="shared" si="3"/>
        <v>-34.114301084520712</v>
      </c>
      <c r="R19" s="12">
        <f t="shared" si="4"/>
        <v>-31.658295235790231</v>
      </c>
      <c r="S19" s="12">
        <f t="shared" si="5"/>
        <v>-47.76058586414441</v>
      </c>
      <c r="T19" s="12">
        <f t="shared" si="6"/>
        <v>4.7158110793688142</v>
      </c>
      <c r="U19" s="12">
        <f t="shared" si="7"/>
        <v>-4.8686640112018074</v>
      </c>
      <c r="V19" s="12">
        <f t="shared" si="8"/>
        <v>-7.218659225630371</v>
      </c>
      <c r="W19" s="12">
        <f t="shared" si="9"/>
        <v>27.174471280094522</v>
      </c>
      <c r="X19" s="12">
        <f t="shared" si="10"/>
        <v>38.239641252520229</v>
      </c>
      <c r="Y19" s="12">
        <f t="shared" si="11"/>
        <v>10.854933871669273</v>
      </c>
      <c r="Z19" s="12">
        <f t="shared" si="12"/>
        <v>21.023843937267308</v>
      </c>
      <c r="AA19" s="12">
        <f t="shared" si="13"/>
        <v>54.357177270600637</v>
      </c>
      <c r="AB19" s="12">
        <f t="shared" si="14"/>
        <v>2954.7027208275026</v>
      </c>
      <c r="AC19" s="12">
        <f t="shared" si="15"/>
        <v>1.2614306362360386</v>
      </c>
      <c r="AF19" s="3" t="s">
        <v>104</v>
      </c>
      <c r="AG19" t="s">
        <v>556</v>
      </c>
      <c r="AH19" s="10">
        <v>-31.658295235790231</v>
      </c>
    </row>
    <row r="20" spans="1:34" x14ac:dyDescent="0.35">
      <c r="A20" t="s">
        <v>103</v>
      </c>
      <c r="B20" t="s">
        <v>106</v>
      </c>
      <c r="C20" t="s">
        <v>104</v>
      </c>
      <c r="D20" t="s">
        <v>105</v>
      </c>
      <c r="E20" t="s">
        <v>102</v>
      </c>
      <c r="F20" t="s">
        <v>108</v>
      </c>
      <c r="G20" t="s">
        <v>66</v>
      </c>
      <c r="H20" t="s">
        <v>81</v>
      </c>
      <c r="I20" t="s">
        <v>107</v>
      </c>
      <c r="J20" t="s">
        <v>67</v>
      </c>
      <c r="K20" s="8">
        <v>-2</v>
      </c>
      <c r="L20" s="8">
        <v>121</v>
      </c>
      <c r="M20" s="8">
        <v>7</v>
      </c>
      <c r="O20" s="12">
        <f t="shared" si="1"/>
        <v>-28.571428571428569</v>
      </c>
      <c r="P20" s="12">
        <f t="shared" si="2"/>
        <v>65.659491874902002</v>
      </c>
      <c r="Q20" s="12">
        <f t="shared" si="3"/>
        <v>-34.114301084520712</v>
      </c>
      <c r="R20" s="12">
        <f t="shared" si="4"/>
        <v>-31.658295235790231</v>
      </c>
      <c r="S20" s="12">
        <f t="shared" si="5"/>
        <v>-47.76058586414441</v>
      </c>
      <c r="T20" s="12">
        <f t="shared" si="6"/>
        <v>4.7158110793688142</v>
      </c>
      <c r="U20" s="12">
        <f t="shared" si="7"/>
        <v>-4.8686640112018074</v>
      </c>
      <c r="V20" s="12">
        <f t="shared" si="8"/>
        <v>-7.218659225630371</v>
      </c>
      <c r="W20" s="12">
        <f t="shared" si="9"/>
        <v>-26.726756669710465</v>
      </c>
      <c r="X20" s="12">
        <f t="shared" si="10"/>
        <v>38.239641252520229</v>
      </c>
      <c r="Y20" s="12">
        <f t="shared" si="11"/>
        <v>10.854933871669273</v>
      </c>
      <c r="Z20" s="12">
        <f t="shared" si="12"/>
        <v>-32.877384012537675</v>
      </c>
      <c r="AA20" s="12">
        <f t="shared" si="13"/>
        <v>-4.3059554411091057</v>
      </c>
      <c r="AB20" s="12">
        <f t="shared" si="14"/>
        <v>18.541252260817114</v>
      </c>
      <c r="AC20" s="12">
        <f t="shared" si="15"/>
        <v>-2.3014168808776372</v>
      </c>
      <c r="AF20" s="3" t="s">
        <v>333</v>
      </c>
      <c r="AG20" t="s">
        <v>556</v>
      </c>
      <c r="AH20" s="10">
        <v>-32.927509853344489</v>
      </c>
    </row>
    <row r="21" spans="1:34" x14ac:dyDescent="0.35">
      <c r="A21" t="s">
        <v>103</v>
      </c>
      <c r="B21" t="s">
        <v>106</v>
      </c>
      <c r="C21" t="s">
        <v>104</v>
      </c>
      <c r="D21" t="s">
        <v>105</v>
      </c>
      <c r="E21" t="s">
        <v>102</v>
      </c>
      <c r="F21" t="s">
        <v>108</v>
      </c>
      <c r="G21" t="s">
        <v>81</v>
      </c>
      <c r="H21" t="s">
        <v>67</v>
      </c>
      <c r="I21" t="s">
        <v>107</v>
      </c>
      <c r="J21" t="s">
        <v>177</v>
      </c>
      <c r="K21" s="8">
        <v>-5</v>
      </c>
      <c r="L21" s="8">
        <v>71</v>
      </c>
      <c r="M21" s="8">
        <v>5</v>
      </c>
      <c r="O21" s="12">
        <f t="shared" si="1"/>
        <v>-100</v>
      </c>
      <c r="P21" s="12">
        <f t="shared" si="2"/>
        <v>65.659491874902002</v>
      </c>
      <c r="Q21" s="12">
        <f t="shared" si="3"/>
        <v>-34.114301084520712</v>
      </c>
      <c r="R21" s="12">
        <f t="shared" si="4"/>
        <v>-31.658295235790231</v>
      </c>
      <c r="S21" s="12">
        <f t="shared" si="5"/>
        <v>-47.76058586414441</v>
      </c>
      <c r="T21" s="12">
        <f t="shared" si="6"/>
        <v>4.7158110793688142</v>
      </c>
      <c r="U21" s="12">
        <f t="shared" si="7"/>
        <v>-4.8686640112018074</v>
      </c>
      <c r="V21" s="12">
        <f t="shared" si="8"/>
        <v>-26.726756669710465</v>
      </c>
      <c r="W21" s="12">
        <f t="shared" si="9"/>
        <v>10.854933871669273</v>
      </c>
      <c r="X21" s="12">
        <f t="shared" si="10"/>
        <v>38.239641252520229</v>
      </c>
      <c r="Y21" s="12">
        <f t="shared" si="11"/>
        <v>-5.9750236585870011</v>
      </c>
      <c r="Z21" s="12">
        <f t="shared" si="12"/>
        <v>-31.633748445494316</v>
      </c>
      <c r="AA21" s="12">
        <f t="shared" si="13"/>
        <v>68.366251554505681</v>
      </c>
      <c r="AB21" s="12">
        <f t="shared" si="14"/>
        <v>4673.9443516139499</v>
      </c>
      <c r="AC21" s="12">
        <f t="shared" si="15"/>
        <v>-1.5816874222747157</v>
      </c>
      <c r="AF21" s="3" t="s">
        <v>66</v>
      </c>
      <c r="AG21" t="s">
        <v>557</v>
      </c>
      <c r="AH21" s="10">
        <v>-7.218659225630371</v>
      </c>
    </row>
    <row r="22" spans="1:34" x14ac:dyDescent="0.35">
      <c r="A22" t="s">
        <v>103</v>
      </c>
      <c r="B22" t="s">
        <v>106</v>
      </c>
      <c r="C22" t="s">
        <v>104</v>
      </c>
      <c r="D22" t="s">
        <v>105</v>
      </c>
      <c r="E22" t="s">
        <v>102</v>
      </c>
      <c r="F22" t="s">
        <v>108</v>
      </c>
      <c r="G22" t="s">
        <v>81</v>
      </c>
      <c r="H22" t="s">
        <v>68</v>
      </c>
      <c r="I22" t="s">
        <v>107</v>
      </c>
      <c r="J22" t="s">
        <v>177</v>
      </c>
      <c r="K22" s="8">
        <v>0</v>
      </c>
      <c r="L22" s="8">
        <v>0</v>
      </c>
      <c r="M22" s="8">
        <v>0</v>
      </c>
      <c r="O22" s="12">
        <f t="shared" si="1"/>
        <v>0</v>
      </c>
      <c r="P22" s="12">
        <f t="shared" si="2"/>
        <v>65.659491874902002</v>
      </c>
      <c r="Q22" s="12">
        <f t="shared" si="3"/>
        <v>-34.114301084520712</v>
      </c>
      <c r="R22" s="12">
        <f t="shared" si="4"/>
        <v>-31.658295235790231</v>
      </c>
      <c r="S22" s="12">
        <f t="shared" si="5"/>
        <v>-47.76058586414441</v>
      </c>
      <c r="T22" s="12">
        <f t="shared" si="6"/>
        <v>4.7158110793688142</v>
      </c>
      <c r="U22" s="12">
        <f t="shared" si="7"/>
        <v>-4.8686640112018074</v>
      </c>
      <c r="V22" s="12">
        <f t="shared" si="8"/>
        <v>-26.726756669710465</v>
      </c>
      <c r="W22" s="12">
        <f t="shared" si="9"/>
        <v>27.174471280094522</v>
      </c>
      <c r="X22" s="12">
        <f t="shared" si="10"/>
        <v>38.239641252520229</v>
      </c>
      <c r="Y22" s="12">
        <f t="shared" si="11"/>
        <v>-5.9750236585870011</v>
      </c>
      <c r="Z22" s="12">
        <f t="shared" si="12"/>
        <v>-15.314211037069068</v>
      </c>
      <c r="AA22" s="12">
        <f t="shared" si="13"/>
        <v>-15.314211037069068</v>
      </c>
      <c r="AB22" s="12">
        <f t="shared" si="14"/>
        <v>234.52505968788807</v>
      </c>
      <c r="AC22" s="12">
        <f t="shared" si="15"/>
        <v>0</v>
      </c>
      <c r="AF22" s="3" t="s">
        <v>81</v>
      </c>
      <c r="AG22" t="s">
        <v>557</v>
      </c>
      <c r="AH22" s="10">
        <v>-26.726756669710465</v>
      </c>
    </row>
    <row r="23" spans="1:34" x14ac:dyDescent="0.35">
      <c r="A23" t="s">
        <v>103</v>
      </c>
      <c r="B23" t="s">
        <v>106</v>
      </c>
      <c r="C23" t="s">
        <v>104</v>
      </c>
      <c r="D23" t="s">
        <v>105</v>
      </c>
      <c r="E23" t="s">
        <v>102</v>
      </c>
      <c r="F23" t="s">
        <v>108</v>
      </c>
      <c r="G23" t="s">
        <v>81</v>
      </c>
      <c r="H23" t="s">
        <v>68</v>
      </c>
      <c r="I23" t="s">
        <v>107</v>
      </c>
      <c r="J23" t="s">
        <v>67</v>
      </c>
      <c r="K23" s="8">
        <v>-1</v>
      </c>
      <c r="L23" s="8">
        <v>45</v>
      </c>
      <c r="M23" s="8">
        <v>2</v>
      </c>
      <c r="O23" s="12">
        <f t="shared" si="1"/>
        <v>-50</v>
      </c>
      <c r="P23" s="12">
        <f t="shared" si="2"/>
        <v>65.659491874902002</v>
      </c>
      <c r="Q23" s="12">
        <f t="shared" si="3"/>
        <v>-34.114301084520712</v>
      </c>
      <c r="R23" s="12">
        <f t="shared" si="4"/>
        <v>-31.658295235790231</v>
      </c>
      <c r="S23" s="12">
        <f t="shared" si="5"/>
        <v>-47.76058586414441</v>
      </c>
      <c r="T23" s="12">
        <f t="shared" si="6"/>
        <v>4.7158110793688142</v>
      </c>
      <c r="U23" s="12">
        <f t="shared" si="7"/>
        <v>-4.8686640112018074</v>
      </c>
      <c r="V23" s="12">
        <f t="shared" si="8"/>
        <v>-26.726756669710465</v>
      </c>
      <c r="W23" s="12">
        <f t="shared" si="9"/>
        <v>27.174471280094522</v>
      </c>
      <c r="X23" s="12">
        <f t="shared" si="10"/>
        <v>38.239641252520229</v>
      </c>
      <c r="Y23" s="12">
        <f t="shared" si="11"/>
        <v>10.854933871669273</v>
      </c>
      <c r="Z23" s="12">
        <f t="shared" si="12"/>
        <v>1.5157464931872067</v>
      </c>
      <c r="AA23" s="12">
        <f t="shared" si="13"/>
        <v>51.515746493187208</v>
      </c>
      <c r="AB23" s="12">
        <f t="shared" si="14"/>
        <v>2653.8721367503304</v>
      </c>
      <c r="AC23" s="12">
        <f t="shared" si="15"/>
        <v>3.0314929863744133E-2</v>
      </c>
      <c r="AF23" s="3" t="s">
        <v>108</v>
      </c>
      <c r="AG23" t="s">
        <v>557</v>
      </c>
      <c r="AH23" s="10">
        <v>-4.8686640112018074</v>
      </c>
    </row>
    <row r="24" spans="1:34" x14ac:dyDescent="0.35">
      <c r="A24" t="s">
        <v>103</v>
      </c>
      <c r="B24" t="s">
        <v>106</v>
      </c>
      <c r="C24" t="s">
        <v>104</v>
      </c>
      <c r="D24" t="s">
        <v>105</v>
      </c>
      <c r="E24" t="s">
        <v>191</v>
      </c>
      <c r="F24" t="s">
        <v>108</v>
      </c>
      <c r="G24" t="s">
        <v>107</v>
      </c>
      <c r="H24" t="s">
        <v>81</v>
      </c>
      <c r="I24" t="s">
        <v>68</v>
      </c>
      <c r="J24" t="s">
        <v>67</v>
      </c>
      <c r="K24" s="8">
        <v>0</v>
      </c>
      <c r="L24" s="8">
        <v>3</v>
      </c>
      <c r="M24" s="8">
        <v>1</v>
      </c>
      <c r="O24" s="12">
        <f t="shared" si="1"/>
        <v>0</v>
      </c>
      <c r="P24" s="12">
        <f t="shared" si="2"/>
        <v>65.659491874902002</v>
      </c>
      <c r="Q24" s="12">
        <f t="shared" si="3"/>
        <v>-34.114301084520712</v>
      </c>
      <c r="R24" s="12">
        <f t="shared" si="4"/>
        <v>-31.658295235790231</v>
      </c>
      <c r="S24" s="12">
        <f t="shared" si="5"/>
        <v>-47.76058586414441</v>
      </c>
      <c r="T24" s="12">
        <f t="shared" si="6"/>
        <v>-18.986257180124515</v>
      </c>
      <c r="U24" s="12">
        <f t="shared" si="7"/>
        <v>-4.8686640112018074</v>
      </c>
      <c r="V24" s="12">
        <f t="shared" si="8"/>
        <v>38.239641252520229</v>
      </c>
      <c r="W24" s="12">
        <f t="shared" si="9"/>
        <v>-26.726756669710465</v>
      </c>
      <c r="X24" s="12">
        <f t="shared" si="10"/>
        <v>27.174471280094522</v>
      </c>
      <c r="Y24" s="12">
        <f t="shared" si="11"/>
        <v>10.854933871669273</v>
      </c>
      <c r="Z24" s="12">
        <f t="shared" si="12"/>
        <v>-22.186321766306108</v>
      </c>
      <c r="AA24" s="12">
        <f t="shared" si="13"/>
        <v>-22.186321766306108</v>
      </c>
      <c r="AB24" s="12">
        <f t="shared" si="14"/>
        <v>492.23287351806817</v>
      </c>
      <c r="AC24" s="12">
        <f t="shared" si="15"/>
        <v>-0.22186321766306108</v>
      </c>
      <c r="AF24" s="3" t="s">
        <v>107</v>
      </c>
      <c r="AG24" t="s">
        <v>557</v>
      </c>
      <c r="AH24" s="10">
        <v>38.239641252520229</v>
      </c>
    </row>
    <row r="25" spans="1:34" x14ac:dyDescent="0.35">
      <c r="A25" t="s">
        <v>103</v>
      </c>
      <c r="B25" t="s">
        <v>106</v>
      </c>
      <c r="C25" t="s">
        <v>104</v>
      </c>
      <c r="D25" t="s">
        <v>105</v>
      </c>
      <c r="E25" t="s">
        <v>191</v>
      </c>
      <c r="F25" t="s">
        <v>108</v>
      </c>
      <c r="G25" t="s">
        <v>81</v>
      </c>
      <c r="H25" t="s">
        <v>68</v>
      </c>
      <c r="I25" t="s">
        <v>107</v>
      </c>
      <c r="J25" t="s">
        <v>177</v>
      </c>
      <c r="K25" s="8">
        <v>-2</v>
      </c>
      <c r="L25" s="8">
        <v>78</v>
      </c>
      <c r="M25" s="8">
        <v>3</v>
      </c>
      <c r="O25" s="12">
        <f t="shared" si="1"/>
        <v>-66.666666666666657</v>
      </c>
      <c r="P25" s="12">
        <f t="shared" si="2"/>
        <v>65.659491874902002</v>
      </c>
      <c r="Q25" s="12">
        <f t="shared" si="3"/>
        <v>-34.114301084520712</v>
      </c>
      <c r="R25" s="12">
        <f t="shared" si="4"/>
        <v>-31.658295235790231</v>
      </c>
      <c r="S25" s="12">
        <f t="shared" si="5"/>
        <v>-47.76058586414441</v>
      </c>
      <c r="T25" s="12">
        <f t="shared" si="6"/>
        <v>-18.986257180124515</v>
      </c>
      <c r="U25" s="12">
        <f t="shared" si="7"/>
        <v>-4.8686640112018074</v>
      </c>
      <c r="V25" s="12">
        <f t="shared" si="8"/>
        <v>-26.726756669710465</v>
      </c>
      <c r="W25" s="12">
        <f t="shared" si="9"/>
        <v>27.174471280094522</v>
      </c>
      <c r="X25" s="12">
        <f t="shared" si="10"/>
        <v>38.239641252520229</v>
      </c>
      <c r="Y25" s="12">
        <f t="shared" si="11"/>
        <v>-5.9750236585870011</v>
      </c>
      <c r="Z25" s="12">
        <f t="shared" si="12"/>
        <v>-39.016279296562381</v>
      </c>
      <c r="AA25" s="12">
        <f t="shared" si="13"/>
        <v>27.650387370104276</v>
      </c>
      <c r="AB25" s="12">
        <f t="shared" si="14"/>
        <v>764.54392171682207</v>
      </c>
      <c r="AC25" s="12">
        <f t="shared" si="15"/>
        <v>-1.1704883788968714</v>
      </c>
      <c r="AF25" s="3" t="s">
        <v>67</v>
      </c>
      <c r="AG25" t="s">
        <v>557</v>
      </c>
      <c r="AH25" s="10">
        <v>10.854933871669273</v>
      </c>
    </row>
    <row r="26" spans="1:34" x14ac:dyDescent="0.35">
      <c r="A26" t="s">
        <v>103</v>
      </c>
      <c r="B26" t="s">
        <v>106</v>
      </c>
      <c r="C26" t="s">
        <v>104</v>
      </c>
      <c r="D26" t="s">
        <v>105</v>
      </c>
      <c r="E26" t="s">
        <v>191</v>
      </c>
      <c r="F26" t="s">
        <v>108</v>
      </c>
      <c r="G26" t="s">
        <v>81</v>
      </c>
      <c r="H26" t="s">
        <v>68</v>
      </c>
      <c r="I26" t="s">
        <v>107</v>
      </c>
      <c r="J26" t="s">
        <v>67</v>
      </c>
      <c r="K26" s="8">
        <v>0</v>
      </c>
      <c r="L26" s="8">
        <v>0</v>
      </c>
      <c r="M26" s="8">
        <v>0</v>
      </c>
      <c r="O26" s="12">
        <f t="shared" si="1"/>
        <v>0</v>
      </c>
      <c r="P26" s="12">
        <f t="shared" si="2"/>
        <v>65.659491874902002</v>
      </c>
      <c r="Q26" s="12">
        <f t="shared" si="3"/>
        <v>-34.114301084520712</v>
      </c>
      <c r="R26" s="12">
        <f t="shared" si="4"/>
        <v>-31.658295235790231</v>
      </c>
      <c r="S26" s="12">
        <f t="shared" si="5"/>
        <v>-47.76058586414441</v>
      </c>
      <c r="T26" s="12">
        <f t="shared" si="6"/>
        <v>-18.986257180124515</v>
      </c>
      <c r="U26" s="12">
        <f t="shared" si="7"/>
        <v>-4.8686640112018074</v>
      </c>
      <c r="V26" s="12">
        <f t="shared" si="8"/>
        <v>-26.726756669710465</v>
      </c>
      <c r="W26" s="12">
        <f t="shared" si="9"/>
        <v>27.174471280094522</v>
      </c>
      <c r="X26" s="12">
        <f t="shared" si="10"/>
        <v>38.239641252520229</v>
      </c>
      <c r="Y26" s="12">
        <f t="shared" si="11"/>
        <v>10.854933871669273</v>
      </c>
      <c r="Z26" s="12">
        <f t="shared" si="12"/>
        <v>-22.186321766306108</v>
      </c>
      <c r="AA26" s="12">
        <f t="shared" si="13"/>
        <v>-22.186321766306108</v>
      </c>
      <c r="AB26" s="12">
        <f t="shared" si="14"/>
        <v>492.23287351806817</v>
      </c>
      <c r="AC26" s="12">
        <f t="shared" si="15"/>
        <v>0</v>
      </c>
      <c r="AF26" s="3" t="s">
        <v>177</v>
      </c>
      <c r="AG26" t="s">
        <v>557</v>
      </c>
      <c r="AH26" s="10">
        <v>-5.9750236585870011</v>
      </c>
    </row>
    <row r="27" spans="1:34" x14ac:dyDescent="0.35">
      <c r="A27" t="s">
        <v>103</v>
      </c>
      <c r="B27" t="s">
        <v>106</v>
      </c>
      <c r="C27" t="s">
        <v>104</v>
      </c>
      <c r="D27" t="s">
        <v>105</v>
      </c>
      <c r="E27" t="s">
        <v>333</v>
      </c>
      <c r="F27" t="s">
        <v>108</v>
      </c>
      <c r="G27" t="s">
        <v>107</v>
      </c>
      <c r="H27" t="s">
        <v>81</v>
      </c>
      <c r="I27" t="s">
        <v>68</v>
      </c>
      <c r="J27" t="s">
        <v>67</v>
      </c>
      <c r="K27" s="8">
        <v>0</v>
      </c>
      <c r="L27" s="8">
        <v>0</v>
      </c>
      <c r="M27" s="8">
        <v>1</v>
      </c>
      <c r="O27" s="12">
        <f t="shared" si="1"/>
        <v>0</v>
      </c>
      <c r="P27" s="12">
        <f t="shared" si="2"/>
        <v>65.659491874902002</v>
      </c>
      <c r="Q27" s="12">
        <f t="shared" si="3"/>
        <v>-34.114301084520712</v>
      </c>
      <c r="R27" s="12">
        <f t="shared" si="4"/>
        <v>-31.658295235790231</v>
      </c>
      <c r="S27" s="12">
        <f t="shared" si="5"/>
        <v>-47.76058586414441</v>
      </c>
      <c r="T27" s="12">
        <f t="shared" si="6"/>
        <v>-32.927509853344489</v>
      </c>
      <c r="U27" s="12">
        <f t="shared" si="7"/>
        <v>-4.8686640112018074</v>
      </c>
      <c r="V27" s="12">
        <f t="shared" si="8"/>
        <v>38.239641252520229</v>
      </c>
      <c r="W27" s="12">
        <f t="shared" si="9"/>
        <v>-26.726756669710465</v>
      </c>
      <c r="X27" s="12">
        <f t="shared" si="10"/>
        <v>27.174471280094522</v>
      </c>
      <c r="Y27" s="12">
        <f t="shared" si="11"/>
        <v>10.854933871669273</v>
      </c>
      <c r="Z27" s="12">
        <f t="shared" si="12"/>
        <v>-36.127574439526086</v>
      </c>
      <c r="AA27" s="12">
        <f t="shared" si="13"/>
        <v>-36.127574439526086</v>
      </c>
      <c r="AB27" s="12">
        <f t="shared" si="14"/>
        <v>1305.2016348834986</v>
      </c>
      <c r="AC27" s="12">
        <f t="shared" si="15"/>
        <v>-0.36127574439526083</v>
      </c>
      <c r="AF27" s="3" t="s">
        <v>68</v>
      </c>
      <c r="AG27" t="s">
        <v>557</v>
      </c>
      <c r="AH27" s="10">
        <v>27.174471280094522</v>
      </c>
    </row>
    <row r="28" spans="1:34" x14ac:dyDescent="0.35">
      <c r="A28" t="s">
        <v>103</v>
      </c>
      <c r="B28" t="s">
        <v>189</v>
      </c>
      <c r="C28" t="s">
        <v>104</v>
      </c>
      <c r="D28" t="s">
        <v>105</v>
      </c>
      <c r="E28" t="s">
        <v>102</v>
      </c>
      <c r="F28" t="s">
        <v>108</v>
      </c>
      <c r="G28" t="s">
        <v>68</v>
      </c>
      <c r="H28" t="s">
        <v>67</v>
      </c>
      <c r="I28" t="s">
        <v>107</v>
      </c>
      <c r="J28" t="s">
        <v>177</v>
      </c>
      <c r="K28" s="8">
        <v>4</v>
      </c>
      <c r="L28" s="8">
        <v>75</v>
      </c>
      <c r="M28" s="8">
        <v>4</v>
      </c>
      <c r="O28" s="12">
        <f t="shared" si="1"/>
        <v>100</v>
      </c>
      <c r="P28" s="12">
        <f t="shared" si="2"/>
        <v>65.659491874902002</v>
      </c>
      <c r="Q28" s="12">
        <f t="shared" si="3"/>
        <v>-3.8180344189501665</v>
      </c>
      <c r="R28" s="12">
        <f t="shared" si="4"/>
        <v>-31.658295235790231</v>
      </c>
      <c r="S28" s="12">
        <f t="shared" si="5"/>
        <v>-47.76058586414441</v>
      </c>
      <c r="T28" s="12">
        <f t="shared" si="6"/>
        <v>4.7158110793688142</v>
      </c>
      <c r="U28" s="12">
        <f t="shared" si="7"/>
        <v>-4.8686640112018074</v>
      </c>
      <c r="V28" s="12">
        <f t="shared" si="8"/>
        <v>27.174471280094522</v>
      </c>
      <c r="W28" s="12">
        <f t="shared" si="9"/>
        <v>10.854933871669273</v>
      </c>
      <c r="X28" s="12">
        <f t="shared" si="10"/>
        <v>38.239641252520229</v>
      </c>
      <c r="Y28" s="12">
        <f t="shared" si="11"/>
        <v>-5.9750236585870011</v>
      </c>
      <c r="Z28" s="12">
        <f t="shared" si="12"/>
        <v>52.563746169881227</v>
      </c>
      <c r="AA28" s="12">
        <f t="shared" si="13"/>
        <v>-47.436253830118773</v>
      </c>
      <c r="AB28" s="12">
        <f t="shared" si="14"/>
        <v>2250.1981774354581</v>
      </c>
      <c r="AC28" s="12">
        <f t="shared" si="15"/>
        <v>2.1025498467952493</v>
      </c>
      <c r="AF28" s="3" t="s">
        <v>233</v>
      </c>
      <c r="AG28" t="s">
        <v>557</v>
      </c>
      <c r="AH28" s="10">
        <v>-115.27360392666321</v>
      </c>
    </row>
    <row r="29" spans="1:34" x14ac:dyDescent="0.35">
      <c r="A29" t="s">
        <v>103</v>
      </c>
      <c r="B29" t="s">
        <v>189</v>
      </c>
      <c r="C29" t="s">
        <v>104</v>
      </c>
      <c r="D29" t="s">
        <v>105</v>
      </c>
      <c r="E29" t="s">
        <v>102</v>
      </c>
      <c r="F29" t="s">
        <v>108</v>
      </c>
      <c r="G29" t="s">
        <v>81</v>
      </c>
      <c r="H29" t="s">
        <v>67</v>
      </c>
      <c r="I29" t="s">
        <v>107</v>
      </c>
      <c r="J29" t="s">
        <v>177</v>
      </c>
      <c r="K29" s="8">
        <v>0</v>
      </c>
      <c r="L29" s="8">
        <v>0</v>
      </c>
      <c r="M29" s="8">
        <v>1</v>
      </c>
      <c r="O29" s="12">
        <f t="shared" si="1"/>
        <v>0</v>
      </c>
      <c r="P29" s="12">
        <f t="shared" si="2"/>
        <v>65.659491874902002</v>
      </c>
      <c r="Q29" s="12">
        <f t="shared" si="3"/>
        <v>-3.8180344189501665</v>
      </c>
      <c r="R29" s="12">
        <f t="shared" si="4"/>
        <v>-31.658295235790231</v>
      </c>
      <c r="S29" s="12">
        <f t="shared" si="5"/>
        <v>-47.76058586414441</v>
      </c>
      <c r="T29" s="12">
        <f t="shared" si="6"/>
        <v>4.7158110793688142</v>
      </c>
      <c r="U29" s="12">
        <f t="shared" si="7"/>
        <v>-4.8686640112018074</v>
      </c>
      <c r="V29" s="12">
        <f t="shared" si="8"/>
        <v>-26.726756669710465</v>
      </c>
      <c r="W29" s="12">
        <f t="shared" si="9"/>
        <v>10.854933871669273</v>
      </c>
      <c r="X29" s="12">
        <f t="shared" si="10"/>
        <v>38.239641252520229</v>
      </c>
      <c r="Y29" s="12">
        <f t="shared" si="11"/>
        <v>-5.9750236585870011</v>
      </c>
      <c r="Z29" s="12">
        <f t="shared" si="12"/>
        <v>-1.3374817799237588</v>
      </c>
      <c r="AA29" s="12">
        <f t="shared" si="13"/>
        <v>-1.3374817799237588</v>
      </c>
      <c r="AB29" s="12">
        <f t="shared" si="14"/>
        <v>1.7888575116280261</v>
      </c>
      <c r="AC29" s="12">
        <f t="shared" si="15"/>
        <v>-1.3374817799237588E-2</v>
      </c>
      <c r="AH29">
        <f>SUM(AH12:AH28)</f>
        <v>-205.38818692168721</v>
      </c>
    </row>
    <row r="30" spans="1:34" x14ac:dyDescent="0.35">
      <c r="A30" t="s">
        <v>102</v>
      </c>
      <c r="B30" t="s">
        <v>103</v>
      </c>
      <c r="C30" t="s">
        <v>104</v>
      </c>
      <c r="D30" t="s">
        <v>105</v>
      </c>
      <c r="E30" t="s">
        <v>106</v>
      </c>
      <c r="F30" t="s">
        <v>66</v>
      </c>
      <c r="G30" t="s">
        <v>67</v>
      </c>
      <c r="H30" t="s">
        <v>107</v>
      </c>
      <c r="I30" t="s">
        <v>68</v>
      </c>
      <c r="J30" t="s">
        <v>108</v>
      </c>
      <c r="K30" s="8">
        <v>8</v>
      </c>
      <c r="L30" s="8">
        <v>429</v>
      </c>
      <c r="M30" s="8">
        <v>32</v>
      </c>
      <c r="O30" s="12">
        <f t="shared" si="1"/>
        <v>25</v>
      </c>
      <c r="P30" s="12">
        <f t="shared" si="2"/>
        <v>4.7158110793688142</v>
      </c>
      <c r="Q30" s="12">
        <f t="shared" si="3"/>
        <v>65.659491874902002</v>
      </c>
      <c r="R30" s="12">
        <f t="shared" si="4"/>
        <v>-31.658295235790231</v>
      </c>
      <c r="S30" s="12">
        <f t="shared" si="5"/>
        <v>-47.76058586414441</v>
      </c>
      <c r="T30" s="12">
        <f t="shared" si="6"/>
        <v>-34.114301084520712</v>
      </c>
      <c r="U30" s="12">
        <f t="shared" si="7"/>
        <v>-7.218659225630371</v>
      </c>
      <c r="V30" s="12">
        <f t="shared" si="8"/>
        <v>10.854933871669273</v>
      </c>
      <c r="W30" s="12">
        <f t="shared" si="9"/>
        <v>38.239641252520229</v>
      </c>
      <c r="X30" s="12">
        <f t="shared" si="10"/>
        <v>27.174471280094522</v>
      </c>
      <c r="Y30" s="12">
        <f t="shared" si="11"/>
        <v>-4.8686640112018074</v>
      </c>
      <c r="Z30" s="12">
        <f t="shared" si="12"/>
        <v>21.023843937267316</v>
      </c>
      <c r="AA30" s="12">
        <f t="shared" si="13"/>
        <v>-3.9761560627326844</v>
      </c>
      <c r="AB30" s="12">
        <f t="shared" si="14"/>
        <v>15.809817035205883</v>
      </c>
      <c r="AC30" s="12">
        <f t="shared" si="15"/>
        <v>6.7276300599255414</v>
      </c>
    </row>
    <row r="31" spans="1:34" x14ac:dyDescent="0.35">
      <c r="A31" t="s">
        <v>102</v>
      </c>
      <c r="B31" t="s">
        <v>103</v>
      </c>
      <c r="C31" t="s">
        <v>104</v>
      </c>
      <c r="D31" t="s">
        <v>105</v>
      </c>
      <c r="E31" t="s">
        <v>106</v>
      </c>
      <c r="F31" t="s">
        <v>81</v>
      </c>
      <c r="G31" t="s">
        <v>177</v>
      </c>
      <c r="H31" t="s">
        <v>107</v>
      </c>
      <c r="I31" t="s">
        <v>68</v>
      </c>
      <c r="J31" t="s">
        <v>108</v>
      </c>
      <c r="K31" s="8">
        <v>-4</v>
      </c>
      <c r="L31" s="8">
        <v>46</v>
      </c>
      <c r="M31" s="8">
        <v>4</v>
      </c>
      <c r="O31" s="12">
        <f t="shared" si="1"/>
        <v>-100</v>
      </c>
      <c r="P31" s="12">
        <f t="shared" si="2"/>
        <v>4.7158110793688142</v>
      </c>
      <c r="Q31" s="12">
        <f t="shared" si="3"/>
        <v>65.659491874902002</v>
      </c>
      <c r="R31" s="12">
        <f t="shared" si="4"/>
        <v>-31.658295235790231</v>
      </c>
      <c r="S31" s="12">
        <f t="shared" si="5"/>
        <v>-47.76058586414441</v>
      </c>
      <c r="T31" s="12">
        <f t="shared" si="6"/>
        <v>-34.114301084520712</v>
      </c>
      <c r="U31" s="12">
        <f t="shared" si="7"/>
        <v>-26.726756669710465</v>
      </c>
      <c r="V31" s="12">
        <f t="shared" si="8"/>
        <v>-5.9750236585870011</v>
      </c>
      <c r="W31" s="12">
        <f t="shared" si="9"/>
        <v>38.239641252520229</v>
      </c>
      <c r="X31" s="12">
        <f t="shared" si="10"/>
        <v>27.174471280094522</v>
      </c>
      <c r="Y31" s="12">
        <f t="shared" si="11"/>
        <v>-4.8686640112018074</v>
      </c>
      <c r="Z31" s="12">
        <f t="shared" si="12"/>
        <v>-15.314211037069065</v>
      </c>
      <c r="AA31" s="12">
        <f t="shared" si="13"/>
        <v>84.685788962930928</v>
      </c>
      <c r="AB31" s="12">
        <f t="shared" si="14"/>
        <v>7171.6828522740734</v>
      </c>
      <c r="AC31" s="12">
        <f t="shared" si="15"/>
        <v>-0.61256844148276257</v>
      </c>
    </row>
    <row r="32" spans="1:34" x14ac:dyDescent="0.35">
      <c r="A32" t="s">
        <v>102</v>
      </c>
      <c r="B32" t="s">
        <v>103</v>
      </c>
      <c r="C32" t="s">
        <v>104</v>
      </c>
      <c r="D32" t="s">
        <v>105</v>
      </c>
      <c r="E32" t="s">
        <v>106</v>
      </c>
      <c r="F32" t="s">
        <v>81</v>
      </c>
      <c r="G32" t="s">
        <v>67</v>
      </c>
      <c r="H32" t="s">
        <v>107</v>
      </c>
      <c r="I32" t="s">
        <v>68</v>
      </c>
      <c r="J32" t="s">
        <v>108</v>
      </c>
      <c r="K32" s="8">
        <v>0</v>
      </c>
      <c r="L32" s="8">
        <v>0</v>
      </c>
      <c r="M32" s="8">
        <v>1</v>
      </c>
      <c r="O32" s="12">
        <f t="shared" si="1"/>
        <v>0</v>
      </c>
      <c r="P32" s="12">
        <f t="shared" si="2"/>
        <v>4.7158110793688142</v>
      </c>
      <c r="Q32" s="12">
        <f t="shared" si="3"/>
        <v>65.659491874902002</v>
      </c>
      <c r="R32" s="12">
        <f t="shared" si="4"/>
        <v>-31.658295235790231</v>
      </c>
      <c r="S32" s="12">
        <f t="shared" si="5"/>
        <v>-47.76058586414441</v>
      </c>
      <c r="T32" s="12">
        <f t="shared" si="6"/>
        <v>-34.114301084520712</v>
      </c>
      <c r="U32" s="12">
        <f t="shared" si="7"/>
        <v>-26.726756669710465</v>
      </c>
      <c r="V32" s="12">
        <f t="shared" si="8"/>
        <v>10.854933871669273</v>
      </c>
      <c r="W32" s="12">
        <f t="shared" si="9"/>
        <v>38.239641252520229</v>
      </c>
      <c r="X32" s="12">
        <f t="shared" si="10"/>
        <v>27.174471280094522</v>
      </c>
      <c r="Y32" s="12">
        <f t="shared" si="11"/>
        <v>-4.8686640112018074</v>
      </c>
      <c r="Z32" s="12">
        <f t="shared" si="12"/>
        <v>1.5157464931872164</v>
      </c>
      <c r="AA32" s="12">
        <f t="shared" si="13"/>
        <v>1.5157464931872164</v>
      </c>
      <c r="AB32" s="12">
        <f t="shared" si="14"/>
        <v>2.2974874316093445</v>
      </c>
      <c r="AC32" s="12">
        <f t="shared" si="15"/>
        <v>1.5157464931872165E-2</v>
      </c>
      <c r="AG32" s="11" t="s">
        <v>618</v>
      </c>
      <c r="AH32" s="13">
        <f>SUM(AB4:AB53)</f>
        <v>67058.131796188973</v>
      </c>
    </row>
    <row r="33" spans="1:29" x14ac:dyDescent="0.35">
      <c r="A33" t="s">
        <v>203</v>
      </c>
      <c r="B33" t="s">
        <v>189</v>
      </c>
      <c r="C33" t="s">
        <v>104</v>
      </c>
      <c r="D33" t="s">
        <v>105</v>
      </c>
      <c r="E33" t="s">
        <v>102</v>
      </c>
      <c r="F33" t="s">
        <v>108</v>
      </c>
      <c r="G33" t="s">
        <v>68</v>
      </c>
      <c r="H33" t="s">
        <v>67</v>
      </c>
      <c r="I33" t="s">
        <v>107</v>
      </c>
      <c r="J33" t="s">
        <v>177</v>
      </c>
      <c r="K33" s="8">
        <v>0</v>
      </c>
      <c r="L33" s="8">
        <v>0</v>
      </c>
      <c r="M33" s="8">
        <v>0</v>
      </c>
      <c r="O33" s="12">
        <f t="shared" si="1"/>
        <v>0</v>
      </c>
      <c r="P33" s="12">
        <f t="shared" si="2"/>
        <v>-22.704845151574681</v>
      </c>
      <c r="Q33" s="12">
        <f t="shared" si="3"/>
        <v>-3.8180344189501665</v>
      </c>
      <c r="R33" s="12">
        <f t="shared" si="4"/>
        <v>-31.658295235790231</v>
      </c>
      <c r="S33" s="12">
        <f t="shared" si="5"/>
        <v>-47.76058586414441</v>
      </c>
      <c r="T33" s="12">
        <f t="shared" si="6"/>
        <v>4.7158110793688142</v>
      </c>
      <c r="U33" s="12">
        <f t="shared" si="7"/>
        <v>-4.8686640112018074</v>
      </c>
      <c r="V33" s="12">
        <f t="shared" si="8"/>
        <v>27.174471280094522</v>
      </c>
      <c r="W33" s="12">
        <f t="shared" si="9"/>
        <v>10.854933871669273</v>
      </c>
      <c r="X33" s="12">
        <f t="shared" si="10"/>
        <v>38.239641252520229</v>
      </c>
      <c r="Y33" s="12">
        <f t="shared" si="11"/>
        <v>-5.9750236585870011</v>
      </c>
      <c r="Z33" s="12">
        <f t="shared" si="12"/>
        <v>-35.800590856595441</v>
      </c>
      <c r="AA33" s="12">
        <f t="shared" si="13"/>
        <v>-35.800590856595441</v>
      </c>
      <c r="AB33" s="12">
        <f t="shared" si="14"/>
        <v>1281.682305681345</v>
      </c>
      <c r="AC33" s="12">
        <f t="shared" si="15"/>
        <v>0</v>
      </c>
    </row>
    <row r="34" spans="1:29" x14ac:dyDescent="0.35">
      <c r="A34" t="s">
        <v>203</v>
      </c>
      <c r="B34" t="s">
        <v>189</v>
      </c>
      <c r="C34" t="s">
        <v>104</v>
      </c>
      <c r="D34" t="s">
        <v>105</v>
      </c>
      <c r="E34" t="s">
        <v>102</v>
      </c>
      <c r="F34" t="s">
        <v>81</v>
      </c>
      <c r="G34" t="s">
        <v>68</v>
      </c>
      <c r="H34" t="s">
        <v>67</v>
      </c>
      <c r="I34" t="s">
        <v>233</v>
      </c>
      <c r="J34" t="s">
        <v>66</v>
      </c>
      <c r="K34" s="8">
        <v>-3</v>
      </c>
      <c r="L34" s="8">
        <v>15</v>
      </c>
      <c r="M34" s="8">
        <v>1</v>
      </c>
      <c r="O34" s="12">
        <f t="shared" si="1"/>
        <v>-300</v>
      </c>
      <c r="P34" s="12">
        <f t="shared" si="2"/>
        <v>-22.704845151574681</v>
      </c>
      <c r="Q34" s="12">
        <f t="shared" si="3"/>
        <v>-3.8180344189501665</v>
      </c>
      <c r="R34" s="12">
        <f t="shared" si="4"/>
        <v>-31.658295235790231</v>
      </c>
      <c r="S34" s="12">
        <f t="shared" si="5"/>
        <v>-47.76058586414441</v>
      </c>
      <c r="T34" s="12">
        <f t="shared" si="6"/>
        <v>4.7158110793688142</v>
      </c>
      <c r="U34" s="12">
        <f t="shared" si="7"/>
        <v>-26.726756669710465</v>
      </c>
      <c r="V34" s="12">
        <f t="shared" si="8"/>
        <v>27.174471280094522</v>
      </c>
      <c r="W34" s="12">
        <f t="shared" si="9"/>
        <v>10.854933871669273</v>
      </c>
      <c r="X34" s="12">
        <f t="shared" si="10"/>
        <v>-115.27360392666321</v>
      </c>
      <c r="Y34" s="12">
        <f t="shared" si="11"/>
        <v>-7.218659225630371</v>
      </c>
      <c r="Z34" s="12">
        <f t="shared" si="12"/>
        <v>-212.41556426133093</v>
      </c>
      <c r="AA34" s="12">
        <f t="shared" si="13"/>
        <v>87.584435738669072</v>
      </c>
      <c r="AB34" s="12">
        <f t="shared" si="14"/>
        <v>7671.0333836610525</v>
      </c>
      <c r="AC34" s="12">
        <f t="shared" si="15"/>
        <v>-2.1241556426133092</v>
      </c>
    </row>
    <row r="35" spans="1:29" x14ac:dyDescent="0.35">
      <c r="A35" t="s">
        <v>203</v>
      </c>
      <c r="B35" t="s">
        <v>189</v>
      </c>
      <c r="C35" t="s">
        <v>104</v>
      </c>
      <c r="D35" t="s">
        <v>105</v>
      </c>
      <c r="E35" t="s">
        <v>102</v>
      </c>
      <c r="F35" t="s">
        <v>81</v>
      </c>
      <c r="G35" t="s">
        <v>68</v>
      </c>
      <c r="H35" t="s">
        <v>67</v>
      </c>
      <c r="I35" t="s">
        <v>107</v>
      </c>
      <c r="J35" t="s">
        <v>177</v>
      </c>
      <c r="K35" s="8">
        <v>0</v>
      </c>
      <c r="L35" s="8">
        <v>0</v>
      </c>
      <c r="M35" s="8">
        <v>0</v>
      </c>
      <c r="O35" s="12">
        <f t="shared" si="1"/>
        <v>0</v>
      </c>
      <c r="P35" s="12">
        <f t="shared" si="2"/>
        <v>-22.704845151574681</v>
      </c>
      <c r="Q35" s="12">
        <f t="shared" si="3"/>
        <v>-3.8180344189501665</v>
      </c>
      <c r="R35" s="12">
        <f t="shared" si="4"/>
        <v>-31.658295235790231</v>
      </c>
      <c r="S35" s="12">
        <f t="shared" si="5"/>
        <v>-47.76058586414441</v>
      </c>
      <c r="T35" s="12">
        <f t="shared" si="6"/>
        <v>4.7158110793688142</v>
      </c>
      <c r="U35" s="12">
        <f t="shared" si="7"/>
        <v>-26.726756669710465</v>
      </c>
      <c r="V35" s="12">
        <f t="shared" si="8"/>
        <v>27.174471280094522</v>
      </c>
      <c r="W35" s="12">
        <f t="shared" si="9"/>
        <v>10.854933871669273</v>
      </c>
      <c r="X35" s="12">
        <f t="shared" si="10"/>
        <v>38.239641252520229</v>
      </c>
      <c r="Y35" s="12">
        <f t="shared" si="11"/>
        <v>-5.9750236585870011</v>
      </c>
      <c r="Z35" s="12">
        <f t="shared" si="12"/>
        <v>-57.658683515104109</v>
      </c>
      <c r="AA35" s="12">
        <f t="shared" si="13"/>
        <v>-57.658683515104109</v>
      </c>
      <c r="AB35" s="12">
        <f t="shared" si="14"/>
        <v>3324.5237846949385</v>
      </c>
      <c r="AC35" s="12">
        <f t="shared" si="15"/>
        <v>0</v>
      </c>
    </row>
    <row r="36" spans="1:29" x14ac:dyDescent="0.35">
      <c r="A36" t="s">
        <v>203</v>
      </c>
      <c r="B36" t="s">
        <v>189</v>
      </c>
      <c r="C36" t="s">
        <v>104</v>
      </c>
      <c r="D36" t="s">
        <v>105</v>
      </c>
      <c r="E36" t="s">
        <v>102</v>
      </c>
      <c r="F36" t="s">
        <v>81</v>
      </c>
      <c r="G36" t="s">
        <v>68</v>
      </c>
      <c r="H36" t="s">
        <v>67</v>
      </c>
      <c r="I36" t="s">
        <v>107</v>
      </c>
      <c r="J36" t="s">
        <v>66</v>
      </c>
      <c r="K36" s="8">
        <v>-5</v>
      </c>
      <c r="L36" s="8">
        <v>90</v>
      </c>
      <c r="M36" s="8">
        <v>7</v>
      </c>
      <c r="O36" s="12">
        <f t="shared" si="1"/>
        <v>-71.428571428571431</v>
      </c>
      <c r="P36" s="12">
        <f t="shared" si="2"/>
        <v>-22.704845151574681</v>
      </c>
      <c r="Q36" s="12">
        <f t="shared" si="3"/>
        <v>-3.8180344189501665</v>
      </c>
      <c r="R36" s="12">
        <f t="shared" si="4"/>
        <v>-31.658295235790231</v>
      </c>
      <c r="S36" s="12">
        <f t="shared" si="5"/>
        <v>-47.76058586414441</v>
      </c>
      <c r="T36" s="12">
        <f t="shared" si="6"/>
        <v>4.7158110793688142</v>
      </c>
      <c r="U36" s="12">
        <f t="shared" si="7"/>
        <v>-26.726756669710465</v>
      </c>
      <c r="V36" s="12">
        <f t="shared" si="8"/>
        <v>27.174471280094522</v>
      </c>
      <c r="W36" s="12">
        <f t="shared" si="9"/>
        <v>10.854933871669273</v>
      </c>
      <c r="X36" s="12">
        <f t="shared" si="10"/>
        <v>38.239641252520229</v>
      </c>
      <c r="Y36" s="12">
        <f t="shared" si="11"/>
        <v>-7.218659225630371</v>
      </c>
      <c r="Z36" s="12">
        <f t="shared" si="12"/>
        <v>-58.902319082147478</v>
      </c>
      <c r="AA36" s="12">
        <f t="shared" si="13"/>
        <v>12.526252346423952</v>
      </c>
      <c r="AB36" s="12">
        <f t="shared" si="14"/>
        <v>156.90699784629157</v>
      </c>
      <c r="AC36" s="12">
        <f t="shared" si="15"/>
        <v>-4.1231623357503233</v>
      </c>
    </row>
    <row r="37" spans="1:29" x14ac:dyDescent="0.35">
      <c r="A37" t="s">
        <v>203</v>
      </c>
      <c r="B37" t="s">
        <v>189</v>
      </c>
      <c r="C37" t="s">
        <v>103</v>
      </c>
      <c r="D37" t="s">
        <v>105</v>
      </c>
      <c r="E37" t="s">
        <v>102</v>
      </c>
      <c r="F37" t="s">
        <v>81</v>
      </c>
      <c r="G37" t="s">
        <v>68</v>
      </c>
      <c r="H37" t="s">
        <v>67</v>
      </c>
      <c r="I37" t="s">
        <v>233</v>
      </c>
      <c r="J37" t="s">
        <v>66</v>
      </c>
      <c r="K37" s="8">
        <v>-2</v>
      </c>
      <c r="L37" s="8">
        <v>88</v>
      </c>
      <c r="M37" s="8">
        <v>6</v>
      </c>
      <c r="O37" s="12">
        <f t="shared" si="1"/>
        <v>-33.333333333333329</v>
      </c>
      <c r="P37" s="12">
        <f t="shared" si="2"/>
        <v>-22.704845151574681</v>
      </c>
      <c r="Q37" s="12">
        <f t="shared" si="3"/>
        <v>-3.8180344189501665</v>
      </c>
      <c r="R37" s="12">
        <f t="shared" si="4"/>
        <v>65.659491874902002</v>
      </c>
      <c r="S37" s="12">
        <f t="shared" si="5"/>
        <v>-47.76058586414441</v>
      </c>
      <c r="T37" s="12">
        <f t="shared" si="6"/>
        <v>4.7158110793688142</v>
      </c>
      <c r="U37" s="12">
        <f t="shared" si="7"/>
        <v>-26.726756669710465</v>
      </c>
      <c r="V37" s="12">
        <f t="shared" si="8"/>
        <v>27.174471280094522</v>
      </c>
      <c r="W37" s="12">
        <f t="shared" si="9"/>
        <v>10.854933871669273</v>
      </c>
      <c r="X37" s="12">
        <f t="shared" si="10"/>
        <v>-115.27360392666321</v>
      </c>
      <c r="Y37" s="12">
        <f t="shared" si="11"/>
        <v>-7.218659225630371</v>
      </c>
      <c r="Z37" s="12">
        <f t="shared" si="12"/>
        <v>-115.09777715063871</v>
      </c>
      <c r="AA37" s="12">
        <f t="shared" si="13"/>
        <v>-81.764443817305377</v>
      </c>
      <c r="AB37" s="12">
        <f t="shared" si="14"/>
        <v>6685.4242727532874</v>
      </c>
      <c r="AC37" s="12">
        <f t="shared" si="15"/>
        <v>-6.9058666290383233</v>
      </c>
    </row>
    <row r="38" spans="1:29" x14ac:dyDescent="0.35">
      <c r="A38" t="s">
        <v>189</v>
      </c>
      <c r="B38" t="s">
        <v>103</v>
      </c>
      <c r="C38" t="s">
        <v>203</v>
      </c>
      <c r="D38" t="s">
        <v>102</v>
      </c>
      <c r="E38" t="s">
        <v>106</v>
      </c>
      <c r="F38" t="s">
        <v>81</v>
      </c>
      <c r="G38" t="s">
        <v>177</v>
      </c>
      <c r="H38" t="s">
        <v>107</v>
      </c>
      <c r="I38" t="s">
        <v>66</v>
      </c>
      <c r="J38" t="s">
        <v>67</v>
      </c>
      <c r="K38" s="8">
        <v>6</v>
      </c>
      <c r="L38" s="8">
        <v>190</v>
      </c>
      <c r="M38" s="8">
        <v>13</v>
      </c>
      <c r="O38" s="12">
        <f t="shared" si="1"/>
        <v>46.153846153846153</v>
      </c>
      <c r="P38" s="12">
        <f t="shared" si="2"/>
        <v>-3.8180344189501665</v>
      </c>
      <c r="Q38" s="12">
        <f t="shared" si="3"/>
        <v>65.659491874902002</v>
      </c>
      <c r="R38" s="12">
        <f t="shared" si="4"/>
        <v>-22.704845151574681</v>
      </c>
      <c r="S38" s="12">
        <f t="shared" si="5"/>
        <v>4.7158110793688142</v>
      </c>
      <c r="T38" s="12">
        <f t="shared" si="6"/>
        <v>-34.114301084520712</v>
      </c>
      <c r="U38" s="12">
        <f t="shared" si="7"/>
        <v>-26.726756669710465</v>
      </c>
      <c r="V38" s="12">
        <f t="shared" si="8"/>
        <v>-5.9750236585870011</v>
      </c>
      <c r="W38" s="12">
        <f t="shared" si="9"/>
        <v>38.239641252520229</v>
      </c>
      <c r="X38" s="12">
        <f t="shared" si="10"/>
        <v>-7.218659225630371</v>
      </c>
      <c r="Y38" s="12">
        <f t="shared" si="11"/>
        <v>10.854933871669273</v>
      </c>
      <c r="Z38" s="12">
        <f t="shared" si="12"/>
        <v>18.912257869486915</v>
      </c>
      <c r="AA38" s="12">
        <f t="shared" si="13"/>
        <v>-27.241588284359239</v>
      </c>
      <c r="AB38" s="12">
        <f t="shared" si="14"/>
        <v>742.10413225453851</v>
      </c>
      <c r="AC38" s="12">
        <f t="shared" si="15"/>
        <v>2.4585935230332989</v>
      </c>
    </row>
    <row r="39" spans="1:29" x14ac:dyDescent="0.35">
      <c r="A39" t="s">
        <v>189</v>
      </c>
      <c r="B39" t="s">
        <v>103</v>
      </c>
      <c r="C39" t="s">
        <v>203</v>
      </c>
      <c r="D39" t="s">
        <v>191</v>
      </c>
      <c r="E39" t="s">
        <v>105</v>
      </c>
      <c r="F39" t="s">
        <v>107</v>
      </c>
      <c r="G39" t="s">
        <v>66</v>
      </c>
      <c r="H39" t="s">
        <v>177</v>
      </c>
      <c r="I39" t="s">
        <v>67</v>
      </c>
      <c r="J39" t="s">
        <v>68</v>
      </c>
      <c r="K39" s="8">
        <v>0</v>
      </c>
      <c r="L39" s="8">
        <v>0</v>
      </c>
      <c r="M39" s="8">
        <v>0</v>
      </c>
      <c r="O39" s="12">
        <f t="shared" si="1"/>
        <v>0</v>
      </c>
      <c r="P39" s="12">
        <f t="shared" si="2"/>
        <v>-3.8180344189501665</v>
      </c>
      <c r="Q39" s="12">
        <f t="shared" si="3"/>
        <v>65.659491874902002</v>
      </c>
      <c r="R39" s="12">
        <f t="shared" si="4"/>
        <v>-22.704845151574681</v>
      </c>
      <c r="S39" s="12">
        <f t="shared" si="5"/>
        <v>-18.986257180124515</v>
      </c>
      <c r="T39" s="12">
        <f t="shared" si="6"/>
        <v>-47.76058586414441</v>
      </c>
      <c r="U39" s="12">
        <f t="shared" si="7"/>
        <v>38.239641252520229</v>
      </c>
      <c r="V39" s="12">
        <f t="shared" si="8"/>
        <v>-7.218659225630371</v>
      </c>
      <c r="W39" s="12">
        <f t="shared" si="9"/>
        <v>-5.9750236585870011</v>
      </c>
      <c r="X39" s="12">
        <f t="shared" si="10"/>
        <v>10.854933871669273</v>
      </c>
      <c r="Y39" s="12">
        <f t="shared" si="11"/>
        <v>27.174471280094522</v>
      </c>
      <c r="Z39" s="12">
        <f t="shared" si="12"/>
        <v>35.465132780174883</v>
      </c>
      <c r="AA39" s="12">
        <f t="shared" si="13"/>
        <v>35.465132780174883</v>
      </c>
      <c r="AB39" s="12">
        <f t="shared" si="14"/>
        <v>1257.7756431154351</v>
      </c>
      <c r="AC39" s="12">
        <f t="shared" si="15"/>
        <v>0</v>
      </c>
    </row>
    <row r="40" spans="1:29" x14ac:dyDescent="0.35">
      <c r="A40" t="s">
        <v>189</v>
      </c>
      <c r="B40" t="s">
        <v>103</v>
      </c>
      <c r="C40" t="s">
        <v>203</v>
      </c>
      <c r="D40" t="s">
        <v>191</v>
      </c>
      <c r="E40" t="s">
        <v>105</v>
      </c>
      <c r="F40" t="s">
        <v>107</v>
      </c>
      <c r="G40" t="s">
        <v>67</v>
      </c>
      <c r="H40" t="s">
        <v>177</v>
      </c>
      <c r="I40" t="s">
        <v>108</v>
      </c>
      <c r="J40" t="s">
        <v>68</v>
      </c>
      <c r="K40" s="8">
        <v>2</v>
      </c>
      <c r="L40" s="8">
        <v>53</v>
      </c>
      <c r="M40" s="8">
        <v>3</v>
      </c>
      <c r="O40" s="12">
        <f t="shared" si="1"/>
        <v>66.666666666666657</v>
      </c>
      <c r="P40" s="12">
        <f t="shared" si="2"/>
        <v>-3.8180344189501665</v>
      </c>
      <c r="Q40" s="12">
        <f t="shared" si="3"/>
        <v>65.659491874902002</v>
      </c>
      <c r="R40" s="12">
        <f t="shared" si="4"/>
        <v>-22.704845151574681</v>
      </c>
      <c r="S40" s="12">
        <f t="shared" si="5"/>
        <v>-18.986257180124515</v>
      </c>
      <c r="T40" s="12">
        <f t="shared" si="6"/>
        <v>-47.76058586414441</v>
      </c>
      <c r="U40" s="12">
        <f t="shared" si="7"/>
        <v>38.239641252520229</v>
      </c>
      <c r="V40" s="12">
        <f t="shared" si="8"/>
        <v>10.854933871669273</v>
      </c>
      <c r="W40" s="12">
        <f t="shared" si="9"/>
        <v>-5.9750236585870011</v>
      </c>
      <c r="X40" s="12">
        <f t="shared" si="10"/>
        <v>-4.8686640112018074</v>
      </c>
      <c r="Y40" s="12">
        <f t="shared" si="11"/>
        <v>27.174471280094522</v>
      </c>
      <c r="Z40" s="12">
        <f t="shared" si="12"/>
        <v>37.815127994603444</v>
      </c>
      <c r="AA40" s="12">
        <f t="shared" si="13"/>
        <v>-28.851538672063214</v>
      </c>
      <c r="AB40" s="12">
        <f t="shared" si="14"/>
        <v>832.4112837455591</v>
      </c>
      <c r="AC40" s="12">
        <f t="shared" si="15"/>
        <v>1.1344538398381032</v>
      </c>
    </row>
    <row r="41" spans="1:29" x14ac:dyDescent="0.35">
      <c r="A41" t="s">
        <v>189</v>
      </c>
      <c r="B41" t="s">
        <v>103</v>
      </c>
      <c r="C41" t="s">
        <v>203</v>
      </c>
      <c r="D41" t="s">
        <v>191</v>
      </c>
      <c r="E41" t="s">
        <v>105</v>
      </c>
      <c r="F41" t="s">
        <v>107</v>
      </c>
      <c r="G41" t="s">
        <v>67</v>
      </c>
      <c r="H41" t="s">
        <v>177</v>
      </c>
      <c r="I41" t="s">
        <v>108</v>
      </c>
      <c r="J41" t="s">
        <v>81</v>
      </c>
      <c r="K41" s="8">
        <v>0</v>
      </c>
      <c r="L41" s="8">
        <v>0</v>
      </c>
      <c r="M41" s="8">
        <v>0</v>
      </c>
      <c r="O41" s="12">
        <f t="shared" si="1"/>
        <v>0</v>
      </c>
      <c r="P41" s="12">
        <f t="shared" si="2"/>
        <v>-3.8180344189501665</v>
      </c>
      <c r="Q41" s="12">
        <f t="shared" si="3"/>
        <v>65.659491874902002</v>
      </c>
      <c r="R41" s="12">
        <f t="shared" si="4"/>
        <v>-22.704845151574681</v>
      </c>
      <c r="S41" s="12">
        <f t="shared" si="5"/>
        <v>-18.986257180124515</v>
      </c>
      <c r="T41" s="12">
        <f t="shared" si="6"/>
        <v>-47.76058586414441</v>
      </c>
      <c r="U41" s="12">
        <f t="shared" si="7"/>
        <v>38.239641252520229</v>
      </c>
      <c r="V41" s="12">
        <f t="shared" si="8"/>
        <v>10.854933871669273</v>
      </c>
      <c r="W41" s="12">
        <f t="shared" si="9"/>
        <v>-5.9750236585870011</v>
      </c>
      <c r="X41" s="12">
        <f t="shared" si="10"/>
        <v>-4.8686640112018074</v>
      </c>
      <c r="Y41" s="12">
        <f t="shared" si="11"/>
        <v>-26.726756669710465</v>
      </c>
      <c r="Z41" s="12">
        <f t="shared" si="12"/>
        <v>-16.086099955201547</v>
      </c>
      <c r="AA41" s="12">
        <f t="shared" si="13"/>
        <v>-16.086099955201547</v>
      </c>
      <c r="AB41" s="12">
        <f t="shared" si="14"/>
        <v>258.76261176873521</v>
      </c>
      <c r="AC41" s="12">
        <f t="shared" si="15"/>
        <v>0</v>
      </c>
    </row>
    <row r="42" spans="1:29" x14ac:dyDescent="0.35">
      <c r="A42" t="s">
        <v>189</v>
      </c>
      <c r="B42" t="s">
        <v>103</v>
      </c>
      <c r="C42" t="s">
        <v>203</v>
      </c>
      <c r="D42" t="s">
        <v>191</v>
      </c>
      <c r="E42" t="s">
        <v>105</v>
      </c>
      <c r="F42" t="s">
        <v>107</v>
      </c>
      <c r="G42" t="s">
        <v>67</v>
      </c>
      <c r="H42" t="s">
        <v>177</v>
      </c>
      <c r="I42" t="s">
        <v>81</v>
      </c>
      <c r="J42" t="s">
        <v>68</v>
      </c>
      <c r="K42" s="8">
        <v>-2</v>
      </c>
      <c r="L42" s="8">
        <v>112</v>
      </c>
      <c r="M42" s="8">
        <v>10</v>
      </c>
      <c r="O42" s="12">
        <f t="shared" si="1"/>
        <v>-20</v>
      </c>
      <c r="P42" s="12">
        <f t="shared" si="2"/>
        <v>-3.8180344189501665</v>
      </c>
      <c r="Q42" s="12">
        <f t="shared" si="3"/>
        <v>65.659491874902002</v>
      </c>
      <c r="R42" s="12">
        <f t="shared" si="4"/>
        <v>-22.704845151574681</v>
      </c>
      <c r="S42" s="12">
        <f t="shared" si="5"/>
        <v>-18.986257180124515</v>
      </c>
      <c r="T42" s="12">
        <f t="shared" si="6"/>
        <v>-47.76058586414441</v>
      </c>
      <c r="U42" s="12">
        <f t="shared" si="7"/>
        <v>38.239641252520229</v>
      </c>
      <c r="V42" s="12">
        <f t="shared" si="8"/>
        <v>10.854933871669273</v>
      </c>
      <c r="W42" s="12">
        <f t="shared" si="9"/>
        <v>-5.9750236585870011</v>
      </c>
      <c r="X42" s="12">
        <f t="shared" si="10"/>
        <v>-26.726756669710465</v>
      </c>
      <c r="Y42" s="12">
        <f t="shared" si="11"/>
        <v>27.174471280094522</v>
      </c>
      <c r="Z42" s="12">
        <f t="shared" si="12"/>
        <v>15.957035336094783</v>
      </c>
      <c r="AA42" s="12">
        <f t="shared" si="13"/>
        <v>35.957035336094783</v>
      </c>
      <c r="AB42" s="12">
        <f t="shared" si="14"/>
        <v>1292.9083901611689</v>
      </c>
      <c r="AC42" s="12">
        <f t="shared" si="15"/>
        <v>1.5957035336094783</v>
      </c>
    </row>
    <row r="43" spans="1:29" x14ac:dyDescent="0.35">
      <c r="A43" t="s">
        <v>189</v>
      </c>
      <c r="B43" t="s">
        <v>103</v>
      </c>
      <c r="C43" t="s">
        <v>203</v>
      </c>
      <c r="D43" t="s">
        <v>191</v>
      </c>
      <c r="E43" t="s">
        <v>105</v>
      </c>
      <c r="F43" t="s">
        <v>107</v>
      </c>
      <c r="G43" t="s">
        <v>67</v>
      </c>
      <c r="H43" t="s">
        <v>66</v>
      </c>
      <c r="I43" t="s">
        <v>108</v>
      </c>
      <c r="J43" t="s">
        <v>81</v>
      </c>
      <c r="K43" s="8">
        <v>-3</v>
      </c>
      <c r="L43" s="8">
        <v>60</v>
      </c>
      <c r="M43" s="8">
        <v>4</v>
      </c>
      <c r="O43" s="12">
        <f t="shared" si="1"/>
        <v>-75</v>
      </c>
      <c r="P43" s="12">
        <f t="shared" si="2"/>
        <v>-3.8180344189501665</v>
      </c>
      <c r="Q43" s="12">
        <f t="shared" si="3"/>
        <v>65.659491874902002</v>
      </c>
      <c r="R43" s="12">
        <f t="shared" si="4"/>
        <v>-22.704845151574681</v>
      </c>
      <c r="S43" s="12">
        <f t="shared" si="5"/>
        <v>-18.986257180124515</v>
      </c>
      <c r="T43" s="12">
        <f t="shared" si="6"/>
        <v>-47.76058586414441</v>
      </c>
      <c r="U43" s="12">
        <f t="shared" si="7"/>
        <v>38.239641252520229</v>
      </c>
      <c r="V43" s="12">
        <f t="shared" si="8"/>
        <v>10.854933871669273</v>
      </c>
      <c r="W43" s="12">
        <f t="shared" si="9"/>
        <v>-7.218659225630371</v>
      </c>
      <c r="X43" s="12">
        <f t="shared" si="10"/>
        <v>-4.8686640112018074</v>
      </c>
      <c r="Y43" s="12">
        <f t="shared" si="11"/>
        <v>-26.726756669710465</v>
      </c>
      <c r="Z43" s="12">
        <f t="shared" si="12"/>
        <v>-17.329735522244917</v>
      </c>
      <c r="AA43" s="12">
        <f t="shared" si="13"/>
        <v>57.670264477755083</v>
      </c>
      <c r="AB43" s="12">
        <f t="shared" si="14"/>
        <v>3325.8594049342196</v>
      </c>
      <c r="AC43" s="12">
        <f t="shared" si="15"/>
        <v>-0.69318942088979663</v>
      </c>
    </row>
    <row r="44" spans="1:29" x14ac:dyDescent="0.35">
      <c r="A44" t="s">
        <v>189</v>
      </c>
      <c r="B44" t="s">
        <v>103</v>
      </c>
      <c r="C44" t="s">
        <v>203</v>
      </c>
      <c r="D44" t="s">
        <v>191</v>
      </c>
      <c r="E44" t="s">
        <v>105</v>
      </c>
      <c r="F44" t="s">
        <v>107</v>
      </c>
      <c r="G44" t="s">
        <v>108</v>
      </c>
      <c r="H44" t="s">
        <v>177</v>
      </c>
      <c r="I44" t="s">
        <v>67</v>
      </c>
      <c r="J44" t="s">
        <v>68</v>
      </c>
      <c r="K44" s="8">
        <v>0</v>
      </c>
      <c r="L44" s="8">
        <v>0</v>
      </c>
      <c r="M44" s="8">
        <v>0</v>
      </c>
      <c r="O44" s="12">
        <f t="shared" si="1"/>
        <v>0</v>
      </c>
      <c r="P44" s="12">
        <f t="shared" si="2"/>
        <v>-3.8180344189501665</v>
      </c>
      <c r="Q44" s="12">
        <f t="shared" si="3"/>
        <v>65.659491874902002</v>
      </c>
      <c r="R44" s="12">
        <f t="shared" si="4"/>
        <v>-22.704845151574681</v>
      </c>
      <c r="S44" s="12">
        <f t="shared" si="5"/>
        <v>-18.986257180124515</v>
      </c>
      <c r="T44" s="12">
        <f t="shared" si="6"/>
        <v>-47.76058586414441</v>
      </c>
      <c r="U44" s="12">
        <f t="shared" si="7"/>
        <v>38.239641252520229</v>
      </c>
      <c r="V44" s="12">
        <f t="shared" si="8"/>
        <v>-4.8686640112018074</v>
      </c>
      <c r="W44" s="12">
        <f t="shared" si="9"/>
        <v>-5.9750236585870011</v>
      </c>
      <c r="X44" s="12">
        <f t="shared" si="10"/>
        <v>10.854933871669273</v>
      </c>
      <c r="Y44" s="12">
        <f t="shared" si="11"/>
        <v>27.174471280094522</v>
      </c>
      <c r="Z44" s="12">
        <f t="shared" si="12"/>
        <v>37.815127994603444</v>
      </c>
      <c r="AA44" s="12">
        <f t="shared" si="13"/>
        <v>37.815127994603444</v>
      </c>
      <c r="AB44" s="12">
        <f t="shared" si="14"/>
        <v>1429.9839052482409</v>
      </c>
      <c r="AC44" s="12">
        <f t="shared" si="15"/>
        <v>0</v>
      </c>
    </row>
    <row r="45" spans="1:29" x14ac:dyDescent="0.35">
      <c r="A45" t="s">
        <v>189</v>
      </c>
      <c r="B45" t="s">
        <v>103</v>
      </c>
      <c r="C45" t="s">
        <v>203</v>
      </c>
      <c r="D45" t="s">
        <v>191</v>
      </c>
      <c r="E45" t="s">
        <v>105</v>
      </c>
      <c r="F45" t="s">
        <v>107</v>
      </c>
      <c r="G45" t="s">
        <v>108</v>
      </c>
      <c r="H45" t="s">
        <v>177</v>
      </c>
      <c r="I45" t="s">
        <v>81</v>
      </c>
      <c r="J45" t="s">
        <v>68</v>
      </c>
      <c r="K45" s="8">
        <v>-2</v>
      </c>
      <c r="L45" s="8">
        <v>19</v>
      </c>
      <c r="M45" s="8">
        <v>0</v>
      </c>
      <c r="O45" s="12">
        <f t="shared" si="1"/>
        <v>0</v>
      </c>
      <c r="P45" s="12">
        <f t="shared" si="2"/>
        <v>-3.8180344189501665</v>
      </c>
      <c r="Q45" s="12">
        <f t="shared" si="3"/>
        <v>65.659491874902002</v>
      </c>
      <c r="R45" s="12">
        <f t="shared" si="4"/>
        <v>-22.704845151574681</v>
      </c>
      <c r="S45" s="12">
        <f t="shared" si="5"/>
        <v>-18.986257180124515</v>
      </c>
      <c r="T45" s="12">
        <f t="shared" si="6"/>
        <v>-47.76058586414441</v>
      </c>
      <c r="U45" s="12">
        <f t="shared" si="7"/>
        <v>38.239641252520229</v>
      </c>
      <c r="V45" s="12">
        <f t="shared" si="8"/>
        <v>-4.8686640112018074</v>
      </c>
      <c r="W45" s="12">
        <f t="shared" si="9"/>
        <v>-5.9750236585870011</v>
      </c>
      <c r="X45" s="12">
        <f t="shared" si="10"/>
        <v>-26.726756669710465</v>
      </c>
      <c r="Y45" s="12">
        <f t="shared" si="11"/>
        <v>27.174471280094522</v>
      </c>
      <c r="Z45" s="12">
        <f t="shared" si="12"/>
        <v>0.23343745322370779</v>
      </c>
      <c r="AA45" s="12">
        <f t="shared" si="13"/>
        <v>0.23343745322370779</v>
      </c>
      <c r="AB45" s="12">
        <f t="shared" si="14"/>
        <v>5.4493044567570766E-2</v>
      </c>
      <c r="AC45" s="12">
        <f t="shared" si="15"/>
        <v>0</v>
      </c>
    </row>
    <row r="46" spans="1:29" x14ac:dyDescent="0.35">
      <c r="A46" t="s">
        <v>189</v>
      </c>
      <c r="B46" t="s">
        <v>103</v>
      </c>
      <c r="C46" t="s">
        <v>203</v>
      </c>
      <c r="D46" t="s">
        <v>191</v>
      </c>
      <c r="E46" t="s">
        <v>106</v>
      </c>
      <c r="F46" t="s">
        <v>81</v>
      </c>
      <c r="G46" t="s">
        <v>177</v>
      </c>
      <c r="H46" t="s">
        <v>107</v>
      </c>
      <c r="I46" t="s">
        <v>66</v>
      </c>
      <c r="J46" t="s">
        <v>67</v>
      </c>
      <c r="K46" s="8">
        <v>0</v>
      </c>
      <c r="L46" s="8">
        <v>0</v>
      </c>
      <c r="M46" s="8">
        <v>0</v>
      </c>
      <c r="O46" s="12">
        <f t="shared" si="1"/>
        <v>0</v>
      </c>
      <c r="P46" s="12">
        <f t="shared" si="2"/>
        <v>-3.8180344189501665</v>
      </c>
      <c r="Q46" s="12">
        <f t="shared" si="3"/>
        <v>65.659491874902002</v>
      </c>
      <c r="R46" s="12">
        <f t="shared" si="4"/>
        <v>-22.704845151574681</v>
      </c>
      <c r="S46" s="12">
        <f t="shared" si="5"/>
        <v>-18.986257180124515</v>
      </c>
      <c r="T46" s="12">
        <f t="shared" si="6"/>
        <v>-34.114301084520712</v>
      </c>
      <c r="U46" s="12">
        <f t="shared" si="7"/>
        <v>-26.726756669710465</v>
      </c>
      <c r="V46" s="12">
        <f t="shared" si="8"/>
        <v>-5.9750236585870011</v>
      </c>
      <c r="W46" s="12">
        <f t="shared" si="9"/>
        <v>38.239641252520229</v>
      </c>
      <c r="X46" s="12">
        <f t="shared" si="10"/>
        <v>-7.218659225630371</v>
      </c>
      <c r="Y46" s="12">
        <f t="shared" si="11"/>
        <v>10.854933871669273</v>
      </c>
      <c r="Z46" s="12">
        <f t="shared" si="12"/>
        <v>-4.7898103900064068</v>
      </c>
      <c r="AA46" s="12">
        <f t="shared" si="13"/>
        <v>-4.7898103900064068</v>
      </c>
      <c r="AB46" s="12">
        <f t="shared" si="14"/>
        <v>22.942283572213327</v>
      </c>
      <c r="AC46" s="12">
        <f t="shared" si="15"/>
        <v>0</v>
      </c>
    </row>
    <row r="47" spans="1:29" x14ac:dyDescent="0.35">
      <c r="A47" t="s">
        <v>189</v>
      </c>
      <c r="B47" t="s">
        <v>103</v>
      </c>
      <c r="C47" t="s">
        <v>203</v>
      </c>
      <c r="D47" t="s">
        <v>333</v>
      </c>
      <c r="E47" t="s">
        <v>105</v>
      </c>
      <c r="F47" t="s">
        <v>107</v>
      </c>
      <c r="G47" t="s">
        <v>66</v>
      </c>
      <c r="H47" t="s">
        <v>177</v>
      </c>
      <c r="I47" t="s">
        <v>67</v>
      </c>
      <c r="J47" t="s">
        <v>68</v>
      </c>
      <c r="K47" s="8">
        <v>0</v>
      </c>
      <c r="L47" s="8">
        <v>0</v>
      </c>
      <c r="M47" s="8">
        <v>0</v>
      </c>
      <c r="O47" s="12">
        <f t="shared" si="1"/>
        <v>0</v>
      </c>
      <c r="P47" s="12">
        <f t="shared" si="2"/>
        <v>-3.8180344189501665</v>
      </c>
      <c r="Q47" s="12">
        <f t="shared" si="3"/>
        <v>65.659491874902002</v>
      </c>
      <c r="R47" s="12">
        <f t="shared" si="4"/>
        <v>-22.704845151574681</v>
      </c>
      <c r="S47" s="12">
        <f t="shared" si="5"/>
        <v>-32.927509853344489</v>
      </c>
      <c r="T47" s="12">
        <f t="shared" si="6"/>
        <v>-47.76058586414441</v>
      </c>
      <c r="U47" s="12">
        <f t="shared" si="7"/>
        <v>38.239641252520229</v>
      </c>
      <c r="V47" s="12">
        <f t="shared" si="8"/>
        <v>-7.218659225630371</v>
      </c>
      <c r="W47" s="12">
        <f t="shared" si="9"/>
        <v>-5.9750236585870011</v>
      </c>
      <c r="X47" s="12">
        <f t="shared" si="10"/>
        <v>10.854933871669273</v>
      </c>
      <c r="Y47" s="12">
        <f t="shared" si="11"/>
        <v>27.174471280094522</v>
      </c>
      <c r="Z47" s="12">
        <f t="shared" si="12"/>
        <v>21.523880106954906</v>
      </c>
      <c r="AA47" s="12">
        <f t="shared" si="13"/>
        <v>21.523880106954906</v>
      </c>
      <c r="AB47" s="12">
        <f t="shared" si="14"/>
        <v>463.2774148585691</v>
      </c>
      <c r="AC47" s="12">
        <f t="shared" si="15"/>
        <v>0</v>
      </c>
    </row>
    <row r="48" spans="1:29" x14ac:dyDescent="0.35">
      <c r="A48" t="s">
        <v>189</v>
      </c>
      <c r="B48" t="s">
        <v>103</v>
      </c>
      <c r="C48" t="s">
        <v>104</v>
      </c>
      <c r="D48" t="s">
        <v>191</v>
      </c>
      <c r="E48" t="s">
        <v>106</v>
      </c>
      <c r="F48" t="s">
        <v>81</v>
      </c>
      <c r="G48" t="s">
        <v>177</v>
      </c>
      <c r="H48" t="s">
        <v>107</v>
      </c>
      <c r="I48" t="s">
        <v>66</v>
      </c>
      <c r="J48" t="s">
        <v>67</v>
      </c>
      <c r="K48" s="8">
        <v>0</v>
      </c>
      <c r="L48" s="8">
        <v>0</v>
      </c>
      <c r="M48" s="8">
        <v>0</v>
      </c>
      <c r="O48" s="12">
        <f t="shared" si="1"/>
        <v>0</v>
      </c>
      <c r="P48" s="12">
        <f t="shared" si="2"/>
        <v>-3.8180344189501665</v>
      </c>
      <c r="Q48" s="12">
        <f t="shared" si="3"/>
        <v>65.659491874902002</v>
      </c>
      <c r="R48" s="12">
        <f t="shared" si="4"/>
        <v>-31.658295235790231</v>
      </c>
      <c r="S48" s="12">
        <f t="shared" si="5"/>
        <v>-18.986257180124515</v>
      </c>
      <c r="T48" s="12">
        <f t="shared" si="6"/>
        <v>-34.114301084520712</v>
      </c>
      <c r="U48" s="12">
        <f t="shared" si="7"/>
        <v>-26.726756669710465</v>
      </c>
      <c r="V48" s="12">
        <f t="shared" si="8"/>
        <v>-5.9750236585870011</v>
      </c>
      <c r="W48" s="12">
        <f t="shared" si="9"/>
        <v>38.239641252520229</v>
      </c>
      <c r="X48" s="12">
        <f t="shared" si="10"/>
        <v>-7.218659225630371</v>
      </c>
      <c r="Y48" s="12">
        <f t="shared" si="11"/>
        <v>10.854933871669273</v>
      </c>
      <c r="Z48" s="12">
        <f t="shared" si="12"/>
        <v>-13.743260474221961</v>
      </c>
      <c r="AA48" s="12">
        <f t="shared" si="13"/>
        <v>-13.743260474221961</v>
      </c>
      <c r="AB48" s="12">
        <f t="shared" si="14"/>
        <v>188.87720846231164</v>
      </c>
      <c r="AC48" s="12">
        <f t="shared" si="15"/>
        <v>0</v>
      </c>
    </row>
    <row r="49" spans="1:29" x14ac:dyDescent="0.35">
      <c r="A49" t="s">
        <v>189</v>
      </c>
      <c r="B49" t="s">
        <v>103</v>
      </c>
      <c r="C49" t="s">
        <v>104</v>
      </c>
      <c r="D49" t="s">
        <v>191</v>
      </c>
      <c r="E49" t="s">
        <v>106</v>
      </c>
      <c r="F49" t="s">
        <v>81</v>
      </c>
      <c r="G49" t="s">
        <v>177</v>
      </c>
      <c r="H49" t="s">
        <v>107</v>
      </c>
      <c r="I49" t="s">
        <v>68</v>
      </c>
      <c r="J49" t="s">
        <v>67</v>
      </c>
      <c r="K49" s="8">
        <v>0</v>
      </c>
      <c r="L49" s="8">
        <v>0</v>
      </c>
      <c r="M49" s="8">
        <v>0</v>
      </c>
      <c r="O49" s="12">
        <f t="shared" si="1"/>
        <v>0</v>
      </c>
      <c r="P49" s="12">
        <f t="shared" si="2"/>
        <v>-3.8180344189501665</v>
      </c>
      <c r="Q49" s="12">
        <f t="shared" si="3"/>
        <v>65.659491874902002</v>
      </c>
      <c r="R49" s="12">
        <f t="shared" si="4"/>
        <v>-31.658295235790231</v>
      </c>
      <c r="S49" s="12">
        <f t="shared" si="5"/>
        <v>-18.986257180124515</v>
      </c>
      <c r="T49" s="12">
        <f t="shared" si="6"/>
        <v>-34.114301084520712</v>
      </c>
      <c r="U49" s="12">
        <f t="shared" si="7"/>
        <v>-26.726756669710465</v>
      </c>
      <c r="V49" s="12">
        <f t="shared" si="8"/>
        <v>-5.9750236585870011</v>
      </c>
      <c r="W49" s="12">
        <f t="shared" si="9"/>
        <v>38.239641252520229</v>
      </c>
      <c r="X49" s="12">
        <f t="shared" si="10"/>
        <v>27.174471280094522</v>
      </c>
      <c r="Y49" s="12">
        <f t="shared" si="11"/>
        <v>10.854933871669273</v>
      </c>
      <c r="Z49" s="12">
        <f t="shared" si="12"/>
        <v>20.649870031502935</v>
      </c>
      <c r="AA49" s="12">
        <f t="shared" si="13"/>
        <v>20.649870031502935</v>
      </c>
      <c r="AB49" s="12">
        <f t="shared" si="14"/>
        <v>426.41713231796302</v>
      </c>
      <c r="AC49" s="12">
        <f t="shared" si="15"/>
        <v>0</v>
      </c>
    </row>
    <row r="50" spans="1:29" x14ac:dyDescent="0.35">
      <c r="A50" t="s">
        <v>189</v>
      </c>
      <c r="B50" t="s">
        <v>103</v>
      </c>
      <c r="C50" t="s">
        <v>104</v>
      </c>
      <c r="D50" t="s">
        <v>191</v>
      </c>
      <c r="E50" t="s">
        <v>106</v>
      </c>
      <c r="F50" t="s">
        <v>81</v>
      </c>
      <c r="G50" t="s">
        <v>177</v>
      </c>
      <c r="H50" t="s">
        <v>107</v>
      </c>
      <c r="I50" t="s">
        <v>68</v>
      </c>
      <c r="J50" t="s">
        <v>108</v>
      </c>
      <c r="K50" s="8">
        <v>3</v>
      </c>
      <c r="L50" s="8">
        <v>55</v>
      </c>
      <c r="M50" s="8">
        <v>5</v>
      </c>
      <c r="O50" s="12">
        <f t="shared" si="1"/>
        <v>60</v>
      </c>
      <c r="P50" s="12">
        <f t="shared" si="2"/>
        <v>-3.8180344189501665</v>
      </c>
      <c r="Q50" s="12">
        <f t="shared" si="3"/>
        <v>65.659491874902002</v>
      </c>
      <c r="R50" s="12">
        <f t="shared" si="4"/>
        <v>-31.658295235790231</v>
      </c>
      <c r="S50" s="12">
        <f t="shared" si="5"/>
        <v>-18.986257180124515</v>
      </c>
      <c r="T50" s="12">
        <f t="shared" si="6"/>
        <v>-34.114301084520712</v>
      </c>
      <c r="U50" s="12">
        <f t="shared" si="7"/>
        <v>-26.726756669710465</v>
      </c>
      <c r="V50" s="12">
        <f t="shared" si="8"/>
        <v>-5.9750236585870011</v>
      </c>
      <c r="W50" s="12">
        <f t="shared" si="9"/>
        <v>38.239641252520229</v>
      </c>
      <c r="X50" s="12">
        <f t="shared" si="10"/>
        <v>27.174471280094522</v>
      </c>
      <c r="Y50" s="12">
        <f t="shared" si="11"/>
        <v>-4.8686640112018074</v>
      </c>
      <c r="Z50" s="12">
        <f t="shared" si="12"/>
        <v>4.9262721486318535</v>
      </c>
      <c r="AA50" s="12">
        <f t="shared" si="13"/>
        <v>-55.073727851368147</v>
      </c>
      <c r="AB50" s="12">
        <f t="shared" si="14"/>
        <v>3033.1154994465637</v>
      </c>
      <c r="AC50" s="12">
        <f t="shared" si="15"/>
        <v>0.2463136074315927</v>
      </c>
    </row>
    <row r="51" spans="1:29" x14ac:dyDescent="0.35">
      <c r="A51" t="s">
        <v>189</v>
      </c>
      <c r="B51" t="s">
        <v>103</v>
      </c>
      <c r="C51" t="s">
        <v>104</v>
      </c>
      <c r="D51" t="s">
        <v>105</v>
      </c>
      <c r="E51" t="s">
        <v>106</v>
      </c>
      <c r="F51" t="s">
        <v>81</v>
      </c>
      <c r="G51" t="s">
        <v>177</v>
      </c>
      <c r="H51" t="s">
        <v>107</v>
      </c>
      <c r="I51" t="s">
        <v>68</v>
      </c>
      <c r="J51" t="s">
        <v>108</v>
      </c>
      <c r="K51" s="8">
        <v>0</v>
      </c>
      <c r="L51" s="8">
        <v>0</v>
      </c>
      <c r="M51" s="8">
        <v>0</v>
      </c>
      <c r="O51" s="12">
        <f t="shared" ref="O51:O53" si="16">IFERROR(K51/M51*100,0)</f>
        <v>0</v>
      </c>
      <c r="P51" s="12">
        <f>INDEX($AH$12:$AH$28,MATCH(A51,$AF$12:$AF$28,0))</f>
        <v>-3.8180344189501665</v>
      </c>
      <c r="Q51" s="12">
        <f>INDEX($AH$12:$AH$28,MATCH(B51,$AF$12:$AF$28,0))</f>
        <v>65.659491874902002</v>
      </c>
      <c r="R51" s="12">
        <f>INDEX($AH$12:$AH$28,MATCH(C51,$AF$12:$AF$28,0))</f>
        <v>-31.658295235790231</v>
      </c>
      <c r="S51" s="12">
        <f>INDEX($AH$12:$AH$28,MATCH(D51,$AF$12:$AF$28,0))</f>
        <v>-47.76058586414441</v>
      </c>
      <c r="T51" s="12">
        <f>INDEX($AH$12:$AH$28,MATCH(E51,$AF$12:$AF$28,0))</f>
        <v>-34.114301084520712</v>
      </c>
      <c r="U51" s="12">
        <f>INDEX($AH$12:$AH$28,MATCH(F51,$AF$12:$AF$28,0))</f>
        <v>-26.726756669710465</v>
      </c>
      <c r="V51" s="12">
        <f>INDEX($AH$12:$AH$28,MATCH(G51,$AF$12:$AF$28,0))</f>
        <v>-5.9750236585870011</v>
      </c>
      <c r="W51" s="12">
        <f>INDEX($AH$12:$AH$28,MATCH(H51,$AF$12:$AF$28,0))</f>
        <v>38.239641252520229</v>
      </c>
      <c r="X51" s="12">
        <f>INDEX($AH$12:$AH$28,MATCH(I51,$AF$12:$AF$28,0))</f>
        <v>27.174471280094522</v>
      </c>
      <c r="Y51" s="12">
        <f>INDEX($AH$12:$AH$28,MATCH(J51,$AF$12:$AF$28,0))</f>
        <v>-4.8686640112018074</v>
      </c>
      <c r="Z51" s="12">
        <f t="shared" ref="Z51:Z53" si="17">SUM(P51:Y51)</f>
        <v>-23.848056535388046</v>
      </c>
      <c r="AA51" s="12">
        <f t="shared" ref="AA51:AA53" si="18">Z51-O51</f>
        <v>-23.848056535388046</v>
      </c>
      <c r="AB51" s="12">
        <f t="shared" si="14"/>
        <v>568.72980051506454</v>
      </c>
      <c r="AC51" s="12">
        <f t="shared" si="15"/>
        <v>0</v>
      </c>
    </row>
    <row r="52" spans="1:29" x14ac:dyDescent="0.35">
      <c r="A52" t="s">
        <v>189</v>
      </c>
      <c r="B52" t="s">
        <v>103</v>
      </c>
      <c r="C52" t="s">
        <v>102</v>
      </c>
      <c r="D52" t="s">
        <v>191</v>
      </c>
      <c r="E52" t="s">
        <v>105</v>
      </c>
      <c r="F52" t="s">
        <v>107</v>
      </c>
      <c r="G52" t="s">
        <v>67</v>
      </c>
      <c r="H52" t="s">
        <v>66</v>
      </c>
      <c r="I52" t="s">
        <v>108</v>
      </c>
      <c r="J52" t="s">
        <v>81</v>
      </c>
      <c r="K52" s="8">
        <v>0</v>
      </c>
      <c r="L52" s="8">
        <v>0</v>
      </c>
      <c r="M52" s="8">
        <v>0</v>
      </c>
      <c r="O52" s="12">
        <f t="shared" si="16"/>
        <v>0</v>
      </c>
      <c r="P52" s="12">
        <f>INDEX($AH$12:$AH$28,MATCH(A52,$AF$12:$AF$28,0))</f>
        <v>-3.8180344189501665</v>
      </c>
      <c r="Q52" s="12">
        <f>INDEX($AH$12:$AH$28,MATCH(B52,$AF$12:$AF$28,0))</f>
        <v>65.659491874902002</v>
      </c>
      <c r="R52" s="12">
        <f>INDEX($AH$12:$AH$28,MATCH(C52,$AF$12:$AF$28,0))</f>
        <v>4.7158110793688142</v>
      </c>
      <c r="S52" s="12">
        <f>INDEX($AH$12:$AH$28,MATCH(D52,$AF$12:$AF$28,0))</f>
        <v>-18.986257180124515</v>
      </c>
      <c r="T52" s="12">
        <f>INDEX($AH$12:$AH$28,MATCH(E52,$AF$12:$AF$28,0))</f>
        <v>-47.76058586414441</v>
      </c>
      <c r="U52" s="12">
        <f>INDEX($AH$12:$AH$28,MATCH(F52,$AF$12:$AF$28,0))</f>
        <v>38.239641252520229</v>
      </c>
      <c r="V52" s="12">
        <f>INDEX($AH$12:$AH$28,MATCH(G52,$AF$12:$AF$28,0))</f>
        <v>10.854933871669273</v>
      </c>
      <c r="W52" s="12">
        <f>INDEX($AH$12:$AH$28,MATCH(H52,$AF$12:$AF$28,0))</f>
        <v>-7.218659225630371</v>
      </c>
      <c r="X52" s="12">
        <f>INDEX($AH$12:$AH$28,MATCH(I52,$AF$12:$AF$28,0))</f>
        <v>-4.8686640112018074</v>
      </c>
      <c r="Y52" s="12">
        <f>INDEX($AH$12:$AH$28,MATCH(J52,$AF$12:$AF$28,0))</f>
        <v>-26.726756669710465</v>
      </c>
      <c r="Z52" s="12">
        <f t="shared" si="17"/>
        <v>10.090920708698587</v>
      </c>
      <c r="AA52" s="12">
        <f t="shared" si="18"/>
        <v>10.090920708698587</v>
      </c>
      <c r="AB52" s="12">
        <f t="shared" si="14"/>
        <v>101.82668074924199</v>
      </c>
      <c r="AC52" s="12">
        <f t="shared" si="15"/>
        <v>0</v>
      </c>
    </row>
    <row r="53" spans="1:29" x14ac:dyDescent="0.35">
      <c r="A53" t="s">
        <v>189</v>
      </c>
      <c r="B53" t="s">
        <v>103</v>
      </c>
      <c r="C53" t="s">
        <v>106</v>
      </c>
      <c r="D53" t="s">
        <v>333</v>
      </c>
      <c r="E53" t="s">
        <v>105</v>
      </c>
      <c r="F53" t="s">
        <v>107</v>
      </c>
      <c r="G53" t="s">
        <v>66</v>
      </c>
      <c r="H53" t="s">
        <v>177</v>
      </c>
      <c r="I53" t="s">
        <v>67</v>
      </c>
      <c r="J53" t="s">
        <v>68</v>
      </c>
      <c r="K53" s="8">
        <v>0</v>
      </c>
      <c r="L53" s="8">
        <v>5</v>
      </c>
      <c r="M53" s="8">
        <v>0</v>
      </c>
      <c r="O53" s="12">
        <f t="shared" si="16"/>
        <v>0</v>
      </c>
      <c r="P53" s="12">
        <f>INDEX($AH$12:$AH$28,MATCH(A53,$AF$12:$AF$28,0))</f>
        <v>-3.8180344189501665</v>
      </c>
      <c r="Q53" s="12">
        <f>INDEX($AH$12:$AH$28,MATCH(B53,$AF$12:$AF$28,0))</f>
        <v>65.659491874902002</v>
      </c>
      <c r="R53" s="12">
        <f>INDEX($AH$12:$AH$28,MATCH(C53,$AF$12:$AF$28,0))</f>
        <v>-34.114301084520712</v>
      </c>
      <c r="S53" s="12">
        <f>INDEX($AH$12:$AH$28,MATCH(D53,$AF$12:$AF$28,0))</f>
        <v>-32.927509853344489</v>
      </c>
      <c r="T53" s="12">
        <f>INDEX($AH$12:$AH$28,MATCH(E53,$AF$12:$AF$28,0))</f>
        <v>-47.76058586414441</v>
      </c>
      <c r="U53" s="12">
        <f>INDEX($AH$12:$AH$28,MATCH(F53,$AF$12:$AF$28,0))</f>
        <v>38.239641252520229</v>
      </c>
      <c r="V53" s="12">
        <f>INDEX($AH$12:$AH$28,MATCH(G53,$AF$12:$AF$28,0))</f>
        <v>-7.218659225630371</v>
      </c>
      <c r="W53" s="12">
        <f>INDEX($AH$12:$AH$28,MATCH(H53,$AF$12:$AF$28,0))</f>
        <v>-5.9750236585870011</v>
      </c>
      <c r="X53" s="12">
        <f>INDEX($AH$12:$AH$28,MATCH(I53,$AF$12:$AF$28,0))</f>
        <v>10.854933871669273</v>
      </c>
      <c r="Y53" s="12">
        <f>INDEX($AH$12:$AH$28,MATCH(J53,$AF$12:$AF$28,0))</f>
        <v>27.174471280094522</v>
      </c>
      <c r="Z53" s="12">
        <f t="shared" si="17"/>
        <v>10.114424174008875</v>
      </c>
      <c r="AA53" s="12">
        <f t="shared" si="18"/>
        <v>10.114424174008875</v>
      </c>
      <c r="AB53" s="12">
        <f t="shared" si="14"/>
        <v>102.3015763717751</v>
      </c>
      <c r="AC53" s="12">
        <f t="shared" si="15"/>
        <v>0</v>
      </c>
    </row>
    <row r="54" spans="1:29" x14ac:dyDescent="0.35">
      <c r="A54" t="s">
        <v>560</v>
      </c>
      <c r="K54" s="8">
        <v>7</v>
      </c>
      <c r="L54" s="8">
        <v>2880</v>
      </c>
      <c r="M54" s="8">
        <v>204</v>
      </c>
      <c r="AC54">
        <f>SUM(AC4:AC53)</f>
        <v>7.0000009601988955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normalized by minutes</vt:lpstr>
      <vt:lpstr>raw data</vt:lpstr>
      <vt:lpstr>normalized by possession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Serhat UĞUR</dc:creator>
  <cp:lastModifiedBy>John Hamilton</cp:lastModifiedBy>
  <cp:lastPrinted>2016-06-16T06:34:54Z</cp:lastPrinted>
  <dcterms:created xsi:type="dcterms:W3CDTF">2016-06-16T06:31:52Z</dcterms:created>
  <dcterms:modified xsi:type="dcterms:W3CDTF">2022-01-26T01:18:53Z</dcterms:modified>
</cp:coreProperties>
</file>