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ohn/Personal/GitHub/UofT-Data-Analytics/excel-challenge/"/>
    </mc:Choice>
  </mc:AlternateContent>
  <xr:revisionPtr revIDLastSave="0" documentId="13_ncr:1_{422A7847-4C85-B14A-87E4-B041766A21A5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Crowdfunding" sheetId="1" r:id="rId1"/>
    <sheet name="Sheet1" sheetId="2" r:id="rId2"/>
    <sheet name="Sheet2" sheetId="3" r:id="rId3"/>
    <sheet name="Sheet3" sheetId="5" r:id="rId4"/>
    <sheet name="Sheet4" sheetId="6" r:id="rId5"/>
    <sheet name="Sheet5" sheetId="7" r:id="rId6"/>
  </sheets>
  <definedNames>
    <definedName name="_xlchart.v1.0" hidden="1">Sheet5!$E$2:$E$365</definedName>
    <definedName name="_xlchart.v1.1" hidden="1">Sheet5!$B$2:$B$566</definedName>
    <definedName name="all_goals">Crowdfunding!$D$2:$D$1001</definedName>
    <definedName name="all_outcomes">Crowdfunding!$G$2:$G$1001</definedName>
    <definedName name="backers_failed">Sheet5!$E$2:$E$365</definedName>
    <definedName name="backers_successful">Sheet5!$B$2:$B$566</definedName>
    <definedName name="outcomes_and_backers">Crowdfunding!$G$2:$H$1001</definedName>
    <definedName name="percent_funded">Crowdfunding!$F$2:$F$1001</definedName>
  </definedNames>
  <calcPr calcId="191029"/>
  <pivotCaches>
    <pivotCache cacheId="7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7" l="1"/>
  <c r="H15" i="7"/>
  <c r="K14" i="7"/>
  <c r="H14" i="7"/>
  <c r="K7" i="7"/>
  <c r="K6" i="7"/>
  <c r="K5" i="7"/>
  <c r="K4" i="7"/>
  <c r="K3" i="7"/>
  <c r="K2" i="7"/>
  <c r="K9" i="7"/>
  <c r="K10" i="7"/>
  <c r="H10" i="7"/>
  <c r="H9" i="7"/>
  <c r="H7" i="7"/>
  <c r="H6" i="7"/>
  <c r="H5" i="7"/>
  <c r="H4" i="7"/>
  <c r="H3" i="7"/>
  <c r="H2" i="7"/>
  <c r="A2" i="7" a="1"/>
  <c r="A2" i="7" s="1"/>
  <c r="D2" i="7" a="1"/>
  <c r="D2" i="7" s="1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4" i="6"/>
  <c r="B3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2" i="1" a="1"/>
  <c r="S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K11" i="7" l="1"/>
  <c r="K12" i="7" s="1"/>
  <c r="H11" i="7"/>
  <c r="H13" i="7" s="1"/>
  <c r="E7" i="6"/>
  <c r="H7" i="6" s="1"/>
  <c r="E13" i="6"/>
  <c r="E8" i="6"/>
  <c r="F8" i="6" s="1"/>
  <c r="E5" i="6"/>
  <c r="H5" i="6" s="1"/>
  <c r="E3" i="6"/>
  <c r="E2" i="6"/>
  <c r="G2" i="6" s="1"/>
  <c r="G13" i="6"/>
  <c r="H13" i="6"/>
  <c r="E11" i="6"/>
  <c r="F11" i="6" s="1"/>
  <c r="E6" i="6"/>
  <c r="H6" i="6" s="1"/>
  <c r="F3" i="6"/>
  <c r="G3" i="6"/>
  <c r="H3" i="6"/>
  <c r="E12" i="6"/>
  <c r="G12" i="6" s="1"/>
  <c r="E4" i="6"/>
  <c r="H4" i="6" s="1"/>
  <c r="E10" i="6"/>
  <c r="H10" i="6" s="1"/>
  <c r="F2" i="6"/>
  <c r="E9" i="6"/>
  <c r="H9" i="6" s="1"/>
  <c r="F13" i="6"/>
  <c r="K13" i="7" l="1"/>
  <c r="H12" i="7"/>
  <c r="G8" i="6"/>
  <c r="H8" i="6"/>
  <c r="G7" i="6"/>
  <c r="F7" i="6"/>
  <c r="H2" i="6"/>
  <c r="F10" i="6"/>
  <c r="G10" i="6"/>
  <c r="F5" i="6"/>
  <c r="G5" i="6"/>
  <c r="F12" i="6"/>
  <c r="G11" i="6"/>
  <c r="H11" i="6"/>
  <c r="F9" i="6"/>
  <c r="G6" i="6"/>
  <c r="F6" i="6"/>
  <c r="F4" i="6"/>
  <c r="G9" i="6"/>
  <c r="G4" i="6"/>
  <c r="H1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<sst xmlns="http://schemas.openxmlformats.org/spreadsheetml/2006/main" count="6153" uniqueCount="2121">
  <si>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</si>
  <si>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</si>
  <si>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</si>
  <si>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</si>
  <si>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</si>
  <si>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</si>
  <si>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</si>
  <si>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</si>
  <si>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</si>
  <si>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</si>
  <si>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</si>
  <si>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</si>
  <si>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</si>
  <si>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</si>
  <si>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</si>
  <si>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</si>
  <si>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</si>
  <si>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</si>
  <si>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</si>
  <si>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</si>
  <si>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</si>
  <si>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</si>
  <si>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</si>
  <si>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</si>
  <si>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</si>
  <si>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</si>
  <si>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</si>
  <si>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</si>
  <si>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</si>
  <si>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</si>
  <si>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</si>
  <si>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</si>
  <si>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</si>
  <si>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</si>
  <si>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</si>
  <si>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</si>
  <si>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</si>
  <si>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</si>
  <si>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</si>
  <si>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</si>
  <si>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</si>
  <si>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</si>
  <si>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</si>
  <si>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</si>
  <si>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</si>
  <si>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</si>
  <si>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</si>
  <si>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</si>
  <si>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</si>
  <si>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</si>
  <si>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</si>
  <si>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</si>
  <si>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</si>
  <si>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</si>
  <si>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</si>
  <si>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</si>
  <si>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</si>
  <si>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</si>
  <si>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</si>
  <si>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</si>
  <si>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</si>
  <si>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</si>
  <si>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</si>
  <si>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</si>
  <si>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</si>
  <si>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</si>
  <si>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</si>
  <si>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</si>
  <si>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</si>
  <si>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</si>
  <si>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</si>
  <si>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</si>
  <si>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</si>
  <si>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</si>
  <si>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</si>
  <si>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</si>
  <si>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</si>
  <si>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</si>
  <si>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</si>
  <si>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</si>
  <si>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</si>
  <si>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</si>
  <si>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</si>
  <si>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</si>
  <si>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</si>
  <si>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</si>
  <si>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</si>
  <si>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</si>
  <si>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</si>
  <si>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</si>
  <si>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</si>
  <si>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</si>
  <si>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</si>
  <si>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</si>
  <si>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</si>
  <si>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</si>
  <si>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</si>
  <si>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</si>
  <si>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</si>
  <si>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</si>
  <si>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</si>
  <si>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</si>
  <si>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</si>
  <si>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</si>
  <si>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</si>
  <si>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</si>
  <si>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</si>
  <si>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</si>
  <si>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</si>
  <si>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</si>
  <si>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</si>
  <si>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</si>
  <si>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</si>
  <si>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</si>
  <si>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</si>
  <si>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</si>
  <si>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</si>
  <si>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</si>
  <si>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</si>
  <si>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</si>
  <si>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</si>
  <si>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</si>
  <si>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</si>
  <si>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</si>
  <si>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</si>
  <si>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</si>
  <si>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</si>
  <si>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</si>
  <si>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</si>
  <si>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</si>
  <si>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</si>
  <si>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</si>
  <si>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</si>
  <si>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</si>
  <si>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</si>
  <si>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</si>
  <si>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</si>
  <si>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</si>
  <si>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</si>
  <si>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</si>
  <si>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</si>
  <si>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</si>
  <si>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</si>
  <si>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</si>
  <si>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</si>
  <si>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</si>
  <si>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</si>
  <si>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</si>
  <si>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</si>
  <si>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</si>
  <si>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</si>
  <si>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</si>
  <si>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</si>
  <si>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</si>
  <si>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</si>
  <si>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</si>
  <si>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</si>
  <si>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</si>
  <si>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</si>
  <si>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</si>
  <si>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</si>
  <si>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</si>
  <si>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</si>
  <si>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</si>
  <si>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</si>
  <si>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</si>
  <si>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</si>
  <si>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</si>
  <si>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</si>
  <si>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</si>
  <si>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</si>
  <si>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</si>
  <si>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</si>
  <si>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</si>
  <si>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</si>
  <si>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</si>
  <si>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</si>
  <si>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</si>
  <si>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</si>
  <si>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</si>
  <si>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</si>
  <si>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</si>
  <si>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</si>
  <si>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</si>
  <si>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</si>
  <si>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</si>
  <si>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</si>
  <si>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</si>
  <si>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</si>
  <si>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</si>
  <si>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</si>
  <si>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</si>
  <si>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</si>
  <si>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</si>
  <si>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</si>
  <si>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</si>
  <si>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</si>
  <si>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</si>
  <si>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</si>
  <si>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</si>
  <si>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</si>
  <si>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</si>
  <si>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</si>
  <si>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</si>
  <si>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</si>
  <si>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</si>
  <si>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</si>
  <si>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</si>
  <si>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</si>
  <si>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</si>
  <si>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</si>
  <si>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</si>
  <si>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</si>
  <si>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</si>
  <si>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</si>
  <si>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</si>
  <si>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</si>
  <si>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</si>
  <si>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</si>
  <si>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</si>
  <si>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</si>
  <si>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</si>
  <si>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</si>
  <si>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</si>
  <si>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</si>
  <si>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</si>
  <si>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</si>
  <si>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</si>
  <si>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</si>
  <si>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</si>
  <si>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</si>
  <si>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</si>
  <si>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</si>
  <si>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</si>
  <si>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</si>
  <si>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</si>
  <si>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</si>
  <si>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</si>
  <si>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</si>
  <si>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</si>
  <si>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</si>
  <si>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</si>
  <si>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</si>
  <si>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</si>
  <si>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</si>
  <si>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</si>
  <si>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</si>
  <si>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</si>
  <si>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</si>
  <si>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</si>
  <si>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</si>
  <si>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</si>
  <si>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</si>
  <si>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</si>
  <si>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</si>
  <si>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</si>
  <si>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</si>
  <si>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</si>
  <si>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</si>
  <si>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</si>
  <si>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</si>
  <si>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</si>
  <si>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</si>
  <si>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</si>
  <si>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</si>
  <si>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</si>
  <si>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</si>
  <si>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</si>
  <si>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</si>
  <si>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</si>
  <si>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</si>
  <si>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</si>
  <si>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</si>
  <si>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</si>
  <si>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</si>
  <si>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</si>
  <si>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</si>
  <si>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</si>
  <si>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</si>
  <si>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</si>
  <si>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</si>
  <si>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</si>
  <si>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</si>
  <si>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</si>
  <si>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</si>
  <si>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</si>
  <si>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</si>
  <si>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</si>
  <si>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</si>
  <si>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</si>
  <si>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</si>
  <si>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</si>
  <si>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</si>
  <si>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</si>
  <si>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</si>
  <si>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</si>
  <si>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</si>
  <si>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</si>
  <si>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</si>
  <si>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</si>
  <si>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</si>
  <si>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</si>
  <si>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</si>
  <si>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</si>
  <si>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</si>
  <si>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</si>
  <si>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</si>
  <si>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</si>
  <si>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</si>
  <si>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</si>
  <si>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</si>
  <si>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</si>
  <si>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</si>
  <si>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</si>
  <si>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</si>
  <si>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</si>
  <si>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</si>
  <si>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</si>
  <si>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</si>
  <si>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</si>
  <si>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</si>
  <si>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</si>
  <si>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</si>
  <si>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</si>
  <si>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</si>
  <si>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</si>
  <si>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</si>
  <si>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</si>
  <si>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</si>
  <si>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</si>
  <si>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</si>
  <si>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</si>
  <si>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</si>
  <si>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</si>
  <si>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</si>
  <si>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</si>
  <si>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</si>
  <si>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</si>
  <si>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</si>
  <si>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</si>
  <si>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</si>
  <si>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</si>
  <si>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</si>
  <si>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</si>
  <si>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</si>
  <si>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</si>
  <si>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</si>
  <si>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</si>
  <si>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</si>
  <si>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</si>
  <si>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</si>
  <si>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</si>
  <si>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</si>
  <si>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</si>
  <si>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</si>
  <si>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</si>
  <si>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</si>
  <si>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</si>
  <si>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</si>
  <si>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</si>
  <si>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</si>
  <si>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</si>
  <si>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</si>
  <si>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</si>
  <si>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</si>
  <si>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</si>
  <si>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</si>
  <si>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</si>
  <si>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</si>
  <si>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</si>
  <si>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</si>
  <si>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</si>
  <si>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</si>
  <si>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</si>
  <si>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</si>
  <si>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</si>
  <si>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</si>
  <si>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</si>
  <si>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</si>
  <si>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</si>
  <si>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</si>
  <si>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</si>
  <si>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</si>
  <si>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</si>
  <si>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</si>
  <si>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</si>
  <si>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</si>
  <si>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</si>
  <si>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</si>
  <si>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</si>
  <si>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</si>
  <si>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</si>
  <si>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</si>
  <si>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</si>
  <si>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</si>
  <si>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</si>
  <si>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</si>
  <si>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</si>
  <si>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</si>
  <si>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</si>
  <si>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</si>
  <si>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</si>
  <si>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</si>
  <si>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</si>
  <si>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</si>
  <si>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</si>
  <si>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</si>
  <si>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</si>
  <si>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</si>
  <si>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</si>
  <si>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</si>
  <si>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</si>
  <si>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</si>
  <si>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</si>
  <si>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</si>
  <si>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</si>
  <si>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</si>
  <si>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</si>
  <si>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</si>
  <si>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</si>
  <si>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</si>
  <si>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</si>
  <si>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</si>
  <si>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</si>
  <si>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</si>
  <si>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</si>
  <si>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</si>
  <si>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</si>
  <si>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</si>
  <si>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</si>
  <si>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</si>
  <si>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</si>
  <si>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</si>
  <si>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</si>
  <si>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</si>
  <si>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</si>
  <si>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</si>
  <si>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</si>
  <si>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</si>
  <si>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</si>
  <si>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</si>
  <si>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</si>
  <si>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</si>
  <si>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</si>
  <si>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</si>
  <si>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</si>
  <si>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</si>
  <si>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</si>
  <si>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</si>
  <si>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</si>
  <si>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</si>
  <si>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</si>
  <si>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</si>
  <si>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</si>
  <si>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</si>
  <si>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</si>
  <si>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</si>
  <si>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</si>
  <si>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</si>
  <si>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</si>
  <si>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</si>
  <si>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</si>
  <si>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</si>
  <si>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</si>
  <si>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</si>
  <si>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</si>
  <si>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</si>
  <si>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</si>
  <si>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</si>
  <si>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</si>
  <si>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</si>
  <si>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</si>
  <si>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</si>
  <si>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</si>
  <si>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</si>
  <si>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</si>
  <si>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</si>
  <si>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</si>
  <si>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</si>
  <si>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</si>
  <si>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</si>
  <si>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</si>
  <si>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</si>
  <si>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</si>
  <si>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</si>
  <si>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</si>
  <si>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</si>
  <si>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</si>
  <si>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</si>
  <si>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</si>
  <si>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</si>
  <si>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</si>
  <si>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</si>
  <si>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</si>
  <si>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</si>
  <si>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</si>
  <si>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</si>
  <si>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</si>
  <si>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</si>
  <si>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</si>
  <si>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</si>
  <si>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</si>
  <si>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</si>
  <si>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</si>
  <si>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</si>
  <si>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</si>
  <si>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</si>
  <si>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</si>
  <si>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</si>
  <si>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</si>
  <si>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</si>
  <si>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</si>
  <si>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</si>
  <si>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</si>
  <si>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</si>
  <si>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</si>
  <si>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</si>
  <si>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</si>
  <si>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</si>
  <si>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</si>
  <si>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</si>
  <si>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</si>
  <si>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</si>
  <si>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</si>
  <si>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</si>
  <si>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</si>
  <si>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</si>
  <si>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</si>
  <si>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</si>
  <si>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</si>
  <si>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</si>
  <si>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</si>
  <si>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</si>
  <si>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</si>
  <si>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</si>
  <si>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</si>
  <si>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</si>
  <si>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</si>
  <si>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</si>
  <si>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</si>
  <si>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</si>
  <si>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</si>
  <si>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</si>
  <si>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</si>
  <si>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</si>
  <si>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</si>
  <si>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</si>
  <si>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</si>
  <si>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</si>
  <si>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</si>
  <si>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</si>
  <si>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</si>
  <si>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</si>
  <si>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</si>
  <si>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</si>
  <si>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</si>
  <si>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</si>
  <si>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</si>
  <si>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</si>
  <si>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</si>
  <si>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</si>
  <si>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</si>
  <si>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</si>
  <si>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</si>
  <si>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</si>
  <si>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</si>
  <si>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</si>
  <si>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</si>
  <si>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</si>
  <si>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</si>
  <si>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</si>
  <si>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</si>
  <si>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</si>
  <si>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</si>
  <si>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</si>
  <si>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</si>
  <si>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</si>
  <si>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</si>
  <si>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</si>
  <si>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</si>
  <si>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</si>
  <si>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</si>
  <si>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</si>
  <si>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</si>
  <si>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</si>
  <si>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</si>
  <si>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</si>
  <si>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</si>
  <si>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</si>
  <si>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</si>
  <si>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</si>
  <si>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</si>
  <si>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</si>
  <si>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</si>
  <si>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</si>
  <si>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</si>
  <si>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</si>
  <si>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</si>
  <si>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</si>
  <si>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</si>
  <si>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</si>
  <si>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</si>
  <si>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</si>
  <si>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</si>
  <si>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</si>
  <si>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</si>
  <si>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</si>
  <si>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</si>
  <si>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</si>
  <si>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</si>
  <si>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</si>
  <si>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</si>
  <si>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</si>
  <si>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</si>
  <si>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</si>
  <si>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</si>
  <si>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</si>
  <si>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</si>
  <si>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</si>
  <si>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</si>
  <si>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</si>
  <si>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</si>
  <si>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</si>
  <si>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</si>
  <si>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</si>
  <si>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</si>
  <si>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</si>
  <si>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</si>
  <si>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</si>
  <si>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</si>
  <si>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</si>
  <si>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</si>
  <si>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</si>
  <si>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</si>
  <si>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</si>
  <si>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</si>
  <si>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</si>
  <si>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</si>
  <si>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</si>
  <si>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</si>
  <si>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</si>
  <si>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</si>
  <si>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</si>
  <si>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</si>
  <si>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</si>
  <si>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</si>
  <si>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</si>
  <si>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</si>
  <si>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</si>
  <si>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</si>
  <si>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</si>
  <si>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</si>
  <si>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</si>
  <si>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</si>
  <si>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</si>
  <si>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</si>
  <si>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</si>
  <si>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</si>
  <si>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</si>
  <si>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</si>
  <si>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</si>
  <si>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</si>
  <si>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</si>
  <si>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</si>
  <si>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</si>
  <si>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</si>
  <si>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</si>
  <si>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</si>
  <si>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</si>
  <si>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</si>
  <si>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</si>
  <si>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</si>
  <si>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</si>
  <si>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</si>
  <si>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</si>
  <si>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</si>
  <si>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</si>
  <si>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</si>
  <si>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</si>
  <si>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</si>
  <si>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</si>
  <si>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</si>
  <si>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</si>
  <si>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</si>
  <si>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</si>
  <si>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</si>
  <si>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</si>
  <si>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</si>
  <si>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</si>
  <si>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</si>
  <si>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</si>
  <si>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</si>
  <si>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</si>
  <si>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</si>
  <si>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</si>
  <si>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</si>
  <si>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</si>
  <si>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</si>
  <si>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</si>
  <si>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</si>
  <si>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</si>
  <si>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</si>
  <si>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</si>
  <si>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</si>
  <si>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</si>
  <si>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</si>
  <si>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</si>
  <si>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</si>
  <si>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</si>
  <si>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</si>
  <si>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</si>
  <si>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</si>
  <si>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</si>
  <si>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</si>
  <si>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</si>
  <si>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</si>
  <si>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</si>
  <si>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</si>
  <si>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</si>
  <si>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</si>
  <si>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</si>
  <si>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</si>
  <si>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</si>
  <si>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</si>
  <si>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</si>
  <si>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</si>
  <si>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</si>
  <si>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</si>
  <si>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</si>
  <si>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</si>
  <si>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</si>
  <si>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</si>
  <si>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</si>
  <si>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</si>
  <si>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</si>
  <si>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</si>
  <si>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</si>
  <si>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</si>
  <si>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</si>
  <si>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</si>
  <si>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</si>
  <si>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</si>
  <si>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</si>
  <si>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</si>
  <si>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</si>
  <si>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</si>
  <si>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</si>
  <si>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</si>
  <si>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</si>
  <si>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</si>
  <si>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</si>
  <si>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</si>
  <si>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</si>
  <si>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</si>
  <si>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</si>
  <si>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</si>
  <si>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</si>
  <si>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</si>
  <si>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</si>
  <si>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</si>
  <si>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</si>
  <si>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</si>
  <si>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</si>
  <si>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</si>
  <si>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</si>
  <si>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</si>
  <si>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</si>
  <si>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</si>
  <si>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</si>
  <si>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</si>
  <si>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</si>
  <si>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</si>
  <si>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</si>
  <si>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</si>
  <si>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</si>
  <si>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</si>
  <si>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</si>
  <si>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</si>
  <si>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</si>
  <si>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</si>
  <si>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</si>
  <si>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</si>
  <si>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</si>
  <si>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</si>
  <si>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</si>
  <si>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</si>
  <si>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</si>
  <si>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</si>
  <si>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</si>
  <si>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</si>
  <si>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</si>
  <si>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</si>
  <si>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</si>
  <si>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</si>
  <si>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</si>
  <si>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</si>
  <si>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</si>
  <si>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</si>
  <si>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</si>
  <si>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</si>
  <si>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</si>
  <si>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</si>
  <si>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</si>
  <si>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</si>
  <si>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</si>
  <si>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</si>
  <si>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</si>
  <si>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</si>
  <si>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</si>
  <si>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</si>
  <si>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</si>
  <si>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</si>
  <si>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</si>
  <si>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</si>
  <si>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</si>
  <si>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</si>
  <si>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</si>
  <si>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</si>
  <si>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</si>
  <si>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</si>
  <si>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</si>
  <si>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</si>
  <si>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</si>
  <si>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</si>
  <si>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</si>
  <si>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</si>
  <si>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</si>
  <si>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</si>
  <si>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</si>
  <si>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</si>
  <si>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</si>
  <si>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</si>
  <si>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</si>
  <si>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</si>
  <si>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</si>
  <si>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</si>
  <si>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</si>
  <si>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</si>
  <si>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</si>
  <si>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</si>
  <si>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</si>
  <si>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</si>
  <si>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</si>
  <si>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</si>
  <si>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</si>
  <si>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</si>
  <si>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</si>
  <si>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</si>
  <si>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</si>
  <si>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</si>
  <si>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</si>
  <si>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</si>
  <si>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</si>
  <si>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</si>
  <si>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</si>
  <si>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</si>
  <si>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</si>
  <si>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</si>
  <si>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</si>
  <si>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</si>
  <si>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</si>
  <si>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</si>
  <si>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</si>
  <si>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</si>
  <si>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</si>
  <si>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</si>
  <si>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</si>
  <si>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</si>
  <si>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</si>
  <si>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</si>
  <si>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</si>
  <si>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</si>
  <si>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</si>
  <si>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</si>
  <si>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</si>
  <si>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</si>
  <si>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</si>
  <si>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</si>
  <si>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</si>
  <si>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</si>
  <si>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</si>
  <si>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</si>
  <si>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</si>
  <si>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</si>
  <si>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</si>
  <si>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</si>
  <si>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</si>
  <si>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</si>
  <si>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</si>
  <si>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</si>
  <si>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</si>
  <si>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</si>
  <si>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</si>
  <si>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</si>
  <si>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</si>
  <si>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</si>
  <si>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</si>
  <si>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</si>
  <si>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</si>
  <si>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</si>
  <si>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</si>
  <si>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</si>
  <si>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</si>
  <si>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</si>
  <si>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</si>
  <si>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</si>
  <si>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</si>
  <si>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</si>
  <si>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</si>
  <si>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</si>
  <si>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</si>
  <si>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</si>
  <si>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</si>
  <si>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</si>
  <si>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</si>
  <si>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</si>
  <si>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</si>
  <si>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</si>
  <si>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</si>
  <si>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</si>
  <si>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</si>
  <si>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</si>
  <si>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</si>
  <si>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</si>
  <si>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</si>
  <si>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</si>
  <si>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</si>
  <si>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</si>
  <si>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</si>
  <si>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</si>
  <si>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</si>
  <si>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</si>
  <si>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</si>
  <si>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</si>
  <si>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</si>
  <si>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</si>
  <si>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</si>
  <si>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</si>
  <si>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</si>
  <si>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</si>
  <si>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</si>
  <si>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</si>
  <si>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</si>
  <si>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</si>
  <si>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</si>
  <si>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</si>
  <si>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</si>
  <si>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</si>
  <si>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</si>
  <si>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</si>
  <si>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</si>
  <si>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</si>
  <si>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</si>
  <si>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</si>
  <si>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</si>
  <si>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</si>
  <si>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</si>
  <si>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</si>
  <si>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</si>
  <si>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</si>
  <si>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</si>
  <si>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</si>
  <si>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</si>
  <si>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</si>
  <si>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</si>
  <si>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</si>
  <si>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</si>
  <si>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</si>
  <si>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</si>
  <si>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</si>
  <si>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</si>
  <si>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</si>
  <si>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</si>
  <si>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</si>
  <si>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</si>
  <si>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</si>
  <si>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</si>
  <si>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</si>
  <si>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</si>
  <si>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</si>
  <si>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</si>
  <si>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</si>
  <si>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</si>
  <si>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</si>
  <si>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</si>
  <si>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</si>
  <si>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</si>
  <si>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</si>
  <si>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</si>
  <si>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</si>
  <si>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</si>
  <si>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</si>
  <si>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</si>
  <si>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</si>
  <si>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</si>
  <si>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</si>
  <si>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</si>
  <si>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</si>
  <si>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</si>
  <si>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</si>
  <si>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</si>
  <si>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</si>
  <si>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</si>
  <si>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</si>
  <si>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</si>
  <si>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</si>
  <si>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</si>
  <si>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</si>
  <si>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</si>
  <si>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</si>
  <si>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</si>
  <si>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</si>
  <si>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</si>
  <si>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</si>
  <si>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</si>
  <si>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</si>
  <si>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</si>
  <si>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</si>
  <si>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</si>
  <si>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</si>
  <si>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</si>
  <si>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</si>
  <si>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</si>
  <si>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</si>
  <si>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</si>
  <si>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</si>
  <si>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</si>
  <si>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</si>
  <si>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</si>
  <si>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</si>
  <si>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</si>
  <si>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</si>
  <si>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</si>
  <si>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</si>
  <si>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</si>
  <si>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</si>
  <si>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</si>
  <si>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</si>
  <si>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</si>
  <si>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</si>
  <si>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</si>
  <si>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</si>
  <si>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</si>
  <si>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</si>
  <si>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</si>
  <si>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</si>
  <si>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</si>
  <si>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</si>
  <si>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</si>
  <si>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</si>
  <si>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</si>
  <si>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</si>
  <si>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</si>
  <si>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</si>
  <si>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</si>
  <si>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</si>
  <si>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</si>
  <si>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</si>
  <si>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</si>
  <si>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</si>
  <si>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</si>
  <si>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</si>
  <si>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</si>
  <si>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</si>
  <si>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</si>
  <si>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</si>
  <si>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</si>
  <si>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</si>
  <si>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</si>
  <si>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</si>
  <si>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</si>
  <si>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</si>
  <si>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</si>
  <si>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</si>
  <si>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</si>
  <si>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</si>
  <si>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</si>
  <si>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</si>
  <si>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</si>
  <si>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</si>
  <si>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</si>
  <si>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</si>
  <si>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</si>
  <si>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</si>
  <si>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</si>
  <si>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</si>
  <si>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</si>
  <si>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</si>
  <si>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</si>
  <si>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</si>
  <si>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</si>
  <si>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</si>
  <si>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</si>
  <si>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</si>
  <si>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</si>
  <si>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</si>
  <si>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</si>
  <si>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</si>
  <si>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</si>
  <si>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</si>
  <si>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</si>
  <si>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</si>
  <si>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</si>
  <si>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</si>
  <si>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</si>
  <si>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</si>
  <si>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</si>
  <si>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</si>
  <si>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</si>
  <si>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</si>
  <si>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</si>
  <si>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</si>
  <si>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</si>
  <si>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</si>
  <si>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</si>
  <si>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</si>
  <si>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</si>
  <si>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</si>
  <si>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</si>
  <si>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</si>
  <si>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</si>
  <si>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</si>
  <si>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</si>
  <si>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</si>
  <si>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</si>
  <si>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</si>
  <si>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</si>
  <si>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</si>
  <si>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</si>
  <si>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</si>
  <si>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</si>
  <si>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</si>
  <si>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</si>
  <si>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</si>
  <si>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</si>
  <si>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</si>
  <si>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</si>
  <si>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</si>
  <si>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</si>
  <si>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</si>
  <si>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</si>
  <si>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</si>
  <si>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</si>
  <si>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</si>
  <si>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</si>
  <si>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</si>
  <si>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</si>
  <si>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</si>
  <si>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</si>
  <si>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</si>
  <si>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</si>
  <si>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</si>
  <si>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</si>
  <si>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</si>
  <si>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</si>
  <si>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</si>
  <si>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</si>
  <si>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</si>
  <si>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</si>
  <si>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</si>
  <si>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</si>
  <si>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</si>
  <si>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</si>
  <si>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</si>
  <si>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</si>
  <si>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</si>
  <si>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</si>
  <si>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</si>
  <si>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</si>
  <si>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</si>
  <si>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</si>
  <si>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</si>
  <si>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</si>
  <si>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</si>
  <si>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</si>
  <si>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</si>
  <si>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</si>
  <si>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</si>
  <si>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</si>
  <si>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</si>
  <si>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</si>
  <si>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</si>
  <si>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</si>
  <si>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</si>
  <si>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</si>
  <si>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</si>
  <si>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</si>
  <si>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</si>
  <si>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</si>
  <si>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</si>
  <si>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</si>
  <si>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</si>
  <si>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</si>
  <si>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</si>
  <si>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</si>
  <si>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</si>
  <si>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</si>
  <si>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</si>
  <si>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</si>
  <si>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</si>
  <si>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</si>
  <si>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</si>
  <si>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</si>
  <si>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</si>
  <si>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</si>
  <si>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</si>
  <si>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</si>
  <si>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</si>
  <si>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</si>
  <si>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</si>
  <si>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</si>
  <si>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</si>
  <si>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</si>
  <si>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</si>
  <si>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</si>
  <si>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</si>
  <si>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</si>
  <si>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</si>
  <si>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</si>
  <si>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</si>
  <si>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</si>
  <si>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</si>
  <si>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</si>
  <si>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</si>
  <si>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</si>
  <si>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</si>
  <si>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</si>
  <si>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</si>
  <si>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</si>
  <si>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</si>
  <si>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</si>
  <si>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</si>
  <si>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</si>
  <si>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</si>
  <si>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</si>
  <si>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</si>
  <si>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</si>
  <si>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</si>
  <si>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</si>
  <si>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</si>
  <si>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</si>
  <si>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</si>
  <si>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</si>
  <si>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</si>
  <si>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</si>
  <si>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</si>
  <si>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</si>
  <si>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</si>
  <si>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</si>
  <si>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</si>
  <si>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</si>
  <si>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</si>
  <si>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</si>
  <si>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</si>
  <si>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</si>
  <si>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</si>
  <si>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</si>
  <si>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</si>
  <si>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</si>
  <si>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</si>
  <si>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</si>
  <si>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</si>
  <si>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</si>
  <si>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</si>
  <si>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</si>
  <si>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</si>
  <si>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</si>
  <si>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</si>
  <si>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</si>
  <si>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</si>
  <si>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</si>
  <si>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</si>
  <si>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</si>
  <si>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</si>
  <si>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</si>
  <si>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</si>
  <si>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</si>
  <si>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</si>
  <si>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</si>
  <si>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</si>
  <si>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</si>
  <si>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</si>
  <si>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</si>
  <si>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</si>
  <si>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</si>
  <si>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</si>
  <si>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</si>
  <si>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</si>
  <si>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</si>
  <si>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</si>
  <si>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</si>
  <si>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</si>
  <si>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</si>
  <si>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</si>
  <si>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</si>
  <si>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</si>
  <si>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</si>
  <si>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</si>
  <si>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</si>
  <si>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</si>
  <si>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</si>
  <si>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</si>
  <si>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</si>
  <si>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</si>
  <si>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</si>
  <si>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</si>
  <si>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</si>
  <si>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</si>
  <si>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</si>
  <si>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</si>
  <si>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</si>
  <si>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</si>
  <si>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</si>
  <si>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</si>
  <si>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</si>
  <si>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</si>
  <si>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</si>
  <si>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</si>
  <si>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</si>
  <si>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</si>
  <si>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</si>
  <si>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</si>
  <si>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</si>
  <si>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</si>
  <si>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</si>
  <si>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</si>
  <si>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</si>
  <si>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</si>
  <si>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</si>
  <si>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</si>
  <si>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</si>
  <si>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</si>
  <si>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</si>
  <si>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</si>
  <si>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</si>
  <si>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</si>
  <si>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</si>
  <si>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</si>
  <si>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</si>
  <si>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</si>
  <si>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</si>
  <si>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</si>
  <si>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</si>
  <si>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</si>
  <si>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</si>
  <si>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</si>
  <si>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</si>
  <si>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</si>
  <si>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</si>
  <si>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</si>
  <si>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</si>
  <si>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</si>
  <si>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</si>
  <si>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</si>
  <si>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</si>
  <si>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</si>
  <si>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</si>
  <si>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</si>
  <si>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</si>
  <si>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</si>
  <si>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</si>
  <si>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</si>
  <si>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</si>
  <si>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</si>
  <si>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</si>
  <si>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</si>
  <si>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</si>
  <si>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</si>
  <si>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</si>
  <si>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</si>
  <si>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</si>
  <si>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</si>
  <si>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</si>
  <si>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</si>
  <si>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</si>
  <si>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</si>
  <si>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</si>
  <si>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</si>
  <si>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</si>
  <si>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</si>
  <si>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</si>
  <si>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</si>
  <si>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</si>
  <si>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</si>
  <si>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</si>
  <si>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</si>
  <si>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</si>
  <si>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</si>
  <si>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</si>
  <si>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</si>
  <si>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</si>
  <si>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</si>
  <si>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</si>
  <si>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</si>
  <si>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</si>
  <si>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</si>
  <si>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</si>
  <si>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</si>
  <si>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</si>
  <si>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</si>
  <si>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</si>
  <si>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</si>
  <si>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</si>
  <si>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</si>
  <si>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</si>
  <si>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</si>
  <si>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</si>
  <si>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</si>
  <si>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</si>
  <si>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</si>
  <si>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</si>
  <si>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</si>
  <si>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</si>
  <si>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</si>
  <si>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</si>
  <si>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</si>
  <si>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</si>
  <si>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</si>
  <si>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</si>
  <si>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</si>
  <si>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</si>
  <si>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</si>
  <si>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</si>
  <si>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</si>
  <si>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</si>
  <si>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</si>
  <si>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</si>
  <si>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</si>
  <si>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</si>
  <si>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</si>
  <si>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</si>
  <si>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</si>
  <si>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</si>
  <si>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</si>
  <si>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</si>
  <si>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</si>
  <si>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</si>
  <si>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</si>
  <si>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</si>
  <si>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</si>
  <si>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</si>
  <si>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</si>
  <si>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</si>
  <si>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</si>
  <si>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</si>
  <si>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</si>
  <si>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</si>
  <si>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</si>
  <si>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</si>
  <si>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</si>
  <si>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</si>
  <si>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</si>
  <si>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</si>
  <si>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</si>
  <si>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</si>
  <si>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</si>
  <si>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</si>
  <si>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</si>
  <si>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</si>
  <si>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</si>
  <si>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</si>
  <si>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</si>
  <si>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</si>
  <si>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</si>
  <si>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</si>
  <si>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</si>
  <si>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</si>
  <si>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</si>
  <si>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</si>
  <si>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</si>
  <si>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</si>
  <si>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</si>
  <si>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</si>
  <si>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</si>
  <si>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</si>
  <si>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</si>
  <si>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</si>
  <si>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</si>
  <si>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</si>
  <si>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</si>
  <si>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</si>
  <si>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</si>
  <si>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</si>
  <si>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</si>
  <si>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</si>
  <si>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</si>
  <si>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</si>
  <si>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</si>
  <si>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</si>
  <si>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</si>
  <si>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</si>
  <si>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</si>
  <si>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</si>
  <si>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</si>
  <si>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</si>
  <si>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</si>
  <si>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</si>
  <si>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</si>
  <si>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</si>
  <si>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</si>
  <si>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</si>
  <si>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</si>
  <si>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</si>
  <si>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</si>
  <si>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</si>
  <si>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</si>
  <si>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</si>
  <si>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</si>
  <si>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</si>
  <si>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</si>
  <si>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</si>
  <si>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</si>
  <si>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</si>
  <si>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</si>
  <si>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</si>
  <si>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</si>
  <si>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</si>
  <si>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</si>
  <si>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</si>
  <si>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</si>
  <si>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</si>
  <si>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</si>
  <si>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</si>
  <si>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</si>
  <si>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</si>
  <si>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</si>
  <si>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</si>
  <si>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</si>
  <si>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</si>
  <si>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</si>
  <si>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</si>
  <si>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</si>
  <si>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</si>
  <si>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</si>
  <si>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</si>
  <si>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</si>
  <si>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</si>
  <si>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</si>
  <si>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</si>
  <si>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</si>
  <si>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</si>
  <si>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</si>
  <si>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</si>
  <si>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</si>
  <si>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</si>
  <si>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</si>
  <si>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</si>
  <si>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</si>
  <si>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</si>
  <si>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</si>
  <si>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</si>
  <si>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</si>
  <si>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</si>
  <si>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</si>
  <si>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</si>
  <si>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</si>
  <si>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</si>
  <si>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</si>
  <si>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</si>
  <si>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</si>
  <si>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</si>
  <si>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</si>
  <si>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</si>
  <si>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</si>
  <si>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</si>
  <si>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</si>
  <si>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</si>
  <si>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</si>
  <si>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</si>
  <si>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</si>
  <si>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</si>
  <si>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</si>
  <si>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</si>
  <si>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</si>
  <si>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</si>
  <si>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</si>
  <si>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</si>
  <si>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</si>
  <si>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</si>
  <si>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</si>
  <si>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</si>
  <si>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</si>
  <si>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</si>
  <si>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</si>
  <si>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</si>
  <si>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</si>
  <si>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</si>
  <si>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</si>
  <si>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</si>
  <si>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</si>
  <si>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</si>
  <si>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</si>
  <si>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</si>
  <si>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</si>
  <si>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</si>
  <si>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</si>
  <si>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</si>
  <si>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</si>
  <si>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</si>
  <si>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</si>
  <si>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</si>
  <si>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</si>
  <si>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</si>
  <si>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</si>
  <si>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</si>
  <si>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</si>
  <si>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</si>
  <si>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</si>
  <si>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</si>
  <si>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</si>
  <si>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</si>
  <si>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</si>
  <si>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</si>
  <si>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</si>
  <si>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</si>
  <si>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</si>
  <si>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</si>
  <si>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</si>
  <si>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</si>
  <si>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</si>
  <si>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</si>
  <si>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</si>
  <si>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</si>
  <si>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</si>
  <si>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</si>
  <si>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</si>
  <si>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</si>
  <si>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</si>
  <si>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</si>
  <si>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</si>
  <si>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</si>
  <si>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</si>
  <si>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</si>
  <si>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</si>
  <si>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</si>
  <si>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</si>
  <si>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</si>
  <si>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</si>
  <si>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</si>
  <si>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</si>
  <si>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</si>
  <si>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</si>
  <si>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</si>
  <si>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</si>
  <si>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</si>
  <si>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</si>
  <si>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</si>
  <si>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</si>
  <si>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</si>
  <si>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</si>
  <si>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</si>
  <si>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</si>
  <si>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</si>
  <si>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</si>
  <si>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</si>
  <si>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</si>
  <si>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</si>
  <si>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</si>
  <si>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</si>
  <si>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</si>
  <si>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</si>
  <si>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</si>
  <si>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</si>
  <si>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</si>
  <si>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</si>
  <si>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</si>
  <si>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</si>
  <si>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</si>
  <si>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</si>
  <si>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</si>
  <si>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</si>
  <si>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</si>
  <si>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</si>
  <si>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</si>
  <si>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</si>
  <si>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</si>
  <si>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</si>
  <si>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</si>
  <si>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</si>
  <si>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</si>
  <si>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</si>
  <si>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</si>
  <si>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</si>
  <si>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</si>
  <si>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</si>
  <si>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</si>
  <si>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</si>
  <si>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</si>
  <si>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</si>
  <si>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</si>
  <si>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</si>
  <si>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</si>
  <si>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</si>
  <si>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</si>
  <si>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</si>
  <si>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</si>
  <si>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</si>
  <si>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</si>
  <si>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</si>
  <si>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</si>
  <si>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</si>
  <si>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</si>
  <si>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</si>
  <si>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</si>
  <si>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</si>
  <si>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</si>
  <si>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</si>
  <si>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</si>
  <si>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</si>
  <si>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</si>
  <si>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</si>
  <si>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</si>
  <si>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</si>
  <si>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</si>
  <si>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</si>
  <si>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</si>
  <si>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</si>
  <si>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</si>
  <si>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</si>
  <si>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</si>
  <si>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</si>
  <si>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</si>
  <si>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</si>
  <si>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</si>
  <si>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</si>
  <si>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</si>
  <si>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</si>
  <si>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</si>
  <si>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</si>
  <si>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</si>
  <si>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</si>
  <si>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</si>
  <si>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</si>
  <si>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</si>
  <si>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</si>
  <si>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</si>
  <si>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</si>
  <si>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</si>
  <si>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</si>
  <si>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</si>
  <si>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</si>
  <si>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</si>
  <si>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</si>
  <si>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</si>
  <si>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</si>
  <si>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</si>
  <si>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</si>
  <si>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</si>
  <si>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</si>
  <si>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</si>
  <si>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</si>
  <si>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</si>
  <si>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</si>
  <si>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</si>
  <si>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</si>
  <si>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</si>
  <si>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</si>
  <si>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</si>
  <si>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</si>
  <si>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</si>
  <si>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</si>
  <si>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</si>
  <si>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</si>
  <si>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</si>
  <si>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</si>
  <si>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</si>
  <si>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</si>
  <si>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</si>
  <si>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</si>
  <si>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</si>
  <si>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</si>
  <si>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</si>
  <si>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</si>
  <si>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</si>
  <si>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</si>
  <si>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</si>
  <si>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</si>
  <si>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</si>
  <si>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</si>
  <si>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</si>
  <si>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</si>
  <si>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</si>
  <si>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</si>
  <si>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</si>
  <si>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</si>
  <si>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</si>
  <si>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</si>
  <si>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</si>
  <si>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</si>
  <si>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</si>
  <si>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</si>
  <si>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</si>
  <si>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</si>
  <si>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</si>
  <si>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</si>
  <si>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</si>
  <si>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</si>
  <si>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</si>
  <si>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</si>
  <si>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</si>
  <si>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</si>
  <si>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</si>
  <si>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</si>
  <si>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</si>
  <si>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</si>
  <si>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</si>
  <si>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</si>
  <si>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</si>
  <si>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</si>
  <si>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</si>
  <si>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</si>
  <si>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</si>
  <si>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</si>
  <si>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</si>
  <si>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</si>
  <si>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</si>
  <si>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</si>
  <si>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</si>
  <si>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</si>
  <si>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</si>
  <si>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</si>
  <si>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</si>
  <si>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</si>
  <si>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</si>
  <si>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</si>
  <si>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</si>
  <si>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</si>
  <si>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</si>
  <si>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</si>
  <si>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</si>
  <si>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</si>
  <si>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</si>
  <si>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</si>
  <si>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</si>
  <si>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</si>
  <si>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</si>
  <si>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</si>
  <si>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</si>
  <si>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</si>
  <si>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</si>
  <si>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</si>
  <si>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</si>
  <si>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</si>
  <si>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</si>
  <si>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</si>
  <si>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</si>
  <si>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</si>
  <si>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</si>
  <si>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</si>
  <si>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</si>
  <si>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</si>
  <si>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</si>
  <si>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</si>
  <si>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</si>
  <si>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</si>
  <si>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</si>
  <si>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</si>
  <si>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</si>
  <si>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</si>
  <si>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</si>
  <si>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</si>
  <si>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</si>
  <si>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</si>
  <si>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</si>
  <si>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</si>
  <si>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</si>
  <si>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</si>
  <si>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</si>
  <si>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</si>
  <si>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</si>
  <si>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</si>
  <si>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</si>
  <si>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</si>
  <si>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</si>
  <si>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</si>
  <si>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</si>
  <si>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</si>
  <si>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</si>
  <si>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</si>
  <si>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</si>
  <si>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</si>
  <si>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</si>
  <si>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</si>
  <si>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</si>
  <si>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</si>
  <si>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</si>
  <si>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</si>
  <si>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</si>
  <si>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</si>
  <si>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</si>
  <si>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</si>
  <si>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</si>
  <si>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</si>
  <si>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</si>
  <si>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</si>
  <si>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</si>
  <si>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</si>
  <si>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</si>
  <si>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</si>
  <si>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</si>
  <si>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</si>
  <si>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</si>
  <si>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</si>
  <si>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</si>
  <si>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</si>
  <si>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</si>
  <si>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</si>
  <si>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</si>
  <si>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</si>
  <si>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</si>
  <si>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</si>
  <si>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</si>
  <si>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</si>
  <si>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</si>
  <si>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</si>
  <si>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</si>
  <si>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</si>
  <si>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</si>
  <si>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</si>
  <si>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</si>
  <si>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</si>
  <si>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</si>
  <si>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</si>
  <si>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</si>
  <si>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</si>
  <si>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</si>
  <si>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</si>
  <si>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</si>
  <si>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</si>
  <si>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</si>
  <si>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</si>
  <si>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</si>
  <si>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</si>
  <si>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</si>
  <si>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</si>
  <si>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</si>
  <si>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</si>
  <si>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</si>
  <si>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</si>
  <si>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</si>
  <si>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</si>
  <si>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</si>
  <si>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</si>
  <si>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</si>
  <si>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</si>
  <si>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</si>
  <si>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</si>
  <si>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</si>
  <si>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</si>
  <si>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</si>
  <si>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</si>
  <si>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</si>
  <si>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</si>
  <si>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</si>
  <si>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</si>
  <si>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</si>
  <si>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</si>
  <si>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</si>
  <si>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</si>
  <si>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</si>
  <si>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</si>
  <si>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</si>
  <si>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</si>
  <si>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</si>
  <si>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</si>
  <si>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</si>
  <si>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</si>
  <si>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</si>
  <si>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</si>
  <si>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</si>
  <si>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</si>
  <si>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</si>
  <si>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</si>
  <si>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</si>
  <si>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</si>
  <si>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</si>
  <si>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</si>
  <si>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</si>
  <si>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</si>
  <si>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</si>
  <si>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</si>
  <si>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</si>
  <si>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</si>
  <si>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</si>
  <si>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</si>
  <si>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</si>
  <si>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</si>
  <si>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</si>
  <si>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</si>
  <si>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</si>
  <si>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</si>
  <si>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</si>
  <si>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</si>
  <si>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</si>
  <si>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</si>
  <si>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</si>
  <si>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</si>
  <si>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</si>
  <si>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</si>
  <si>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</si>
  <si>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</si>
  <si>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</si>
  <si>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</si>
  <si>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</si>
  <si>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</si>
  <si>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</si>
  <si>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</si>
  <si>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</si>
  <si>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</si>
  <si>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</si>
  <si>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</si>
  <si>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</si>
  <si>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</si>
  <si>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</si>
  <si>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</si>
  <si>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</si>
  <si>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</si>
  <si>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</si>
  <si>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</si>
  <si>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</si>
  <si>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</si>
  <si>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</si>
  <si>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</si>
  <si>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</si>
  <si>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</si>
  <si>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</si>
  <si>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</si>
  <si>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</si>
  <si>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</si>
  <si>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</si>
  <si>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</si>
  <si>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</si>
  <si>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Average Donation</t>
  </si>
  <si>
    <t>Date Created Conversion</t>
  </si>
  <si>
    <t>Date Ended Conversion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</si>
  <si>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</si>
  <si>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</si>
  <si>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</si>
  <si>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</si>
  <si>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</si>
  <si>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</si>
  <si>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</si>
  <si>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</si>
  <si>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</si>
  <si>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</si>
  <si>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</si>
  <si>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</si>
  <si>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</si>
  <si>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</si>
  <si>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</si>
  <si>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</si>
  <si>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</si>
  <si>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</si>
  <si>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</si>
  <si>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</si>
  <si>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</si>
  <si>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</si>
  <si>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</si>
  <si>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</si>
  <si>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</si>
  <si>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</si>
  <si>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</si>
  <si>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</si>
  <si>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</si>
  <si>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</si>
  <si>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</si>
  <si>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</si>
  <si>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</si>
  <si>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</si>
  <si>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</si>
  <si>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</si>
  <si>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</si>
  <si>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</si>
  <si>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</si>
  <si>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</si>
  <si>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</si>
  <si>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</si>
  <si>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</si>
  <si>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</si>
  <si>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</si>
  <si>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</si>
  <si>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</si>
  <si>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</si>
  <si>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</si>
  <si>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</si>
  <si>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</si>
  <si>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</si>
  <si>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</si>
  <si>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</si>
  <si>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</si>
  <si>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</si>
  <si>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</si>
  <si>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</si>
  <si>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</si>
  <si>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</si>
  <si>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</si>
  <si>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</si>
  <si>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</si>
  <si>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</si>
  <si>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</si>
  <si>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</si>
  <si>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</si>
  <si>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</si>
  <si>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</si>
  <si>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</si>
  <si>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</si>
  <si>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</si>
  <si>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Successful</t>
  </si>
  <si>
    <t>Median</t>
  </si>
  <si>
    <t>Minimum</t>
  </si>
  <si>
    <t>Maximum</t>
  </si>
  <si>
    <t>Variance</t>
  </si>
  <si>
    <t>Standard Deviation</t>
  </si>
  <si>
    <t>Failed</t>
  </si>
  <si>
    <t>Q3</t>
  </si>
  <si>
    <t>Q1</t>
  </si>
  <si>
    <t>IQR</t>
  </si>
  <si>
    <t>Q1 - (1.5 * IQR) Boundary</t>
  </si>
  <si>
    <t>Q3 + (1.5 * IQR) Boundary</t>
  </si>
  <si>
    <t>High outliers (Count)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</si>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</sst>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d\/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6" fillId="0" borderId="0" xfId="0" applyFont="1"/>
    <xf numFmtId="9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9799"/>
        </patternFill>
      </fill>
    </dxf>
    <dxf>
      <fill>
        <patternFill>
          <bgColor rgb="FFA9D08F"/>
        </patternFill>
      </fill>
    </dxf>
    <dxf>
      <fill>
        <patternFill>
          <bgColor rgb="FF5B9BD5"/>
        </patternFill>
      </fill>
    </dxf>
    <dxf>
      <fill>
        <patternFill>
          <bgColor rgb="FFFFD966"/>
        </patternFill>
      </fill>
    </dxf>
    <dxf>
      <fill>
        <patternFill>
          <bgColor rgb="FFFF9799"/>
        </patternFill>
      </fill>
    </dxf>
    <dxf>
      <fill>
        <patternFill>
          <bgColor rgb="FFA9D08F"/>
        </patternFill>
      </fill>
    </dxf>
  </dxfs>
  <tableStyles count="0" defaultTableStyle="TableStyleMedium2" defaultPivotStyle="PivotStyleLight16"/>
  <colors>
    <mruColors>
      <color rgb="FFFF9799"/>
      <color rgb="FFA9D08F"/>
      <color rgb="FF264478"/>
      <color rgb="FFFFC000"/>
      <color rgb="FF5B9BD5"/>
      <color rgb="FF0070C0"/>
      <color rgb="FFFA6A6B"/>
      <color rgb="FFFFDA66"/>
      <color rgb="FFC00000"/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0"/>
  </c:pivotSource>
  <c:chart>
    <c:autoTitleDeleted val="0"/>
    <c:pivotFmts>
      <c:pivotFmt>
        <c:idx val="0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2E9A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323F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9E4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75-B64E-B627-665D58A2E10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2E9AE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5-B64E-B627-665D58A2E10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323F5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75-B64E-B627-665D58A2E10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9E4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75-B64E-B627-665D58A2E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1193183"/>
        <c:axId val="1707616672"/>
      </c:barChart>
      <c:catAx>
        <c:axId val="190119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616672"/>
        <c:crosses val="autoZero"/>
        <c:auto val="1"/>
        <c:lblAlgn val="ctr"/>
        <c:lblOffset val="100"/>
        <c:noMultiLvlLbl val="0"/>
      </c:catAx>
      <c:valAx>
        <c:axId val="170761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19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0"/>
  </c:pivotSource>
  <c:chart>
    <c:autoTitleDeleted val="0"/>
    <c:pivotFmts>
      <c:pivotFmt>
        <c:idx val="0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A5A5A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5C9BD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C-6243-A6CB-840F95D9311E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C-6243-A6CB-840F95D9311E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1C-6243-A6CB-840F95D9311E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5C9BD5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1C-6243-A6CB-840F95D93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1857887"/>
        <c:axId val="1782455295"/>
      </c:barChart>
      <c:catAx>
        <c:axId val="190185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55295"/>
        <c:crosses val="autoZero"/>
        <c:auto val="1"/>
        <c:lblAlgn val="ctr"/>
        <c:lblOffset val="100"/>
        <c:noMultiLvlLbl val="0"/>
      </c:catAx>
      <c:valAx>
        <c:axId val="178245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85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[CrowdFundingBook.xlsx]Sheet3!PivotTable4</c:name>
    <c:fmtId val="0"/>
  </c:pivotSource>
  <c:chart>
    <c:autoTitleDeleted val="0"/>
    <c:pivotFmts>
      <c:pivotFmt>
        <c:idx val="0"/>
        <c:spPr>
          <a:ln w="28575" cap="rnd">
            <a:solidFill>
              <a:srgbClr val="FFDA66"/>
            </a:solidFill>
            <a:round/>
          </a:ln>
          <a:effectLst/>
        </c:spPr>
        <c:marker>
          <c:symbol val="circle"/>
          <c:size val="5"/>
          <c:spPr>
            <a:solidFill>
              <a:srgbClr val="FFDA66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A6A6B"/>
            </a:solidFill>
            <a:round/>
          </a:ln>
          <a:effectLst/>
        </c:spPr>
        <c:marker>
          <c:symbol val="circle"/>
          <c:size val="5"/>
          <c:spPr>
            <a:solidFill>
              <a:srgbClr val="FA6A6B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DA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DA66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A3-AC4C-AD00-799EEE91F939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A6A6B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A6A6B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3-AC4C-AD00-799EEE91F939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A3-AC4C-AD00-799EEE91F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628736"/>
        <c:axId val="2029216575"/>
      </c:lineChart>
      <c:catAx>
        <c:axId val="14762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216575"/>
        <c:crosses val="autoZero"/>
        <c:auto val="1"/>
        <c:lblAlgn val="ctr"/>
        <c:lblOffset val="100"/>
        <c:noMultiLvlLbl val="0"/>
      </c:catAx>
      <c:valAx>
        <c:axId val="202921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2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rgbClr val="5B9BD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CEE-B64C-B072-5DBF3A4B4BD7}"/>
              </c:ext>
            </c:extLst>
          </c:dPt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EE-B64C-B072-5DBF3A4B4BD7}"/>
            </c:ext>
          </c:extLst>
        </c:ser>
        <c:ser>
          <c:idx val="5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CEE-B64C-B072-5DBF3A4B4BD7}"/>
            </c:ext>
          </c:extLst>
        </c:ser>
        <c:ser>
          <c:idx val="6"/>
          <c:order val="2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264478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CEE-B64C-B072-5DBF3A4B4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2432544"/>
        <c:axId val="1864455792"/>
      </c:lineChart>
      <c:catAx>
        <c:axId val="70243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455792"/>
        <c:crosses val="autoZero"/>
        <c:auto val="1"/>
        <c:lblAlgn val="ctr"/>
        <c:lblOffset val="100"/>
        <c:noMultiLvlLbl val="0"/>
      </c:catAx>
      <c:valAx>
        <c:axId val="18644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43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boxWhisker" uniqueId="{2ABBECE7-4475-974B-B2CF-0B7C791FF40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boxWhisker" uniqueId="{ACD8C3BB-EFB0-034B-9FEF-CAB7F825D19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</xdr:colOff>
      <xdr:row>2</xdr:row>
      <xdr:rowOff>63500</xdr:rowOff>
    </xdr:from>
    <xdr:to>
      <xdr:col>16</xdr:col>
      <xdr:colOff>372532</xdr:colOff>
      <xdr:row>25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E24672-1004-F162-38B8-B5C9BE484A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304799</xdr:colOff>
      <xdr:row>2</xdr:row>
      <xdr:rowOff>99060</xdr:rowOff>
    </xdr:from>
    <xdr:to>
      <xdr:col>17</xdr:col>
      <xdr:colOff>563032</xdr:colOff>
      <xdr:row>30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BCC8E-DA7E-1CC2-8729-348EEAF23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63499</xdr:colOff>
      <xdr:row>1</xdr:row>
      <xdr:rowOff>63500</xdr:rowOff>
    </xdr:from>
    <xdr:to>
      <xdr:col>16</xdr:col>
      <xdr:colOff>232832</xdr:colOff>
      <xdr:row>26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15DF85-888E-CB80-8D8C-871A1F3F2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237068</xdr:colOff>
      <xdr:row>13</xdr:row>
      <xdr:rowOff>165100</xdr:rowOff>
    </xdr:from>
    <xdr:to>
      <xdr:col>14</xdr:col>
      <xdr:colOff>228600</xdr:colOff>
      <xdr:row>38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AFCB2F-14DF-765A-FD06-BF476CD18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0</xdr:rowOff>
    </xdr:from>
    <xdr:to>
      <xdr:col>9</xdr:col>
      <xdr:colOff>1206500</xdr:colOff>
      <xdr:row>29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96DCDC8-8B1E-0840-A78B-DE148E33F8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81600" y="3251200"/>
              <a:ext cx="4673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16</xdr:row>
      <xdr:rowOff>0</xdr:rowOff>
    </xdr:from>
    <xdr:to>
      <xdr:col>15</xdr:col>
      <xdr:colOff>342900</xdr:colOff>
      <xdr:row>29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BABFFE4-294F-9046-857B-6B7730CF40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88600" y="3251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28.680328009257" createdVersion="8" refreshedVersion="8" minRefreshableVersion="3" recordCount="1000" xr:uid="{332DB61F-2DCE-1D46-8FEC-E7DB3EB8511D}">
  <cacheSource type="worksheet">
    <worksheetSource ref="A1:T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3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Years" numFmtId="0" databaseField="0">
      <fieldGroup base="13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45CAB9-4992-8A4D-AA21-704F9120D72F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17421E-B487-BA42-BBAB-11A544E1E8F4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76E6A0-1F80-1E4C-BE18-0D3A5DA322B5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0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3" width="11.1640625" bestFit="1" customWidth="1"/>
    <col min="14" max="15" width="21.83203125" bestFit="1" customWidth="1"/>
    <col min="18" max="18" width="28" bestFit="1" customWidth="1"/>
    <col min="19" max="19" width="14.33203125" bestFit="1" customWidth="1"/>
    <col min="20" max="20" width="12.1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2033</v>
      </c>
      <c r="O1" s="1" t="s">
        <v>2034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2031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>
        <f>ROUND(IF(H2=0,0,E2/H2),2)</f>
        <v>0</v>
      </c>
      <c r="J2" t="s">
        <v>15</v>
      </c>
      <c r="K2" t="s">
        <v>16</v>
      </c>
      <c r="L2">
        <v>1448690400</v>
      </c>
      <c r="M2">
        <v>1450159200</v>
      </c>
      <c r="N2" s="4">
        <f t="shared" ref="N2:N65" si="0">DATE(1970,1,1)+(L2/86400)</f>
        <v>42336.25</v>
      </c>
      <c r="O2" s="4">
        <f t="shared" ref="O2:O65" si="1">DATE(1970,1,1)+(M2/86400)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2">ROUND((E3/D3)*100,0)</f>
        <v>1040</v>
      </c>
      <c r="G3" t="s">
        <v>20</v>
      </c>
      <c r="H3">
        <v>158</v>
      </c>
      <c r="I3">
        <f t="shared" ref="I3:I66" si="3">ROUND(IF(H3=0,0,E3/H3),2)</f>
        <v>92.15</v>
      </c>
      <c r="J3" t="s">
        <v>21</v>
      </c>
      <c r="K3" t="s">
        <v>22</v>
      </c>
      <c r="L3">
        <v>1408424400</v>
      </c>
      <c r="M3">
        <v>1408597200</v>
      </c>
      <c r="N3" s="4">
        <f t="shared" si="0"/>
        <v>41870.208333333336</v>
      </c>
      <c r="O3" s="4">
        <f t="shared" si="1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2"/>
        <v>131</v>
      </c>
      <c r="G4" t="s">
        <v>20</v>
      </c>
      <c r="H4">
        <v>1425</v>
      </c>
      <c r="I4">
        <f t="shared" si="3"/>
        <v>100.02</v>
      </c>
      <c r="J4" t="s">
        <v>26</v>
      </c>
      <c r="K4" t="s">
        <v>27</v>
      </c>
      <c r="L4">
        <v>1384668000</v>
      </c>
      <c r="M4">
        <v>1384840800</v>
      </c>
      <c r="N4" s="4">
        <f t="shared" si="0"/>
        <v>41595.25</v>
      </c>
      <c r="O4" s="4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2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s="4">
        <f t="shared" si="0"/>
        <v>43688.208333333328</v>
      </c>
      <c r="O5" s="4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2"/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s="4">
        <f t="shared" si="0"/>
        <v>43485.25</v>
      </c>
      <c r="O6" s="4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2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s="4">
        <f t="shared" si="0"/>
        <v>41149.208333333336</v>
      </c>
      <c r="O7" s="4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2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s="4">
        <f t="shared" si="0"/>
        <v>42991.208333333328</v>
      </c>
      <c r="O8" s="4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2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s="4">
        <f t="shared" si="0"/>
        <v>42229.208333333328</v>
      </c>
      <c r="O9" s="4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2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s="4">
        <f t="shared" si="0"/>
        <v>40399.208333333336</v>
      </c>
      <c r="O10" s="4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2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s="4">
        <f t="shared" si="0"/>
        <v>41536.208333333336</v>
      </c>
      <c r="O11" s="4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2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4">
        <f t="shared" si="0"/>
        <v>40404.208333333336</v>
      </c>
      <c r="O12" s="4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2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s="4">
        <f t="shared" si="0"/>
        <v>40442.208333333336</v>
      </c>
      <c r="O13" s="4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2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s="4">
        <f t="shared" si="0"/>
        <v>43760.208333333328</v>
      </c>
      <c r="O14" s="4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2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s="4">
        <f t="shared" si="0"/>
        <v>42532.208333333328</v>
      </c>
      <c r="O15" s="4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2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s="4">
        <f t="shared" si="0"/>
        <v>40974.25</v>
      </c>
      <c r="O16" s="4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2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s="4">
        <f t="shared" si="0"/>
        <v>43809.25</v>
      </c>
      <c r="O17" s="4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2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4">
        <f t="shared" si="0"/>
        <v>41661.25</v>
      </c>
      <c r="O18" s="4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2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>
        <v>1294898400</v>
      </c>
      <c r="N19" s="4">
        <f t="shared" si="0"/>
        <v>40555.25</v>
      </c>
      <c r="O19" s="4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2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>
        <v>1537074000</v>
      </c>
      <c r="N20" s="4">
        <f t="shared" si="0"/>
        <v>43351.208333333328</v>
      </c>
      <c r="O20" s="4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2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s="4">
        <f t="shared" si="0"/>
        <v>43528.25</v>
      </c>
      <c r="O21" s="4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2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s="4">
        <f t="shared" si="0"/>
        <v>41848.208333333336</v>
      </c>
      <c r="O22" s="4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2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s="4">
        <f t="shared" si="0"/>
        <v>40770.208333333336</v>
      </c>
      <c r="O23" s="4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2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s="4">
        <f t="shared" si="0"/>
        <v>43193.208333333328</v>
      </c>
      <c r="O24" s="4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2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s="4">
        <f t="shared" si="0"/>
        <v>43510.25</v>
      </c>
      <c r="O25" s="4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2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s="4">
        <f t="shared" si="0"/>
        <v>41811.208333333336</v>
      </c>
      <c r="O26" s="4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2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s="4">
        <f t="shared" si="0"/>
        <v>40681.208333333336</v>
      </c>
      <c r="O27" s="4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2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s="4">
        <f t="shared" si="0"/>
        <v>43312.208333333328</v>
      </c>
      <c r="O28" s="4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2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4">
        <f t="shared" si="0"/>
        <v>42280.208333333328</v>
      </c>
      <c r="O29" s="4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2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s="4">
        <f t="shared" si="0"/>
        <v>40218.25</v>
      </c>
      <c r="O30" s="4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2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s="4">
        <f t="shared" si="0"/>
        <v>43301.208333333328</v>
      </c>
      <c r="O31" s="4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2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s="4">
        <f t="shared" si="0"/>
        <v>43609.208333333328</v>
      </c>
      <c r="O32" s="4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2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s="4">
        <f t="shared" si="0"/>
        <v>42374.25</v>
      </c>
      <c r="O33" s="4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2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s="4">
        <f t="shared" si="0"/>
        <v>43110.25</v>
      </c>
      <c r="O34" s="4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2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s="4">
        <f t="shared" si="0"/>
        <v>41917.208333333336</v>
      </c>
      <c r="O35" s="4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2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4">
        <f t="shared" si="0"/>
        <v>42817.208333333328</v>
      </c>
      <c r="O36" s="4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2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s="4">
        <f t="shared" si="0"/>
        <v>43484.25</v>
      </c>
      <c r="O37" s="4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2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s="4">
        <f t="shared" si="0"/>
        <v>40600.25</v>
      </c>
      <c r="O38" s="4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2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s="4">
        <f t="shared" si="0"/>
        <v>43744.208333333328</v>
      </c>
      <c r="O39" s="4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2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4">
        <f t="shared" si="0"/>
        <v>40469.208333333336</v>
      </c>
      <c r="O40" s="4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2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s="4">
        <f t="shared" si="0"/>
        <v>41330.25</v>
      </c>
      <c r="O41" s="4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2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s="4">
        <f t="shared" si="0"/>
        <v>40334.208333333336</v>
      </c>
      <c r="O42" s="4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2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s="4">
        <f t="shared" si="0"/>
        <v>41156.208333333336</v>
      </c>
      <c r="O43" s="4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2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s="4">
        <f t="shared" si="0"/>
        <v>40728.208333333336</v>
      </c>
      <c r="O44" s="4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2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s="4">
        <f t="shared" si="0"/>
        <v>41844.208333333336</v>
      </c>
      <c r="O45" s="4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2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s="4">
        <f t="shared" si="0"/>
        <v>43541.208333333328</v>
      </c>
      <c r="O46" s="4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2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s="4">
        <f t="shared" si="0"/>
        <v>42676.208333333328</v>
      </c>
      <c r="O47" s="4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2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s="4">
        <f t="shared" si="0"/>
        <v>40367.208333333336</v>
      </c>
      <c r="O48" s="4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2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s="4">
        <f t="shared" si="0"/>
        <v>41727.208333333336</v>
      </c>
      <c r="O49" s="4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2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s="4">
        <f t="shared" si="0"/>
        <v>42180.208333333328</v>
      </c>
      <c r="O50" s="4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2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s="4">
        <f t="shared" si="0"/>
        <v>43758.208333333328</v>
      </c>
      <c r="O51" s="4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2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4">
        <f t="shared" si="0"/>
        <v>41487.208333333336</v>
      </c>
      <c r="O52" s="4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2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s="4">
        <f t="shared" si="0"/>
        <v>40995.208333333336</v>
      </c>
      <c r="O53" s="4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2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s="4">
        <f t="shared" si="0"/>
        <v>40436.208333333336</v>
      </c>
      <c r="O54" s="4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2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s="4">
        <f t="shared" si="0"/>
        <v>41779.208333333336</v>
      </c>
      <c r="O55" s="4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2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s="4">
        <f t="shared" si="0"/>
        <v>43170.25</v>
      </c>
      <c r="O56" s="4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2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s="4">
        <f t="shared" si="0"/>
        <v>43311.208333333328</v>
      </c>
      <c r="O57" s="4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2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s="4">
        <f t="shared" si="0"/>
        <v>42014.25</v>
      </c>
      <c r="O58" s="4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2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s="4">
        <f t="shared" si="0"/>
        <v>42979.208333333328</v>
      </c>
      <c r="O59" s="4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2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s="4">
        <f t="shared" si="0"/>
        <v>42268.208333333328</v>
      </c>
      <c r="O60" s="4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2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s="4">
        <f t="shared" si="0"/>
        <v>42898.208333333328</v>
      </c>
      <c r="O61" s="4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2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s="4">
        <f t="shared" si="0"/>
        <v>41107.208333333336</v>
      </c>
      <c r="O62" s="4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2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s="4">
        <f t="shared" si="0"/>
        <v>40595.25</v>
      </c>
      <c r="O63" s="4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2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s="4">
        <f t="shared" si="0"/>
        <v>42160.208333333328</v>
      </c>
      <c r="O64" s="4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2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4">
        <f t="shared" si="0"/>
        <v>42853.208333333328</v>
      </c>
      <c r="O65" s="4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2"/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s="4">
        <f t="shared" ref="N66:N129" si="4">DATE(1970,1,1)+(L66/86400)</f>
        <v>43283.208333333328</v>
      </c>
      <c r="O66" s="4">
        <f t="shared" ref="O66:O129" si="5">DATE(1970,1,1)+(M66/86400)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6">ROUND((E67/D67)*100,0)</f>
        <v>236</v>
      </c>
      <c r="G67" t="s">
        <v>20</v>
      </c>
      <c r="H67">
        <v>236</v>
      </c>
      <c r="I67">
        <f t="shared" ref="I67:I130" si="7">ROUND(IF(H67=0,0,E67/H67),2)</f>
        <v>61.04</v>
      </c>
      <c r="J67" t="s">
        <v>21</v>
      </c>
      <c r="K67" t="s">
        <v>22</v>
      </c>
      <c r="L67">
        <v>1296108000</v>
      </c>
      <c r="M67">
        <v>1296712800</v>
      </c>
      <c r="N67" s="4">
        <f t="shared" si="4"/>
        <v>40570.25</v>
      </c>
      <c r="O67" s="4">
        <f t="shared" si="5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6"/>
        <v>45</v>
      </c>
      <c r="G68" t="s">
        <v>14</v>
      </c>
      <c r="H68">
        <v>12</v>
      </c>
      <c r="I68">
        <f t="shared" si="7"/>
        <v>108.92</v>
      </c>
      <c r="J68" t="s">
        <v>21</v>
      </c>
      <c r="K68" t="s">
        <v>22</v>
      </c>
      <c r="L68">
        <v>1428469200</v>
      </c>
      <c r="M68">
        <v>1428901200</v>
      </c>
      <c r="N68" s="4">
        <f t="shared" si="4"/>
        <v>42102.208333333328</v>
      </c>
      <c r="O68" s="4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6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s="4">
        <f t="shared" si="4"/>
        <v>40203.25</v>
      </c>
      <c r="O69" s="4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6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4">
        <f t="shared" si="4"/>
        <v>42943.208333333328</v>
      </c>
      <c r="O70" s="4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6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4">
        <f t="shared" si="4"/>
        <v>40531.25</v>
      </c>
      <c r="O71" s="4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6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4">
        <f t="shared" si="4"/>
        <v>40484.208333333336</v>
      </c>
      <c r="O72" s="4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6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4">
        <f t="shared" si="4"/>
        <v>43799.25</v>
      </c>
      <c r="O73" s="4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6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4">
        <f t="shared" si="4"/>
        <v>42186.208333333328</v>
      </c>
      <c r="O74" s="4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6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4">
        <f t="shared" si="4"/>
        <v>42701.25</v>
      </c>
      <c r="O75" s="4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6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4">
        <f t="shared" si="4"/>
        <v>42456.208333333328</v>
      </c>
      <c r="O76" s="4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6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4">
        <f t="shared" si="4"/>
        <v>43296.208333333328</v>
      </c>
      <c r="O77" s="4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6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4">
        <f t="shared" si="4"/>
        <v>42027.25</v>
      </c>
      <c r="O78" s="4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6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4">
        <f t="shared" si="4"/>
        <v>40448.208333333336</v>
      </c>
      <c r="O79" s="4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6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4">
        <f t="shared" si="4"/>
        <v>43206.208333333328</v>
      </c>
      <c r="O80" s="4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6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4">
        <f t="shared" si="4"/>
        <v>43267.208333333328</v>
      </c>
      <c r="O81" s="4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6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4">
        <f t="shared" si="4"/>
        <v>42976.208333333328</v>
      </c>
      <c r="O82" s="4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6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4">
        <f t="shared" si="4"/>
        <v>43062.25</v>
      </c>
      <c r="O83" s="4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6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4">
        <f t="shared" si="4"/>
        <v>43482.25</v>
      </c>
      <c r="O84" s="4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6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4">
        <f t="shared" si="4"/>
        <v>42579.208333333328</v>
      </c>
      <c r="O85" s="4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6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4">
        <f t="shared" si="4"/>
        <v>41118.208333333336</v>
      </c>
      <c r="O86" s="4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6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4">
        <f t="shared" si="4"/>
        <v>40797.208333333336</v>
      </c>
      <c r="O87" s="4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6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4">
        <f t="shared" si="4"/>
        <v>42128.208333333328</v>
      </c>
      <c r="O88" s="4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6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4">
        <f t="shared" si="4"/>
        <v>40610.25</v>
      </c>
      <c r="O89" s="4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6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4">
        <f t="shared" si="4"/>
        <v>42110.208333333328</v>
      </c>
      <c r="O90" s="4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6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4">
        <f t="shared" si="4"/>
        <v>40283.208333333336</v>
      </c>
      <c r="O91" s="4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6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4">
        <f t="shared" si="4"/>
        <v>42425.25</v>
      </c>
      <c r="O92" s="4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6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4">
        <f t="shared" si="4"/>
        <v>42588.208333333328</v>
      </c>
      <c r="O93" s="4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6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4">
        <f t="shared" si="4"/>
        <v>40352.208333333336</v>
      </c>
      <c r="O94" s="4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6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4">
        <f t="shared" si="4"/>
        <v>41202.208333333336</v>
      </c>
      <c r="O95" s="4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6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4">
        <f t="shared" si="4"/>
        <v>43562.208333333328</v>
      </c>
      <c r="O96" s="4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6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4">
        <f t="shared" si="4"/>
        <v>43752.208333333328</v>
      </c>
      <c r="O97" s="4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6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4">
        <f t="shared" si="4"/>
        <v>40612.25</v>
      </c>
      <c r="O98" s="4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6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4">
        <f t="shared" si="4"/>
        <v>42180.208333333328</v>
      </c>
      <c r="O99" s="4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6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4">
        <f t="shared" si="4"/>
        <v>42212.208333333328</v>
      </c>
      <c r="O100" s="4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6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4">
        <f t="shared" si="4"/>
        <v>41968.25</v>
      </c>
      <c r="O101" s="4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6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4">
        <f t="shared" si="4"/>
        <v>40835.208333333336</v>
      </c>
      <c r="O102" s="4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6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4">
        <f t="shared" si="4"/>
        <v>42056.25</v>
      </c>
      <c r="O103" s="4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6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4">
        <f t="shared" si="4"/>
        <v>43234.208333333328</v>
      </c>
      <c r="O104" s="4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6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4">
        <f t="shared" si="4"/>
        <v>40475.208333333336</v>
      </c>
      <c r="O105" s="4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6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4">
        <f t="shared" si="4"/>
        <v>42878.208333333328</v>
      </c>
      <c r="O106" s="4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6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4">
        <f t="shared" si="4"/>
        <v>41366.208333333336</v>
      </c>
      <c r="O107" s="4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6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4">
        <f t="shared" si="4"/>
        <v>43716.208333333328</v>
      </c>
      <c r="O108" s="4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6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4">
        <f t="shared" si="4"/>
        <v>43213.208333333328</v>
      </c>
      <c r="O109" s="4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6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4">
        <f t="shared" si="4"/>
        <v>41005.208333333336</v>
      </c>
      <c r="O110" s="4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6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4">
        <f t="shared" si="4"/>
        <v>41651.25</v>
      </c>
      <c r="O111" s="4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6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4">
        <f t="shared" si="4"/>
        <v>43354.208333333328</v>
      </c>
      <c r="O112" s="4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6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4">
        <f t="shared" si="4"/>
        <v>41174.208333333336</v>
      </c>
      <c r="O113" s="4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6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4">
        <f t="shared" si="4"/>
        <v>41875.208333333336</v>
      </c>
      <c r="O114" s="4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6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4">
        <f t="shared" si="4"/>
        <v>42990.208333333328</v>
      </c>
      <c r="O115" s="4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6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4">
        <f t="shared" si="4"/>
        <v>43564.208333333328</v>
      </c>
      <c r="O116" s="4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6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4">
        <f t="shared" si="4"/>
        <v>43056.25</v>
      </c>
      <c r="O117" s="4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6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4">
        <f t="shared" si="4"/>
        <v>42265.208333333328</v>
      </c>
      <c r="O118" s="4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6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4">
        <f t="shared" si="4"/>
        <v>40808.208333333336</v>
      </c>
      <c r="O119" s="4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6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4">
        <f t="shared" si="4"/>
        <v>41665.25</v>
      </c>
      <c r="O120" s="4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6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4">
        <f t="shared" si="4"/>
        <v>41806.208333333336</v>
      </c>
      <c r="O121" s="4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6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4">
        <f t="shared" si="4"/>
        <v>42111.208333333328</v>
      </c>
      <c r="O122" s="4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6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4">
        <f t="shared" si="4"/>
        <v>41917.208333333336</v>
      </c>
      <c r="O123" s="4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6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4">
        <f t="shared" si="4"/>
        <v>41970.25</v>
      </c>
      <c r="O124" s="4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6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4">
        <f t="shared" si="4"/>
        <v>42332.25</v>
      </c>
      <c r="O125" s="4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6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4">
        <f t="shared" si="4"/>
        <v>43598.208333333328</v>
      </c>
      <c r="O126" s="4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6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4">
        <f t="shared" si="4"/>
        <v>43362.208333333328</v>
      </c>
      <c r="O127" s="4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6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4">
        <f t="shared" si="4"/>
        <v>42596.208333333328</v>
      </c>
      <c r="O128" s="4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6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4">
        <f t="shared" si="4"/>
        <v>40310.208333333336</v>
      </c>
      <c r="O129" s="4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6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4">
        <f t="shared" ref="N130:N193" si="8">DATE(1970,1,1)+(L130/86400)</f>
        <v>40417.208333333336</v>
      </c>
      <c r="O130" s="4">
        <f t="shared" ref="O130:O193" si="9">DATE(1970,1,1)+(M130/86400)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10">ROUND((E131/D131)*100,0)</f>
        <v>3</v>
      </c>
      <c r="G131" t="s">
        <v>74</v>
      </c>
      <c r="H131">
        <v>55</v>
      </c>
      <c r="I131">
        <f t="shared" ref="I131:I194" si="11">ROUND(IF(H131=0,0,E131/H131),2)</f>
        <v>86.47</v>
      </c>
      <c r="J131" t="s">
        <v>26</v>
      </c>
      <c r="K131" t="s">
        <v>27</v>
      </c>
      <c r="L131">
        <v>1422943200</v>
      </c>
      <c r="M131">
        <v>1425103200</v>
      </c>
      <c r="N131" s="4">
        <f t="shared" si="8"/>
        <v>42038.25</v>
      </c>
      <c r="O131" s="4">
        <f t="shared" si="9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0"/>
        <v>155</v>
      </c>
      <c r="G132" t="s">
        <v>20</v>
      </c>
      <c r="H132">
        <v>533</v>
      </c>
      <c r="I132">
        <f t="shared" si="11"/>
        <v>28</v>
      </c>
      <c r="J132" t="s">
        <v>36</v>
      </c>
      <c r="K132" t="s">
        <v>37</v>
      </c>
      <c r="L132">
        <v>1319605200</v>
      </c>
      <c r="M132">
        <v>1320991200</v>
      </c>
      <c r="N132" s="4">
        <f t="shared" si="8"/>
        <v>40842.208333333336</v>
      </c>
      <c r="O132" s="4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0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>
        <v>1386828000</v>
      </c>
      <c r="N133" s="4">
        <f t="shared" si="8"/>
        <v>41607.25</v>
      </c>
      <c r="O133" s="4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0"/>
        <v>116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>
        <v>1517119200</v>
      </c>
      <c r="N134" s="4">
        <f t="shared" si="8"/>
        <v>43112.25</v>
      </c>
      <c r="O134" s="4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0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>
        <v>1315026000</v>
      </c>
      <c r="N135" s="4">
        <f t="shared" si="8"/>
        <v>40767.208333333336</v>
      </c>
      <c r="O135" s="4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0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>
        <v>1312693200</v>
      </c>
      <c r="N136" s="4">
        <f t="shared" si="8"/>
        <v>40713.208333333336</v>
      </c>
      <c r="O136" s="4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0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>
        <v>1363064400</v>
      </c>
      <c r="N137" s="4">
        <f t="shared" si="8"/>
        <v>41340.25</v>
      </c>
      <c r="O137" s="4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0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>
        <v>1403154000</v>
      </c>
      <c r="N138" s="4">
        <f t="shared" si="8"/>
        <v>41797.208333333336</v>
      </c>
      <c r="O138" s="4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0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4">
        <f t="shared" si="8"/>
        <v>40457.208333333336</v>
      </c>
      <c r="O139" s="4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0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>
        <v>1349326800</v>
      </c>
      <c r="N140" s="4">
        <f t="shared" si="8"/>
        <v>41180.208333333336</v>
      </c>
      <c r="O140" s="4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0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>
        <v>1430974800</v>
      </c>
      <c r="N141" s="4">
        <f t="shared" si="8"/>
        <v>42115.208333333328</v>
      </c>
      <c r="O141" s="4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0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4">
        <f t="shared" si="8"/>
        <v>43156.25</v>
      </c>
      <c r="O142" s="4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0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>
        <v>1434603600</v>
      </c>
      <c r="N143" s="4">
        <f t="shared" si="8"/>
        <v>42167.208333333328</v>
      </c>
      <c r="O143" s="4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0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>
        <v>1337230800</v>
      </c>
      <c r="N144" s="4">
        <f t="shared" si="8"/>
        <v>41005.208333333336</v>
      </c>
      <c r="O144" s="4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0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4">
        <f t="shared" si="8"/>
        <v>40357.208333333336</v>
      </c>
      <c r="O145" s="4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0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>
        <v>1561438800</v>
      </c>
      <c r="N146" s="4">
        <f t="shared" si="8"/>
        <v>43633.208333333328</v>
      </c>
      <c r="O146" s="4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0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4">
        <f t="shared" si="8"/>
        <v>41889.208333333336</v>
      </c>
      <c r="O147" s="4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0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>
        <v>1322460000</v>
      </c>
      <c r="N148" s="4">
        <f t="shared" si="8"/>
        <v>40855.25</v>
      </c>
      <c r="O148" s="4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0"/>
        <v>112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>
        <v>1466312400</v>
      </c>
      <c r="N149" s="4">
        <f t="shared" si="8"/>
        <v>42534.208333333328</v>
      </c>
      <c r="O149" s="4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0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>
        <v>1501736400</v>
      </c>
      <c r="N150" s="4">
        <f t="shared" si="8"/>
        <v>42941.208333333328</v>
      </c>
      <c r="O150" s="4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0"/>
        <v>220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>
        <v>1361512800</v>
      </c>
      <c r="N151" s="4">
        <f t="shared" si="8"/>
        <v>41275.25</v>
      </c>
      <c r="O151" s="4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0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4">
        <f t="shared" si="8"/>
        <v>43450.25</v>
      </c>
      <c r="O152" s="4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0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>
        <v>1406696400</v>
      </c>
      <c r="N153" s="4">
        <f t="shared" si="8"/>
        <v>41799.208333333336</v>
      </c>
      <c r="O153" s="4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0"/>
        <v>423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>
        <v>1487916000</v>
      </c>
      <c r="N154" s="4">
        <f t="shared" si="8"/>
        <v>42783.25</v>
      </c>
      <c r="O154" s="4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0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s="4">
        <f t="shared" si="8"/>
        <v>41201.208333333336</v>
      </c>
      <c r="O155" s="4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0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>
        <v>1465016400</v>
      </c>
      <c r="N156" s="4">
        <f t="shared" si="8"/>
        <v>42502.208333333328</v>
      </c>
      <c r="O156" s="4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0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>
        <v>1270789200</v>
      </c>
      <c r="N157" s="4">
        <f t="shared" si="8"/>
        <v>40262.208333333336</v>
      </c>
      <c r="O157" s="4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0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4">
        <f t="shared" si="8"/>
        <v>43743.208333333328</v>
      </c>
      <c r="O158" s="4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0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>
        <v>1389420000</v>
      </c>
      <c r="N159" s="4">
        <f t="shared" si="8"/>
        <v>41638.25</v>
      </c>
      <c r="O159" s="4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0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>
        <v>1449640800</v>
      </c>
      <c r="N160" s="4">
        <f t="shared" si="8"/>
        <v>42346.25</v>
      </c>
      <c r="O160" s="4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0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>
        <v>1555218000</v>
      </c>
      <c r="N161" s="4">
        <f t="shared" si="8"/>
        <v>43551.208333333328</v>
      </c>
      <c r="O161" s="4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0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4">
        <f t="shared" si="8"/>
        <v>43582.208333333328</v>
      </c>
      <c r="O162" s="4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0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>
        <v>1443502800</v>
      </c>
      <c r="N163" s="4">
        <f t="shared" si="8"/>
        <v>42270.208333333328</v>
      </c>
      <c r="O163" s="4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0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>
        <v>1546840800</v>
      </c>
      <c r="N164" s="4">
        <f t="shared" si="8"/>
        <v>43442.25</v>
      </c>
      <c r="O164" s="4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0"/>
        <v>253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>
        <v>1512712800</v>
      </c>
      <c r="N165" s="4">
        <f t="shared" si="8"/>
        <v>43028.208333333328</v>
      </c>
      <c r="O165" s="4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0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>
        <v>1507525200</v>
      </c>
      <c r="N166" s="4">
        <f t="shared" si="8"/>
        <v>43016.208333333328</v>
      </c>
      <c r="O166" s="4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0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>
        <v>1504328400</v>
      </c>
      <c r="N167" s="4">
        <f t="shared" si="8"/>
        <v>42948.208333333328</v>
      </c>
      <c r="O167" s="4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0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>
        <v>1293343200</v>
      </c>
      <c r="N168" s="4">
        <f t="shared" si="8"/>
        <v>40534.25</v>
      </c>
      <c r="O168" s="4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0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4">
        <f t="shared" si="8"/>
        <v>41435.208333333336</v>
      </c>
      <c r="O169" s="4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0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s="4">
        <f t="shared" si="8"/>
        <v>43518.25</v>
      </c>
      <c r="O170" s="4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0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4">
        <f t="shared" si="8"/>
        <v>41077.208333333336</v>
      </c>
      <c r="O171" s="4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0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>
        <v>1502341200</v>
      </c>
      <c r="N172" s="4">
        <f t="shared" si="8"/>
        <v>42950.208333333328</v>
      </c>
      <c r="O172" s="4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0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4">
        <f t="shared" si="8"/>
        <v>41718.208333333336</v>
      </c>
      <c r="O173" s="4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0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4">
        <f t="shared" si="8"/>
        <v>41839.208333333336</v>
      </c>
      <c r="O174" s="4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0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>
        <v>1369371600</v>
      </c>
      <c r="N175" s="4">
        <f t="shared" si="8"/>
        <v>41412.208333333336</v>
      </c>
      <c r="O175" s="4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0"/>
        <v>895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>
        <v>1444107600</v>
      </c>
      <c r="N176" s="4">
        <f t="shared" si="8"/>
        <v>42282.208333333328</v>
      </c>
      <c r="O176" s="4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0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s="4">
        <f t="shared" si="8"/>
        <v>42613.208333333328</v>
      </c>
      <c r="O177" s="4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0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>
        <v>1473656400</v>
      </c>
      <c r="N178" s="4">
        <f t="shared" si="8"/>
        <v>42616.208333333328</v>
      </c>
      <c r="O178" s="4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0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s="4">
        <f t="shared" si="8"/>
        <v>40497.25</v>
      </c>
      <c r="O179" s="4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0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>
        <v>1506747600</v>
      </c>
      <c r="N180" s="4">
        <f t="shared" si="8"/>
        <v>42999.208333333328</v>
      </c>
      <c r="O180" s="4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0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>
        <v>1363582800</v>
      </c>
      <c r="N181" s="4">
        <f t="shared" si="8"/>
        <v>41350.208333333336</v>
      </c>
      <c r="O181" s="4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0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>
        <v>1269666000</v>
      </c>
      <c r="N182" s="4">
        <f t="shared" si="8"/>
        <v>40259.208333333336</v>
      </c>
      <c r="O182" s="4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0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>
        <v>1508648400</v>
      </c>
      <c r="N183" s="4">
        <f t="shared" si="8"/>
        <v>43012.208333333328</v>
      </c>
      <c r="O183" s="4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0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s="4">
        <f t="shared" si="8"/>
        <v>43631.208333333328</v>
      </c>
      <c r="O184" s="4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0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>
        <v>1285131600</v>
      </c>
      <c r="N185" s="4">
        <f t="shared" si="8"/>
        <v>40430.208333333336</v>
      </c>
      <c r="O185" s="4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0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>
        <v>1556946000</v>
      </c>
      <c r="N186" s="4">
        <f t="shared" si="8"/>
        <v>43588.208333333328</v>
      </c>
      <c r="O186" s="4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0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>
        <v>1527138000</v>
      </c>
      <c r="N187" s="4">
        <f t="shared" si="8"/>
        <v>43233.208333333328</v>
      </c>
      <c r="O187" s="4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0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>
        <v>1402117200</v>
      </c>
      <c r="N188" s="4">
        <f t="shared" si="8"/>
        <v>41782.208333333336</v>
      </c>
      <c r="O188" s="4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0"/>
        <v>230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>
        <v>1364014800</v>
      </c>
      <c r="N189" s="4">
        <f t="shared" si="8"/>
        <v>41328.25</v>
      </c>
      <c r="O189" s="4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0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4">
        <f t="shared" si="8"/>
        <v>41975.25</v>
      </c>
      <c r="O190" s="4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0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>
        <v>1457071200</v>
      </c>
      <c r="N191" s="4">
        <f t="shared" si="8"/>
        <v>42433.25</v>
      </c>
      <c r="O191" s="4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0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4">
        <f t="shared" si="8"/>
        <v>41429.208333333336</v>
      </c>
      <c r="O192" s="4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0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>
        <v>1552626000</v>
      </c>
      <c r="N193" s="4">
        <f t="shared" si="8"/>
        <v>43536.208333333328</v>
      </c>
      <c r="O193" s="4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0"/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4">
        <f t="shared" ref="N194:N257" si="12">DATE(1970,1,1)+(L194/86400)</f>
        <v>41817.208333333336</v>
      </c>
      <c r="O194" s="4">
        <f t="shared" ref="O194:O257" si="13">DATE(1970,1,1)+(M194/86400)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4">ROUND((E195/D195)*100,0)</f>
        <v>46</v>
      </c>
      <c r="G195" t="s">
        <v>14</v>
      </c>
      <c r="H195">
        <v>65</v>
      </c>
      <c r="I195">
        <f t="shared" ref="I195:I258" si="15">ROUND(IF(H195=0,0,E195/H195),2)</f>
        <v>46.34</v>
      </c>
      <c r="J195" t="s">
        <v>21</v>
      </c>
      <c r="K195" t="s">
        <v>22</v>
      </c>
      <c r="L195">
        <v>1523163600</v>
      </c>
      <c r="M195">
        <v>1523509200</v>
      </c>
      <c r="N195" s="4">
        <f t="shared" si="12"/>
        <v>43198.208333333328</v>
      </c>
      <c r="O195" s="4">
        <f t="shared" si="13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4"/>
        <v>123</v>
      </c>
      <c r="G196" t="s">
        <v>20</v>
      </c>
      <c r="H196">
        <v>126</v>
      </c>
      <c r="I196">
        <f t="shared" si="15"/>
        <v>69.17</v>
      </c>
      <c r="J196" t="s">
        <v>21</v>
      </c>
      <c r="K196" t="s">
        <v>22</v>
      </c>
      <c r="L196">
        <v>1442206800</v>
      </c>
      <c r="M196">
        <v>1443589200</v>
      </c>
      <c r="N196" s="4">
        <f t="shared" si="12"/>
        <v>42261.208333333328</v>
      </c>
      <c r="O196" s="4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4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>
        <v>1533445200</v>
      </c>
      <c r="N197" s="4">
        <f t="shared" si="12"/>
        <v>43310.208333333328</v>
      </c>
      <c r="O197" s="4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4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4">
        <f t="shared" si="12"/>
        <v>42616.208333333328</v>
      </c>
      <c r="O198" s="4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4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s="4">
        <f t="shared" si="12"/>
        <v>42909.208333333328</v>
      </c>
      <c r="O199" s="4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4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s="4">
        <f t="shared" si="12"/>
        <v>40396.208333333336</v>
      </c>
      <c r="O200" s="4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4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4">
        <f t="shared" si="12"/>
        <v>42192.208333333328</v>
      </c>
      <c r="O201" s="4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4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4">
        <f t="shared" si="12"/>
        <v>40262.208333333336</v>
      </c>
      <c r="O202" s="4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4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s="4">
        <f t="shared" si="12"/>
        <v>41845.208333333336</v>
      </c>
      <c r="O203" s="4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4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4">
        <f t="shared" si="12"/>
        <v>40818.208333333336</v>
      </c>
      <c r="O204" s="4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4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s="4">
        <f t="shared" si="12"/>
        <v>42752.25</v>
      </c>
      <c r="O205" s="4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4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s="4">
        <f t="shared" si="12"/>
        <v>40636.208333333336</v>
      </c>
      <c r="O206" s="4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4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4">
        <f t="shared" si="12"/>
        <v>43390.208333333328</v>
      </c>
      <c r="O207" s="4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4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s="4">
        <f t="shared" si="12"/>
        <v>40236.25</v>
      </c>
      <c r="O208" s="4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4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4">
        <f t="shared" si="12"/>
        <v>43340.208333333328</v>
      </c>
      <c r="O209" s="4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4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s="4">
        <f t="shared" si="12"/>
        <v>43048.25</v>
      </c>
      <c r="O210" s="4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4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s="4">
        <f t="shared" si="12"/>
        <v>42496.208333333328</v>
      </c>
      <c r="O211" s="4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4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s="4">
        <f t="shared" si="12"/>
        <v>42797.25</v>
      </c>
      <c r="O212" s="4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4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s="4">
        <f t="shared" si="12"/>
        <v>41513.208333333336</v>
      </c>
      <c r="O213" s="4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4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4">
        <f t="shared" si="12"/>
        <v>43814.25</v>
      </c>
      <c r="O214" s="4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4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s="4">
        <f t="shared" si="12"/>
        <v>40488.208333333336</v>
      </c>
      <c r="O215" s="4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4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s="4">
        <f t="shared" si="12"/>
        <v>40409.208333333336</v>
      </c>
      <c r="O216" s="4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4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s="4">
        <f t="shared" si="12"/>
        <v>43509.25</v>
      </c>
      <c r="O217" s="4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4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s="4">
        <f t="shared" si="12"/>
        <v>40869.25</v>
      </c>
      <c r="O218" s="4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4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s="4">
        <f t="shared" si="12"/>
        <v>43583.208333333328</v>
      </c>
      <c r="O219" s="4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4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s="4">
        <f t="shared" si="12"/>
        <v>40858.25</v>
      </c>
      <c r="O220" s="4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4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s="4">
        <f t="shared" si="12"/>
        <v>41137.208333333336</v>
      </c>
      <c r="O221" s="4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4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s="4">
        <f t="shared" si="12"/>
        <v>40725.208333333336</v>
      </c>
      <c r="O222" s="4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4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s="4">
        <f t="shared" si="12"/>
        <v>41081.208333333336</v>
      </c>
      <c r="O223" s="4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4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s="4">
        <f t="shared" si="12"/>
        <v>41914.208333333336</v>
      </c>
      <c r="O224" s="4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4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s="4">
        <f t="shared" si="12"/>
        <v>42445.208333333328</v>
      </c>
      <c r="O225" s="4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4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s="4">
        <f t="shared" si="12"/>
        <v>41906.208333333336</v>
      </c>
      <c r="O226" s="4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4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s="4">
        <f t="shared" si="12"/>
        <v>41762.208333333336</v>
      </c>
      <c r="O227" s="4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4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s="4">
        <f t="shared" si="12"/>
        <v>40276.208333333336</v>
      </c>
      <c r="O228" s="4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4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s="4">
        <f t="shared" si="12"/>
        <v>42139.208333333328</v>
      </c>
      <c r="O229" s="4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4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s="4">
        <f t="shared" si="12"/>
        <v>42613.208333333328</v>
      </c>
      <c r="O230" s="4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4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4">
        <f t="shared" si="12"/>
        <v>42887.208333333328</v>
      </c>
      <c r="O231" s="4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4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s="4">
        <f t="shared" si="12"/>
        <v>43805.25</v>
      </c>
      <c r="O232" s="4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4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s="4">
        <f t="shared" si="12"/>
        <v>41415.208333333336</v>
      </c>
      <c r="O233" s="4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4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s="4">
        <f t="shared" si="12"/>
        <v>42576.208333333328</v>
      </c>
      <c r="O234" s="4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4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s="4">
        <f t="shared" si="12"/>
        <v>40706.208333333336</v>
      </c>
      <c r="O235" s="4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4"/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s="4">
        <f t="shared" si="12"/>
        <v>42969.208333333328</v>
      </c>
      <c r="O236" s="4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4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s="4">
        <f t="shared" si="12"/>
        <v>42779.25</v>
      </c>
      <c r="O237" s="4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4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s="4">
        <f t="shared" si="12"/>
        <v>43641.208333333328</v>
      </c>
      <c r="O238" s="4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4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s="4">
        <f t="shared" si="12"/>
        <v>41754.208333333336</v>
      </c>
      <c r="O239" s="4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4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s="4">
        <f t="shared" si="12"/>
        <v>43083.25</v>
      </c>
      <c r="O240" s="4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4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s="4">
        <f t="shared" si="12"/>
        <v>42245.208333333328</v>
      </c>
      <c r="O241" s="4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4"/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s="4">
        <f t="shared" si="12"/>
        <v>40396.208333333336</v>
      </c>
      <c r="O242" s="4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4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s="4">
        <f t="shared" si="12"/>
        <v>41742.208333333336</v>
      </c>
      <c r="O243" s="4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4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s="4">
        <f t="shared" si="12"/>
        <v>42865.208333333328</v>
      </c>
      <c r="O244" s="4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4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s="4">
        <f t="shared" si="12"/>
        <v>43163.25</v>
      </c>
      <c r="O245" s="4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4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s="4">
        <f t="shared" si="12"/>
        <v>41834.208333333336</v>
      </c>
      <c r="O246" s="4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4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s="4">
        <f t="shared" si="12"/>
        <v>41736.208333333336</v>
      </c>
      <c r="O247" s="4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4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4">
        <f t="shared" si="12"/>
        <v>41491.208333333336</v>
      </c>
      <c r="O248" s="4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4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s="4">
        <f t="shared" si="12"/>
        <v>42726.25</v>
      </c>
      <c r="O249" s="4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4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s="4">
        <f t="shared" si="12"/>
        <v>42004.25</v>
      </c>
      <c r="O250" s="4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4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s="4">
        <f t="shared" si="12"/>
        <v>42006.25</v>
      </c>
      <c r="O251" s="4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4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4">
        <f t="shared" si="12"/>
        <v>40203.25</v>
      </c>
      <c r="O252" s="4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4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4">
        <f t="shared" si="12"/>
        <v>41252.25</v>
      </c>
      <c r="O253" s="4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4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s="4">
        <f t="shared" si="12"/>
        <v>41572.208333333336</v>
      </c>
      <c r="O254" s="4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4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s="4">
        <f t="shared" si="12"/>
        <v>40641.208333333336</v>
      </c>
      <c r="O255" s="4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4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s="4">
        <f t="shared" si="12"/>
        <v>42787.25</v>
      </c>
      <c r="O256" s="4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4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s="4">
        <f t="shared" si="12"/>
        <v>40590.25</v>
      </c>
      <c r="O257" s="4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4"/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>
        <v>1456812000</v>
      </c>
      <c r="N258" s="4">
        <f t="shared" ref="N258:N321" si="16">DATE(1970,1,1)+(L258/86400)</f>
        <v>42393.25</v>
      </c>
      <c r="O258" s="4">
        <f t="shared" ref="O258:O321" si="17">DATE(1970,1,1)+(M258/86400)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8">ROUND((E259/D259)*100,0)</f>
        <v>146</v>
      </c>
      <c r="G259" t="s">
        <v>20</v>
      </c>
      <c r="H259">
        <v>92</v>
      </c>
      <c r="I259">
        <f t="shared" ref="I259:I322" si="19">ROUND(IF(H259=0,0,E259/H259),2)</f>
        <v>90.46</v>
      </c>
      <c r="J259" t="s">
        <v>21</v>
      </c>
      <c r="K259" t="s">
        <v>22</v>
      </c>
      <c r="L259">
        <v>1362463200</v>
      </c>
      <c r="M259">
        <v>1363669200</v>
      </c>
      <c r="N259" s="4">
        <f t="shared" si="16"/>
        <v>41338.25</v>
      </c>
      <c r="O259" s="4">
        <f t="shared" si="17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8"/>
        <v>268</v>
      </c>
      <c r="G260" t="s">
        <v>20</v>
      </c>
      <c r="H260">
        <v>186</v>
      </c>
      <c r="I260">
        <f t="shared" si="19"/>
        <v>72.17</v>
      </c>
      <c r="J260" t="s">
        <v>21</v>
      </c>
      <c r="K260" t="s">
        <v>22</v>
      </c>
      <c r="L260">
        <v>1481176800</v>
      </c>
      <c r="M260">
        <v>1482904800</v>
      </c>
      <c r="N260" s="4">
        <f t="shared" si="16"/>
        <v>42712.25</v>
      </c>
      <c r="O260" s="4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8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4">
        <f t="shared" si="16"/>
        <v>41251.25</v>
      </c>
      <c r="O261" s="4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8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>
        <v>1349845200</v>
      </c>
      <c r="N262" s="4">
        <f t="shared" si="16"/>
        <v>41180.208333333336</v>
      </c>
      <c r="O262" s="4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8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>
        <v>1283058000</v>
      </c>
      <c r="N263" s="4">
        <f t="shared" si="16"/>
        <v>40415.208333333336</v>
      </c>
      <c r="O263" s="4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8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>
        <v>1304226000</v>
      </c>
      <c r="N264" s="4">
        <f t="shared" si="16"/>
        <v>40638.208333333336</v>
      </c>
      <c r="O264" s="4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8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>
        <v>1263016800</v>
      </c>
      <c r="N265" s="4">
        <f t="shared" si="16"/>
        <v>40187.25</v>
      </c>
      <c r="O265" s="4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8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>
        <v>1362031200</v>
      </c>
      <c r="N266" s="4">
        <f t="shared" si="16"/>
        <v>41317.25</v>
      </c>
      <c r="O266" s="4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8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>
        <v>1455602400</v>
      </c>
      <c r="N267" s="4">
        <f t="shared" si="16"/>
        <v>42372.25</v>
      </c>
      <c r="O267" s="4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8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>
        <v>1418191200</v>
      </c>
      <c r="N268" s="4">
        <f t="shared" si="16"/>
        <v>41950.25</v>
      </c>
      <c r="O268" s="4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8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>
        <v>1352440800</v>
      </c>
      <c r="N269" s="4">
        <f t="shared" si="16"/>
        <v>41206.208333333336</v>
      </c>
      <c r="O269" s="4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8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>
        <v>1353304800</v>
      </c>
      <c r="N270" s="4">
        <f t="shared" si="16"/>
        <v>41186.208333333336</v>
      </c>
      <c r="O270" s="4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8"/>
        <v>253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>
        <v>1550728800</v>
      </c>
      <c r="N271" s="4">
        <f t="shared" si="16"/>
        <v>43496.25</v>
      </c>
      <c r="O271" s="4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8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>
        <v>1291442400</v>
      </c>
      <c r="N272" s="4">
        <f t="shared" si="16"/>
        <v>40514.25</v>
      </c>
      <c r="O272" s="4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8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4">
        <f t="shared" si="16"/>
        <v>42345.25</v>
      </c>
      <c r="O273" s="4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8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>
        <v>1564894800</v>
      </c>
      <c r="N274" s="4">
        <f t="shared" si="16"/>
        <v>43656.208333333328</v>
      </c>
      <c r="O274" s="4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8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>
        <v>1505883600</v>
      </c>
      <c r="N275" s="4">
        <f t="shared" si="16"/>
        <v>42995.208333333328</v>
      </c>
      <c r="O275" s="4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8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>
        <v>1510380000</v>
      </c>
      <c r="N276" s="4">
        <f t="shared" si="16"/>
        <v>43045.25</v>
      </c>
      <c r="O276" s="4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8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>
        <v>1555218000</v>
      </c>
      <c r="N277" s="4">
        <f t="shared" si="16"/>
        <v>43561.208333333328</v>
      </c>
      <c r="O277" s="4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8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>
        <v>1335243600</v>
      </c>
      <c r="N278" s="4">
        <f t="shared" si="16"/>
        <v>41018.208333333336</v>
      </c>
      <c r="O278" s="4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8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>
        <v>1279688400</v>
      </c>
      <c r="N279" s="4">
        <f t="shared" si="16"/>
        <v>40378.208333333336</v>
      </c>
      <c r="O279" s="4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8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>
        <v>1356069600</v>
      </c>
      <c r="N280" s="4">
        <f t="shared" si="16"/>
        <v>41239.25</v>
      </c>
      <c r="O280" s="4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8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>
        <v>1536210000</v>
      </c>
      <c r="N281" s="4">
        <f t="shared" si="16"/>
        <v>43346.208333333328</v>
      </c>
      <c r="O281" s="4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8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>
        <v>1511762400</v>
      </c>
      <c r="N282" s="4">
        <f t="shared" si="16"/>
        <v>43060.25</v>
      </c>
      <c r="O282" s="4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8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4">
        <f t="shared" si="16"/>
        <v>40979.25</v>
      </c>
      <c r="O283" s="4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8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4">
        <f t="shared" si="16"/>
        <v>42701.25</v>
      </c>
      <c r="O284" s="4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8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>
        <v>1465016400</v>
      </c>
      <c r="N285" s="4">
        <f t="shared" si="16"/>
        <v>42520.208333333328</v>
      </c>
      <c r="O285" s="4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8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>
        <v>1336280400</v>
      </c>
      <c r="N286" s="4">
        <f t="shared" si="16"/>
        <v>41030.208333333336</v>
      </c>
      <c r="O286" s="4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8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>
        <v>1476766800</v>
      </c>
      <c r="N287" s="4">
        <f t="shared" si="16"/>
        <v>42623.208333333328</v>
      </c>
      <c r="O287" s="4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8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>
        <v>1480485600</v>
      </c>
      <c r="N288" s="4">
        <f t="shared" si="16"/>
        <v>42697.25</v>
      </c>
      <c r="O288" s="4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8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4">
        <f t="shared" si="16"/>
        <v>42122.208333333328</v>
      </c>
      <c r="O289" s="4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8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>
        <v>1331787600</v>
      </c>
      <c r="N290" s="4">
        <f t="shared" si="16"/>
        <v>40982.208333333336</v>
      </c>
      <c r="O290" s="4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8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4">
        <f t="shared" si="16"/>
        <v>42219.208333333328</v>
      </c>
      <c r="O291" s="4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8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>
        <v>1370926800</v>
      </c>
      <c r="N292" s="4">
        <f t="shared" si="16"/>
        <v>41404.208333333336</v>
      </c>
      <c r="O292" s="4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8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>
        <v>1319000400</v>
      </c>
      <c r="N293" s="4">
        <f t="shared" si="16"/>
        <v>40831.208333333336</v>
      </c>
      <c r="O293" s="4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8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4">
        <f t="shared" si="16"/>
        <v>40984.208333333336</v>
      </c>
      <c r="O294" s="4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8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>
        <v>1287032400</v>
      </c>
      <c r="N295" s="4">
        <f t="shared" si="16"/>
        <v>40456.208333333336</v>
      </c>
      <c r="O295" s="4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8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>
        <v>1541570400</v>
      </c>
      <c r="N296" s="4">
        <f t="shared" si="16"/>
        <v>43399.208333333328</v>
      </c>
      <c r="O296" s="4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8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>
        <v>1383976800</v>
      </c>
      <c r="N297" s="4">
        <f t="shared" si="16"/>
        <v>41562.208333333336</v>
      </c>
      <c r="O297" s="4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8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>
        <v>1550556000</v>
      </c>
      <c r="N298" s="4">
        <f t="shared" si="16"/>
        <v>43493.25</v>
      </c>
      <c r="O298" s="4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8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4">
        <f t="shared" si="16"/>
        <v>41653.25</v>
      </c>
      <c r="O299" s="4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8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4">
        <f t="shared" si="16"/>
        <v>42426.25</v>
      </c>
      <c r="O300" s="4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8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4">
        <f t="shared" si="16"/>
        <v>42432.25</v>
      </c>
      <c r="O301" s="4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8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4">
        <f t="shared" si="16"/>
        <v>42977.208333333328</v>
      </c>
      <c r="O302" s="4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8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>
        <v>1426395600</v>
      </c>
      <c r="N303" s="4">
        <f t="shared" si="16"/>
        <v>42061.25</v>
      </c>
      <c r="O303" s="4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8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>
        <v>1537074000</v>
      </c>
      <c r="N304" s="4">
        <f t="shared" si="16"/>
        <v>43345.208333333328</v>
      </c>
      <c r="O304" s="4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8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>
        <v>1452578400</v>
      </c>
      <c r="N305" s="4">
        <f t="shared" si="16"/>
        <v>42376.25</v>
      </c>
      <c r="O305" s="4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8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>
        <v>1474088400</v>
      </c>
      <c r="N306" s="4">
        <f t="shared" si="16"/>
        <v>42589.208333333328</v>
      </c>
      <c r="O306" s="4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8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>
        <v>1461906000</v>
      </c>
      <c r="N307" s="4">
        <f t="shared" si="16"/>
        <v>42448.208333333328</v>
      </c>
      <c r="O307" s="4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8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4">
        <f t="shared" si="16"/>
        <v>42930.208333333328</v>
      </c>
      <c r="O308" s="4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8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>
        <v>1340686800</v>
      </c>
      <c r="N309" s="4">
        <f t="shared" si="16"/>
        <v>41066.208333333336</v>
      </c>
      <c r="O309" s="4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8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>
        <v>1303189200</v>
      </c>
      <c r="N310" s="4">
        <f t="shared" si="16"/>
        <v>40651.208333333336</v>
      </c>
      <c r="O310" s="4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8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4">
        <f t="shared" si="16"/>
        <v>40807.208333333336</v>
      </c>
      <c r="O311" s="4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8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>
        <v>1272171600</v>
      </c>
      <c r="N312" s="4">
        <f t="shared" si="16"/>
        <v>40277.208333333336</v>
      </c>
      <c r="O312" s="4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8"/>
        <v>203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>
        <v>1298872800</v>
      </c>
      <c r="N313" s="4">
        <f t="shared" si="16"/>
        <v>40590.25</v>
      </c>
      <c r="O313" s="4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8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>
        <v>1383282000</v>
      </c>
      <c r="N314" s="4">
        <f t="shared" si="16"/>
        <v>41572.208333333336</v>
      </c>
      <c r="O314" s="4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8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4">
        <f t="shared" si="16"/>
        <v>40966.25</v>
      </c>
      <c r="O315" s="4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8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>
        <v>1552798800</v>
      </c>
      <c r="N316" s="4">
        <f t="shared" si="16"/>
        <v>43536.208333333328</v>
      </c>
      <c r="O316" s="4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8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>
        <v>1403413200</v>
      </c>
      <c r="N317" s="4">
        <f t="shared" si="16"/>
        <v>41783.208333333336</v>
      </c>
      <c r="O317" s="4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8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>
        <v>1574229600</v>
      </c>
      <c r="N318" s="4">
        <f t="shared" si="16"/>
        <v>43788.25</v>
      </c>
      <c r="O318" s="4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8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4">
        <f t="shared" si="16"/>
        <v>42869.208333333328</v>
      </c>
      <c r="O319" s="4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8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>
        <v>1392530400</v>
      </c>
      <c r="N320" s="4">
        <f t="shared" si="16"/>
        <v>41684.25</v>
      </c>
      <c r="O320" s="4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8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>
        <v>1283662800</v>
      </c>
      <c r="N321" s="4">
        <f t="shared" si="16"/>
        <v>40402.208333333336</v>
      </c>
      <c r="O321" s="4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8"/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4">
        <f t="shared" ref="N322:N385" si="20">DATE(1970,1,1)+(L322/86400)</f>
        <v>40673.208333333336</v>
      </c>
      <c r="O322" s="4">
        <f t="shared" ref="O322:O385" si="21">DATE(1970,1,1)+(M322/86400)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2">ROUND((E323/D323)*100,0)</f>
        <v>94</v>
      </c>
      <c r="G323" t="s">
        <v>14</v>
      </c>
      <c r="H323">
        <v>2468</v>
      </c>
      <c r="I323">
        <f t="shared" ref="I323:I386" si="23">ROUND(IF(H323=0,0,E323/H323),2)</f>
        <v>65</v>
      </c>
      <c r="J323" t="s">
        <v>21</v>
      </c>
      <c r="K323" t="s">
        <v>22</v>
      </c>
      <c r="L323">
        <v>1301634000</v>
      </c>
      <c r="M323">
        <v>1302325200</v>
      </c>
      <c r="N323" s="4">
        <f t="shared" si="20"/>
        <v>40634.208333333336</v>
      </c>
      <c r="O323" s="4">
        <f t="shared" si="21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2"/>
        <v>167</v>
      </c>
      <c r="G324" t="s">
        <v>20</v>
      </c>
      <c r="H324">
        <v>5168</v>
      </c>
      <c r="I324">
        <f t="shared" si="23"/>
        <v>38</v>
      </c>
      <c r="J324" t="s">
        <v>21</v>
      </c>
      <c r="K324" t="s">
        <v>22</v>
      </c>
      <c r="L324">
        <v>1290664800</v>
      </c>
      <c r="M324">
        <v>1291788000</v>
      </c>
      <c r="N324" s="4">
        <f t="shared" si="20"/>
        <v>40507.25</v>
      </c>
      <c r="O324" s="4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2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>
        <v>1396069200</v>
      </c>
      <c r="N325" s="4">
        <f t="shared" si="20"/>
        <v>41725.208333333336</v>
      </c>
      <c r="O325" s="4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2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>
        <v>1435899600</v>
      </c>
      <c r="N326" s="4">
        <f t="shared" si="20"/>
        <v>42176.208333333328</v>
      </c>
      <c r="O326" s="4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2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>
        <v>1531112400</v>
      </c>
      <c r="N327" s="4">
        <f t="shared" si="20"/>
        <v>43267.208333333328</v>
      </c>
      <c r="O327" s="4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2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>
        <v>1451628000</v>
      </c>
      <c r="N328" s="4">
        <f t="shared" si="20"/>
        <v>42364.25</v>
      </c>
      <c r="O328" s="4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2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>
        <v>1567314000</v>
      </c>
      <c r="N329" s="4">
        <f t="shared" si="20"/>
        <v>43705.208333333328</v>
      </c>
      <c r="O329" s="4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2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>
        <v>1544508000</v>
      </c>
      <c r="N330" s="4">
        <f t="shared" si="20"/>
        <v>43434.25</v>
      </c>
      <c r="O330" s="4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2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>
        <v>1482472800</v>
      </c>
      <c r="N331" s="4">
        <f t="shared" si="20"/>
        <v>42716.25</v>
      </c>
      <c r="O331" s="4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2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>
        <v>1512799200</v>
      </c>
      <c r="N332" s="4">
        <f t="shared" si="20"/>
        <v>43077.25</v>
      </c>
      <c r="O332" s="4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2"/>
        <v>444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4">
        <f t="shared" si="20"/>
        <v>40896.25</v>
      </c>
      <c r="O333" s="4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2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>
        <v>1364533200</v>
      </c>
      <c r="N334" s="4">
        <f t="shared" si="20"/>
        <v>41361.208333333336</v>
      </c>
      <c r="O334" s="4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2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>
        <v>1545112800</v>
      </c>
      <c r="N335" s="4">
        <f t="shared" si="20"/>
        <v>43424.25</v>
      </c>
      <c r="O335" s="4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2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>
        <v>1516168800</v>
      </c>
      <c r="N336" s="4">
        <f t="shared" si="20"/>
        <v>43110.25</v>
      </c>
      <c r="O336" s="4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2"/>
        <v>114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>
        <v>1574920800</v>
      </c>
      <c r="N337" s="4">
        <f t="shared" si="20"/>
        <v>43784.25</v>
      </c>
      <c r="O337" s="4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2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>
        <v>1292479200</v>
      </c>
      <c r="N338" s="4">
        <f t="shared" si="20"/>
        <v>40527.25</v>
      </c>
      <c r="O338" s="4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2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>
        <v>1573538400</v>
      </c>
      <c r="N339" s="4">
        <f t="shared" si="20"/>
        <v>43780.25</v>
      </c>
      <c r="O339" s="4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2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4">
        <f t="shared" si="20"/>
        <v>40821.208333333336</v>
      </c>
      <c r="O340" s="4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2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>
        <v>1502859600</v>
      </c>
      <c r="N341" s="4">
        <f t="shared" si="20"/>
        <v>42949.208333333328</v>
      </c>
      <c r="O341" s="4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2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>
        <v>1323756000</v>
      </c>
      <c r="N342" s="4">
        <f t="shared" si="20"/>
        <v>40889.25</v>
      </c>
      <c r="O342" s="4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2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4">
        <f t="shared" si="20"/>
        <v>42244.208333333328</v>
      </c>
      <c r="O343" s="4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2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>
        <v>1375333200</v>
      </c>
      <c r="N344" s="4">
        <f t="shared" si="20"/>
        <v>41475.208333333336</v>
      </c>
      <c r="O344" s="4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2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>
        <v>1389420000</v>
      </c>
      <c r="N345" s="4">
        <f t="shared" si="20"/>
        <v>41597.25</v>
      </c>
      <c r="O345" s="4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2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>
        <v>1520056800</v>
      </c>
      <c r="N346" s="4">
        <f t="shared" si="20"/>
        <v>43122.25</v>
      </c>
      <c r="O346" s="4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2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>
        <v>1436504400</v>
      </c>
      <c r="N347" s="4">
        <f t="shared" si="20"/>
        <v>42194.208333333328</v>
      </c>
      <c r="O347" s="4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2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4">
        <f t="shared" si="20"/>
        <v>42971.208333333328</v>
      </c>
      <c r="O348" s="4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2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4">
        <f t="shared" si="20"/>
        <v>42046.25</v>
      </c>
      <c r="O349" s="4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2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>
        <v>1488348000</v>
      </c>
      <c r="N350" s="4">
        <f t="shared" si="20"/>
        <v>42782.25</v>
      </c>
      <c r="O350" s="4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2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>
        <v>1502600400</v>
      </c>
      <c r="N351" s="4">
        <f t="shared" si="20"/>
        <v>42930.208333333328</v>
      </c>
      <c r="O351" s="4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2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4">
        <f t="shared" si="20"/>
        <v>42144.208333333328</v>
      </c>
      <c r="O352" s="4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2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>
        <v>1441602000</v>
      </c>
      <c r="N353" s="4">
        <f t="shared" si="20"/>
        <v>42240.208333333328</v>
      </c>
      <c r="O353" s="4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2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>
        <v>1447567200</v>
      </c>
      <c r="N354" s="4">
        <f t="shared" si="20"/>
        <v>42315.25</v>
      </c>
      <c r="O354" s="4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2"/>
        <v>411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4">
        <f t="shared" si="20"/>
        <v>43651.208333333328</v>
      </c>
      <c r="O355" s="4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2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4">
        <f t="shared" si="20"/>
        <v>41520.208333333336</v>
      </c>
      <c r="O356" s="4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2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>
        <v>1488520800</v>
      </c>
      <c r="N357" s="4">
        <f t="shared" si="20"/>
        <v>42757.25</v>
      </c>
      <c r="O357" s="4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2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>
        <v>1327298400</v>
      </c>
      <c r="N358" s="4">
        <f t="shared" si="20"/>
        <v>40922.25</v>
      </c>
      <c r="O358" s="4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2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>
        <v>1443416400</v>
      </c>
      <c r="N359" s="4">
        <f t="shared" si="20"/>
        <v>42250.208333333328</v>
      </c>
      <c r="O359" s="4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2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>
        <v>1534136400</v>
      </c>
      <c r="N360" s="4">
        <f t="shared" si="20"/>
        <v>43322.208333333328</v>
      </c>
      <c r="O360" s="4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2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>
        <v>1315026000</v>
      </c>
      <c r="N361" s="4">
        <f t="shared" si="20"/>
        <v>40782.208333333336</v>
      </c>
      <c r="O361" s="4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2"/>
        <v>226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>
        <v>1295071200</v>
      </c>
      <c r="N362" s="4">
        <f t="shared" si="20"/>
        <v>40544.25</v>
      </c>
      <c r="O362" s="4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2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>
        <v>1509426000</v>
      </c>
      <c r="N363" s="4">
        <f t="shared" si="20"/>
        <v>43015.208333333328</v>
      </c>
      <c r="O363" s="4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2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>
        <v>1299391200</v>
      </c>
      <c r="N364" s="4">
        <f t="shared" si="20"/>
        <v>40570.25</v>
      </c>
      <c r="O364" s="4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2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>
        <v>1325052000</v>
      </c>
      <c r="N365" s="4">
        <f t="shared" si="20"/>
        <v>40904.25</v>
      </c>
      <c r="O365" s="4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2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4">
        <f t="shared" si="20"/>
        <v>43164.25</v>
      </c>
      <c r="O366" s="4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2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>
        <v>1485324000</v>
      </c>
      <c r="N367" s="4">
        <f t="shared" si="20"/>
        <v>42733.25</v>
      </c>
      <c r="O367" s="4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2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>
        <v>1294120800</v>
      </c>
      <c r="N368" s="4">
        <f t="shared" si="20"/>
        <v>40546.25</v>
      </c>
      <c r="O368" s="4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2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>
        <v>1415685600</v>
      </c>
      <c r="N369" s="4">
        <f t="shared" si="20"/>
        <v>41930.208333333336</v>
      </c>
      <c r="O369" s="4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2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>
        <v>1288933200</v>
      </c>
      <c r="N370" s="4">
        <f t="shared" si="20"/>
        <v>40464.208333333336</v>
      </c>
      <c r="O370" s="4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2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>
        <v>1363237200</v>
      </c>
      <c r="N371" s="4">
        <f t="shared" si="20"/>
        <v>41308.25</v>
      </c>
      <c r="O371" s="4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2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>
        <v>1555822800</v>
      </c>
      <c r="N372" s="4">
        <f t="shared" si="20"/>
        <v>43570.208333333328</v>
      </c>
      <c r="O372" s="4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2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>
        <v>1427778000</v>
      </c>
      <c r="N373" s="4">
        <f t="shared" si="20"/>
        <v>42043.25</v>
      </c>
      <c r="O373" s="4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2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>
        <v>1422424800</v>
      </c>
      <c r="N374" s="4">
        <f t="shared" si="20"/>
        <v>42012.25</v>
      </c>
      <c r="O374" s="4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2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4">
        <f t="shared" si="20"/>
        <v>42964.208333333328</v>
      </c>
      <c r="O375" s="4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2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>
        <v>1547618400</v>
      </c>
      <c r="N376" s="4">
        <f t="shared" si="20"/>
        <v>43476.25</v>
      </c>
      <c r="O376" s="4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2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4">
        <f t="shared" si="20"/>
        <v>42293.208333333328</v>
      </c>
      <c r="O377" s="4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2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>
        <v>1405141200</v>
      </c>
      <c r="N378" s="4">
        <f t="shared" si="20"/>
        <v>41826.208333333336</v>
      </c>
      <c r="O378" s="4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2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>
        <v>1572933600</v>
      </c>
      <c r="N379" s="4">
        <f t="shared" si="20"/>
        <v>43760.208333333328</v>
      </c>
      <c r="O379" s="4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2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>
        <v>1530162000</v>
      </c>
      <c r="N380" s="4">
        <f t="shared" si="20"/>
        <v>43241.208333333328</v>
      </c>
      <c r="O380" s="4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2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4">
        <f t="shared" si="20"/>
        <v>40843.208333333336</v>
      </c>
      <c r="O381" s="4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2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>
        <v>1372395600</v>
      </c>
      <c r="N382" s="4">
        <f t="shared" si="20"/>
        <v>41448.208333333336</v>
      </c>
      <c r="O382" s="4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2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>
        <v>1437714000</v>
      </c>
      <c r="N383" s="4">
        <f t="shared" si="20"/>
        <v>42163.208333333328</v>
      </c>
      <c r="O383" s="4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2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>
        <v>1509771600</v>
      </c>
      <c r="N384" s="4">
        <f t="shared" si="20"/>
        <v>43024.208333333328</v>
      </c>
      <c r="O384" s="4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2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>
        <v>1550556000</v>
      </c>
      <c r="N385" s="4">
        <f t="shared" si="20"/>
        <v>43509.25</v>
      </c>
      <c r="O385" s="4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2"/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>
        <v>1489039200</v>
      </c>
      <c r="N386" s="4">
        <f t="shared" ref="N386:N449" si="24">DATE(1970,1,1)+(L386/86400)</f>
        <v>42776.25</v>
      </c>
      <c r="O386" s="4">
        <f t="shared" ref="O386:O449" si="25">DATE(1970,1,1)+(M386/86400)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6">ROUND((E387/D387)*100,0)</f>
        <v>146</v>
      </c>
      <c r="G387" t="s">
        <v>20</v>
      </c>
      <c r="H387">
        <v>1137</v>
      </c>
      <c r="I387">
        <f t="shared" ref="I387:I450" si="27">ROUND(IF(H387=0,0,E387/H387),2)</f>
        <v>50.01</v>
      </c>
      <c r="J387" t="s">
        <v>21</v>
      </c>
      <c r="K387" t="s">
        <v>22</v>
      </c>
      <c r="L387">
        <v>1553835600</v>
      </c>
      <c r="M387">
        <v>1556600400</v>
      </c>
      <c r="N387" s="4">
        <f t="shared" si="24"/>
        <v>43553.208333333328</v>
      </c>
      <c r="O387" s="4">
        <f t="shared" si="25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6"/>
        <v>76</v>
      </c>
      <c r="G388" t="s">
        <v>14</v>
      </c>
      <c r="H388">
        <v>1068</v>
      </c>
      <c r="I388">
        <f t="shared" si="27"/>
        <v>96.96</v>
      </c>
      <c r="J388" t="s">
        <v>21</v>
      </c>
      <c r="K388" t="s">
        <v>22</v>
      </c>
      <c r="L388">
        <v>1277528400</v>
      </c>
      <c r="M388">
        <v>1278565200</v>
      </c>
      <c r="N388" s="4">
        <f t="shared" si="24"/>
        <v>40355.208333333336</v>
      </c>
      <c r="O388" s="4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6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>
        <v>1339909200</v>
      </c>
      <c r="N389" s="4">
        <f t="shared" si="24"/>
        <v>41072.208333333336</v>
      </c>
      <c r="O389" s="4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6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>
        <v>1325829600</v>
      </c>
      <c r="N390" s="4">
        <f t="shared" si="24"/>
        <v>40912.25</v>
      </c>
      <c r="O390" s="4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6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>
        <v>1290578400</v>
      </c>
      <c r="N391" s="4">
        <f t="shared" si="24"/>
        <v>40479.208333333336</v>
      </c>
      <c r="O391" s="4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6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4">
        <f t="shared" si="24"/>
        <v>41530.208333333336</v>
      </c>
      <c r="O392" s="4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6"/>
        <v>7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>
        <v>1389852000</v>
      </c>
      <c r="N393" s="4">
        <f t="shared" si="24"/>
        <v>41653.25</v>
      </c>
      <c r="O393" s="4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6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>
        <v>1294466400</v>
      </c>
      <c r="N394" s="4">
        <f t="shared" si="24"/>
        <v>40549.25</v>
      </c>
      <c r="O394" s="4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6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>
        <v>1500354000</v>
      </c>
      <c r="N395" s="4">
        <f t="shared" si="24"/>
        <v>42933.208333333328</v>
      </c>
      <c r="O395" s="4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6"/>
        <v>469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>
        <v>1375938000</v>
      </c>
      <c r="N396" s="4">
        <f t="shared" si="24"/>
        <v>41484.208333333336</v>
      </c>
      <c r="O396" s="4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6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>
        <v>1323410400</v>
      </c>
      <c r="N397" s="4">
        <f t="shared" si="24"/>
        <v>40885.25</v>
      </c>
      <c r="O397" s="4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6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>
        <v>1539406800</v>
      </c>
      <c r="N398" s="4">
        <f t="shared" si="24"/>
        <v>43378.208333333328</v>
      </c>
      <c r="O398" s="4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6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>
        <v>1369803600</v>
      </c>
      <c r="N399" s="4">
        <f t="shared" si="24"/>
        <v>41417.208333333336</v>
      </c>
      <c r="O399" s="4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6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>
        <v>1525928400</v>
      </c>
      <c r="N400" s="4">
        <f t="shared" si="24"/>
        <v>43228.208333333328</v>
      </c>
      <c r="O400" s="4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6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>
        <v>1297231200</v>
      </c>
      <c r="N401" s="4">
        <f t="shared" si="24"/>
        <v>40576.25</v>
      </c>
      <c r="O401" s="4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6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4">
        <f t="shared" si="24"/>
        <v>41502.208333333336</v>
      </c>
      <c r="O402" s="4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6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>
        <v>1572152400</v>
      </c>
      <c r="N403" s="4">
        <f t="shared" si="24"/>
        <v>43765.208333333328</v>
      </c>
      <c r="O403" s="4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6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4">
        <f t="shared" si="24"/>
        <v>40914.25</v>
      </c>
      <c r="O404" s="4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6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>
        <v>1276750800</v>
      </c>
      <c r="N405" s="4">
        <f t="shared" si="24"/>
        <v>40310.208333333336</v>
      </c>
      <c r="O405" s="4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6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4">
        <f t="shared" si="24"/>
        <v>43053.25</v>
      </c>
      <c r="O406" s="4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6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>
        <v>1532408400</v>
      </c>
      <c r="N407" s="4">
        <f t="shared" si="24"/>
        <v>43255.208333333328</v>
      </c>
      <c r="O407" s="4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6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>
        <v>1360562400</v>
      </c>
      <c r="N408" s="4">
        <f t="shared" si="24"/>
        <v>41304.25</v>
      </c>
      <c r="O408" s="4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6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4">
        <f t="shared" si="24"/>
        <v>43751.208333333328</v>
      </c>
      <c r="O409" s="4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6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4">
        <f t="shared" si="24"/>
        <v>42541.208333333328</v>
      </c>
      <c r="O410" s="4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6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>
        <v>1492837200</v>
      </c>
      <c r="N411" s="4">
        <f t="shared" si="24"/>
        <v>42843.208333333328</v>
      </c>
      <c r="O411" s="4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6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>
        <v>1430197200</v>
      </c>
      <c r="N412" s="4">
        <f t="shared" si="24"/>
        <v>42122.208333333328</v>
      </c>
      <c r="O412" s="4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6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>
        <v>1496206800</v>
      </c>
      <c r="N413" s="4">
        <f t="shared" si="24"/>
        <v>42884.208333333328</v>
      </c>
      <c r="O413" s="4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6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>
        <v>1389592800</v>
      </c>
      <c r="N414" s="4">
        <f t="shared" si="24"/>
        <v>41642.25</v>
      </c>
      <c r="O414" s="4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6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>
        <v>1545631200</v>
      </c>
      <c r="N415" s="4">
        <f t="shared" si="24"/>
        <v>43431.25</v>
      </c>
      <c r="O415" s="4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6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>
        <v>1272430800</v>
      </c>
      <c r="N416" s="4">
        <f t="shared" si="24"/>
        <v>40288.208333333336</v>
      </c>
      <c r="O416" s="4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6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>
        <v>1327903200</v>
      </c>
      <c r="N417" s="4">
        <f t="shared" si="24"/>
        <v>40921.25</v>
      </c>
      <c r="O417" s="4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6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>
        <v>1296021600</v>
      </c>
      <c r="N418" s="4">
        <f t="shared" si="24"/>
        <v>40560.25</v>
      </c>
      <c r="O418" s="4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6"/>
        <v>55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>
        <v>1543298400</v>
      </c>
      <c r="N419" s="4">
        <f t="shared" si="24"/>
        <v>43407.208333333328</v>
      </c>
      <c r="O419" s="4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6"/>
        <v>57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>
        <v>1336366800</v>
      </c>
      <c r="N420" s="4">
        <f t="shared" si="24"/>
        <v>41035.208333333336</v>
      </c>
      <c r="O420" s="4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6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>
        <v>1325052000</v>
      </c>
      <c r="N421" s="4">
        <f t="shared" si="24"/>
        <v>40899.25</v>
      </c>
      <c r="O421" s="4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6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>
        <v>1499576400</v>
      </c>
      <c r="N422" s="4">
        <f t="shared" si="24"/>
        <v>42911.208333333328</v>
      </c>
      <c r="O422" s="4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6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>
        <v>1501304400</v>
      </c>
      <c r="N423" s="4">
        <f t="shared" si="24"/>
        <v>42915.208333333328</v>
      </c>
      <c r="O423" s="4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6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>
        <v>1273208400</v>
      </c>
      <c r="N424" s="4">
        <f t="shared" si="24"/>
        <v>40285.208333333336</v>
      </c>
      <c r="O424" s="4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6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>
        <v>1316840400</v>
      </c>
      <c r="N425" s="4">
        <f t="shared" si="24"/>
        <v>40808.208333333336</v>
      </c>
      <c r="O425" s="4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6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>
        <v>1524546000</v>
      </c>
      <c r="N426" s="4">
        <f t="shared" si="24"/>
        <v>43208.208333333328</v>
      </c>
      <c r="O426" s="4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6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>
        <v>1438578000</v>
      </c>
      <c r="N427" s="4">
        <f t="shared" si="24"/>
        <v>42213.208333333328</v>
      </c>
      <c r="O427" s="4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6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>
        <v>1362549600</v>
      </c>
      <c r="N428" s="4">
        <f t="shared" si="24"/>
        <v>41332.25</v>
      </c>
      <c r="O428" s="4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6"/>
        <v>113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>
        <v>1413349200</v>
      </c>
      <c r="N429" s="4">
        <f t="shared" si="24"/>
        <v>41895.208333333336</v>
      </c>
      <c r="O429" s="4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6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>
        <v>1298008800</v>
      </c>
      <c r="N430" s="4">
        <f t="shared" si="24"/>
        <v>40585.25</v>
      </c>
      <c r="O430" s="4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6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4">
        <f t="shared" si="24"/>
        <v>41680.25</v>
      </c>
      <c r="O431" s="4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6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4">
        <f t="shared" si="24"/>
        <v>43737.208333333328</v>
      </c>
      <c r="O432" s="4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6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>
        <v>1531112400</v>
      </c>
      <c r="N433" s="4">
        <f t="shared" si="24"/>
        <v>43273.208333333328</v>
      </c>
      <c r="O433" s="4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6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4">
        <f t="shared" si="24"/>
        <v>41761.208333333336</v>
      </c>
      <c r="O434" s="4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6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>
        <v>1386741600</v>
      </c>
      <c r="N435" s="4">
        <f t="shared" si="24"/>
        <v>41603.25</v>
      </c>
      <c r="O435" s="4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6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4">
        <f t="shared" si="24"/>
        <v>42705.25</v>
      </c>
      <c r="O436" s="4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6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4">
        <f t="shared" si="24"/>
        <v>41988.25</v>
      </c>
      <c r="O437" s="4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6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>
        <v>1555822800</v>
      </c>
      <c r="N438" s="4">
        <f t="shared" si="24"/>
        <v>43575.208333333328</v>
      </c>
      <c r="O438" s="4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6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>
        <v>1442379600</v>
      </c>
      <c r="N439" s="4">
        <f t="shared" si="24"/>
        <v>42260.208333333328</v>
      </c>
      <c r="O439" s="4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6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>
        <v>1364965200</v>
      </c>
      <c r="N440" s="4">
        <f t="shared" si="24"/>
        <v>41337.25</v>
      </c>
      <c r="O440" s="4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6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>
        <v>1479016800</v>
      </c>
      <c r="N441" s="4">
        <f t="shared" si="24"/>
        <v>42680.208333333328</v>
      </c>
      <c r="O441" s="4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6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>
        <v>1499662800</v>
      </c>
      <c r="N442" s="4">
        <f t="shared" si="24"/>
        <v>42916.208333333328</v>
      </c>
      <c r="O442" s="4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6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4">
        <f t="shared" si="24"/>
        <v>41025.208333333336</v>
      </c>
      <c r="O443" s="4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6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4">
        <f t="shared" si="24"/>
        <v>42980.208333333328</v>
      </c>
      <c r="O444" s="4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6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4">
        <f t="shared" si="24"/>
        <v>40451.208333333336</v>
      </c>
      <c r="O445" s="4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6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4">
        <f t="shared" si="24"/>
        <v>40748.208333333336</v>
      </c>
      <c r="O446" s="4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6"/>
        <v>511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>
        <v>1293170400</v>
      </c>
      <c r="N447" s="4">
        <f t="shared" si="24"/>
        <v>40515.25</v>
      </c>
      <c r="O447" s="4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6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>
        <v>1355983200</v>
      </c>
      <c r="N448" s="4">
        <f t="shared" si="24"/>
        <v>41261.25</v>
      </c>
      <c r="O448" s="4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6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4">
        <f t="shared" si="24"/>
        <v>43088.25</v>
      </c>
      <c r="O449" s="4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6"/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4">
        <f t="shared" ref="N450:N513" si="28">DATE(1970,1,1)+(L450/86400)</f>
        <v>41378.208333333336</v>
      </c>
      <c r="O450" s="4">
        <f t="shared" ref="O450:O513" si="29">DATE(1970,1,1)+(M450/86400)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30">ROUND((E451/D451)*100,0)</f>
        <v>967</v>
      </c>
      <c r="G451" t="s">
        <v>20</v>
      </c>
      <c r="H451">
        <v>86</v>
      </c>
      <c r="I451">
        <f t="shared" ref="I451:I514" si="31">ROUND(IF(H451=0,0,E451/H451),2)</f>
        <v>101.2</v>
      </c>
      <c r="J451" t="s">
        <v>36</v>
      </c>
      <c r="K451" t="s">
        <v>37</v>
      </c>
      <c r="L451">
        <v>1551852000</v>
      </c>
      <c r="M451">
        <v>1553317200</v>
      </c>
      <c r="N451" s="4">
        <f t="shared" si="28"/>
        <v>43530.25</v>
      </c>
      <c r="O451" s="4">
        <f t="shared" si="29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30"/>
        <v>4</v>
      </c>
      <c r="G452" t="s">
        <v>14</v>
      </c>
      <c r="H452">
        <v>1</v>
      </c>
      <c r="I452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s="4">
        <f t="shared" si="28"/>
        <v>43394.208333333328</v>
      </c>
      <c r="O452" s="4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30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>
        <v>1503118800</v>
      </c>
      <c r="N453" s="4">
        <f t="shared" si="28"/>
        <v>42935.208333333328</v>
      </c>
      <c r="O453" s="4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30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>
        <v>1278478800</v>
      </c>
      <c r="N454" s="4">
        <f t="shared" si="28"/>
        <v>40365.208333333336</v>
      </c>
      <c r="O454" s="4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30"/>
        <v>56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>
        <v>1484114400</v>
      </c>
      <c r="N455" s="4">
        <f t="shared" si="28"/>
        <v>42705.25</v>
      </c>
      <c r="O455" s="4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30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>
        <v>1385445600</v>
      </c>
      <c r="N456" s="4">
        <f t="shared" si="28"/>
        <v>41568.208333333336</v>
      </c>
      <c r="O456" s="4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30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>
        <v>1318741200</v>
      </c>
      <c r="N457" s="4">
        <f t="shared" si="28"/>
        <v>40809.208333333336</v>
      </c>
      <c r="O457" s="4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0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>
        <v>1518242400</v>
      </c>
      <c r="N458" s="4">
        <f t="shared" si="28"/>
        <v>43141.25</v>
      </c>
      <c r="O458" s="4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0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>
        <v>1476594000</v>
      </c>
      <c r="N459" s="4">
        <f t="shared" si="28"/>
        <v>42657.208333333328</v>
      </c>
      <c r="O459" s="4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0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>
        <v>1273554000</v>
      </c>
      <c r="N460" s="4">
        <f t="shared" si="28"/>
        <v>40265.208333333336</v>
      </c>
      <c r="O460" s="4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0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>
        <v>1421906400</v>
      </c>
      <c r="N461" s="4">
        <f t="shared" si="28"/>
        <v>42001.25</v>
      </c>
      <c r="O461" s="4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0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4">
        <f t="shared" si="28"/>
        <v>40399.208333333336</v>
      </c>
      <c r="O462" s="4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0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>
        <v>1400389200</v>
      </c>
      <c r="N463" s="4">
        <f t="shared" si="28"/>
        <v>41757.208333333336</v>
      </c>
      <c r="O463" s="4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0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>
        <v>1362808800</v>
      </c>
      <c r="N464" s="4">
        <f t="shared" si="28"/>
        <v>41304.25</v>
      </c>
      <c r="O464" s="4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0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4">
        <f t="shared" si="28"/>
        <v>41639.25</v>
      </c>
      <c r="O465" s="4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0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>
        <v>1519538400</v>
      </c>
      <c r="N466" s="4">
        <f t="shared" si="28"/>
        <v>43142.25</v>
      </c>
      <c r="O466" s="4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0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>
        <v>1517810400</v>
      </c>
      <c r="N467" s="4">
        <f t="shared" si="28"/>
        <v>43127.25</v>
      </c>
      <c r="O467" s="4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0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>
        <v>1370581200</v>
      </c>
      <c r="N468" s="4">
        <f t="shared" si="28"/>
        <v>41409.208333333336</v>
      </c>
      <c r="O468" s="4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0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>
        <v>1448863200</v>
      </c>
      <c r="N469" s="4">
        <f t="shared" si="28"/>
        <v>42331.25</v>
      </c>
      <c r="O469" s="4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0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4">
        <f t="shared" si="28"/>
        <v>43569.208333333328</v>
      </c>
      <c r="O470" s="4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0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4">
        <f t="shared" si="28"/>
        <v>42142.208333333328</v>
      </c>
      <c r="O471" s="4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0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>
        <v>1482127200</v>
      </c>
      <c r="N472" s="4">
        <f t="shared" si="28"/>
        <v>42716.25</v>
      </c>
      <c r="O472" s="4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0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>
        <v>1335934800</v>
      </c>
      <c r="N473" s="4">
        <f t="shared" si="28"/>
        <v>41031.208333333336</v>
      </c>
      <c r="O473" s="4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0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>
        <v>1556946000</v>
      </c>
      <c r="N474" s="4">
        <f t="shared" si="28"/>
        <v>43535.208333333328</v>
      </c>
      <c r="O474" s="4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0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>
        <v>1530075600</v>
      </c>
      <c r="N475" s="4">
        <f t="shared" si="28"/>
        <v>43277.208333333328</v>
      </c>
      <c r="O475" s="4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0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>
        <v>1418796000</v>
      </c>
      <c r="N476" s="4">
        <f t="shared" si="28"/>
        <v>41989.25</v>
      </c>
      <c r="O476" s="4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0"/>
        <v>114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>
        <v>1372482000</v>
      </c>
      <c r="N477" s="4">
        <f t="shared" si="28"/>
        <v>41450.208333333336</v>
      </c>
      <c r="O477" s="4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0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>
        <v>1534395600</v>
      </c>
      <c r="N478" s="4">
        <f t="shared" si="28"/>
        <v>43322.208333333328</v>
      </c>
      <c r="O478" s="4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0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>
        <v>1311397200</v>
      </c>
      <c r="N479" s="4">
        <f t="shared" si="28"/>
        <v>40720.208333333336</v>
      </c>
      <c r="O479" s="4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0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>
        <v>1426914000</v>
      </c>
      <c r="N480" s="4">
        <f t="shared" si="28"/>
        <v>42072.208333333328</v>
      </c>
      <c r="O480" s="4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0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>
        <v>1501477200</v>
      </c>
      <c r="N481" s="4">
        <f t="shared" si="28"/>
        <v>42945.208333333328</v>
      </c>
      <c r="O481" s="4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0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>
        <v>1269061200</v>
      </c>
      <c r="N482" s="4">
        <f t="shared" si="28"/>
        <v>40248.25</v>
      </c>
      <c r="O482" s="4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0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>
        <v>1415772000</v>
      </c>
      <c r="N483" s="4">
        <f t="shared" si="28"/>
        <v>41913.208333333336</v>
      </c>
      <c r="O483" s="4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0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>
        <v>1331013600</v>
      </c>
      <c r="N484" s="4">
        <f t="shared" si="28"/>
        <v>40963.25</v>
      </c>
      <c r="O484" s="4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0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>
        <v>1576735200</v>
      </c>
      <c r="N485" s="4">
        <f t="shared" si="28"/>
        <v>43811.25</v>
      </c>
      <c r="O485" s="4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0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>
        <v>1411362000</v>
      </c>
      <c r="N486" s="4">
        <f t="shared" si="28"/>
        <v>41855.208333333336</v>
      </c>
      <c r="O486" s="4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0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>
        <v>1563685200</v>
      </c>
      <c r="N487" s="4">
        <f t="shared" si="28"/>
        <v>43626.208333333328</v>
      </c>
      <c r="O487" s="4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0"/>
        <v>14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>
        <v>1521867600</v>
      </c>
      <c r="N488" s="4">
        <f t="shared" si="28"/>
        <v>43168.25</v>
      </c>
      <c r="O488" s="4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0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>
        <v>1495515600</v>
      </c>
      <c r="N489" s="4">
        <f t="shared" si="28"/>
        <v>42845.208333333328</v>
      </c>
      <c r="O489" s="4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0"/>
        <v>220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>
        <v>1455948000</v>
      </c>
      <c r="N490" s="4">
        <f t="shared" si="28"/>
        <v>42403.25</v>
      </c>
      <c r="O490" s="4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0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4">
        <f t="shared" si="28"/>
        <v>40406.208333333336</v>
      </c>
      <c r="O491" s="4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0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>
        <v>1574575200</v>
      </c>
      <c r="N492" s="4">
        <f t="shared" si="28"/>
        <v>43786.25</v>
      </c>
      <c r="O492" s="4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0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4">
        <f t="shared" si="28"/>
        <v>41456.208333333336</v>
      </c>
      <c r="O493" s="4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0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>
        <v>1278910800</v>
      </c>
      <c r="N494" s="4">
        <f t="shared" si="28"/>
        <v>40336.208333333336</v>
      </c>
      <c r="O494" s="4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0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>
        <v>1562907600</v>
      </c>
      <c r="N495" s="4">
        <f t="shared" si="28"/>
        <v>43645.208333333328</v>
      </c>
      <c r="O495" s="4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0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>
        <v>1332478800</v>
      </c>
      <c r="N496" s="4">
        <f t="shared" si="28"/>
        <v>40990.208333333336</v>
      </c>
      <c r="O496" s="4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0"/>
        <v>415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>
        <v>1402722000</v>
      </c>
      <c r="N497" s="4">
        <f t="shared" si="28"/>
        <v>41800.208333333336</v>
      </c>
      <c r="O497" s="4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0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>
        <v>1496811600</v>
      </c>
      <c r="N498" s="4">
        <f t="shared" si="28"/>
        <v>42876.208333333328</v>
      </c>
      <c r="O498" s="4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0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>
        <v>1482213600</v>
      </c>
      <c r="N499" s="4">
        <f t="shared" si="28"/>
        <v>42724.25</v>
      </c>
      <c r="O499" s="4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0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4">
        <f t="shared" si="28"/>
        <v>42005.25</v>
      </c>
      <c r="O500" s="4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0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>
        <v>1458450000</v>
      </c>
      <c r="N501" s="4">
        <f t="shared" si="28"/>
        <v>42444.208333333328</v>
      </c>
      <c r="O501" s="4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0"/>
        <v>0</v>
      </c>
      <c r="G502" t="s">
        <v>14</v>
      </c>
      <c r="H502">
        <v>0</v>
      </c>
      <c r="I502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s="4">
        <f t="shared" si="28"/>
        <v>41395.208333333336</v>
      </c>
      <c r="O502" s="4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0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>
        <v>1363237200</v>
      </c>
      <c r="N503" s="4">
        <f t="shared" si="28"/>
        <v>41345.208333333336</v>
      </c>
      <c r="O503" s="4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0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>
        <v>1345870800</v>
      </c>
      <c r="N504" s="4">
        <f t="shared" si="28"/>
        <v>41117.208333333336</v>
      </c>
      <c r="O504" s="4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0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>
        <v>1437454800</v>
      </c>
      <c r="N505" s="4">
        <f t="shared" si="28"/>
        <v>42186.208333333328</v>
      </c>
      <c r="O505" s="4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0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4">
        <f t="shared" si="28"/>
        <v>42142.208333333328</v>
      </c>
      <c r="O506" s="4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0"/>
        <v>14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>
        <v>1366347600</v>
      </c>
      <c r="N507" s="4">
        <f t="shared" si="28"/>
        <v>41341.25</v>
      </c>
      <c r="O507" s="4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0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4">
        <f t="shared" si="28"/>
        <v>43062.25</v>
      </c>
      <c r="O508" s="4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0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>
        <v>1369717200</v>
      </c>
      <c r="N509" s="4">
        <f t="shared" si="28"/>
        <v>41373.208333333336</v>
      </c>
      <c r="O509" s="4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0"/>
        <v>112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>
        <v>1534654800</v>
      </c>
      <c r="N510" s="4">
        <f t="shared" si="28"/>
        <v>43310.208333333328</v>
      </c>
      <c r="O510" s="4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0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4">
        <f t="shared" si="28"/>
        <v>41034.208333333336</v>
      </c>
      <c r="O511" s="4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0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>
        <v>1529816400</v>
      </c>
      <c r="N512" s="4">
        <f t="shared" si="28"/>
        <v>43251.208333333328</v>
      </c>
      <c r="O512" s="4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0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>
        <v>1564894800</v>
      </c>
      <c r="N513" s="4">
        <f t="shared" si="28"/>
        <v>43671.208333333328</v>
      </c>
      <c r="O513" s="4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0"/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>
        <v>1404622800</v>
      </c>
      <c r="N514" s="4">
        <f t="shared" ref="N514:N577" si="32">DATE(1970,1,1)+(L514/86400)</f>
        <v>41825.208333333336</v>
      </c>
      <c r="O514" s="4">
        <f t="shared" ref="O514:O577" si="33">DATE(1970,1,1)+(M514/86400)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4">ROUND((E515/D515)*100,0)</f>
        <v>39</v>
      </c>
      <c r="G515" t="s">
        <v>74</v>
      </c>
      <c r="H515">
        <v>35</v>
      </c>
      <c r="I515">
        <f t="shared" ref="I515:I578" si="35">ROUND(IF(H515=0,0,E515/H515),2)</f>
        <v>93.14</v>
      </c>
      <c r="J515" t="s">
        <v>21</v>
      </c>
      <c r="K515" t="s">
        <v>22</v>
      </c>
      <c r="L515">
        <v>1284008400</v>
      </c>
      <c r="M515">
        <v>1284181200</v>
      </c>
      <c r="N515" s="4">
        <f t="shared" si="32"/>
        <v>40430.208333333336</v>
      </c>
      <c r="O515" s="4">
        <f t="shared" si="33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4"/>
        <v>22</v>
      </c>
      <c r="G516" t="s">
        <v>74</v>
      </c>
      <c r="H516">
        <v>528</v>
      </c>
      <c r="I516">
        <f t="shared" si="35"/>
        <v>58.95</v>
      </c>
      <c r="J516" t="s">
        <v>98</v>
      </c>
      <c r="K516" t="s">
        <v>99</v>
      </c>
      <c r="L516">
        <v>1386309600</v>
      </c>
      <c r="M516">
        <v>1386741600</v>
      </c>
      <c r="N516" s="4">
        <f t="shared" si="32"/>
        <v>41614.25</v>
      </c>
      <c r="O516" s="4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4"/>
        <v>56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>
        <v>1324792800</v>
      </c>
      <c r="N517" s="4">
        <f t="shared" si="32"/>
        <v>40900.25</v>
      </c>
      <c r="O517" s="4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4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>
        <v>1284354000</v>
      </c>
      <c r="N518" s="4">
        <f t="shared" si="32"/>
        <v>40396.208333333336</v>
      </c>
      <c r="O518" s="4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4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>
        <v>1494392400</v>
      </c>
      <c r="N519" s="4">
        <f t="shared" si="32"/>
        <v>42860.208333333328</v>
      </c>
      <c r="O519" s="4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4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4">
        <f t="shared" si="32"/>
        <v>43154.25</v>
      </c>
      <c r="O520" s="4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4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>
        <v>1421906400</v>
      </c>
      <c r="N521" s="4">
        <f t="shared" si="32"/>
        <v>42012.25</v>
      </c>
      <c r="O521" s="4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4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>
        <v>1555909200</v>
      </c>
      <c r="N522" s="4">
        <f t="shared" si="32"/>
        <v>43574.208333333328</v>
      </c>
      <c r="O522" s="4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4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>
        <v>1472446800</v>
      </c>
      <c r="N523" s="4">
        <f t="shared" si="32"/>
        <v>42605.208333333328</v>
      </c>
      <c r="O523" s="4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4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>
        <v>1342328400</v>
      </c>
      <c r="N524" s="4">
        <f t="shared" si="32"/>
        <v>41093.208333333336</v>
      </c>
      <c r="O524" s="4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4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4">
        <f t="shared" si="32"/>
        <v>40241.25</v>
      </c>
      <c r="O525" s="4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4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>
        <v>1273381200</v>
      </c>
      <c r="N526" s="4">
        <f t="shared" si="32"/>
        <v>40294.208333333336</v>
      </c>
      <c r="O526" s="4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4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>
        <v>1290837600</v>
      </c>
      <c r="N527" s="4">
        <f t="shared" si="32"/>
        <v>40505.25</v>
      </c>
      <c r="O527" s="4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4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>
        <v>1454306400</v>
      </c>
      <c r="N528" s="4">
        <f t="shared" si="32"/>
        <v>42364.25</v>
      </c>
      <c r="O528" s="4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4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4">
        <f t="shared" si="32"/>
        <v>42405.25</v>
      </c>
      <c r="O529" s="4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4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>
        <v>1389074400</v>
      </c>
      <c r="N530" s="4">
        <f t="shared" si="32"/>
        <v>41601.25</v>
      </c>
      <c r="O530" s="4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4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>
        <v>1402117200</v>
      </c>
      <c r="N531" s="4">
        <f t="shared" si="32"/>
        <v>41769.208333333336</v>
      </c>
      <c r="O531" s="4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4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>
        <v>1284440400</v>
      </c>
      <c r="N532" s="4">
        <f t="shared" si="32"/>
        <v>40421.208333333336</v>
      </c>
      <c r="O532" s="4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4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>
        <v>1388988000</v>
      </c>
      <c r="N533" s="4">
        <f t="shared" si="32"/>
        <v>41589.25</v>
      </c>
      <c r="O533" s="4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4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>
        <v>1516946400</v>
      </c>
      <c r="N534" s="4">
        <f t="shared" si="32"/>
        <v>43125.25</v>
      </c>
      <c r="O534" s="4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4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>
        <v>1377752400</v>
      </c>
      <c r="N535" s="4">
        <f t="shared" si="32"/>
        <v>41479.208333333336</v>
      </c>
      <c r="O535" s="4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4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>
        <v>1534568400</v>
      </c>
      <c r="N536" s="4">
        <f t="shared" si="32"/>
        <v>43329.208333333328</v>
      </c>
      <c r="O536" s="4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4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>
        <v>1528606800</v>
      </c>
      <c r="N537" s="4">
        <f t="shared" si="32"/>
        <v>43259.208333333328</v>
      </c>
      <c r="O537" s="4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4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4">
        <f t="shared" si="32"/>
        <v>40414.208333333336</v>
      </c>
      <c r="O538" s="4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4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>
        <v>1537592400</v>
      </c>
      <c r="N539" s="4">
        <f t="shared" si="32"/>
        <v>43342.208333333328</v>
      </c>
      <c r="O539" s="4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4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>
        <v>1381208400</v>
      </c>
      <c r="N540" s="4">
        <f t="shared" si="32"/>
        <v>41539.208333333336</v>
      </c>
      <c r="O540" s="4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4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>
        <v>1562475600</v>
      </c>
      <c r="N541" s="4">
        <f t="shared" si="32"/>
        <v>43647.208333333328</v>
      </c>
      <c r="O541" s="4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4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>
        <v>1527397200</v>
      </c>
      <c r="N542" s="4">
        <f t="shared" si="32"/>
        <v>43225.208333333328</v>
      </c>
      <c r="O542" s="4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4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4">
        <f t="shared" si="32"/>
        <v>42165.208333333328</v>
      </c>
      <c r="O543" s="4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4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>
        <v>1456034400</v>
      </c>
      <c r="N544" s="4">
        <f t="shared" si="32"/>
        <v>42391.25</v>
      </c>
      <c r="O544" s="4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4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>
        <v>1380171600</v>
      </c>
      <c r="N545" s="4">
        <f t="shared" si="32"/>
        <v>41528.208333333336</v>
      </c>
      <c r="O545" s="4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4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>
        <v>1453356000</v>
      </c>
      <c r="N546" s="4">
        <f t="shared" si="32"/>
        <v>42377.25</v>
      </c>
      <c r="O546" s="4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4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>
        <v>1578981600</v>
      </c>
      <c r="N547" s="4">
        <f t="shared" si="32"/>
        <v>43824.25</v>
      </c>
      <c r="O547" s="4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4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4">
        <f t="shared" si="32"/>
        <v>43360.208333333328</v>
      </c>
      <c r="O548" s="4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4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4">
        <f t="shared" si="32"/>
        <v>42029.25</v>
      </c>
      <c r="O549" s="4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4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>
        <v>1460610000</v>
      </c>
      <c r="N550" s="4">
        <f t="shared" si="32"/>
        <v>42461.208333333328</v>
      </c>
      <c r="O550" s="4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4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>
        <v>1370494800</v>
      </c>
      <c r="N551" s="4">
        <f t="shared" si="32"/>
        <v>41422.208333333336</v>
      </c>
      <c r="O551" s="4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4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4">
        <f t="shared" si="32"/>
        <v>40968.25</v>
      </c>
      <c r="O552" s="4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4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>
        <v>1422511200</v>
      </c>
      <c r="N553" s="4">
        <f t="shared" si="32"/>
        <v>41993.25</v>
      </c>
      <c r="O553" s="4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4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>
        <v>1480312800</v>
      </c>
      <c r="N554" s="4">
        <f t="shared" si="32"/>
        <v>42700.25</v>
      </c>
      <c r="O554" s="4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4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>
        <v>1294034400</v>
      </c>
      <c r="N555" s="4">
        <f t="shared" si="32"/>
        <v>40545.25</v>
      </c>
      <c r="O555" s="4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4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>
        <v>1482645600</v>
      </c>
      <c r="N556" s="4">
        <f t="shared" si="32"/>
        <v>42723.25</v>
      </c>
      <c r="O556" s="4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4"/>
        <v>224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>
        <v>1399093200</v>
      </c>
      <c r="N557" s="4">
        <f t="shared" si="32"/>
        <v>41731.208333333336</v>
      </c>
      <c r="O557" s="4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4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>
        <v>1315890000</v>
      </c>
      <c r="N558" s="4">
        <f t="shared" si="32"/>
        <v>40792.208333333336</v>
      </c>
      <c r="O558" s="4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4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>
        <v>1444021200</v>
      </c>
      <c r="N559" s="4">
        <f t="shared" si="32"/>
        <v>42279.208333333328</v>
      </c>
      <c r="O559" s="4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4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>
        <v>1460005200</v>
      </c>
      <c r="N560" s="4">
        <f t="shared" si="32"/>
        <v>42424.25</v>
      </c>
      <c r="O560" s="4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4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>
        <v>1470718800</v>
      </c>
      <c r="N561" s="4">
        <f t="shared" si="32"/>
        <v>42584.208333333328</v>
      </c>
      <c r="O561" s="4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4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>
        <v>1325052000</v>
      </c>
      <c r="N562" s="4">
        <f t="shared" si="32"/>
        <v>40865.25</v>
      </c>
      <c r="O562" s="4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4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>
        <v>1319000400</v>
      </c>
      <c r="N563" s="4">
        <f t="shared" si="32"/>
        <v>40833.208333333336</v>
      </c>
      <c r="O563" s="4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4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>
        <v>1552539600</v>
      </c>
      <c r="N564" s="4">
        <f t="shared" si="32"/>
        <v>43536.208333333328</v>
      </c>
      <c r="O564" s="4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4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>
        <v>1543816800</v>
      </c>
      <c r="N565" s="4">
        <f t="shared" si="32"/>
        <v>43417.25</v>
      </c>
      <c r="O565" s="4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4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4">
        <f t="shared" si="32"/>
        <v>42078.208333333328</v>
      </c>
      <c r="O566" s="4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4"/>
        <v>205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>
        <v>1323064800</v>
      </c>
      <c r="N567" s="4">
        <f t="shared" si="32"/>
        <v>40862.25</v>
      </c>
      <c r="O567" s="4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4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>
        <v>1458277200</v>
      </c>
      <c r="N568" s="4">
        <f t="shared" si="32"/>
        <v>42424.25</v>
      </c>
      <c r="O568" s="4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4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>
        <v>1405141200</v>
      </c>
      <c r="N569" s="4">
        <f t="shared" si="32"/>
        <v>41830.208333333336</v>
      </c>
      <c r="O569" s="4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4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>
        <v>1283058000</v>
      </c>
      <c r="N570" s="4">
        <f t="shared" si="32"/>
        <v>40374.208333333336</v>
      </c>
      <c r="O570" s="4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4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4">
        <f t="shared" si="32"/>
        <v>40554.25</v>
      </c>
      <c r="O571" s="4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4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>
        <v>1419573600</v>
      </c>
      <c r="N572" s="4">
        <f t="shared" si="32"/>
        <v>41993.25</v>
      </c>
      <c r="O572" s="4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4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>
        <v>1438750800</v>
      </c>
      <c r="N573" s="4">
        <f t="shared" si="32"/>
        <v>42174.208333333328</v>
      </c>
      <c r="O573" s="4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4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>
        <v>1444798800</v>
      </c>
      <c r="N574" s="4">
        <f t="shared" si="32"/>
        <v>42275.208333333328</v>
      </c>
      <c r="O574" s="4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4"/>
        <v>112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>
        <v>1399179600</v>
      </c>
      <c r="N575" s="4">
        <f t="shared" si="32"/>
        <v>41761.208333333336</v>
      </c>
      <c r="O575" s="4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4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>
        <v>1576562400</v>
      </c>
      <c r="N576" s="4">
        <f t="shared" si="32"/>
        <v>43806.25</v>
      </c>
      <c r="O576" s="4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4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>
        <v>1400821200</v>
      </c>
      <c r="N577" s="4">
        <f t="shared" si="32"/>
        <v>41779.208333333336</v>
      </c>
      <c r="O577" s="4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4"/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>
        <v>1510984800</v>
      </c>
      <c r="N578" s="4">
        <f t="shared" ref="N578:N641" si="36">DATE(1970,1,1)+(L578/86400)</f>
        <v>43040.208333333328</v>
      </c>
      <c r="O578" s="4">
        <f t="shared" ref="O578:O641" si="37">DATE(1970,1,1)+(M578/86400)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8">ROUND((E579/D579)*100,0)</f>
        <v>19</v>
      </c>
      <c r="G579" t="s">
        <v>74</v>
      </c>
      <c r="H579">
        <v>37</v>
      </c>
      <c r="I579">
        <f t="shared" ref="I579:I642" si="39">ROUND(IF(H579=0,0,E579/H579),2)</f>
        <v>41.78</v>
      </c>
      <c r="J579" t="s">
        <v>21</v>
      </c>
      <c r="K579" t="s">
        <v>22</v>
      </c>
      <c r="L579">
        <v>1299823200</v>
      </c>
      <c r="M579">
        <v>1302066000</v>
      </c>
      <c r="N579" s="4">
        <f t="shared" si="36"/>
        <v>40613.25</v>
      </c>
      <c r="O579" s="4">
        <f t="shared" si="37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8"/>
        <v>17</v>
      </c>
      <c r="G580" t="s">
        <v>14</v>
      </c>
      <c r="H580">
        <v>245</v>
      </c>
      <c r="I580">
        <f t="shared" si="39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4">
        <f t="shared" si="36"/>
        <v>40878.25</v>
      </c>
      <c r="O580" s="4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8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>
        <v>1313730000</v>
      </c>
      <c r="N581" s="4">
        <f t="shared" si="36"/>
        <v>40762.208333333336</v>
      </c>
      <c r="O581" s="4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8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>
        <v>1394085600</v>
      </c>
      <c r="N582" s="4">
        <f t="shared" si="36"/>
        <v>41696.25</v>
      </c>
      <c r="O582" s="4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8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>
        <v>1305349200</v>
      </c>
      <c r="N583" s="4">
        <f t="shared" si="36"/>
        <v>40662.208333333336</v>
      </c>
      <c r="O583" s="4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8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>
        <v>1434344400</v>
      </c>
      <c r="N584" s="4">
        <f t="shared" si="36"/>
        <v>42165.208333333328</v>
      </c>
      <c r="O584" s="4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8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>
        <v>1331186400</v>
      </c>
      <c r="N585" s="4">
        <f t="shared" si="36"/>
        <v>40959.25</v>
      </c>
      <c r="O585" s="4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8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4">
        <f t="shared" si="36"/>
        <v>41024.208333333336</v>
      </c>
      <c r="O586" s="4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8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>
        <v>1269752400</v>
      </c>
      <c r="N587" s="4">
        <f t="shared" si="36"/>
        <v>40255.208333333336</v>
      </c>
      <c r="O587" s="4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8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>
        <v>1291615200</v>
      </c>
      <c r="N588" s="4">
        <f t="shared" si="36"/>
        <v>40499.25</v>
      </c>
      <c r="O588" s="4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8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>
        <v>1552366800</v>
      </c>
      <c r="N589" s="4">
        <f t="shared" si="36"/>
        <v>43484.25</v>
      </c>
      <c r="O589" s="4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8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>
        <v>1272171600</v>
      </c>
      <c r="N590" s="4">
        <f t="shared" si="36"/>
        <v>40262.208333333336</v>
      </c>
      <c r="O590" s="4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8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>
        <v>1436677200</v>
      </c>
      <c r="N591" s="4">
        <f t="shared" si="36"/>
        <v>42190.208333333328</v>
      </c>
      <c r="O591" s="4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8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>
        <v>1420092000</v>
      </c>
      <c r="N592" s="4">
        <f t="shared" si="36"/>
        <v>41994.25</v>
      </c>
      <c r="O592" s="4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8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>
        <v>1279947600</v>
      </c>
      <c r="N593" s="4">
        <f t="shared" si="36"/>
        <v>40373.208333333336</v>
      </c>
      <c r="O593" s="4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8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4">
        <f t="shared" si="36"/>
        <v>41789.208333333336</v>
      </c>
      <c r="O594" s="4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8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>
        <v>1396933200</v>
      </c>
      <c r="N595" s="4">
        <f t="shared" si="36"/>
        <v>41724.208333333336</v>
      </c>
      <c r="O595" s="4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8"/>
        <v>7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>
        <v>1467262800</v>
      </c>
      <c r="N596" s="4">
        <f t="shared" si="36"/>
        <v>42548.208333333328</v>
      </c>
      <c r="O596" s="4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8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>
        <v>1270530000</v>
      </c>
      <c r="N597" s="4">
        <f t="shared" si="36"/>
        <v>40253.208333333336</v>
      </c>
      <c r="O597" s="4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8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>
        <v>1457762400</v>
      </c>
      <c r="N598" s="4">
        <f t="shared" si="36"/>
        <v>42434.25</v>
      </c>
      <c r="O598" s="4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8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>
        <v>1575525600</v>
      </c>
      <c r="N599" s="4">
        <f t="shared" si="36"/>
        <v>43786.25</v>
      </c>
      <c r="O599" s="4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8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>
        <v>1279083600</v>
      </c>
      <c r="N600" s="4">
        <f t="shared" si="36"/>
        <v>40344.208333333336</v>
      </c>
      <c r="O600" s="4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8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>
        <v>1424412000</v>
      </c>
      <c r="N601" s="4">
        <f t="shared" si="36"/>
        <v>42047.25</v>
      </c>
      <c r="O601" s="4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8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4">
        <f t="shared" si="36"/>
        <v>41485.208333333336</v>
      </c>
      <c r="O602" s="4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8"/>
        <v>207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4">
        <f t="shared" si="36"/>
        <v>41789.208333333336</v>
      </c>
      <c r="O603" s="4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8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>
        <v>1434430800</v>
      </c>
      <c r="N604" s="4">
        <f t="shared" si="36"/>
        <v>42160.208333333328</v>
      </c>
      <c r="O604" s="4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8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>
        <v>1557896400</v>
      </c>
      <c r="N605" s="4">
        <f t="shared" si="36"/>
        <v>43573.208333333328</v>
      </c>
      <c r="O605" s="4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8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>
        <v>1297490400</v>
      </c>
      <c r="N606" s="4">
        <f t="shared" si="36"/>
        <v>40565.25</v>
      </c>
      <c r="O606" s="4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8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>
        <v>1447394400</v>
      </c>
      <c r="N607" s="4">
        <f t="shared" si="36"/>
        <v>42280.208333333328</v>
      </c>
      <c r="O607" s="4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8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>
        <v>1458277200</v>
      </c>
      <c r="N608" s="4">
        <f t="shared" si="36"/>
        <v>42436.25</v>
      </c>
      <c r="O608" s="4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8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>
        <v>1395723600</v>
      </c>
      <c r="N609" s="4">
        <f t="shared" si="36"/>
        <v>41721.208333333336</v>
      </c>
      <c r="O609" s="4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8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4">
        <f t="shared" si="36"/>
        <v>43530.25</v>
      </c>
      <c r="O610" s="4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8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>
        <v>1549087200</v>
      </c>
      <c r="N611" s="4">
        <f t="shared" si="36"/>
        <v>43481.25</v>
      </c>
      <c r="O611" s="4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8"/>
        <v>419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>
        <v>1356847200</v>
      </c>
      <c r="N612" s="4">
        <f t="shared" si="36"/>
        <v>41259.25</v>
      </c>
      <c r="O612" s="4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8"/>
        <v>14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>
        <v>1375765200</v>
      </c>
      <c r="N613" s="4">
        <f t="shared" si="36"/>
        <v>41480.208333333336</v>
      </c>
      <c r="O613" s="4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8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>
        <v>1289800800</v>
      </c>
      <c r="N614" s="4">
        <f t="shared" si="36"/>
        <v>40474.208333333336</v>
      </c>
      <c r="O614" s="4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8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>
        <v>1504501200</v>
      </c>
      <c r="N615" s="4">
        <f t="shared" si="36"/>
        <v>42973.208333333328</v>
      </c>
      <c r="O615" s="4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8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>
        <v>1485669600</v>
      </c>
      <c r="N616" s="4">
        <f t="shared" si="36"/>
        <v>42746.25</v>
      </c>
      <c r="O616" s="4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8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>
        <v>1462770000</v>
      </c>
      <c r="N617" s="4">
        <f t="shared" si="36"/>
        <v>42489.208333333328</v>
      </c>
      <c r="O617" s="4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8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>
        <v>1379739600</v>
      </c>
      <c r="N618" s="4">
        <f t="shared" si="36"/>
        <v>41537.208333333336</v>
      </c>
      <c r="O618" s="4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8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>
        <v>1402722000</v>
      </c>
      <c r="N619" s="4">
        <f t="shared" si="36"/>
        <v>41794.208333333336</v>
      </c>
      <c r="O619" s="4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8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>
        <v>1369285200</v>
      </c>
      <c r="N620" s="4">
        <f t="shared" si="36"/>
        <v>41396.208333333336</v>
      </c>
      <c r="O620" s="4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8"/>
        <v>28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>
        <v>1304744400</v>
      </c>
      <c r="N621" s="4">
        <f t="shared" si="36"/>
        <v>40669.208333333336</v>
      </c>
      <c r="O621" s="4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8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>
        <v>1468299600</v>
      </c>
      <c r="N622" s="4">
        <f t="shared" si="36"/>
        <v>42559.208333333328</v>
      </c>
      <c r="O622" s="4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8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4">
        <f t="shared" si="36"/>
        <v>42626.208333333328</v>
      </c>
      <c r="O623" s="4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8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>
        <v>1526014800</v>
      </c>
      <c r="N624" s="4">
        <f t="shared" si="36"/>
        <v>43205.208333333328</v>
      </c>
      <c r="O624" s="4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8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>
        <v>1437454800</v>
      </c>
      <c r="N625" s="4">
        <f t="shared" si="36"/>
        <v>42201.208333333328</v>
      </c>
      <c r="O625" s="4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8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4">
        <f t="shared" si="36"/>
        <v>42029.25</v>
      </c>
      <c r="O626" s="4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8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>
        <v>1581314400</v>
      </c>
      <c r="N627" s="4">
        <f t="shared" si="36"/>
        <v>43857.25</v>
      </c>
      <c r="O627" s="4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8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>
        <v>1286427600</v>
      </c>
      <c r="N628" s="4">
        <f t="shared" si="36"/>
        <v>40449.208333333336</v>
      </c>
      <c r="O628" s="4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8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>
        <v>1278738000</v>
      </c>
      <c r="N629" s="4">
        <f t="shared" si="36"/>
        <v>40345.208333333336</v>
      </c>
      <c r="O629" s="4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8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>
        <v>1286427600</v>
      </c>
      <c r="N630" s="4">
        <f t="shared" si="36"/>
        <v>40455.208333333336</v>
      </c>
      <c r="O630" s="4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8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>
        <v>1467954000</v>
      </c>
      <c r="N631" s="4">
        <f t="shared" si="36"/>
        <v>42557.208333333328</v>
      </c>
      <c r="O631" s="4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8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>
        <v>1557637200</v>
      </c>
      <c r="N632" s="4">
        <f t="shared" si="36"/>
        <v>43586.208333333328</v>
      </c>
      <c r="O632" s="4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8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>
        <v>1553922000</v>
      </c>
      <c r="N633" s="4">
        <f t="shared" si="36"/>
        <v>43550.208333333328</v>
      </c>
      <c r="O633" s="4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8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>
        <v>1416463200</v>
      </c>
      <c r="N634" s="4">
        <f t="shared" si="36"/>
        <v>41945.208333333336</v>
      </c>
      <c r="O634" s="4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8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>
        <v>1447221600</v>
      </c>
      <c r="N635" s="4">
        <f t="shared" si="36"/>
        <v>42315.25</v>
      </c>
      <c r="O635" s="4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8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>
        <v>1491627600</v>
      </c>
      <c r="N636" s="4">
        <f t="shared" si="36"/>
        <v>42819.208333333328</v>
      </c>
      <c r="O636" s="4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8"/>
        <v>114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4">
        <f t="shared" si="36"/>
        <v>41314.25</v>
      </c>
      <c r="O637" s="4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8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>
        <v>1330754400</v>
      </c>
      <c r="N638" s="4">
        <f t="shared" si="36"/>
        <v>40926.25</v>
      </c>
      <c r="O638" s="4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8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>
        <v>1479794400</v>
      </c>
      <c r="N639" s="4">
        <f t="shared" si="36"/>
        <v>42688.25</v>
      </c>
      <c r="O639" s="4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8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>
        <v>1281243600</v>
      </c>
      <c r="N640" s="4">
        <f t="shared" si="36"/>
        <v>40386.208333333336</v>
      </c>
      <c r="O640" s="4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8"/>
        <v>56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>
        <v>1532754000</v>
      </c>
      <c r="N641" s="4">
        <f t="shared" si="36"/>
        <v>43309.208333333328</v>
      </c>
      <c r="O641" s="4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8"/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>
        <v>1453356000</v>
      </c>
      <c r="N642" s="4">
        <f t="shared" ref="N642:N705" si="40">DATE(1970,1,1)+(L642/86400)</f>
        <v>42387.25</v>
      </c>
      <c r="O642" s="4">
        <f t="shared" ref="O642:O705" si="41">DATE(1970,1,1)+(M642/86400)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2">ROUND((E643/D643)*100,0)</f>
        <v>120</v>
      </c>
      <c r="G643" t="s">
        <v>20</v>
      </c>
      <c r="H643">
        <v>194</v>
      </c>
      <c r="I643">
        <f t="shared" ref="I643:I706" si="43">ROUND(IF(H643=0,0,E643/H643),2)</f>
        <v>58.13</v>
      </c>
      <c r="J643" t="s">
        <v>98</v>
      </c>
      <c r="K643" t="s">
        <v>99</v>
      </c>
      <c r="L643">
        <v>1487570400</v>
      </c>
      <c r="M643">
        <v>1489986000</v>
      </c>
      <c r="N643" s="4">
        <f t="shared" si="40"/>
        <v>42786.25</v>
      </c>
      <c r="O643" s="4">
        <f t="shared" si="41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2"/>
        <v>145</v>
      </c>
      <c r="G644" t="s">
        <v>20</v>
      </c>
      <c r="H644">
        <v>129</v>
      </c>
      <c r="I644">
        <f t="shared" si="43"/>
        <v>103.74</v>
      </c>
      <c r="J644" t="s">
        <v>15</v>
      </c>
      <c r="K644" t="s">
        <v>16</v>
      </c>
      <c r="L644">
        <v>1545026400</v>
      </c>
      <c r="M644">
        <v>1545804000</v>
      </c>
      <c r="N644" s="4">
        <f t="shared" si="40"/>
        <v>43451.25</v>
      </c>
      <c r="O644" s="4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2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>
        <v>1489899600</v>
      </c>
      <c r="N645" s="4">
        <f t="shared" si="40"/>
        <v>42795.25</v>
      </c>
      <c r="O645" s="4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2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4">
        <f t="shared" si="40"/>
        <v>43452.25</v>
      </c>
      <c r="O646" s="4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2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>
        <v>1539752400</v>
      </c>
      <c r="N647" s="4">
        <f t="shared" si="40"/>
        <v>43369.208333333328</v>
      </c>
      <c r="O647" s="4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2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>
        <v>1364101200</v>
      </c>
      <c r="N648" s="4">
        <f t="shared" si="40"/>
        <v>41346.208333333336</v>
      </c>
      <c r="O648" s="4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2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4">
        <f t="shared" si="40"/>
        <v>43199.208333333328</v>
      </c>
      <c r="O649" s="4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2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>
        <v>1500872400</v>
      </c>
      <c r="N650" s="4">
        <f t="shared" si="40"/>
        <v>42922.208333333328</v>
      </c>
      <c r="O650" s="4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2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>
        <v>1288501200</v>
      </c>
      <c r="N651" s="4">
        <f t="shared" si="40"/>
        <v>40471.208333333336</v>
      </c>
      <c r="O651" s="4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2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4">
        <f t="shared" si="40"/>
        <v>41828.208333333336</v>
      </c>
      <c r="O652" s="4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2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>
        <v>1394344800</v>
      </c>
      <c r="N653" s="4">
        <f t="shared" si="40"/>
        <v>41692.25</v>
      </c>
      <c r="O653" s="4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2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>
        <v>1474088400</v>
      </c>
      <c r="N654" s="4">
        <f t="shared" si="40"/>
        <v>42587.208333333328</v>
      </c>
      <c r="O654" s="4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2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>
        <v>1460264400</v>
      </c>
      <c r="N655" s="4">
        <f t="shared" si="40"/>
        <v>42468.208333333328</v>
      </c>
      <c r="O655" s="4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2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>
        <v>1440824400</v>
      </c>
      <c r="N656" s="4">
        <f t="shared" si="40"/>
        <v>42240.208333333328</v>
      </c>
      <c r="O656" s="4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2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>
        <v>1489554000</v>
      </c>
      <c r="N657" s="4">
        <f t="shared" si="40"/>
        <v>42796.25</v>
      </c>
      <c r="O657" s="4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2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>
        <v>1514872800</v>
      </c>
      <c r="N658" s="4">
        <f t="shared" si="40"/>
        <v>43097.25</v>
      </c>
      <c r="O658" s="4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2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>
        <v>1515736800</v>
      </c>
      <c r="N659" s="4">
        <f t="shared" si="40"/>
        <v>43096.25</v>
      </c>
      <c r="O659" s="4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2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4">
        <f t="shared" si="40"/>
        <v>42246.208333333328</v>
      </c>
      <c r="O660" s="4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2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4">
        <f t="shared" si="40"/>
        <v>40570.25</v>
      </c>
      <c r="O661" s="4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2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>
        <v>1440910800</v>
      </c>
      <c r="N662" s="4">
        <f t="shared" si="40"/>
        <v>42237.208333333328</v>
      </c>
      <c r="O662" s="4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2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4">
        <f t="shared" si="40"/>
        <v>40996.208333333336</v>
      </c>
      <c r="O663" s="4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2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>
        <v>1544680800</v>
      </c>
      <c r="N664" s="4">
        <f t="shared" si="40"/>
        <v>43443.25</v>
      </c>
      <c r="O664" s="4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2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>
        <v>1288414800</v>
      </c>
      <c r="N665" s="4">
        <f t="shared" si="40"/>
        <v>40458.208333333336</v>
      </c>
      <c r="O665" s="4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2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>
        <v>1330581600</v>
      </c>
      <c r="N666" s="4">
        <f t="shared" si="40"/>
        <v>40959.25</v>
      </c>
      <c r="O666" s="4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2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>
        <v>1311397200</v>
      </c>
      <c r="N667" s="4">
        <f t="shared" si="40"/>
        <v>40733.208333333336</v>
      </c>
      <c r="O667" s="4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2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4">
        <f t="shared" si="40"/>
        <v>41516.208333333336</v>
      </c>
      <c r="O668" s="4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2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>
        <v>1411102800</v>
      </c>
      <c r="N669" s="4">
        <f t="shared" si="40"/>
        <v>41892.208333333336</v>
      </c>
      <c r="O669" s="4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2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>
        <v>1344834000</v>
      </c>
      <c r="N670" s="4">
        <f t="shared" si="40"/>
        <v>41122.208333333336</v>
      </c>
      <c r="O670" s="4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2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4">
        <f t="shared" si="40"/>
        <v>42912.208333333328</v>
      </c>
      <c r="O671" s="4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2"/>
        <v>469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4">
        <f t="shared" si="40"/>
        <v>42425.25</v>
      </c>
      <c r="O672" s="4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2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>
        <v>1280898000</v>
      </c>
      <c r="N673" s="4">
        <f t="shared" si="40"/>
        <v>40390.208333333336</v>
      </c>
      <c r="O673" s="4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2"/>
        <v>56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>
        <v>1522472400</v>
      </c>
      <c r="N674" s="4">
        <f t="shared" si="40"/>
        <v>43180.208333333328</v>
      </c>
      <c r="O674" s="4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2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>
        <v>1462510800</v>
      </c>
      <c r="N675" s="4">
        <f t="shared" si="40"/>
        <v>42475.208333333328</v>
      </c>
      <c r="O675" s="4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2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>
        <v>1317790800</v>
      </c>
      <c r="N676" s="4">
        <f t="shared" si="40"/>
        <v>40774.208333333336</v>
      </c>
      <c r="O676" s="4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2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>
        <v>1568782800</v>
      </c>
      <c r="N677" s="4">
        <f t="shared" si="40"/>
        <v>43719.208333333328</v>
      </c>
      <c r="O677" s="4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2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>
        <v>1349413200</v>
      </c>
      <c r="N678" s="4">
        <f t="shared" si="40"/>
        <v>41178.208333333336</v>
      </c>
      <c r="O678" s="4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2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>
        <v>1472446800</v>
      </c>
      <c r="N679" s="4">
        <f t="shared" si="40"/>
        <v>42561.208333333328</v>
      </c>
      <c r="O679" s="4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2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>
        <v>1548050400</v>
      </c>
      <c r="N680" s="4">
        <f t="shared" si="40"/>
        <v>43484.25</v>
      </c>
      <c r="O680" s="4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2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4">
        <f t="shared" si="40"/>
        <v>43756.208333333328</v>
      </c>
      <c r="O681" s="4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2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>
        <v>1576476000</v>
      </c>
      <c r="N682" s="4">
        <f t="shared" si="40"/>
        <v>43813.25</v>
      </c>
      <c r="O682" s="4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2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>
        <v>1324965600</v>
      </c>
      <c r="N683" s="4">
        <f t="shared" si="40"/>
        <v>40898.25</v>
      </c>
      <c r="O683" s="4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2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>
        <v>1387519200</v>
      </c>
      <c r="N684" s="4">
        <f t="shared" si="40"/>
        <v>41619.25</v>
      </c>
      <c r="O684" s="4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2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>
        <v>1537246800</v>
      </c>
      <c r="N685" s="4">
        <f t="shared" si="40"/>
        <v>43359.208333333328</v>
      </c>
      <c r="O685" s="4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2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>
        <v>1279515600</v>
      </c>
      <c r="N686" s="4">
        <f t="shared" si="40"/>
        <v>40358.208333333336</v>
      </c>
      <c r="O686" s="4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2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>
        <v>1442379600</v>
      </c>
      <c r="N687" s="4">
        <f t="shared" si="40"/>
        <v>42239.208333333328</v>
      </c>
      <c r="O687" s="4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2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>
        <v>1523077200</v>
      </c>
      <c r="N688" s="4">
        <f t="shared" si="40"/>
        <v>43186.208333333328</v>
      </c>
      <c r="O688" s="4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2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>
        <v>1489554000</v>
      </c>
      <c r="N689" s="4">
        <f t="shared" si="40"/>
        <v>42806.25</v>
      </c>
      <c r="O689" s="4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2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>
        <v>1548482400</v>
      </c>
      <c r="N690" s="4">
        <f t="shared" si="40"/>
        <v>43475.25</v>
      </c>
      <c r="O690" s="4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2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>
        <v>1384063200</v>
      </c>
      <c r="N691" s="4">
        <f t="shared" si="40"/>
        <v>41576.208333333336</v>
      </c>
      <c r="O691" s="4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2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>
        <v>1322892000</v>
      </c>
      <c r="N692" s="4">
        <f t="shared" si="40"/>
        <v>40874.25</v>
      </c>
      <c r="O692" s="4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2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>
        <v>1350709200</v>
      </c>
      <c r="N693" s="4">
        <f t="shared" si="40"/>
        <v>41185.208333333336</v>
      </c>
      <c r="O693" s="4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2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>
        <v>1564203600</v>
      </c>
      <c r="N694" s="4">
        <f t="shared" si="40"/>
        <v>43655.208333333328</v>
      </c>
      <c r="O694" s="4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2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>
        <v>1509685200</v>
      </c>
      <c r="N695" s="4">
        <f t="shared" si="40"/>
        <v>43025.208333333328</v>
      </c>
      <c r="O695" s="4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2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>
        <v>1514959200</v>
      </c>
      <c r="N696" s="4">
        <f t="shared" si="40"/>
        <v>43066.25</v>
      </c>
      <c r="O696" s="4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2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>
        <v>1448863200</v>
      </c>
      <c r="N697" s="4">
        <f t="shared" si="40"/>
        <v>42322.25</v>
      </c>
      <c r="O697" s="4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2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>
        <v>1429592400</v>
      </c>
      <c r="N698" s="4">
        <f t="shared" si="40"/>
        <v>42114.208333333328</v>
      </c>
      <c r="O698" s="4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2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>
        <v>1522645200</v>
      </c>
      <c r="N699" s="4">
        <f t="shared" si="40"/>
        <v>43190.208333333328</v>
      </c>
      <c r="O699" s="4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2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>
        <v>1323324000</v>
      </c>
      <c r="N700" s="4">
        <f t="shared" si="40"/>
        <v>40871.25</v>
      </c>
      <c r="O700" s="4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2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>
        <v>1561525200</v>
      </c>
      <c r="N701" s="4">
        <f t="shared" si="40"/>
        <v>43641.208333333328</v>
      </c>
      <c r="O701" s="4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2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4">
        <f t="shared" si="40"/>
        <v>40203.25</v>
      </c>
      <c r="O702" s="4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2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>
        <v>1301806800</v>
      </c>
      <c r="N703" s="4">
        <f t="shared" si="40"/>
        <v>40629.208333333336</v>
      </c>
      <c r="O703" s="4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2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>
        <v>1374901200</v>
      </c>
      <c r="N704" s="4">
        <f t="shared" si="40"/>
        <v>41477.208333333336</v>
      </c>
      <c r="O704" s="4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2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>
        <v>1336453200</v>
      </c>
      <c r="N705" s="4">
        <f t="shared" si="40"/>
        <v>41020.208333333336</v>
      </c>
      <c r="O705" s="4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2"/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>
        <v>1468904400</v>
      </c>
      <c r="N706" s="4">
        <f t="shared" ref="N706:N769" si="44">DATE(1970,1,1)+(L706/86400)</f>
        <v>42555.208333333328</v>
      </c>
      <c r="O706" s="4">
        <f t="shared" ref="O706:O769" si="45">DATE(1970,1,1)+(M706/86400)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6">ROUND((E707/D707)*100,0)</f>
        <v>99</v>
      </c>
      <c r="G707" t="s">
        <v>14</v>
      </c>
      <c r="H707">
        <v>2025</v>
      </c>
      <c r="I707">
        <f t="shared" ref="I707:I770" si="47">ROUND(IF(H707=0,0,E707/H707),2)</f>
        <v>82.99</v>
      </c>
      <c r="J707" t="s">
        <v>40</v>
      </c>
      <c r="K707" t="s">
        <v>41</v>
      </c>
      <c r="L707">
        <v>1386741600</v>
      </c>
      <c r="M707">
        <v>1387087200</v>
      </c>
      <c r="N707" s="4">
        <f t="shared" si="44"/>
        <v>41619.25</v>
      </c>
      <c r="O707" s="4">
        <f t="shared" si="45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6"/>
        <v>128</v>
      </c>
      <c r="G708" t="s">
        <v>20</v>
      </c>
      <c r="H708">
        <v>1345</v>
      </c>
      <c r="I708">
        <f t="shared" si="47"/>
        <v>103.04</v>
      </c>
      <c r="J708" t="s">
        <v>26</v>
      </c>
      <c r="K708" t="s">
        <v>27</v>
      </c>
      <c r="L708">
        <v>1546754400</v>
      </c>
      <c r="M708">
        <v>1547445600</v>
      </c>
      <c r="N708" s="4">
        <f t="shared" si="44"/>
        <v>43471.25</v>
      </c>
      <c r="O708" s="4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6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>
        <v>1547359200</v>
      </c>
      <c r="N709" s="4">
        <f t="shared" si="44"/>
        <v>43442.25</v>
      </c>
      <c r="O709" s="4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6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>
        <v>1496293200</v>
      </c>
      <c r="N710" s="4">
        <f t="shared" si="44"/>
        <v>42877.208333333328</v>
      </c>
      <c r="O710" s="4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6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4">
        <f t="shared" si="44"/>
        <v>41018.208333333336</v>
      </c>
      <c r="O711" s="4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6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>
        <v>1532149200</v>
      </c>
      <c r="N712" s="4">
        <f t="shared" si="44"/>
        <v>43295.208333333328</v>
      </c>
      <c r="O712" s="4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6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4">
        <f t="shared" si="44"/>
        <v>42393.25</v>
      </c>
      <c r="O713" s="4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6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4">
        <f t="shared" si="44"/>
        <v>42559.208333333328</v>
      </c>
      <c r="O714" s="4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6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>
        <v>1472878800</v>
      </c>
      <c r="N715" s="4">
        <f t="shared" si="44"/>
        <v>42604.208333333328</v>
      </c>
      <c r="O715" s="4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6"/>
        <v>473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>
        <v>1408510800</v>
      </c>
      <c r="N716" s="4">
        <f t="shared" si="44"/>
        <v>41870.208333333336</v>
      </c>
      <c r="O716" s="4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6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>
        <v>1281589200</v>
      </c>
      <c r="N717" s="4">
        <f t="shared" si="44"/>
        <v>40397.208333333336</v>
      </c>
      <c r="O717" s="4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6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>
        <v>1375851600</v>
      </c>
      <c r="N718" s="4">
        <f t="shared" si="44"/>
        <v>41465.208333333336</v>
      </c>
      <c r="O718" s="4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6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>
        <v>1315803600</v>
      </c>
      <c r="N719" s="4">
        <f t="shared" si="44"/>
        <v>40777.208333333336</v>
      </c>
      <c r="O719" s="4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6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>
        <v>1373691600</v>
      </c>
      <c r="N720" s="4">
        <f t="shared" si="44"/>
        <v>41442.208333333336</v>
      </c>
      <c r="O720" s="4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6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>
        <v>1339218000</v>
      </c>
      <c r="N721" s="4">
        <f t="shared" si="44"/>
        <v>41058.208333333336</v>
      </c>
      <c r="O721" s="4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6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>
        <v>1520402400</v>
      </c>
      <c r="N722" s="4">
        <f t="shared" si="44"/>
        <v>43152.25</v>
      </c>
      <c r="O722" s="4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6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>
        <v>1523336400</v>
      </c>
      <c r="N723" s="4">
        <f t="shared" si="44"/>
        <v>43194.208333333328</v>
      </c>
      <c r="O723" s="4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6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>
        <v>1512280800</v>
      </c>
      <c r="N724" s="4">
        <f t="shared" si="44"/>
        <v>43045.25</v>
      </c>
      <c r="O724" s="4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6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>
        <v>1458709200</v>
      </c>
      <c r="N725" s="4">
        <f t="shared" si="44"/>
        <v>42431.25</v>
      </c>
      <c r="O725" s="4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6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>
        <v>1414126800</v>
      </c>
      <c r="N726" s="4">
        <f t="shared" si="44"/>
        <v>41934.208333333336</v>
      </c>
      <c r="O726" s="4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6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>
        <v>1416204000</v>
      </c>
      <c r="N727" s="4">
        <f t="shared" si="44"/>
        <v>41958.25</v>
      </c>
      <c r="O727" s="4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6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>
        <v>1288501200</v>
      </c>
      <c r="N728" s="4">
        <f t="shared" si="44"/>
        <v>40476.208333333336</v>
      </c>
      <c r="O728" s="4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6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>
        <v>1552971600</v>
      </c>
      <c r="N729" s="4">
        <f t="shared" si="44"/>
        <v>43485.25</v>
      </c>
      <c r="O729" s="4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6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4">
        <f t="shared" si="44"/>
        <v>42515.208333333328</v>
      </c>
      <c r="O730" s="4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6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>
        <v>1360130400</v>
      </c>
      <c r="N731" s="4">
        <f t="shared" si="44"/>
        <v>41309.25</v>
      </c>
      <c r="O731" s="4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6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>
        <v>1432875600</v>
      </c>
      <c r="N732" s="4">
        <f t="shared" si="44"/>
        <v>42147.208333333328</v>
      </c>
      <c r="O732" s="4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6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>
        <v>1500872400</v>
      </c>
      <c r="N733" s="4">
        <f t="shared" si="44"/>
        <v>42939.208333333328</v>
      </c>
      <c r="O733" s="4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6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>
        <v>1492146000</v>
      </c>
      <c r="N734" s="4">
        <f t="shared" si="44"/>
        <v>42816.208333333328</v>
      </c>
      <c r="O734" s="4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6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>
        <v>1407301200</v>
      </c>
      <c r="N735" s="4">
        <f t="shared" si="44"/>
        <v>41844.208333333336</v>
      </c>
      <c r="O735" s="4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6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>
        <v>1486620000</v>
      </c>
      <c r="N736" s="4">
        <f t="shared" si="44"/>
        <v>42763.25</v>
      </c>
      <c r="O736" s="4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6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>
        <v>1459918800</v>
      </c>
      <c r="N737" s="4">
        <f t="shared" si="44"/>
        <v>42459.208333333328</v>
      </c>
      <c r="O737" s="4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6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>
        <v>1424757600</v>
      </c>
      <c r="N738" s="4">
        <f t="shared" si="44"/>
        <v>42055.25</v>
      </c>
      <c r="O738" s="4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6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>
        <v>1479880800</v>
      </c>
      <c r="N739" s="4">
        <f t="shared" si="44"/>
        <v>42685.25</v>
      </c>
      <c r="O739" s="4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6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4">
        <f t="shared" si="44"/>
        <v>41959.25</v>
      </c>
      <c r="O740" s="4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6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>
        <v>1341032400</v>
      </c>
      <c r="N741" s="4">
        <f t="shared" si="44"/>
        <v>41089.208333333336</v>
      </c>
      <c r="O741" s="4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6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4">
        <f t="shared" si="44"/>
        <v>42769.25</v>
      </c>
      <c r="O742" s="4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6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>
        <v>1274677200</v>
      </c>
      <c r="N743" s="4">
        <f t="shared" si="44"/>
        <v>40321.208333333336</v>
      </c>
      <c r="O743" s="4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6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>
        <v>1267509600</v>
      </c>
      <c r="N744" s="4">
        <f t="shared" si="44"/>
        <v>40197.25</v>
      </c>
      <c r="O744" s="4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6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>
        <v>1445922000</v>
      </c>
      <c r="N745" s="4">
        <f t="shared" si="44"/>
        <v>42298.208333333328</v>
      </c>
      <c r="O745" s="4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6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>
        <v>1534050000</v>
      </c>
      <c r="N746" s="4">
        <f t="shared" si="44"/>
        <v>43322.208333333328</v>
      </c>
      <c r="O746" s="4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6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4">
        <f t="shared" si="44"/>
        <v>40328.208333333336</v>
      </c>
      <c r="O747" s="4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6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4">
        <f t="shared" si="44"/>
        <v>40825.208333333336</v>
      </c>
      <c r="O748" s="4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6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4">
        <f t="shared" si="44"/>
        <v>40423.208333333336</v>
      </c>
      <c r="O749" s="4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6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>
        <v>1269579600</v>
      </c>
      <c r="N750" s="4">
        <f t="shared" si="44"/>
        <v>40238.25</v>
      </c>
      <c r="O750" s="4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6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4">
        <f t="shared" si="44"/>
        <v>41920.208333333336</v>
      </c>
      <c r="O751" s="4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6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4">
        <f t="shared" si="44"/>
        <v>40360.208333333336</v>
      </c>
      <c r="O752" s="4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6"/>
        <v>232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>
        <v>1459486800</v>
      </c>
      <c r="N753" s="4">
        <f t="shared" si="44"/>
        <v>42446.208333333328</v>
      </c>
      <c r="O753" s="4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6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>
        <v>1282539600</v>
      </c>
      <c r="N754" s="4">
        <f t="shared" si="44"/>
        <v>40395.208333333336</v>
      </c>
      <c r="O754" s="4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6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>
        <v>1275886800</v>
      </c>
      <c r="N755" s="4">
        <f t="shared" si="44"/>
        <v>40321.208333333336</v>
      </c>
      <c r="O755" s="4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6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>
        <v>1355983200</v>
      </c>
      <c r="N756" s="4">
        <f t="shared" si="44"/>
        <v>41210.208333333336</v>
      </c>
      <c r="O756" s="4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6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>
        <v>1515391200</v>
      </c>
      <c r="N757" s="4">
        <f t="shared" si="44"/>
        <v>43096.25</v>
      </c>
      <c r="O757" s="4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6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4">
        <f t="shared" si="44"/>
        <v>42024.25</v>
      </c>
      <c r="O758" s="4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6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>
        <v>1305522000</v>
      </c>
      <c r="N759" s="4">
        <f t="shared" si="44"/>
        <v>40675.208333333336</v>
      </c>
      <c r="O759" s="4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6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>
        <v>1414904400</v>
      </c>
      <c r="N760" s="4">
        <f t="shared" si="44"/>
        <v>41936.208333333336</v>
      </c>
      <c r="O760" s="4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6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>
        <v>1520402400</v>
      </c>
      <c r="N761" s="4">
        <f t="shared" si="44"/>
        <v>43136.25</v>
      </c>
      <c r="O761" s="4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6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4">
        <f t="shared" si="44"/>
        <v>43678.208333333328</v>
      </c>
      <c r="O762" s="4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6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>
        <v>1501131600</v>
      </c>
      <c r="N763" s="4">
        <f t="shared" si="44"/>
        <v>42938.208333333328</v>
      </c>
      <c r="O763" s="4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6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4">
        <f t="shared" si="44"/>
        <v>41241.25</v>
      </c>
      <c r="O764" s="4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6"/>
        <v>113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>
        <v>1339477200</v>
      </c>
      <c r="N765" s="4">
        <f t="shared" si="44"/>
        <v>41037.208333333336</v>
      </c>
      <c r="O765" s="4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6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>
        <v>1305954000</v>
      </c>
      <c r="N766" s="4">
        <f t="shared" si="44"/>
        <v>40676.208333333336</v>
      </c>
      <c r="O766" s="4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6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>
        <v>1494392400</v>
      </c>
      <c r="N767" s="4">
        <f t="shared" si="44"/>
        <v>42840.208333333328</v>
      </c>
      <c r="O767" s="4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6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>
        <v>1537419600</v>
      </c>
      <c r="N768" s="4">
        <f t="shared" si="44"/>
        <v>43362.208333333328</v>
      </c>
      <c r="O768" s="4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6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>
        <v>1447999200</v>
      </c>
      <c r="N769" s="4">
        <f t="shared" si="44"/>
        <v>42283.208333333328</v>
      </c>
      <c r="O769" s="4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6"/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4">
        <f t="shared" ref="N770:N833" si="48">DATE(1970,1,1)+(L770/86400)</f>
        <v>41619.25</v>
      </c>
      <c r="O770" s="4">
        <f t="shared" ref="O770:O833" si="49">DATE(1970,1,1)+(M770/86400)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50">ROUND((E771/D771)*100,0)</f>
        <v>87</v>
      </c>
      <c r="G771" t="s">
        <v>14</v>
      </c>
      <c r="H771">
        <v>3410</v>
      </c>
      <c r="I771">
        <f t="shared" ref="I771:I834" si="51">ROUND(IF(H771=0,0,E771/H771),2)</f>
        <v>32</v>
      </c>
      <c r="J771" t="s">
        <v>21</v>
      </c>
      <c r="K771" t="s">
        <v>22</v>
      </c>
      <c r="L771">
        <v>1376542800</v>
      </c>
      <c r="M771">
        <v>1378789200</v>
      </c>
      <c r="N771" s="4">
        <f t="shared" si="48"/>
        <v>41501.208333333336</v>
      </c>
      <c r="O771" s="4">
        <f t="shared" si="49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50"/>
        <v>271</v>
      </c>
      <c r="G772" t="s">
        <v>20</v>
      </c>
      <c r="H772">
        <v>216</v>
      </c>
      <c r="I772">
        <f t="shared" si="51"/>
        <v>53.9</v>
      </c>
      <c r="J772" t="s">
        <v>107</v>
      </c>
      <c r="K772" t="s">
        <v>108</v>
      </c>
      <c r="L772">
        <v>1397451600</v>
      </c>
      <c r="M772">
        <v>1398056400</v>
      </c>
      <c r="N772" s="4">
        <f t="shared" si="48"/>
        <v>41743.208333333336</v>
      </c>
      <c r="O772" s="4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50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4">
        <f t="shared" si="48"/>
        <v>43491.25</v>
      </c>
      <c r="O773" s="4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50"/>
        <v>113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>
        <v>1550037600</v>
      </c>
      <c r="N774" s="4">
        <f t="shared" si="48"/>
        <v>43505.25</v>
      </c>
      <c r="O774" s="4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50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>
        <v>1492923600</v>
      </c>
      <c r="N775" s="4">
        <f t="shared" si="48"/>
        <v>42838.208333333328</v>
      </c>
      <c r="O775" s="4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50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>
        <v>1467522000</v>
      </c>
      <c r="N776" s="4">
        <f t="shared" si="48"/>
        <v>42513.208333333328</v>
      </c>
      <c r="O776" s="4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50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4">
        <f t="shared" si="48"/>
        <v>41949.25</v>
      </c>
      <c r="O777" s="4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50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>
        <v>1563771600</v>
      </c>
      <c r="N778" s="4">
        <f t="shared" si="48"/>
        <v>43650.208333333328</v>
      </c>
      <c r="O778" s="4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0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>
        <v>1319259600</v>
      </c>
      <c r="N779" s="4">
        <f t="shared" si="48"/>
        <v>40809.208333333336</v>
      </c>
      <c r="O779" s="4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0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>
        <v>1313643600</v>
      </c>
      <c r="N780" s="4">
        <f t="shared" si="48"/>
        <v>40768.208333333336</v>
      </c>
      <c r="O780" s="4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0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>
        <v>1440306000</v>
      </c>
      <c r="N781" s="4">
        <f t="shared" si="48"/>
        <v>42230.208333333328</v>
      </c>
      <c r="O781" s="4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0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4">
        <f t="shared" si="48"/>
        <v>42573.208333333328</v>
      </c>
      <c r="O782" s="4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0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4">
        <f t="shared" si="48"/>
        <v>40482.208333333336</v>
      </c>
      <c r="O783" s="4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0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>
        <v>1301374800</v>
      </c>
      <c r="N784" s="4">
        <f t="shared" si="48"/>
        <v>40603.25</v>
      </c>
      <c r="O784" s="4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0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>
        <v>1387864800</v>
      </c>
      <c r="N785" s="4">
        <f t="shared" si="48"/>
        <v>41625.25</v>
      </c>
      <c r="O785" s="4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0"/>
        <v>115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>
        <v>1458190800</v>
      </c>
      <c r="N786" s="4">
        <f t="shared" si="48"/>
        <v>42435.25</v>
      </c>
      <c r="O786" s="4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0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>
        <v>1559278800</v>
      </c>
      <c r="N787" s="4">
        <f t="shared" si="48"/>
        <v>43582.208333333328</v>
      </c>
      <c r="O787" s="4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0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>
        <v>1522731600</v>
      </c>
      <c r="N788" s="4">
        <f t="shared" si="48"/>
        <v>43186.208333333328</v>
      </c>
      <c r="O788" s="4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0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4">
        <f t="shared" si="48"/>
        <v>40684.208333333336</v>
      </c>
      <c r="O789" s="4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0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>
        <v>1352527200</v>
      </c>
      <c r="N790" s="4">
        <f t="shared" si="48"/>
        <v>41202.208333333336</v>
      </c>
      <c r="O790" s="4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0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>
        <v>1404363600</v>
      </c>
      <c r="N791" s="4">
        <f t="shared" si="48"/>
        <v>41786.208333333336</v>
      </c>
      <c r="O791" s="4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0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>
        <v>1266645600</v>
      </c>
      <c r="N792" s="4">
        <f t="shared" si="48"/>
        <v>40223.25</v>
      </c>
      <c r="O792" s="4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0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4">
        <f t="shared" si="48"/>
        <v>42715.25</v>
      </c>
      <c r="O793" s="4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0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>
        <v>1374642000</v>
      </c>
      <c r="N794" s="4">
        <f t="shared" si="48"/>
        <v>41451.208333333336</v>
      </c>
      <c r="O794" s="4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0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4">
        <f t="shared" si="48"/>
        <v>41450.208333333336</v>
      </c>
      <c r="O795" s="4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0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4">
        <f t="shared" si="48"/>
        <v>43091.25</v>
      </c>
      <c r="O796" s="4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0"/>
        <v>14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>
        <v>1478235600</v>
      </c>
      <c r="N797" s="4">
        <f t="shared" si="48"/>
        <v>42675.208333333328</v>
      </c>
      <c r="O797" s="4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0"/>
        <v>55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>
        <v>1408078800</v>
      </c>
      <c r="N798" s="4">
        <f t="shared" si="48"/>
        <v>41859.208333333336</v>
      </c>
      <c r="O798" s="4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0"/>
        <v>110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>
        <v>1548136800</v>
      </c>
      <c r="N799" s="4">
        <f t="shared" si="48"/>
        <v>43464.25</v>
      </c>
      <c r="O799" s="4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0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>
        <v>1340859600</v>
      </c>
      <c r="N800" s="4">
        <f t="shared" si="48"/>
        <v>41060.208333333336</v>
      </c>
      <c r="O800" s="4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0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>
        <v>1454479200</v>
      </c>
      <c r="N801" s="4">
        <f t="shared" si="48"/>
        <v>42399.25</v>
      </c>
      <c r="O801" s="4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0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4">
        <f t="shared" si="48"/>
        <v>42167.208333333328</v>
      </c>
      <c r="O802" s="4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0"/>
        <v>203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>
        <v>1579672800</v>
      </c>
      <c r="N803" s="4">
        <f t="shared" si="48"/>
        <v>43830.25</v>
      </c>
      <c r="O803" s="4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0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>
        <v>1562389200</v>
      </c>
      <c r="N804" s="4">
        <f t="shared" si="48"/>
        <v>43650.208333333328</v>
      </c>
      <c r="O804" s="4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0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>
        <v>1551506400</v>
      </c>
      <c r="N805" s="4">
        <f t="shared" si="48"/>
        <v>43492.25</v>
      </c>
      <c r="O805" s="4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0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4">
        <f t="shared" si="48"/>
        <v>43102.25</v>
      </c>
      <c r="O806" s="4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0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>
        <v>1420437600</v>
      </c>
      <c r="N807" s="4">
        <f t="shared" si="48"/>
        <v>41958.25</v>
      </c>
      <c r="O807" s="4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0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>
        <v>1332997200</v>
      </c>
      <c r="N808" s="4">
        <f t="shared" si="48"/>
        <v>40973.25</v>
      </c>
      <c r="O808" s="4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0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>
        <v>1574920800</v>
      </c>
      <c r="N809" s="4">
        <f t="shared" si="48"/>
        <v>43753.208333333328</v>
      </c>
      <c r="O809" s="4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0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>
        <v>1464930000</v>
      </c>
      <c r="N810" s="4">
        <f t="shared" si="48"/>
        <v>42507.208333333328</v>
      </c>
      <c r="O810" s="4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0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4">
        <f t="shared" si="48"/>
        <v>41135.208333333336</v>
      </c>
      <c r="O811" s="4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0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>
        <v>1512712800</v>
      </c>
      <c r="N812" s="4">
        <f t="shared" si="48"/>
        <v>43067.25</v>
      </c>
      <c r="O812" s="4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0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>
        <v>1452492000</v>
      </c>
      <c r="N813" s="4">
        <f t="shared" si="48"/>
        <v>42378.25</v>
      </c>
      <c r="O813" s="4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0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4">
        <f t="shared" si="48"/>
        <v>43206.208333333328</v>
      </c>
      <c r="O814" s="4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0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>
        <v>1346907600</v>
      </c>
      <c r="N815" s="4">
        <f t="shared" si="48"/>
        <v>41148.208333333336</v>
      </c>
      <c r="O815" s="4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0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>
        <v>1464498000</v>
      </c>
      <c r="N816" s="4">
        <f t="shared" si="48"/>
        <v>42517.208333333328</v>
      </c>
      <c r="O816" s="4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0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>
        <v>1514181600</v>
      </c>
      <c r="N817" s="4">
        <f t="shared" si="48"/>
        <v>43068.25</v>
      </c>
      <c r="O817" s="4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0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>
        <v>1392184800</v>
      </c>
      <c r="N818" s="4">
        <f t="shared" si="48"/>
        <v>41680.25</v>
      </c>
      <c r="O818" s="4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0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4">
        <f t="shared" si="48"/>
        <v>43589.208333333328</v>
      </c>
      <c r="O819" s="4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0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>
        <v>1549173600</v>
      </c>
      <c r="N820" s="4">
        <f t="shared" si="48"/>
        <v>43486.25</v>
      </c>
      <c r="O820" s="4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0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>
        <v>1355032800</v>
      </c>
      <c r="N821" s="4">
        <f t="shared" si="48"/>
        <v>41237.25</v>
      </c>
      <c r="O821" s="4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0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>
        <v>1533963600</v>
      </c>
      <c r="N822" s="4">
        <f t="shared" si="48"/>
        <v>43310.208333333328</v>
      </c>
      <c r="O822" s="4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0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>
        <v>1489381200</v>
      </c>
      <c r="N823" s="4">
        <f t="shared" si="48"/>
        <v>42794.25</v>
      </c>
      <c r="O823" s="4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0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>
        <v>1395032400</v>
      </c>
      <c r="N824" s="4">
        <f t="shared" si="48"/>
        <v>41698.25</v>
      </c>
      <c r="O824" s="4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0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>
        <v>1412485200</v>
      </c>
      <c r="N825" s="4">
        <f t="shared" si="48"/>
        <v>41892.208333333336</v>
      </c>
      <c r="O825" s="4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0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>
        <v>1279688400</v>
      </c>
      <c r="N826" s="4">
        <f t="shared" si="48"/>
        <v>40348.208333333336</v>
      </c>
      <c r="O826" s="4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0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>
        <v>1501995600</v>
      </c>
      <c r="N827" s="4">
        <f t="shared" si="48"/>
        <v>42941.208333333328</v>
      </c>
      <c r="O827" s="4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0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4">
        <f t="shared" si="48"/>
        <v>40525.25</v>
      </c>
      <c r="O828" s="4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0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>
        <v>1305435600</v>
      </c>
      <c r="N829" s="4">
        <f t="shared" si="48"/>
        <v>40666.208333333336</v>
      </c>
      <c r="O829" s="4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0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4">
        <f t="shared" si="48"/>
        <v>43340.208333333328</v>
      </c>
      <c r="O830" s="4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0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>
        <v>1435122000</v>
      </c>
      <c r="N831" s="4">
        <f t="shared" si="48"/>
        <v>42164.208333333328</v>
      </c>
      <c r="O831" s="4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0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>
        <v>1520056800</v>
      </c>
      <c r="N832" s="4">
        <f t="shared" si="48"/>
        <v>43103.25</v>
      </c>
      <c r="O832" s="4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0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>
        <v>1335675600</v>
      </c>
      <c r="N833" s="4">
        <f t="shared" si="48"/>
        <v>40994.208333333336</v>
      </c>
      <c r="O833" s="4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0"/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>
        <v>1448431200</v>
      </c>
      <c r="N834" s="4">
        <f t="shared" ref="N834:N897" si="52">DATE(1970,1,1)+(L834/86400)</f>
        <v>42299.208333333328</v>
      </c>
      <c r="O834" s="4">
        <f t="shared" ref="O834:O897" si="53">DATE(1970,1,1)+(M834/86400)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4">ROUND((E835/D835)*100,0)</f>
        <v>158</v>
      </c>
      <c r="G835" t="s">
        <v>20</v>
      </c>
      <c r="H835">
        <v>165</v>
      </c>
      <c r="I835">
        <f t="shared" ref="I835:I898" si="55">ROUND(IF(H835=0,0,E835/H835),2)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4">
        <f t="shared" si="52"/>
        <v>40588.25</v>
      </c>
      <c r="O835" s="4">
        <f t="shared" si="53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4"/>
        <v>154</v>
      </c>
      <c r="G836" t="s">
        <v>20</v>
      </c>
      <c r="H836">
        <v>119</v>
      </c>
      <c r="I836">
        <f t="shared" si="55"/>
        <v>94.35</v>
      </c>
      <c r="J836" t="s">
        <v>21</v>
      </c>
      <c r="K836" t="s">
        <v>22</v>
      </c>
      <c r="L836">
        <v>1371963600</v>
      </c>
      <c r="M836">
        <v>1372482000</v>
      </c>
      <c r="N836" s="4">
        <f t="shared" si="52"/>
        <v>41448.208333333336</v>
      </c>
      <c r="O836" s="4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4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>
        <v>1425621600</v>
      </c>
      <c r="N837" s="4">
        <f t="shared" si="52"/>
        <v>42063.25</v>
      </c>
      <c r="O837" s="4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4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4">
        <f t="shared" si="52"/>
        <v>40214.25</v>
      </c>
      <c r="O838" s="4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4"/>
        <v>853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>
        <v>1305867600</v>
      </c>
      <c r="N839" s="4">
        <f t="shared" si="52"/>
        <v>40629.208333333336</v>
      </c>
      <c r="O839" s="4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4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>
        <v>1538802000</v>
      </c>
      <c r="N840" s="4">
        <f t="shared" si="52"/>
        <v>43370.208333333328</v>
      </c>
      <c r="O840" s="4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4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>
        <v>1398920400</v>
      </c>
      <c r="N841" s="4">
        <f t="shared" si="52"/>
        <v>41715.208333333336</v>
      </c>
      <c r="O841" s="4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4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>
        <v>1405659600</v>
      </c>
      <c r="N842" s="4">
        <f t="shared" si="52"/>
        <v>41836.208333333336</v>
      </c>
      <c r="O842" s="4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4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>
        <v>1457244000</v>
      </c>
      <c r="N843" s="4">
        <f t="shared" si="52"/>
        <v>42419.25</v>
      </c>
      <c r="O843" s="4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4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>
        <v>1529298000</v>
      </c>
      <c r="N844" s="4">
        <f t="shared" si="52"/>
        <v>43266.208333333328</v>
      </c>
      <c r="O844" s="4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4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>
        <v>1535778000</v>
      </c>
      <c r="N845" s="4">
        <f t="shared" si="52"/>
        <v>43338.208333333328</v>
      </c>
      <c r="O845" s="4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4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>
        <v>1327471200</v>
      </c>
      <c r="N846" s="4">
        <f t="shared" si="52"/>
        <v>40930.25</v>
      </c>
      <c r="O846" s="4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4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>
        <v>1529557200</v>
      </c>
      <c r="N847" s="4">
        <f t="shared" si="52"/>
        <v>43235.208333333328</v>
      </c>
      <c r="O847" s="4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4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>
        <v>1535259600</v>
      </c>
      <c r="N848" s="4">
        <f t="shared" si="52"/>
        <v>43302.208333333328</v>
      </c>
      <c r="O848" s="4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4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>
        <v>1515564000</v>
      </c>
      <c r="N849" s="4">
        <f t="shared" si="52"/>
        <v>43107.25</v>
      </c>
      <c r="O849" s="4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4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>
        <v>1277096400</v>
      </c>
      <c r="N850" s="4">
        <f t="shared" si="52"/>
        <v>40341.208333333336</v>
      </c>
      <c r="O850" s="4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4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>
        <v>1329026400</v>
      </c>
      <c r="N851" s="4">
        <f t="shared" si="52"/>
        <v>40948.25</v>
      </c>
      <c r="O851" s="4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4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4">
        <f t="shared" si="52"/>
        <v>40866.25</v>
      </c>
      <c r="O852" s="4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4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4">
        <f t="shared" si="52"/>
        <v>41031.208333333336</v>
      </c>
      <c r="O853" s="4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4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>
        <v>1311656400</v>
      </c>
      <c r="N854" s="4">
        <f t="shared" si="52"/>
        <v>40740.208333333336</v>
      </c>
      <c r="O854" s="4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4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4">
        <f t="shared" si="52"/>
        <v>40714.208333333336</v>
      </c>
      <c r="O855" s="4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4"/>
        <v>114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4">
        <f t="shared" si="52"/>
        <v>43787.25</v>
      </c>
      <c r="O856" s="4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4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4">
        <f t="shared" si="52"/>
        <v>40712.208333333336</v>
      </c>
      <c r="O857" s="4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4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>
        <v>1336712400</v>
      </c>
      <c r="N858" s="4">
        <f t="shared" si="52"/>
        <v>41023.208333333336</v>
      </c>
      <c r="O858" s="4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4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4">
        <f t="shared" si="52"/>
        <v>40944.25</v>
      </c>
      <c r="O859" s="4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4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>
        <v>1524891600</v>
      </c>
      <c r="N860" s="4">
        <f t="shared" si="52"/>
        <v>43211.208333333328</v>
      </c>
      <c r="O860" s="4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4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>
        <v>1363669200</v>
      </c>
      <c r="N861" s="4">
        <f t="shared" si="52"/>
        <v>41334.25</v>
      </c>
      <c r="O861" s="4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4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4">
        <f t="shared" si="52"/>
        <v>43515.25</v>
      </c>
      <c r="O862" s="4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4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>
        <v>1269838800</v>
      </c>
      <c r="N863" s="4">
        <f t="shared" si="52"/>
        <v>40258.208333333336</v>
      </c>
      <c r="O863" s="4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4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4">
        <f t="shared" si="52"/>
        <v>40756.208333333336</v>
      </c>
      <c r="O864" s="4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4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>
        <v>1436504400</v>
      </c>
      <c r="N865" s="4">
        <f t="shared" si="52"/>
        <v>42172.208333333328</v>
      </c>
      <c r="O865" s="4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4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4">
        <f t="shared" si="52"/>
        <v>42601.208333333328</v>
      </c>
      <c r="O866" s="4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4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>
        <v>1411534800</v>
      </c>
      <c r="N867" s="4">
        <f t="shared" si="52"/>
        <v>41897.208333333336</v>
      </c>
      <c r="O867" s="4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4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>
        <v>1304917200</v>
      </c>
      <c r="N868" s="4">
        <f t="shared" si="52"/>
        <v>40671.208333333336</v>
      </c>
      <c r="O868" s="4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4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4">
        <f t="shared" si="52"/>
        <v>43382.208333333328</v>
      </c>
      <c r="O869" s="4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4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>
        <v>1382504400</v>
      </c>
      <c r="N870" s="4">
        <f t="shared" si="52"/>
        <v>41559.208333333336</v>
      </c>
      <c r="O870" s="4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4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4">
        <f t="shared" si="52"/>
        <v>40350.208333333336</v>
      </c>
      <c r="O871" s="4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4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>
        <v>1442552400</v>
      </c>
      <c r="N872" s="4">
        <f t="shared" si="52"/>
        <v>42240.208333333328</v>
      </c>
      <c r="O872" s="4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4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>
        <v>1511071200</v>
      </c>
      <c r="N873" s="4">
        <f t="shared" si="52"/>
        <v>43040.208333333328</v>
      </c>
      <c r="O873" s="4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4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>
        <v>1536382800</v>
      </c>
      <c r="N874" s="4">
        <f t="shared" si="52"/>
        <v>43346.208333333328</v>
      </c>
      <c r="O874" s="4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4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>
        <v>1389592800</v>
      </c>
      <c r="N875" s="4">
        <f t="shared" si="52"/>
        <v>41647.25</v>
      </c>
      <c r="O875" s="4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4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>
        <v>1275282000</v>
      </c>
      <c r="N876" s="4">
        <f t="shared" si="52"/>
        <v>40291.208333333336</v>
      </c>
      <c r="O876" s="4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4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4">
        <f t="shared" si="52"/>
        <v>40556.25</v>
      </c>
      <c r="O877" s="4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4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>
        <v>1562043600</v>
      </c>
      <c r="N878" s="4">
        <f t="shared" si="52"/>
        <v>43624.208333333328</v>
      </c>
      <c r="O878" s="4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4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>
        <v>1469595600</v>
      </c>
      <c r="N879" s="4">
        <f t="shared" si="52"/>
        <v>42577.208333333328</v>
      </c>
      <c r="O879" s="4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4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>
        <v>1581141600</v>
      </c>
      <c r="N880" s="4">
        <f t="shared" si="52"/>
        <v>43845.25</v>
      </c>
      <c r="O880" s="4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4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>
        <v>1488520800</v>
      </c>
      <c r="N881" s="4">
        <f t="shared" si="52"/>
        <v>42788.25</v>
      </c>
      <c r="O881" s="4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4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4">
        <f t="shared" si="52"/>
        <v>43667.208333333328</v>
      </c>
      <c r="O882" s="4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4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>
        <v>1438923600</v>
      </c>
      <c r="N883" s="4">
        <f t="shared" si="52"/>
        <v>42194.208333333328</v>
      </c>
      <c r="O883" s="4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4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4">
        <f t="shared" si="52"/>
        <v>42025.25</v>
      </c>
      <c r="O884" s="4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4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>
        <v>1277874000</v>
      </c>
      <c r="N885" s="4">
        <f t="shared" si="52"/>
        <v>40323.208333333336</v>
      </c>
      <c r="O885" s="4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4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>
        <v>1399352400</v>
      </c>
      <c r="N886" s="4">
        <f t="shared" si="52"/>
        <v>41763.208333333336</v>
      </c>
      <c r="O886" s="4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4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>
        <v>1279083600</v>
      </c>
      <c r="N887" s="4">
        <f t="shared" si="52"/>
        <v>40335.208333333336</v>
      </c>
      <c r="O887" s="4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4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>
        <v>1284354000</v>
      </c>
      <c r="N888" s="4">
        <f t="shared" si="52"/>
        <v>40416.208333333336</v>
      </c>
      <c r="O888" s="4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4"/>
        <v>29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>
        <v>1441170000</v>
      </c>
      <c r="N889" s="4">
        <f t="shared" si="52"/>
        <v>42202.208333333328</v>
      </c>
      <c r="O889" s="4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4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>
        <v>1493528400</v>
      </c>
      <c r="N890" s="4">
        <f t="shared" si="52"/>
        <v>42836.208333333328</v>
      </c>
      <c r="O890" s="4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4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4">
        <f t="shared" si="52"/>
        <v>41710.208333333336</v>
      </c>
      <c r="O891" s="4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4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>
        <v>1561438800</v>
      </c>
      <c r="N892" s="4">
        <f t="shared" si="52"/>
        <v>43640.208333333328</v>
      </c>
      <c r="O892" s="4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4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>
        <v>1326693600</v>
      </c>
      <c r="N893" s="4">
        <f t="shared" si="52"/>
        <v>40880.25</v>
      </c>
      <c r="O893" s="4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4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>
        <v>1277960400</v>
      </c>
      <c r="N894" s="4">
        <f t="shared" si="52"/>
        <v>40319.208333333336</v>
      </c>
      <c r="O894" s="4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4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>
        <v>1434690000</v>
      </c>
      <c r="N895" s="4">
        <f t="shared" si="52"/>
        <v>42170.208333333328</v>
      </c>
      <c r="O895" s="4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4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>
        <v>1376110800</v>
      </c>
      <c r="N896" s="4">
        <f t="shared" si="52"/>
        <v>41466.208333333336</v>
      </c>
      <c r="O896" s="4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4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>
        <v>1518415200</v>
      </c>
      <c r="N897" s="4">
        <f t="shared" si="52"/>
        <v>43134.25</v>
      </c>
      <c r="O897" s="4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4"/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>
        <v>1310878800</v>
      </c>
      <c r="N898" s="4">
        <f t="shared" ref="N898:N961" si="56">DATE(1970,1,1)+(L898/86400)</f>
        <v>40738.208333333336</v>
      </c>
      <c r="O898" s="4">
        <f t="shared" ref="O898:O961" si="57">DATE(1970,1,1)+(M898/86400)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8">ROUND((E899/D899)*100,0)</f>
        <v>28</v>
      </c>
      <c r="G899" t="s">
        <v>14</v>
      </c>
      <c r="H899">
        <v>27</v>
      </c>
      <c r="I899">
        <f t="shared" ref="I899:I962" si="59">ROUND(IF(H899=0,0,E899/H899),2)</f>
        <v>90.26</v>
      </c>
      <c r="J899" t="s">
        <v>21</v>
      </c>
      <c r="K899" t="s">
        <v>22</v>
      </c>
      <c r="L899">
        <v>1556427600</v>
      </c>
      <c r="M899">
        <v>1556600400</v>
      </c>
      <c r="N899" s="4">
        <f t="shared" si="56"/>
        <v>43583.208333333328</v>
      </c>
      <c r="O899" s="4">
        <f t="shared" si="57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8"/>
        <v>52</v>
      </c>
      <c r="G900" t="s">
        <v>14</v>
      </c>
      <c r="H900">
        <v>1221</v>
      </c>
      <c r="I900">
        <f t="shared" si="59"/>
        <v>76.98</v>
      </c>
      <c r="J900" t="s">
        <v>21</v>
      </c>
      <c r="K900" t="s">
        <v>22</v>
      </c>
      <c r="L900">
        <v>1576476000</v>
      </c>
      <c r="M900">
        <v>1576994400</v>
      </c>
      <c r="N900" s="4">
        <f t="shared" si="56"/>
        <v>43815.25</v>
      </c>
      <c r="O900" s="4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8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>
        <v>1382677200</v>
      </c>
      <c r="N901" s="4">
        <f t="shared" si="56"/>
        <v>41554.208333333336</v>
      </c>
      <c r="O901" s="4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8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4">
        <f t="shared" si="56"/>
        <v>41901.208333333336</v>
      </c>
      <c r="O902" s="4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8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>
        <v>1534654800</v>
      </c>
      <c r="N903" s="4">
        <f t="shared" si="56"/>
        <v>43298.208333333328</v>
      </c>
      <c r="O903" s="4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8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4">
        <f t="shared" si="56"/>
        <v>42399.25</v>
      </c>
      <c r="O904" s="4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8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>
        <v>1337490000</v>
      </c>
      <c r="N905" s="4">
        <f t="shared" si="56"/>
        <v>41034.208333333336</v>
      </c>
      <c r="O905" s="4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8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>
        <v>1349672400</v>
      </c>
      <c r="N906" s="4">
        <f t="shared" si="56"/>
        <v>41186.208333333336</v>
      </c>
      <c r="O906" s="4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8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>
        <v>1379826000</v>
      </c>
      <c r="N907" s="4">
        <f t="shared" si="56"/>
        <v>41536.208333333336</v>
      </c>
      <c r="O907" s="4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8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>
        <v>1497762000</v>
      </c>
      <c r="N908" s="4">
        <f t="shared" si="56"/>
        <v>42868.208333333328</v>
      </c>
      <c r="O908" s="4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8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>
        <v>1304485200</v>
      </c>
      <c r="N909" s="4">
        <f t="shared" si="56"/>
        <v>40660.208333333336</v>
      </c>
      <c r="O909" s="4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8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>
        <v>1336885200</v>
      </c>
      <c r="N910" s="4">
        <f t="shared" si="56"/>
        <v>41031.208333333336</v>
      </c>
      <c r="O910" s="4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8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>
        <v>1530421200</v>
      </c>
      <c r="N911" s="4">
        <f t="shared" si="56"/>
        <v>43255.208333333328</v>
      </c>
      <c r="O911" s="4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8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>
        <v>1421992800</v>
      </c>
      <c r="N912" s="4">
        <f t="shared" si="56"/>
        <v>42026.25</v>
      </c>
      <c r="O912" s="4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8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>
        <v>1568178000</v>
      </c>
      <c r="N913" s="4">
        <f t="shared" si="56"/>
        <v>43717.208333333328</v>
      </c>
      <c r="O913" s="4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8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>
        <v>1347944400</v>
      </c>
      <c r="N914" s="4">
        <f t="shared" si="56"/>
        <v>41157.208333333336</v>
      </c>
      <c r="O914" s="4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8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>
        <v>1558760400</v>
      </c>
      <c r="N915" s="4">
        <f t="shared" si="56"/>
        <v>43597.208333333328</v>
      </c>
      <c r="O915" s="4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8"/>
        <v>57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>
        <v>1376629200</v>
      </c>
      <c r="N916" s="4">
        <f t="shared" si="56"/>
        <v>41490.208333333336</v>
      </c>
      <c r="O916" s="4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8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>
        <v>1504760400</v>
      </c>
      <c r="N917" s="4">
        <f t="shared" si="56"/>
        <v>42976.208333333328</v>
      </c>
      <c r="O917" s="4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8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>
        <v>1419660000</v>
      </c>
      <c r="N918" s="4">
        <f t="shared" si="56"/>
        <v>41991.25</v>
      </c>
      <c r="O918" s="4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8"/>
        <v>58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>
        <v>1311310800</v>
      </c>
      <c r="N919" s="4">
        <f t="shared" si="56"/>
        <v>40722.208333333336</v>
      </c>
      <c r="O919" s="4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8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>
        <v>1344315600</v>
      </c>
      <c r="N920" s="4">
        <f t="shared" si="56"/>
        <v>41117.208333333336</v>
      </c>
      <c r="O920" s="4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8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>
        <v>1510725600</v>
      </c>
      <c r="N921" s="4">
        <f t="shared" si="56"/>
        <v>43022.208333333328</v>
      </c>
      <c r="O921" s="4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8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4">
        <f t="shared" si="56"/>
        <v>43503.25</v>
      </c>
      <c r="O922" s="4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8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>
        <v>1330236000</v>
      </c>
      <c r="N923" s="4">
        <f t="shared" si="56"/>
        <v>40951.25</v>
      </c>
      <c r="O923" s="4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8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4">
        <f t="shared" si="56"/>
        <v>43443.25</v>
      </c>
      <c r="O924" s="4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8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4">
        <f t="shared" si="56"/>
        <v>40373.208333333336</v>
      </c>
      <c r="O925" s="4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8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>
        <v>1573452000</v>
      </c>
      <c r="N926" s="4">
        <f t="shared" si="56"/>
        <v>43769.208333333328</v>
      </c>
      <c r="O926" s="4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8"/>
        <v>224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>
        <v>1507093200</v>
      </c>
      <c r="N927" s="4">
        <f t="shared" si="56"/>
        <v>43000.208333333328</v>
      </c>
      <c r="O927" s="4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8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>
        <v>1463374800</v>
      </c>
      <c r="N928" s="4">
        <f t="shared" si="56"/>
        <v>42502.208333333328</v>
      </c>
      <c r="O928" s="4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8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>
        <v>1344574800</v>
      </c>
      <c r="N929" s="4">
        <f t="shared" si="56"/>
        <v>41102.208333333336</v>
      </c>
      <c r="O929" s="4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8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>
        <v>1389074400</v>
      </c>
      <c r="N930" s="4">
        <f t="shared" si="56"/>
        <v>41637.25</v>
      </c>
      <c r="O930" s="4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8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4">
        <f t="shared" si="56"/>
        <v>42858.208333333328</v>
      </c>
      <c r="O931" s="4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8"/>
        <v>112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>
        <v>1425448800</v>
      </c>
      <c r="N932" s="4">
        <f t="shared" si="56"/>
        <v>42060.25</v>
      </c>
      <c r="O932" s="4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8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>
        <v>1404104400</v>
      </c>
      <c r="N933" s="4">
        <f t="shared" si="56"/>
        <v>41818.208333333336</v>
      </c>
      <c r="O933" s="4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8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4">
        <f t="shared" si="56"/>
        <v>41709.208333333336</v>
      </c>
      <c r="O934" s="4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8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>
        <v>1366520400</v>
      </c>
      <c r="N935" s="4">
        <f t="shared" si="56"/>
        <v>41372.208333333336</v>
      </c>
      <c r="O935" s="4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8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>
        <v>1456639200</v>
      </c>
      <c r="N936" s="4">
        <f t="shared" si="56"/>
        <v>42422.25</v>
      </c>
      <c r="O936" s="4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8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4">
        <f t="shared" si="56"/>
        <v>42209.208333333328</v>
      </c>
      <c r="O937" s="4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8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>
        <v>1564030800</v>
      </c>
      <c r="N938" s="4">
        <f t="shared" si="56"/>
        <v>43668.208333333328</v>
      </c>
      <c r="O938" s="4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8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>
        <v>1449295200</v>
      </c>
      <c r="N939" s="4">
        <f t="shared" si="56"/>
        <v>42334.25</v>
      </c>
      <c r="O939" s="4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8"/>
        <v>110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>
        <v>1531890000</v>
      </c>
      <c r="N940" s="4">
        <f t="shared" si="56"/>
        <v>43263.208333333328</v>
      </c>
      <c r="O940" s="4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8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>
        <v>1306213200</v>
      </c>
      <c r="N941" s="4">
        <f t="shared" si="56"/>
        <v>40670.208333333336</v>
      </c>
      <c r="O941" s="4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8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>
        <v>1356242400</v>
      </c>
      <c r="N942" s="4">
        <f t="shared" si="56"/>
        <v>41244.25</v>
      </c>
      <c r="O942" s="4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8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4">
        <f t="shared" si="56"/>
        <v>40552.25</v>
      </c>
      <c r="O943" s="4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8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>
        <v>1296194400</v>
      </c>
      <c r="N944" s="4">
        <f t="shared" si="56"/>
        <v>40568.25</v>
      </c>
      <c r="O944" s="4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8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>
        <v>1414558800</v>
      </c>
      <c r="N945" s="4">
        <f t="shared" si="56"/>
        <v>41906.208333333336</v>
      </c>
      <c r="O945" s="4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8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>
        <v>1488348000</v>
      </c>
      <c r="N946" s="4">
        <f t="shared" si="56"/>
        <v>42776.25</v>
      </c>
      <c r="O946" s="4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8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>
        <v>1334898000</v>
      </c>
      <c r="N947" s="4">
        <f t="shared" si="56"/>
        <v>41004.208333333336</v>
      </c>
      <c r="O947" s="4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8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>
        <v>1308373200</v>
      </c>
      <c r="N948" s="4">
        <f t="shared" si="56"/>
        <v>40710.208333333336</v>
      </c>
      <c r="O948" s="4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8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>
        <v>1412312400</v>
      </c>
      <c r="N949" s="4">
        <f t="shared" si="56"/>
        <v>41908.208333333336</v>
      </c>
      <c r="O949" s="4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8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>
        <v>1419228000</v>
      </c>
      <c r="N950" s="4">
        <f t="shared" si="56"/>
        <v>41985.25</v>
      </c>
      <c r="O950" s="4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8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>
        <v>1430974800</v>
      </c>
      <c r="N951" s="4">
        <f t="shared" si="56"/>
        <v>42112.208333333328</v>
      </c>
      <c r="O951" s="4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8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4">
        <f t="shared" si="56"/>
        <v>43571.208333333328</v>
      </c>
      <c r="O952" s="4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8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>
        <v>1482818400</v>
      </c>
      <c r="N953" s="4">
        <f t="shared" si="56"/>
        <v>42730.25</v>
      </c>
      <c r="O953" s="4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8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>
        <v>1471928400</v>
      </c>
      <c r="N954" s="4">
        <f t="shared" si="56"/>
        <v>42591.208333333328</v>
      </c>
      <c r="O954" s="4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8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>
        <v>1453701600</v>
      </c>
      <c r="N955" s="4">
        <f t="shared" si="56"/>
        <v>42358.25</v>
      </c>
      <c r="O955" s="4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8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>
        <v>1350363600</v>
      </c>
      <c r="N956" s="4">
        <f t="shared" si="56"/>
        <v>41174.208333333336</v>
      </c>
      <c r="O956" s="4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8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>
        <v>1353996000</v>
      </c>
      <c r="N957" s="4">
        <f t="shared" si="56"/>
        <v>41238.25</v>
      </c>
      <c r="O957" s="4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8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>
        <v>1451109600</v>
      </c>
      <c r="N958" s="4">
        <f t="shared" si="56"/>
        <v>42360.25</v>
      </c>
      <c r="O958" s="4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8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>
        <v>1329631200</v>
      </c>
      <c r="N959" s="4">
        <f t="shared" si="56"/>
        <v>40955.25</v>
      </c>
      <c r="O959" s="4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8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4">
        <f t="shared" si="56"/>
        <v>40350.208333333336</v>
      </c>
      <c r="O960" s="4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8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>
        <v>1280120400</v>
      </c>
      <c r="N961" s="4">
        <f t="shared" si="56"/>
        <v>40357.208333333336</v>
      </c>
      <c r="O961" s="4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8"/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>
        <v>1458104400</v>
      </c>
      <c r="N962" s="4">
        <f t="shared" ref="N962:N1001" si="60">DATE(1970,1,1)+(L962/86400)</f>
        <v>42408.25</v>
      </c>
      <c r="O962" s="4">
        <f t="shared" ref="O962:O1001" si="61">DATE(1970,1,1)+(M962/86400)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2">ROUND((E963/D963)*100,0)</f>
        <v>119</v>
      </c>
      <c r="G963" t="s">
        <v>20</v>
      </c>
      <c r="H963">
        <v>155</v>
      </c>
      <c r="I963">
        <f t="shared" ref="I963:I1001" si="63">ROUND(IF(H963=0,0,E963/H963),2)</f>
        <v>43.87</v>
      </c>
      <c r="J963" t="s">
        <v>21</v>
      </c>
      <c r="K963" t="s">
        <v>22</v>
      </c>
      <c r="L963">
        <v>1297922400</v>
      </c>
      <c r="M963">
        <v>1298268000</v>
      </c>
      <c r="N963" s="4">
        <f t="shared" si="60"/>
        <v>40591.25</v>
      </c>
      <c r="O963" s="4">
        <f t="shared" si="61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2"/>
        <v>296</v>
      </c>
      <c r="G964" t="s">
        <v>20</v>
      </c>
      <c r="H964">
        <v>266</v>
      </c>
      <c r="I964">
        <f t="shared" si="63"/>
        <v>40.06</v>
      </c>
      <c r="J964" t="s">
        <v>21</v>
      </c>
      <c r="K964" t="s">
        <v>22</v>
      </c>
      <c r="L964">
        <v>1384408800</v>
      </c>
      <c r="M964">
        <v>1386223200</v>
      </c>
      <c r="N964" s="4">
        <f t="shared" si="60"/>
        <v>41592.25</v>
      </c>
      <c r="O964" s="4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2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>
        <v>1299823200</v>
      </c>
      <c r="N965" s="4">
        <f t="shared" si="60"/>
        <v>40607.25</v>
      </c>
      <c r="O965" s="4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2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>
        <v>1431752400</v>
      </c>
      <c r="N966" s="4">
        <f t="shared" si="60"/>
        <v>42135.208333333328</v>
      </c>
      <c r="O966" s="4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2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>
        <v>1267855200</v>
      </c>
      <c r="N967" s="4">
        <f t="shared" si="60"/>
        <v>40203.25</v>
      </c>
      <c r="O967" s="4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2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>
        <v>1497675600</v>
      </c>
      <c r="N968" s="4">
        <f t="shared" si="60"/>
        <v>42901.208333333328</v>
      </c>
      <c r="O968" s="4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2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4">
        <f t="shared" si="60"/>
        <v>41005.208333333336</v>
      </c>
      <c r="O969" s="4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2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>
        <v>1295157600</v>
      </c>
      <c r="N970" s="4">
        <f t="shared" si="60"/>
        <v>40544.25</v>
      </c>
      <c r="O970" s="4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2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>
        <v>1577599200</v>
      </c>
      <c r="N971" s="4">
        <f t="shared" si="60"/>
        <v>43821.25</v>
      </c>
      <c r="O971" s="4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2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>
        <v>1305003600</v>
      </c>
      <c r="N972" s="4">
        <f t="shared" si="60"/>
        <v>40672.208333333336</v>
      </c>
      <c r="O972" s="4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2"/>
        <v>28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>
        <v>1381726800</v>
      </c>
      <c r="N973" s="4">
        <f t="shared" si="60"/>
        <v>41555.208333333336</v>
      </c>
      <c r="O973" s="4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2"/>
        <v>228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>
        <v>1402462800</v>
      </c>
      <c r="N974" s="4">
        <f t="shared" si="60"/>
        <v>41792.208333333336</v>
      </c>
      <c r="O974" s="4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2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>
        <v>1292133600</v>
      </c>
      <c r="N975" s="4">
        <f t="shared" si="60"/>
        <v>40522.25</v>
      </c>
      <c r="O975" s="4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2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>
        <v>1368939600</v>
      </c>
      <c r="N976" s="4">
        <f t="shared" si="60"/>
        <v>41412.208333333336</v>
      </c>
      <c r="O976" s="4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2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>
        <v>1452146400</v>
      </c>
      <c r="N977" s="4">
        <f t="shared" si="60"/>
        <v>42337.25</v>
      </c>
      <c r="O977" s="4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2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>
        <v>1296712800</v>
      </c>
      <c r="N978" s="4">
        <f t="shared" si="60"/>
        <v>40571.25</v>
      </c>
      <c r="O978" s="4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2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>
        <v>1520748000</v>
      </c>
      <c r="N979" s="4">
        <f t="shared" si="60"/>
        <v>43138.25</v>
      </c>
      <c r="O979" s="4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2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>
        <v>1480831200</v>
      </c>
      <c r="N980" s="4">
        <f t="shared" si="60"/>
        <v>42686.25</v>
      </c>
      <c r="O980" s="4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2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>
        <v>1426914000</v>
      </c>
      <c r="N981" s="4">
        <f t="shared" si="60"/>
        <v>42078.208333333328</v>
      </c>
      <c r="O981" s="4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2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>
        <v>1446616800</v>
      </c>
      <c r="N982" s="4">
        <f t="shared" si="60"/>
        <v>42307.208333333328</v>
      </c>
      <c r="O982" s="4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2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>
        <v>1517032800</v>
      </c>
      <c r="N983" s="4">
        <f t="shared" si="60"/>
        <v>43094.25</v>
      </c>
      <c r="O983" s="4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2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>
        <v>1311224400</v>
      </c>
      <c r="N984" s="4">
        <f t="shared" si="60"/>
        <v>40743.208333333336</v>
      </c>
      <c r="O984" s="4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2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>
        <v>1566190800</v>
      </c>
      <c r="N985" s="4">
        <f t="shared" si="60"/>
        <v>43681.208333333328</v>
      </c>
      <c r="O985" s="4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2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>
        <v>1570165200</v>
      </c>
      <c r="N986" s="4">
        <f t="shared" si="60"/>
        <v>43716.208333333328</v>
      </c>
      <c r="O986" s="4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2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>
        <v>1388556000</v>
      </c>
      <c r="N987" s="4">
        <f t="shared" si="60"/>
        <v>41614.25</v>
      </c>
      <c r="O987" s="4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2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>
        <v>1303189200</v>
      </c>
      <c r="N988" s="4">
        <f t="shared" si="60"/>
        <v>40638.208333333336</v>
      </c>
      <c r="O988" s="4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2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>
        <v>1494478800</v>
      </c>
      <c r="N989" s="4">
        <f t="shared" si="60"/>
        <v>42852.208333333328</v>
      </c>
      <c r="O989" s="4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2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>
        <v>1480744800</v>
      </c>
      <c r="N990" s="4">
        <f t="shared" si="60"/>
        <v>42686.25</v>
      </c>
      <c r="O990" s="4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2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>
        <v>1555822800</v>
      </c>
      <c r="N991" s="4">
        <f t="shared" si="60"/>
        <v>43571.208333333328</v>
      </c>
      <c r="O991" s="4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2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>
        <v>1458882000</v>
      </c>
      <c r="N992" s="4">
        <f t="shared" si="60"/>
        <v>42432.25</v>
      </c>
      <c r="O992" s="4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2"/>
        <v>113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>
        <v>1411966800</v>
      </c>
      <c r="N993" s="4">
        <f t="shared" si="60"/>
        <v>41907.208333333336</v>
      </c>
      <c r="O993" s="4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2"/>
        <v>427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>
        <v>1526878800</v>
      </c>
      <c r="N994" s="4">
        <f t="shared" si="60"/>
        <v>43227.208333333328</v>
      </c>
      <c r="O994" s="4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2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4">
        <f t="shared" si="60"/>
        <v>42362.25</v>
      </c>
      <c r="O995" s="4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2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>
        <v>1414040400</v>
      </c>
      <c r="N996" s="4">
        <f t="shared" si="60"/>
        <v>41929.208333333336</v>
      </c>
      <c r="O996" s="4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2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>
        <v>1543816800</v>
      </c>
      <c r="N997" s="4">
        <f t="shared" si="60"/>
        <v>43408.208333333328</v>
      </c>
      <c r="O997" s="4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2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>
        <v>1359698400</v>
      </c>
      <c r="N998" s="4">
        <f t="shared" si="60"/>
        <v>41276.25</v>
      </c>
      <c r="O998" s="4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2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4">
        <f t="shared" si="60"/>
        <v>41659.25</v>
      </c>
      <c r="O999" s="4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2"/>
        <v>57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4">
        <f t="shared" si="60"/>
        <v>40220.25</v>
      </c>
      <c r="O1000" s="4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2"/>
        <v>57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4">
        <f t="shared" si="60"/>
        <v>42550.208333333328</v>
      </c>
      <c r="O1001" s="4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G2:G1001">
    <cfRule type="cellIs" dxfId="5" priority="4" operator="equal">
      <formula>"successful"</formula>
    </cfRule>
    <cfRule type="cellIs" dxfId="4" priority="5" operator="equal">
      <formula>"failed"</formula>
    </cfRule>
    <cfRule type="cellIs" dxfId="3" priority="6" operator="equal">
      <formula>"canceled"</formula>
    </cfRule>
    <cfRule type="cellIs" dxfId="2" priority="7" operator="equal">
      <formula>"live"</formula>
    </cfRule>
  </conditionalFormatting>
  <conditionalFormatting sqref="F2:F1001">
    <cfRule type="colorScale" priority="3">
      <colorScale>
        <cfvo type="num" val="0"/>
        <cfvo type="num" val="100"/>
        <cfvo type="num" val="200"/>
        <color rgb="FFFA676C"/>
        <color rgb="FF7BC555"/>
        <color rgb="FF0070BF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CF13-84C9-F545-93F9-174E27BD716E}">
  <dimension ref="A1:F14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2035</v>
      </c>
    </row>
    <row r="3" spans="1:6" x14ac:dyDescent="0.2">
      <c r="A3" s="5" t="s">
        <v>2048</v>
      </c>
      <c r="B3" s="5" t="s">
        <v>2047</v>
      </c>
    </row>
    <row r="4" spans="1:6" x14ac:dyDescent="0.2">
      <c r="A4" s="5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2046</v>
      </c>
    </row>
    <row r="5" spans="1:6" x14ac:dyDescent="0.2">
      <c r="A5" s="6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2040</v>
      </c>
      <c r="E8">
        <v>4</v>
      </c>
      <c r="F8">
        <v>4</v>
      </c>
    </row>
    <row r="9" spans="1:6" x14ac:dyDescent="0.2">
      <c r="A9" s="6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2046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D376-E442-F741-91A8-600AD3F38DD0}">
  <dimension ref="A1:F30"/>
  <sheetViews>
    <sheetView workbookViewId="0"/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2035</v>
      </c>
    </row>
    <row r="2" spans="1:6" x14ac:dyDescent="0.2">
      <c r="A2" s="5" t="s">
        <v>2030</v>
      </c>
      <c r="B2" t="s">
        <v>2035</v>
      </c>
    </row>
    <row r="4" spans="1:6" x14ac:dyDescent="0.2">
      <c r="A4" s="5" t="s">
        <v>2048</v>
      </c>
      <c r="B4" s="5" t="s">
        <v>2047</v>
      </c>
    </row>
    <row r="5" spans="1:6" x14ac:dyDescent="0.2">
      <c r="A5" s="5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2046</v>
      </c>
    </row>
    <row r="6" spans="1:6" x14ac:dyDescent="0.2">
      <c r="A6" s="6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2050</v>
      </c>
      <c r="E7">
        <v>4</v>
      </c>
      <c r="F7">
        <v>4</v>
      </c>
    </row>
    <row r="8" spans="1:6" x14ac:dyDescent="0.2">
      <c r="A8" s="6" t="s">
        <v>2051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2052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2053</v>
      </c>
      <c r="C10">
        <v>8</v>
      </c>
      <c r="E10">
        <v>10</v>
      </c>
      <c r="F10">
        <v>18</v>
      </c>
    </row>
    <row r="11" spans="1:6" x14ac:dyDescent="0.2">
      <c r="A11" s="6" t="s">
        <v>2054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2055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2056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2058</v>
      </c>
      <c r="C15">
        <v>3</v>
      </c>
      <c r="E15">
        <v>4</v>
      </c>
      <c r="F15">
        <v>7</v>
      </c>
    </row>
    <row r="16" spans="1:6" x14ac:dyDescent="0.2">
      <c r="A16" s="6" t="s">
        <v>2059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2060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2061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2062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2063</v>
      </c>
      <c r="C20">
        <v>4</v>
      </c>
      <c r="E20">
        <v>4</v>
      </c>
      <c r="F20">
        <v>8</v>
      </c>
    </row>
    <row r="21" spans="1:6" x14ac:dyDescent="0.2">
      <c r="A21" s="6" t="s">
        <v>2064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2065</v>
      </c>
      <c r="C22">
        <v>9</v>
      </c>
      <c r="E22">
        <v>5</v>
      </c>
      <c r="F22">
        <v>14</v>
      </c>
    </row>
    <row r="23" spans="1:6" x14ac:dyDescent="0.2">
      <c r="A23" s="6" t="s">
        <v>2066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2067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2068</v>
      </c>
      <c r="C25">
        <v>7</v>
      </c>
      <c r="E25">
        <v>14</v>
      </c>
      <c r="F25">
        <v>21</v>
      </c>
    </row>
    <row r="26" spans="1:6" x14ac:dyDescent="0.2">
      <c r="A26" s="6" t="s">
        <v>2069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2070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2071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2072</v>
      </c>
      <c r="E29">
        <v>3</v>
      </c>
      <c r="F29">
        <v>3</v>
      </c>
    </row>
    <row r="30" spans="1:6" x14ac:dyDescent="0.2">
      <c r="A30" s="6" t="s">
        <v>2046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B887-23B1-834E-BC17-939F4BC4294A}">
  <dimension ref="A1:E18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5" t="s">
        <v>2030</v>
      </c>
      <c r="B1" t="s">
        <v>2035</v>
      </c>
    </row>
    <row r="2" spans="1:5" x14ac:dyDescent="0.2">
      <c r="A2" s="5" t="s">
        <v>2085</v>
      </c>
      <c r="B2" t="s">
        <v>2035</v>
      </c>
    </row>
    <row r="4" spans="1:5" x14ac:dyDescent="0.2">
      <c r="A4" s="5" t="s">
        <v>2048</v>
      </c>
      <c r="B4" s="5" t="s">
        <v>2047</v>
      </c>
    </row>
    <row r="5" spans="1:5" x14ac:dyDescent="0.2">
      <c r="A5" s="5" t="s">
        <v>2036</v>
      </c>
      <c r="B5" t="s">
        <v>74</v>
      </c>
      <c r="C5" t="s">
        <v>14</v>
      </c>
      <c r="D5" t="s">
        <v>20</v>
      </c>
      <c r="E5" t="s">
        <v>2046</v>
      </c>
    </row>
    <row r="6" spans="1:5" x14ac:dyDescent="0.2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7" t="s">
        <v>2046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6D4C-8916-1249-9C55-1F90B39B5D00}">
  <dimension ref="A1:H13"/>
  <sheetViews>
    <sheetView workbookViewId="0"/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8" t="s">
        <v>2086</v>
      </c>
      <c r="B1" s="8" t="s">
        <v>2087</v>
      </c>
      <c r="C1" s="8" t="s">
        <v>2088</v>
      </c>
      <c r="D1" s="8" t="s">
        <v>2089</v>
      </c>
      <c r="E1" s="8" t="s">
        <v>2090</v>
      </c>
      <c r="F1" s="8" t="s">
        <v>2091</v>
      </c>
      <c r="G1" s="8" t="s">
        <v>2092</v>
      </c>
      <c r="H1" s="8" t="s">
        <v>2093</v>
      </c>
    </row>
    <row r="2" spans="1:8" x14ac:dyDescent="0.2">
      <c r="A2" t="s">
        <v>2094</v>
      </c>
      <c r="B2">
        <f>COUNTIFS(all_outcomes,"=successful",all_goals,"&lt;1000")</f>
        <v>30</v>
      </c>
      <c r="C2">
        <f>COUNTIFS(all_outcomes,"=failed",all_goals,"&lt;1000")</f>
        <v>20</v>
      </c>
      <c r="D2">
        <f>COUNTIFS(all_outcomes,"=canceled",all_goals,"&lt;1000")</f>
        <v>1</v>
      </c>
      <c r="E2">
        <f>SUM(B2:D2)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2">
      <c r="A3" t="s">
        <v>2095</v>
      </c>
      <c r="B3">
        <f>COUNTIFS(all_outcomes,"=successful",all_goals,"&gt;=1000",all_goals,"&lt;4999")</f>
        <v>191</v>
      </c>
      <c r="C3">
        <f>COUNTIFS(all_outcomes,"=failed",all_goals,"&gt;=1000",all_goals,"&lt;4999")</f>
        <v>38</v>
      </c>
      <c r="D3">
        <f>COUNTIFS(all_outcomes,"=canceled",all_goals,"&gt;=1000",all_goals,"&lt;4999")</f>
        <v>2</v>
      </c>
      <c r="E3">
        <f t="shared" ref="E3:E13" si="0">SUM(B3:D3)</f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3" si="3">D3/E3</f>
        <v>8.658008658008658E-3</v>
      </c>
    </row>
    <row r="4" spans="1:8" x14ac:dyDescent="0.2">
      <c r="A4" t="s">
        <v>2096</v>
      </c>
      <c r="B4">
        <f>COUNTIFS(all_outcomes,"=successful",all_goals,"&gt;=5000",all_goals,"&lt;=9999")</f>
        <v>164</v>
      </c>
      <c r="C4">
        <f>COUNTIFS(all_outcomes,"=failed",all_goals,"&gt;=5000",all_goals,"&lt;=9999")</f>
        <v>126</v>
      </c>
      <c r="D4">
        <f>COUNTIFS(all_outcomes,"=canceled",all_goals,"&gt;=5000",all_goals,"&lt;=9999")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2">
      <c r="A5" t="s">
        <v>2097</v>
      </c>
      <c r="B5">
        <f>COUNTIFS(all_outcomes,"=successful",all_goals,"&gt;=10000",all_goals,"&lt;=14999")</f>
        <v>4</v>
      </c>
      <c r="C5">
        <f>COUNTIFS(all_outcomes,"=failed",all_goals,"&gt;=10000",all_goals,"&lt;=14999")</f>
        <v>5</v>
      </c>
      <c r="D5">
        <f>COUNTIFS(all_outcomes,"=canceled",all_goals,"&gt;=10000",all_goals,"&lt;=14999")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2">
      <c r="A6" t="s">
        <v>2098</v>
      </c>
      <c r="B6">
        <f>COUNTIFS(all_outcomes,"=successful",all_goals,"&gt;=15000",all_goals,"&lt;=19999")</f>
        <v>10</v>
      </c>
      <c r="C6">
        <f>COUNTIFS(all_outcomes,"=failed",all_goals,"&gt;=15000",all_goals,"&lt;=19999")</f>
        <v>0</v>
      </c>
      <c r="D6">
        <f>COUNTIFS(all_outcomes,"=canceled",all_goals,"&gt;=15000",all_goals,"&lt;=19999")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">
      <c r="A7" t="s">
        <v>2099</v>
      </c>
      <c r="B7">
        <f>COUNTIFS(all_outcomes,"=successful",all_goals,"&gt;=20000",all_goals,"&lt;=24999")</f>
        <v>7</v>
      </c>
      <c r="C7">
        <f>COUNTIFS(all_outcomes,"=failed",all_goals,"&gt;=20000",all_goals,"&lt;=24999")</f>
        <v>0</v>
      </c>
      <c r="D7">
        <f>COUNTIFS(all_outcomes,"=canceled",all_goals,"&gt;=20000",all_goals,"&lt;=24999")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">
      <c r="A8" t="s">
        <v>2100</v>
      </c>
      <c r="B8">
        <f>COUNTIFS(all_outcomes,"=successful",all_goals,"&gt;=25000",all_goals,"&lt;=29999")</f>
        <v>11</v>
      </c>
      <c r="C8">
        <f>COUNTIFS(all_outcomes,"=failed",all_goals,"&gt;=25000",all_goals,"&lt;=29999")</f>
        <v>3</v>
      </c>
      <c r="D8">
        <f>COUNTIFS(all_outcomes,"=canceled",all_goals,"&gt;=25000",all_goals,"&lt;=29999")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2">
      <c r="A9" t="s">
        <v>2101</v>
      </c>
      <c r="B9">
        <f>COUNTIFS(all_outcomes,"=successful",all_goals,"&gt;=30000",all_goals,"&lt;=34999")</f>
        <v>7</v>
      </c>
      <c r="C9">
        <f>COUNTIFS(all_outcomes,"=failed",all_goals,"&gt;=30000",all_goals,"&lt;=34999")</f>
        <v>0</v>
      </c>
      <c r="D9">
        <f>COUNTIFS(all_outcomes,"=canceled",all_goals,"&gt;=30000",all_goals,"&lt;=34999")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">
      <c r="A10" t="s">
        <v>2102</v>
      </c>
      <c r="B10">
        <f>COUNTIFS(all_outcomes,"=successful",all_goals,"&gt;=35000",all_goals,"&lt;=39999")</f>
        <v>8</v>
      </c>
      <c r="C10">
        <f>COUNTIFS(all_outcomes,"=failed",all_goals,"&gt;=35000",all_goals,"&lt;=39999")</f>
        <v>3</v>
      </c>
      <c r="D10">
        <f>COUNTIFS(all_outcomes,"=canceled",all_goals,"&gt;=35000",all_goals,"&lt;=39999")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2">
      <c r="A11" t="s">
        <v>2103</v>
      </c>
      <c r="B11">
        <f>COUNTIFS(all_outcomes,"=successful",all_goals,"&gt;=40000",all_goals,"&lt;=44999")</f>
        <v>11</v>
      </c>
      <c r="C11">
        <f>COUNTIFS(all_outcomes,"=failed",all_goals,"&gt;=40000",all_goals,"&lt;=44999")</f>
        <v>3</v>
      </c>
      <c r="D11">
        <f>COUNTIFS(all_outcomes,"=canceled",all_goals,"&gt;=40000",all_goals,"&lt;=44999")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2">
      <c r="A12" t="s">
        <v>2104</v>
      </c>
      <c r="B12">
        <f>COUNTIFS(all_outcomes,"=successful",all_goals,"&gt;=45000",all_goals,"&lt;=49999")</f>
        <v>8</v>
      </c>
      <c r="C12">
        <f>COUNTIFS(all_outcomes,"=failed",all_goals,"&gt;=45000",all_goals,"&lt;=49999")</f>
        <v>3</v>
      </c>
      <c r="D12">
        <f>COUNTIFS(all_outcomes,"=canceled",all_goals,"&gt;=45000",all_goals,"&lt;=49999")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2">
      <c r="A13" t="s">
        <v>2105</v>
      </c>
      <c r="B13">
        <f>COUNTIFS(all_outcomes,"=successful",all_goals,"&gt;=50000")</f>
        <v>114</v>
      </c>
      <c r="C13">
        <f>COUNTIFS(all_outcomes,"=failed",all_goals,"&gt;=50000")</f>
        <v>163</v>
      </c>
      <c r="D13">
        <f>COUNTIFS(all_outcomes,"=canceled",all_goals,"&gt;=50000")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DAB3-D881-D149-BF0E-CE65F2F603A3}">
  <dimension ref="A1:K566"/>
  <sheetViews>
    <sheetView zoomScale="120" zoomScaleNormal="120" workbookViewId="0"/>
  </sheetViews>
  <sheetFormatPr baseColWidth="10" defaultRowHeight="16" x14ac:dyDescent="0.2"/>
  <cols>
    <col min="1" max="1" width="9.5" bestFit="1" customWidth="1"/>
    <col min="2" max="2" width="13" bestFit="1" customWidth="1"/>
    <col min="5" max="5" width="13" bestFit="1" customWidth="1"/>
    <col min="7" max="7" width="22.5" bestFit="1" customWidth="1"/>
    <col min="8" max="8" width="12.1640625" bestFit="1" customWidth="1"/>
    <col min="10" max="10" width="22.83203125" bestFit="1" customWidth="1"/>
    <col min="11" max="11" width="12.1640625" bestFit="1" customWidth="1"/>
  </cols>
  <sheetData>
    <row r="1" spans="1:11" x14ac:dyDescent="0.2">
      <c r="A1" s="8" t="s">
        <v>4</v>
      </c>
      <c r="B1" s="8" t="s">
        <v>5</v>
      </c>
      <c r="C1" s="8"/>
      <c r="D1" s="8" t="s">
        <v>4</v>
      </c>
      <c r="E1" s="8" t="s">
        <v>5</v>
      </c>
      <c r="G1" s="10" t="s">
        <v>2107</v>
      </c>
      <c r="H1" s="10"/>
      <c r="J1" s="10" t="s">
        <v>2113</v>
      </c>
      <c r="K1" s="10"/>
    </row>
    <row r="2" spans="1:11" x14ac:dyDescent="0.2">
      <c r="A2" t="str" cm="1">
        <f t="array" ref="A2:B566">_xlfn._xlws.FILTER(outcomes_and_backers,all_outcomes="successful")</f>
        <v>successful</v>
      </c>
      <c r="B2">
        <v>158</v>
      </c>
      <c r="D2" t="str" cm="1">
        <f t="array" ref="D2:E365">_xlfn._xlws.FILTER(outcomes_and_backers,all_outcomes="failed")</f>
        <v>failed</v>
      </c>
      <c r="E2">
        <v>0</v>
      </c>
      <c r="G2" t="s">
        <v>2106</v>
      </c>
      <c r="H2">
        <f>AVERAGE(backers_successful)</f>
        <v>851.14690265486729</v>
      </c>
      <c r="J2" t="s">
        <v>2106</v>
      </c>
      <c r="K2">
        <f>AVERAGE(backers_failed)</f>
        <v>585.61538461538464</v>
      </c>
    </row>
    <row r="3" spans="1:11" x14ac:dyDescent="0.2">
      <c r="A3" t="str">
        <v>successful</v>
      </c>
      <c r="B3">
        <v>1425</v>
      </c>
      <c r="D3" t="str">
        <v>failed</v>
      </c>
      <c r="E3">
        <v>24</v>
      </c>
      <c r="G3" t="s">
        <v>2108</v>
      </c>
      <c r="H3">
        <f>MEDIAN(backers_successful)</f>
        <v>201</v>
      </c>
      <c r="J3" t="s">
        <v>2108</v>
      </c>
      <c r="K3">
        <f>MEDIAN(backers_failed)</f>
        <v>114.5</v>
      </c>
    </row>
    <row r="4" spans="1:11" x14ac:dyDescent="0.2">
      <c r="A4" t="str">
        <v>successful</v>
      </c>
      <c r="B4">
        <v>174</v>
      </c>
      <c r="D4" t="str">
        <v>failed</v>
      </c>
      <c r="E4">
        <v>53</v>
      </c>
      <c r="G4" t="s">
        <v>2109</v>
      </c>
      <c r="H4">
        <f>MIN(backers_successful)</f>
        <v>16</v>
      </c>
      <c r="J4" t="s">
        <v>2109</v>
      </c>
      <c r="K4">
        <f>MIN(backers_failed)</f>
        <v>0</v>
      </c>
    </row>
    <row r="5" spans="1:11" x14ac:dyDescent="0.2">
      <c r="A5" t="str">
        <v>successful</v>
      </c>
      <c r="B5">
        <v>227</v>
      </c>
      <c r="D5" t="str">
        <v>failed</v>
      </c>
      <c r="E5">
        <v>18</v>
      </c>
      <c r="G5" t="s">
        <v>2110</v>
      </c>
      <c r="H5">
        <f>MAX(backers_successful)</f>
        <v>7295</v>
      </c>
      <c r="J5" t="s">
        <v>2110</v>
      </c>
      <c r="K5">
        <f>MAX(backers_failed)</f>
        <v>6080</v>
      </c>
    </row>
    <row r="6" spans="1:11" x14ac:dyDescent="0.2">
      <c r="A6" t="str">
        <v>successful</v>
      </c>
      <c r="B6">
        <v>220</v>
      </c>
      <c r="D6" t="str">
        <v>failed</v>
      </c>
      <c r="E6">
        <v>44</v>
      </c>
      <c r="G6" t="s">
        <v>2111</v>
      </c>
      <c r="H6">
        <f>_xlfn.VAR.S(backers_successful)</f>
        <v>1606216.5936295739</v>
      </c>
      <c r="J6" t="s">
        <v>2111</v>
      </c>
      <c r="K6">
        <f>_xlfn.VAR.S(backers_failed)</f>
        <v>924113.45496927318</v>
      </c>
    </row>
    <row r="7" spans="1:11" x14ac:dyDescent="0.2">
      <c r="A7" t="str">
        <v>successful</v>
      </c>
      <c r="B7">
        <v>98</v>
      </c>
      <c r="D7" t="str">
        <v>failed</v>
      </c>
      <c r="E7">
        <v>27</v>
      </c>
      <c r="G7" t="s">
        <v>2112</v>
      </c>
      <c r="H7">
        <f>STDEV(backers_successful)</f>
        <v>1267.366006183523</v>
      </c>
      <c r="J7" t="s">
        <v>2112</v>
      </c>
      <c r="K7">
        <f>STDEV(backers_failed)</f>
        <v>961.30819978260524</v>
      </c>
    </row>
    <row r="8" spans="1:11" x14ac:dyDescent="0.2">
      <c r="A8" t="str">
        <v>successful</v>
      </c>
      <c r="B8">
        <v>100</v>
      </c>
      <c r="D8" t="str">
        <v>failed</v>
      </c>
      <c r="E8">
        <v>55</v>
      </c>
    </row>
    <row r="9" spans="1:11" x14ac:dyDescent="0.2">
      <c r="A9" t="str">
        <v>successful</v>
      </c>
      <c r="B9">
        <v>1249</v>
      </c>
      <c r="D9" t="str">
        <v>failed</v>
      </c>
      <c r="E9">
        <v>200</v>
      </c>
      <c r="G9" t="s">
        <v>2115</v>
      </c>
      <c r="H9">
        <f>_xlfn.QUARTILE.EXC(backers_successful,1)</f>
        <v>127.5</v>
      </c>
      <c r="J9" t="s">
        <v>2115</v>
      </c>
      <c r="K9">
        <f>_xlfn.QUARTILE.EXC(backers_failed,1)</f>
        <v>38</v>
      </c>
    </row>
    <row r="10" spans="1:11" x14ac:dyDescent="0.2">
      <c r="A10" t="str">
        <v>successful</v>
      </c>
      <c r="B10">
        <v>1396</v>
      </c>
      <c r="D10" t="str">
        <v>failed</v>
      </c>
      <c r="E10">
        <v>452</v>
      </c>
      <c r="G10" t="s">
        <v>2114</v>
      </c>
      <c r="H10">
        <f>_xlfn.QUARTILE.EXC(backers_successful,3)</f>
        <v>1288.5</v>
      </c>
      <c r="J10" t="s">
        <v>2114</v>
      </c>
      <c r="K10">
        <f>_xlfn.QUARTILE.EXC(backers_failed,3)</f>
        <v>789.5</v>
      </c>
    </row>
    <row r="11" spans="1:11" x14ac:dyDescent="0.2">
      <c r="A11" t="str">
        <v>successful</v>
      </c>
      <c r="B11">
        <v>890</v>
      </c>
      <c r="D11" t="str">
        <v>failed</v>
      </c>
      <c r="E11">
        <v>674</v>
      </c>
      <c r="G11" t="s">
        <v>2116</v>
      </c>
      <c r="H11">
        <f>H10-H9</f>
        <v>1161</v>
      </c>
      <c r="J11" t="s">
        <v>2116</v>
      </c>
      <c r="K11">
        <f>K10-K9</f>
        <v>751.5</v>
      </c>
    </row>
    <row r="12" spans="1:11" x14ac:dyDescent="0.2">
      <c r="A12" t="str">
        <v>successful</v>
      </c>
      <c r="B12">
        <v>142</v>
      </c>
      <c r="D12" t="str">
        <v>failed</v>
      </c>
      <c r="E12">
        <v>558</v>
      </c>
      <c r="G12" t="s">
        <v>2117</v>
      </c>
      <c r="H12">
        <f>H9-(1.5*H11)</f>
        <v>-1614</v>
      </c>
      <c r="J12" t="s">
        <v>2117</v>
      </c>
      <c r="K12">
        <f>K9-(1.5*K11)</f>
        <v>-1089.25</v>
      </c>
    </row>
    <row r="13" spans="1:11" x14ac:dyDescent="0.2">
      <c r="A13" t="str">
        <v>successful</v>
      </c>
      <c r="B13">
        <v>2673</v>
      </c>
      <c r="D13" t="str">
        <v>failed</v>
      </c>
      <c r="E13">
        <v>15</v>
      </c>
      <c r="G13" t="s">
        <v>2118</v>
      </c>
      <c r="H13">
        <f>H10+(1.5*H11)</f>
        <v>3030</v>
      </c>
      <c r="J13" t="s">
        <v>2118</v>
      </c>
      <c r="K13">
        <f>K10+(1.5*K11)</f>
        <v>1916.75</v>
      </c>
    </row>
    <row r="14" spans="1:11" x14ac:dyDescent="0.2">
      <c r="A14" t="str">
        <v>successful</v>
      </c>
      <c r="B14">
        <v>163</v>
      </c>
      <c r="D14" t="str">
        <v>failed</v>
      </c>
      <c r="E14">
        <v>2307</v>
      </c>
      <c r="G14" t="s">
        <v>2119</v>
      </c>
      <c r="H14">
        <f>COUNTIF(backers_successful,"&gt;="&amp;H13)</f>
        <v>41</v>
      </c>
      <c r="J14" t="s">
        <v>2119</v>
      </c>
      <c r="K14">
        <f>COUNTIF(backers_failed,"&gt;="&amp;K13)</f>
        <v>31</v>
      </c>
    </row>
    <row r="15" spans="1:11" x14ac:dyDescent="0.2">
      <c r="A15" t="str">
        <v>successful</v>
      </c>
      <c r="B15">
        <v>2220</v>
      </c>
      <c r="D15" t="str">
        <v>failed</v>
      </c>
      <c r="E15">
        <v>88</v>
      </c>
      <c r="G15" t="s">
        <v>2120</v>
      </c>
      <c r="H15">
        <f>COUNTA(backers_successful)</f>
        <v>565</v>
      </c>
      <c r="J15" t="s">
        <v>2120</v>
      </c>
      <c r="K15">
        <f>COUNTA(backers_failed)</f>
        <v>364</v>
      </c>
    </row>
    <row r="16" spans="1:11" x14ac:dyDescent="0.2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">
      <c r="A17" t="str">
        <v>successful</v>
      </c>
      <c r="B17">
        <v>129</v>
      </c>
      <c r="D17" t="str">
        <v>failed</v>
      </c>
      <c r="E17">
        <v>1</v>
      </c>
    </row>
    <row r="18" spans="1:5" x14ac:dyDescent="0.2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">
      <c r="A22" t="str">
        <v>successful</v>
      </c>
      <c r="B22">
        <v>16</v>
      </c>
      <c r="D22" t="str">
        <v>failed</v>
      </c>
      <c r="E22">
        <v>5</v>
      </c>
    </row>
    <row r="23" spans="1:5" x14ac:dyDescent="0.2">
      <c r="A23" t="str">
        <v>successful</v>
      </c>
      <c r="B23">
        <v>107</v>
      </c>
      <c r="D23" t="str">
        <v>failed</v>
      </c>
      <c r="E23">
        <v>38</v>
      </c>
    </row>
    <row r="24" spans="1:5" x14ac:dyDescent="0.2">
      <c r="A24" t="str">
        <v>successful</v>
      </c>
      <c r="B24">
        <v>134</v>
      </c>
      <c r="D24" t="str">
        <v>failed</v>
      </c>
      <c r="E24">
        <v>12</v>
      </c>
    </row>
    <row r="25" spans="1:5" x14ac:dyDescent="0.2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">
      <c r="A26" t="str">
        <v>successful</v>
      </c>
      <c r="B26">
        <v>111</v>
      </c>
      <c r="D26" t="str">
        <v>failed</v>
      </c>
      <c r="E26">
        <v>56</v>
      </c>
    </row>
    <row r="27" spans="1:5" x14ac:dyDescent="0.2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">
      <c r="A30" t="str">
        <v>successful</v>
      </c>
      <c r="B30">
        <v>92</v>
      </c>
      <c r="D30" t="str">
        <v>failed</v>
      </c>
      <c r="E30">
        <v>106</v>
      </c>
    </row>
    <row r="31" spans="1:5" x14ac:dyDescent="0.2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">
      <c r="A33" t="str">
        <v>successful</v>
      </c>
      <c r="B33">
        <v>303</v>
      </c>
      <c r="D33" t="str">
        <v>failed</v>
      </c>
      <c r="E33">
        <v>1</v>
      </c>
    </row>
    <row r="34" spans="1:5" x14ac:dyDescent="0.2">
      <c r="A34" t="str">
        <v>successful</v>
      </c>
      <c r="B34">
        <v>209</v>
      </c>
      <c r="D34" t="str">
        <v>failed</v>
      </c>
      <c r="E34">
        <v>37</v>
      </c>
    </row>
    <row r="35" spans="1:5" x14ac:dyDescent="0.2">
      <c r="A35" t="str">
        <v>successful</v>
      </c>
      <c r="B35">
        <v>131</v>
      </c>
      <c r="D35" t="str">
        <v>failed</v>
      </c>
      <c r="E35">
        <v>60</v>
      </c>
    </row>
    <row r="36" spans="1:5" x14ac:dyDescent="0.2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">
      <c r="A38" t="str">
        <v>successful</v>
      </c>
      <c r="B38">
        <v>211</v>
      </c>
      <c r="D38" t="str">
        <v>failed</v>
      </c>
      <c r="E38">
        <v>73</v>
      </c>
    </row>
    <row r="39" spans="1:5" x14ac:dyDescent="0.2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">
      <c r="A46" t="str">
        <v>successful</v>
      </c>
      <c r="B46">
        <v>76</v>
      </c>
      <c r="D46" t="str">
        <v>failed</v>
      </c>
      <c r="E46">
        <v>326</v>
      </c>
    </row>
    <row r="47" spans="1:5" x14ac:dyDescent="0.2">
      <c r="A47" t="str">
        <v>successful</v>
      </c>
      <c r="B47">
        <v>54</v>
      </c>
      <c r="D47" t="str">
        <v>failed</v>
      </c>
      <c r="E47">
        <v>1</v>
      </c>
    </row>
    <row r="48" spans="1:5" x14ac:dyDescent="0.2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">
      <c r="A52" t="str">
        <v>successful</v>
      </c>
      <c r="B52">
        <v>127</v>
      </c>
      <c r="D52" t="str">
        <v>failed</v>
      </c>
      <c r="E52">
        <v>30</v>
      </c>
    </row>
    <row r="53" spans="1:5" x14ac:dyDescent="0.2">
      <c r="A53" t="str">
        <v>successful</v>
      </c>
      <c r="B53">
        <v>411</v>
      </c>
      <c r="D53" t="str">
        <v>failed</v>
      </c>
      <c r="E53">
        <v>75</v>
      </c>
    </row>
    <row r="54" spans="1:5" x14ac:dyDescent="0.2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">
      <c r="A55" t="str">
        <v>successful</v>
      </c>
      <c r="B55">
        <v>374</v>
      </c>
      <c r="D55" t="str">
        <v>failed</v>
      </c>
      <c r="E55">
        <v>67</v>
      </c>
    </row>
    <row r="56" spans="1:5" x14ac:dyDescent="0.2">
      <c r="A56" t="str">
        <v>successful</v>
      </c>
      <c r="B56">
        <v>71</v>
      </c>
      <c r="D56" t="str">
        <v>failed</v>
      </c>
      <c r="E56">
        <v>5</v>
      </c>
    </row>
    <row r="57" spans="1:5" x14ac:dyDescent="0.2">
      <c r="A57" t="str">
        <v>successful</v>
      </c>
      <c r="B57">
        <v>203</v>
      </c>
      <c r="D57" t="str">
        <v>failed</v>
      </c>
      <c r="E57">
        <v>26</v>
      </c>
    </row>
    <row r="58" spans="1:5" x14ac:dyDescent="0.2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">
      <c r="A59" t="str">
        <v>successful</v>
      </c>
      <c r="B59">
        <v>96</v>
      </c>
      <c r="D59" t="str">
        <v>failed</v>
      </c>
      <c r="E59">
        <v>782</v>
      </c>
    </row>
    <row r="60" spans="1:5" x14ac:dyDescent="0.2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">
      <c r="A62" t="str">
        <v>successful</v>
      </c>
      <c r="B62">
        <v>27</v>
      </c>
      <c r="D62" t="str">
        <v>failed</v>
      </c>
      <c r="E62">
        <v>86</v>
      </c>
    </row>
    <row r="63" spans="1:5" x14ac:dyDescent="0.2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">
      <c r="A65" t="str">
        <v>successful</v>
      </c>
      <c r="B65">
        <v>164</v>
      </c>
      <c r="D65" t="str">
        <v>failed</v>
      </c>
      <c r="E65">
        <v>35</v>
      </c>
    </row>
    <row r="66" spans="1:5" x14ac:dyDescent="0.2">
      <c r="A66" t="str">
        <v>successful</v>
      </c>
      <c r="B66">
        <v>164</v>
      </c>
      <c r="D66" t="str">
        <v>failed</v>
      </c>
      <c r="E66">
        <v>24</v>
      </c>
    </row>
    <row r="67" spans="1:5" x14ac:dyDescent="0.2">
      <c r="A67" t="str">
        <v>successful</v>
      </c>
      <c r="B67">
        <v>336</v>
      </c>
      <c r="D67" t="str">
        <v>failed</v>
      </c>
      <c r="E67">
        <v>86</v>
      </c>
    </row>
    <row r="68" spans="1:5" x14ac:dyDescent="0.2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">
      <c r="A69" t="str">
        <v>successful</v>
      </c>
      <c r="B69">
        <v>95</v>
      </c>
      <c r="D69" t="str">
        <v>failed</v>
      </c>
      <c r="E69">
        <v>65</v>
      </c>
    </row>
    <row r="70" spans="1:5" x14ac:dyDescent="0.2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">
      <c r="A71" t="str">
        <v>successful</v>
      </c>
      <c r="B71">
        <v>86</v>
      </c>
      <c r="D71" t="str">
        <v>failed</v>
      </c>
      <c r="E71">
        <v>168</v>
      </c>
    </row>
    <row r="72" spans="1:5" x14ac:dyDescent="0.2">
      <c r="A72" t="str">
        <v>successful</v>
      </c>
      <c r="B72">
        <v>83</v>
      </c>
      <c r="D72" t="str">
        <v>failed</v>
      </c>
      <c r="E72">
        <v>13</v>
      </c>
    </row>
    <row r="73" spans="1:5" x14ac:dyDescent="0.2">
      <c r="A73" t="str">
        <v>successful</v>
      </c>
      <c r="B73">
        <v>676</v>
      </c>
      <c r="D73" t="str">
        <v>failed</v>
      </c>
      <c r="E73">
        <v>1</v>
      </c>
    </row>
    <row r="74" spans="1:5" x14ac:dyDescent="0.2">
      <c r="A74" t="str">
        <v>successful</v>
      </c>
      <c r="B74">
        <v>361</v>
      </c>
      <c r="D74" t="str">
        <v>failed</v>
      </c>
      <c r="E74">
        <v>40</v>
      </c>
    </row>
    <row r="75" spans="1:5" x14ac:dyDescent="0.2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">
      <c r="A78" t="str">
        <v>successful</v>
      </c>
      <c r="B78">
        <v>67</v>
      </c>
      <c r="D78" t="str">
        <v>failed</v>
      </c>
      <c r="E78">
        <v>934</v>
      </c>
    </row>
    <row r="79" spans="1:5" x14ac:dyDescent="0.2">
      <c r="A79" t="str">
        <v>successful</v>
      </c>
      <c r="B79">
        <v>154</v>
      </c>
      <c r="D79" t="str">
        <v>failed</v>
      </c>
      <c r="E79">
        <v>17</v>
      </c>
    </row>
    <row r="80" spans="1:5" x14ac:dyDescent="0.2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">
      <c r="A82" t="str">
        <v>successful</v>
      </c>
      <c r="B82">
        <v>94</v>
      </c>
      <c r="D82" t="str">
        <v>failed</v>
      </c>
      <c r="E82">
        <v>92</v>
      </c>
    </row>
    <row r="83" spans="1:5" x14ac:dyDescent="0.2">
      <c r="A83" t="str">
        <v>successful</v>
      </c>
      <c r="B83">
        <v>180</v>
      </c>
      <c r="D83" t="str">
        <v>failed</v>
      </c>
      <c r="E83">
        <v>57</v>
      </c>
    </row>
    <row r="84" spans="1:5" x14ac:dyDescent="0.2">
      <c r="A84" t="str">
        <v>successful</v>
      </c>
      <c r="B84">
        <v>533</v>
      </c>
      <c r="D84" t="str">
        <v>failed</v>
      </c>
      <c r="E84">
        <v>41</v>
      </c>
    </row>
    <row r="85" spans="1:5" x14ac:dyDescent="0.2">
      <c r="A85" t="str">
        <v>successful</v>
      </c>
      <c r="B85">
        <v>2443</v>
      </c>
      <c r="D85" t="str">
        <v>failed</v>
      </c>
      <c r="E85">
        <v>1</v>
      </c>
    </row>
    <row r="86" spans="1:5" x14ac:dyDescent="0.2">
      <c r="A86" t="str">
        <v>successful</v>
      </c>
      <c r="B86">
        <v>89</v>
      </c>
      <c r="D86" t="str">
        <v>failed</v>
      </c>
      <c r="E86">
        <v>101</v>
      </c>
    </row>
    <row r="87" spans="1:5" x14ac:dyDescent="0.2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">
      <c r="A88" t="str">
        <v>successful</v>
      </c>
      <c r="B88">
        <v>50</v>
      </c>
      <c r="D88" t="str">
        <v>failed</v>
      </c>
      <c r="E88">
        <v>15</v>
      </c>
    </row>
    <row r="89" spans="1:5" x14ac:dyDescent="0.2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">
      <c r="A91" t="str">
        <v>successful</v>
      </c>
      <c r="B91">
        <v>117</v>
      </c>
      <c r="D91" t="str">
        <v>failed</v>
      </c>
      <c r="E91">
        <v>15</v>
      </c>
    </row>
    <row r="92" spans="1:5" x14ac:dyDescent="0.2">
      <c r="A92" t="str">
        <v>successful</v>
      </c>
      <c r="B92">
        <v>70</v>
      </c>
      <c r="D92" t="str">
        <v>failed</v>
      </c>
      <c r="E92">
        <v>133</v>
      </c>
    </row>
    <row r="93" spans="1:5" x14ac:dyDescent="0.2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">
      <c r="A94" t="str">
        <v>successful</v>
      </c>
      <c r="B94">
        <v>768</v>
      </c>
      <c r="D94" t="str">
        <v>failed</v>
      </c>
      <c r="E94">
        <v>29</v>
      </c>
    </row>
    <row r="95" spans="1:5" x14ac:dyDescent="0.2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">
      <c r="A366" t="str">
        <v>successful</v>
      </c>
      <c r="B366">
        <v>3016</v>
      </c>
    </row>
    <row r="367" spans="1:5" x14ac:dyDescent="0.2">
      <c r="A367" t="str">
        <v>successful</v>
      </c>
      <c r="B367">
        <v>264</v>
      </c>
    </row>
    <row r="368" spans="1:5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mergeCells count="2">
    <mergeCell ref="G1:H1"/>
    <mergeCell ref="J1:K1"/>
  </mergeCells>
  <conditionalFormatting sqref="A2:A1001">
    <cfRule type="containsText" dxfId="1" priority="1" operator="containsText" text="successful">
      <formula>NOT(ISERROR(SEARCH("successful",A2)))</formula>
    </cfRule>
  </conditionalFormatting>
  <conditionalFormatting sqref="D2:D1001">
    <cfRule type="containsText" dxfId="0" priority="2" operator="containsText" text="failed">
      <formula>NOT(ISERROR(SEARCH("failed",D2)))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Crowdfunding</vt:lpstr>
      <vt:lpstr>Sheet1</vt:lpstr>
      <vt:lpstr>Sheet2</vt:lpstr>
      <vt:lpstr>Sheet3</vt:lpstr>
      <vt:lpstr>Sheet4</vt:lpstr>
      <vt:lpstr>Sheet5</vt:lpstr>
      <vt:lpstr>all_goals</vt:lpstr>
      <vt:lpstr>all_outcomes</vt:lpstr>
      <vt:lpstr>backers_failed</vt:lpstr>
      <vt:lpstr>backers_successful</vt:lpstr>
      <vt:lpstr>outcomes_and_backers</vt:lpstr>
      <vt:lpstr>percent_funded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2023-01-03T04:56:26Z</dcterms:modified>
</cp:coreProperties>
</file>