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Ark1" sheetId="1" r:id="rId1"/>
    <sheet name="Ark2" sheetId="2" r:id="rId2"/>
  </sheets>
  <definedNames>
    <definedName name="_xlnm._FilterDatabase" localSheetId="0" hidden="1">'Ark1'!$A$1:$M$32</definedName>
  </definedNames>
  <calcPr calcId="125725"/>
</workbook>
</file>

<file path=xl/calcChain.xml><?xml version="1.0" encoding="utf-8"?>
<calcChain xmlns="http://schemas.openxmlformats.org/spreadsheetml/2006/main">
  <c r="D4" i="1"/>
  <c r="E4"/>
  <c r="F4"/>
  <c r="G4"/>
  <c r="H4"/>
  <c r="I4"/>
  <c r="J4"/>
  <c r="K4"/>
  <c r="L4"/>
  <c r="D5"/>
  <c r="E5"/>
  <c r="F5"/>
  <c r="G5"/>
  <c r="H5"/>
  <c r="I5"/>
  <c r="J5"/>
  <c r="K5"/>
  <c r="L5"/>
  <c r="D6"/>
  <c r="E6"/>
  <c r="F6"/>
  <c r="G6"/>
  <c r="H6"/>
  <c r="I6"/>
  <c r="J6"/>
  <c r="K6"/>
  <c r="L6"/>
  <c r="D7"/>
  <c r="E7"/>
  <c r="F7"/>
  <c r="G7"/>
  <c r="H7"/>
  <c r="L7"/>
  <c r="D8"/>
  <c r="E8"/>
  <c r="F8"/>
  <c r="G8"/>
  <c r="H8"/>
  <c r="I8"/>
  <c r="J8"/>
  <c r="K8"/>
  <c r="L8"/>
  <c r="D9"/>
  <c r="E9"/>
  <c r="H9"/>
  <c r="J9"/>
  <c r="K9"/>
  <c r="L9"/>
  <c r="D10"/>
  <c r="E10"/>
  <c r="F10"/>
  <c r="G10"/>
  <c r="H10"/>
  <c r="L10"/>
  <c r="D11"/>
  <c r="E11"/>
  <c r="F11"/>
  <c r="G11"/>
  <c r="L11"/>
  <c r="D12"/>
  <c r="E12"/>
  <c r="H12"/>
  <c r="J12"/>
  <c r="K12"/>
  <c r="L12"/>
  <c r="D13"/>
  <c r="E13"/>
  <c r="F13"/>
  <c r="G13"/>
  <c r="H13"/>
  <c r="I13"/>
  <c r="L13"/>
  <c r="D14"/>
  <c r="E14"/>
  <c r="F14"/>
  <c r="G14"/>
  <c r="H14"/>
  <c r="L14"/>
  <c r="D15"/>
  <c r="E15"/>
  <c r="F15"/>
  <c r="G15"/>
  <c r="L15"/>
  <c r="D16"/>
  <c r="E16"/>
  <c r="H16"/>
  <c r="I16"/>
  <c r="J16"/>
  <c r="K16"/>
  <c r="L16"/>
  <c r="D17"/>
  <c r="E17"/>
  <c r="F17"/>
  <c r="G17"/>
  <c r="H17"/>
  <c r="L17"/>
  <c r="D18"/>
  <c r="E18"/>
  <c r="F18"/>
  <c r="G18"/>
  <c r="H18"/>
  <c r="I18"/>
  <c r="J18"/>
  <c r="K18"/>
  <c r="L18"/>
  <c r="D19"/>
  <c r="E19"/>
  <c r="F19"/>
  <c r="G19"/>
  <c r="H19"/>
  <c r="I19"/>
  <c r="J19"/>
  <c r="K19"/>
  <c r="L19"/>
  <c r="D20"/>
  <c r="E20"/>
  <c r="F20"/>
  <c r="G20"/>
  <c r="H20"/>
  <c r="I20"/>
  <c r="J20"/>
  <c r="K20"/>
  <c r="L20"/>
  <c r="D21"/>
  <c r="E21"/>
  <c r="F21"/>
  <c r="G21"/>
  <c r="H21"/>
  <c r="I21"/>
  <c r="J21"/>
  <c r="K21"/>
  <c r="L21"/>
  <c r="D22"/>
  <c r="E22"/>
  <c r="F22"/>
  <c r="G22"/>
  <c r="H22"/>
  <c r="I22"/>
  <c r="J22"/>
  <c r="K22"/>
  <c r="L22"/>
  <c r="D23"/>
  <c r="E23"/>
  <c r="F23"/>
  <c r="G23"/>
  <c r="H23"/>
  <c r="I23"/>
  <c r="J23"/>
  <c r="K23"/>
  <c r="L23"/>
  <c r="D24"/>
  <c r="E24"/>
  <c r="F24"/>
  <c r="G24"/>
  <c r="H24"/>
  <c r="I24"/>
  <c r="J24"/>
  <c r="K24"/>
  <c r="L24"/>
  <c r="D25"/>
  <c r="E25"/>
  <c r="F25"/>
  <c r="G25"/>
  <c r="H25"/>
  <c r="I25"/>
  <c r="J25"/>
  <c r="K25"/>
  <c r="L25"/>
  <c r="D26"/>
  <c r="E26"/>
  <c r="F26"/>
  <c r="G26"/>
  <c r="H26"/>
  <c r="I26"/>
  <c r="J26"/>
  <c r="K26"/>
  <c r="L26"/>
  <c r="D27"/>
  <c r="E27"/>
  <c r="F27"/>
  <c r="G27"/>
  <c r="H27"/>
  <c r="I27"/>
  <c r="J27"/>
  <c r="K27"/>
  <c r="L27"/>
  <c r="D28"/>
  <c r="E28"/>
  <c r="F28"/>
  <c r="G28"/>
  <c r="H28"/>
  <c r="L28"/>
  <c r="D29"/>
  <c r="F29"/>
  <c r="G29"/>
  <c r="H29"/>
  <c r="I29"/>
  <c r="L29"/>
  <c r="D30"/>
  <c r="E30"/>
  <c r="F30"/>
  <c r="G30"/>
  <c r="H30"/>
  <c r="I30"/>
  <c r="J30"/>
  <c r="K30"/>
  <c r="L30"/>
  <c r="D31"/>
  <c r="E31"/>
  <c r="F31"/>
  <c r="G31"/>
  <c r="H31"/>
  <c r="L31"/>
  <c r="D32"/>
  <c r="E32"/>
  <c r="F32"/>
  <c r="G32"/>
  <c r="H32"/>
  <c r="I32"/>
  <c r="J32"/>
  <c r="K32"/>
  <c r="L32"/>
  <c r="L3"/>
  <c r="I3"/>
  <c r="H3"/>
  <c r="G3"/>
  <c r="F3"/>
  <c r="E3"/>
  <c r="D3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/>
  <c r="C6"/>
  <c r="C7"/>
  <c r="C8"/>
  <c r="C9"/>
  <c r="C10"/>
  <c r="C11"/>
  <c r="C3"/>
</calcChain>
</file>

<file path=xl/sharedStrings.xml><?xml version="1.0" encoding="utf-8"?>
<sst xmlns="http://schemas.openxmlformats.org/spreadsheetml/2006/main" count="281" uniqueCount="118">
  <si>
    <t>Z</t>
  </si>
  <si>
    <t>S</t>
  </si>
  <si>
    <t>D</t>
  </si>
  <si>
    <t>Y</t>
  </si>
  <si>
    <t>Pin 1</t>
  </si>
  <si>
    <t>Pin 2</t>
  </si>
  <si>
    <t>Pin 3</t>
  </si>
  <si>
    <t>Pin 4</t>
  </si>
  <si>
    <t>Pin 5</t>
  </si>
  <si>
    <t>Pin 6</t>
  </si>
  <si>
    <t>Pin 7</t>
  </si>
  <si>
    <t>Pin 8</t>
  </si>
  <si>
    <t>Pin 9</t>
  </si>
  <si>
    <t>Pin 10</t>
  </si>
  <si>
    <t>+3.3V</t>
  </si>
  <si>
    <t xml:space="preserve"> +5V</t>
  </si>
  <si>
    <t xml:space="preserve"> GPIO!</t>
  </si>
  <si>
    <t xml:space="preserve"> GPIO</t>
  </si>
  <si>
    <t xml:space="preserve"> GND</t>
  </si>
  <si>
    <t xml:space="preserve"> [UN]</t>
  </si>
  <si>
    <t>X</t>
  </si>
  <si>
    <t>A</t>
  </si>
  <si>
    <t>B</t>
  </si>
  <si>
    <t>C</t>
  </si>
  <si>
    <t>E</t>
  </si>
  <si>
    <t>F</t>
  </si>
  <si>
    <t>G</t>
  </si>
  <si>
    <t>H</t>
  </si>
  <si>
    <t>I</t>
  </si>
  <si>
    <t>K</t>
  </si>
  <si>
    <t>O</t>
  </si>
  <si>
    <t>P</t>
  </si>
  <si>
    <t>R</t>
  </si>
  <si>
    <t>T</t>
  </si>
  <si>
    <t>U</t>
  </si>
  <si>
    <t xml:space="preserve"> TX (G)</t>
  </si>
  <si>
    <t xml:space="preserve"> RX (G)</t>
  </si>
  <si>
    <t>YU</t>
  </si>
  <si>
    <t>XL</t>
  </si>
  <si>
    <t xml:space="preserve"> YD</t>
  </si>
  <si>
    <t xml:space="preserve"> XR</t>
  </si>
  <si>
    <t xml:space="preserve"> CS</t>
  </si>
  <si>
    <t xml:space="preserve"> MOSI</t>
  </si>
  <si>
    <t xml:space="preserve"> MISO</t>
  </si>
  <si>
    <t xml:space="preserve"> SCK</t>
  </si>
  <si>
    <t xml:space="preserve"> LCD R0</t>
  </si>
  <si>
    <t xml:space="preserve"> LCD R1</t>
  </si>
  <si>
    <t xml:space="preserve"> LCD R2</t>
  </si>
  <si>
    <t xml:space="preserve"> LCD R3</t>
  </si>
  <si>
    <t xml:space="preserve"> LCD R4</t>
  </si>
  <si>
    <t xml:space="preserve"> LCD VSYNC</t>
  </si>
  <si>
    <t xml:space="preserve"> LCD RSYNC</t>
  </si>
  <si>
    <t xml:space="preserve"> PWM (G)</t>
  </si>
  <si>
    <t xml:space="preserve"> PWM</t>
  </si>
  <si>
    <t xml:space="preserve">  GPIO!</t>
  </si>
  <si>
    <t xml:space="preserve"> AOUT</t>
  </si>
  <si>
    <t xml:space="preserve"> RTS</t>
  </si>
  <si>
    <t xml:space="preserve"> CTS</t>
  </si>
  <si>
    <t xml:space="preserve"> SDA</t>
  </si>
  <si>
    <t xml:space="preserve"> SCL</t>
  </si>
  <si>
    <t xml:space="preserve"> D-</t>
  </si>
  <si>
    <t xml:space="preserve"> D+</t>
  </si>
  <si>
    <t xml:space="preserve"> LCD G0</t>
  </si>
  <si>
    <t>LCD G1</t>
  </si>
  <si>
    <t>LCD G2</t>
  </si>
  <si>
    <t>LCD G3</t>
  </si>
  <si>
    <t>LCD G4</t>
  </si>
  <si>
    <t>LCD G5</t>
  </si>
  <si>
    <t>LCD BACKLIGHT</t>
  </si>
  <si>
    <t xml:space="preserve"> LED1 (OPT)</t>
  </si>
  <si>
    <t xml:space="preserve"> LED2 (OPT)</t>
  </si>
  <si>
    <t xml:space="preserve"> TX D-</t>
  </si>
  <si>
    <t xml:space="preserve"> TX  D+</t>
  </si>
  <si>
    <t xml:space="preserve"> RX D-</t>
  </si>
  <si>
    <t xml:space="preserve"> RX D+</t>
  </si>
  <si>
    <t xml:space="preserve"> DAT0</t>
  </si>
  <si>
    <t xml:space="preserve"> DAT1</t>
  </si>
  <si>
    <t xml:space="preserve"> CMD</t>
  </si>
  <si>
    <t xml:space="preserve"> DAT2</t>
  </si>
  <si>
    <t xml:space="preserve"> DAT3</t>
  </si>
  <si>
    <t xml:space="preserve"> CLK</t>
  </si>
  <si>
    <t xml:space="preserve"> CAN TD (G)</t>
  </si>
  <si>
    <t xml:space="preserve"> CAN RD (G)</t>
  </si>
  <si>
    <t>LCD B0</t>
  </si>
  <si>
    <t>LCD B2</t>
  </si>
  <si>
    <t>LCD B3</t>
  </si>
  <si>
    <t>LCD B4</t>
  </si>
  <si>
    <t>LCD B5</t>
  </si>
  <si>
    <t>LCD B6</t>
  </si>
  <si>
    <t>LCD CLK</t>
  </si>
  <si>
    <t xml:space="preserve"> AIN (G!)</t>
  </si>
  <si>
    <t xml:space="preserve"> AIN (G)</t>
  </si>
  <si>
    <t xml:space="preserve"> AIN</t>
  </si>
  <si>
    <t>Three analog inputs, with pins number 3 and 4 doubling as general-purpose input/output. In addition, pin number 6 is a general-purpose input/output, and pin number 3 supports interrupt capabilities.</t>
  </si>
  <si>
    <t>Display (LCD) interface, carrying the blue component on pins 3 to 7, as well as the LCD enable line on pin 8 and the clock signal on pin 9.</t>
  </si>
  <si>
    <t>Controller-area network (CAN, or CAN-Bus). Pins number 4 and 5 serve as the CAN transmit (TD) and receive (RD) pins, and double as general-purpose input/outputs.  In addition, pins number 3 and 6 are general-purpose input/outputs, and pin number 3 supports interrupt capabilities.</t>
  </si>
  <si>
    <t>A USB device interface for the mainboard to connect to a PC, usually for programming. Pins 4 and 5 are used as the dedicated USB data pins (D- and D+). In addition, pins 3, 6 and 7 are general-purpose input/outputs, with pin 3 supporting interrupt capabilities.</t>
  </si>
  <si>
    <t>Ethernet PHY connection. Pins 6 to 9 are the dedicated transmit/receive lines to an Ethernet connector with integrated magnetics. Pins 4 and 5 are optional connections to the LEDs on the Ethernet connector.</t>
  </si>
  <si>
    <t>Secure Digital Card (SD) or MMC (Multi Media Card) interface. Pins 4 to 9 are the dedicated data and control lines for this interface. In addition, pin 3 is a general-purpose digital input/output with interrupt capabilities.</t>
  </si>
  <si>
    <t>Display (LCD) interface, carrying the green component on pins 3 to 8, as well as the backlight control line on pin 9.</t>
  </si>
  <si>
    <t>USB host interface to connect USB peripherals to the mainboard. Pins 4 and 5 are used as the dedicated USB data pins (D- and D+). In addition, pins 3 is a general-purpose input/output with interrupt capabilities.</t>
  </si>
  <si>
    <t>I2C interface. Pins 8 and 9 are the dedicated I2C data (SDA) and clock (SCL) lines. Note that a mainboard should include pull-up resistors for these pins, in the region of 2.2K Ohms. Modules must not include their own pull-ups on these lines. In addition, pins 3 and 6 are general-purpose input/outputs, with pin 3 supporting interrupt capabilities.</t>
  </si>
  <si>
    <t>UART (serial line) interface operating at TTL levels, with hardware flow control capabilities. Pin 4 (TX) is data from the mainboard to the module, and pin 5 (RX) is data from the module to the mainboard. These lines are idle high (3.3V), and can double as general-purpose input/outputs. Pin 6 (RTS) is an output from the mainboard to the module, indicating that the module may send data. Pin 7 (CTS) is an output from the module to the mainboard indicating that the mainboard may send data. The RTS/CTS are 'not ready' if high (3.3V) and 'ready' if low (0V).  In addition, pins 3 is a general-purpose input/output, supporting interrupt capabilities.</t>
  </si>
  <si>
    <t>Analog output on pin 5. In addition, pins 3 and 4 are general-purpose input/outputs, and pin 3 includes interrupt capabilities.</t>
  </si>
  <si>
    <t>Three pulse-with modulated (PWM) outputs on pins 7, 8 and 9. Pins 7 and 9 double as GPIOs. In addition, pin 3 is an interrupt-capable GPIO, and pin 6 is a GPIO.</t>
  </si>
  <si>
    <t>Display (LCD) interface, carrying the red component on pins 3 to 7, as well as the VSYNC line on pin 8 and the HSYNC line on pin 9.</t>
  </si>
  <si>
    <t>Serial peripheral interface (SPI). Pin 6 is the chip-select (CS) line, pin 7 is the master-out/slave-in (MOSI) line, pin 8 is the master-in/slave-out (MISO) line, and pin 9 is the clock (SCK) line. In addition, pins 3, 4 and 5 are general-purpose input/outputs, with pin 3 supporting interrupt capabilities.</t>
  </si>
  <si>
    <t>Four-wire touch screen interface.</t>
  </si>
  <si>
    <t>UART (serial line) interface operating at TTL levels. Pin 4 (TX) is data from the mainboard to the module, and pin 5 (RX) is data from the module to the mainboard. These lines are idle high (3.3V), and can double as general-purpose input/outputs. In addition, pins 3 and 6 are general-purpose input/outputs, with pin 3 supporting interrupt capabilities.</t>
  </si>
  <si>
    <t>Three general-purpose input/output (GPIO) pins, with pin number 3 supporting interrupt capabilities.</t>
  </si>
  <si>
    <t>Seven general-purpose input/output (GPIO) pins, with pin number 3 supporting interrupt capabilities.</t>
  </si>
  <si>
    <t>Manufacturer specific. The pinout for this socket will vary between mainboards. Please refer to the individual mainboard's documentation for details.</t>
  </si>
  <si>
    <t>z</t>
  </si>
  <si>
    <t>Desc</t>
  </si>
  <si>
    <t>I brug</t>
  </si>
  <si>
    <t>x</t>
  </si>
  <si>
    <t>Socket</t>
  </si>
  <si>
    <t>Number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</si>
</sst>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>
      <selection activeCell="C1" sqref="C1"/>
    </sheetView>
  </sheetViews>
  <sheetFormatPr defaultRowHeight="15"/>
  <sheetData>
    <row r="1" spans="1:13">
      <c r="A1" t="s">
        <v>117</v>
      </c>
      <c r="B1" t="s">
        <v>116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114</v>
      </c>
    </row>
    <row r="2" spans="1:13">
      <c r="A2">
        <v>1</v>
      </c>
      <c r="B2" t="s">
        <v>0</v>
      </c>
    </row>
    <row r="3" spans="1:13">
      <c r="A3">
        <v>2</v>
      </c>
      <c r="B3" t="s">
        <v>2</v>
      </c>
      <c r="C3" t="str">
        <f>VLOOKUP($B3,'Ark2'!$A$2:$K$19,2,FALSE)</f>
        <v>+3.3V</v>
      </c>
      <c r="D3" t="str">
        <f>VLOOKUP($B3,'Ark2'!$A$2:$K$19,3,FALSE)</f>
        <v xml:space="preserve"> +5V</v>
      </c>
      <c r="E3" s="3" t="str">
        <f>VLOOKUP($B3,'Ark2'!$A$2:$K$19,4,FALSE)</f>
        <v xml:space="preserve"> GPIO!</v>
      </c>
      <c r="F3" t="str">
        <f>VLOOKUP($B3,'Ark2'!$A$2:$K$19,5,FALSE)</f>
        <v xml:space="preserve"> D-</v>
      </c>
      <c r="G3" t="str">
        <f>VLOOKUP($B3,'Ark2'!$A$2:$K$19,6,FALSE)</f>
        <v xml:space="preserve"> D+</v>
      </c>
      <c r="H3" s="3" t="str">
        <f>VLOOKUP($B3,'Ark2'!$A$2:$K$19,7,FALSE)</f>
        <v xml:space="preserve"> GPIO</v>
      </c>
      <c r="I3" s="3" t="str">
        <f>VLOOKUP($B3,'Ark2'!$A$2:$K$19,8,FALSE)</f>
        <v xml:space="preserve"> GPIO</v>
      </c>
      <c r="L3" t="str">
        <f>VLOOKUP($B3,'Ark2'!$A$2:$K$19,11,FALSE)</f>
        <v xml:space="preserve"> GND</v>
      </c>
      <c r="M3" t="s">
        <v>115</v>
      </c>
    </row>
    <row r="4" spans="1:13">
      <c r="A4" s="1">
        <v>3</v>
      </c>
      <c r="B4" t="s">
        <v>1</v>
      </c>
      <c r="C4" t="str">
        <f>VLOOKUP($B4,'Ark2'!$A$2:$K$19,2,FALSE)</f>
        <v>+3.3V</v>
      </c>
      <c r="D4" t="str">
        <f>VLOOKUP($B4,'Ark2'!$A$2:$K$19,3,FALSE)</f>
        <v xml:space="preserve"> +5V</v>
      </c>
      <c r="E4" s="3" t="str">
        <f>VLOOKUP($B4,'Ark2'!$A$2:$K$19,4,FALSE)</f>
        <v xml:space="preserve"> GPIO!</v>
      </c>
      <c r="F4" s="3" t="str">
        <f>VLOOKUP($B4,'Ark2'!$A$2:$K$19,5,FALSE)</f>
        <v xml:space="preserve"> GPIO</v>
      </c>
      <c r="G4" s="3" t="str">
        <f>VLOOKUP($B4,'Ark2'!$A$2:$K$19,6,FALSE)</f>
        <v xml:space="preserve"> GPIO</v>
      </c>
      <c r="H4" t="str">
        <f>VLOOKUP($B4,'Ark2'!$A$2:$K$19,7,FALSE)</f>
        <v xml:space="preserve"> CS</v>
      </c>
      <c r="I4" t="str">
        <f>VLOOKUP($B4,'Ark2'!$A$2:$K$19,8,FALSE)</f>
        <v xml:space="preserve"> MOSI</v>
      </c>
      <c r="J4" t="str">
        <f>VLOOKUP($B4,'Ark2'!$A$2:$K$19,9,FALSE)</f>
        <v xml:space="preserve"> MISO</v>
      </c>
      <c r="K4" t="str">
        <f>VLOOKUP($B4,'Ark2'!$A$2:$K$19,10,FALSE)</f>
        <v xml:space="preserve"> SCK</v>
      </c>
      <c r="L4" t="str">
        <f>VLOOKUP($B4,'Ark2'!$A$2:$K$19,11,FALSE)</f>
        <v xml:space="preserve"> GND</v>
      </c>
    </row>
    <row r="5" spans="1:13">
      <c r="A5" s="1"/>
      <c r="B5" t="s">
        <v>3</v>
      </c>
      <c r="C5" t="str">
        <f>VLOOKUP($B5,'Ark2'!$A$2:$K$19,2,FALSE)</f>
        <v>+3.3V</v>
      </c>
      <c r="D5" t="str">
        <f>VLOOKUP($B5,'Ark2'!$A$2:$K$19,3,FALSE)</f>
        <v xml:space="preserve"> +5V</v>
      </c>
      <c r="E5" s="3" t="str">
        <f>VLOOKUP($B5,'Ark2'!$A$2:$K$19,4,FALSE)</f>
        <v xml:space="preserve"> GPIO!</v>
      </c>
      <c r="F5" s="3" t="str">
        <f>VLOOKUP($B5,'Ark2'!$A$2:$K$19,5,FALSE)</f>
        <v xml:space="preserve"> GPIO</v>
      </c>
      <c r="G5" s="3" t="str">
        <f>VLOOKUP($B5,'Ark2'!$A$2:$K$19,6,FALSE)</f>
        <v xml:space="preserve"> GPIO</v>
      </c>
      <c r="H5" s="3" t="str">
        <f>VLOOKUP($B5,'Ark2'!$A$2:$K$19,7,FALSE)</f>
        <v xml:space="preserve"> GPIO</v>
      </c>
      <c r="I5" s="3" t="str">
        <f>VLOOKUP($B5,'Ark2'!$A$2:$K$19,8,FALSE)</f>
        <v xml:space="preserve"> GPIO</v>
      </c>
      <c r="J5" s="3" t="str">
        <f>VLOOKUP($B5,'Ark2'!$A$2:$K$19,9,FALSE)</f>
        <v xml:space="preserve"> GPIO</v>
      </c>
      <c r="K5" s="3" t="str">
        <f>VLOOKUP($B5,'Ark2'!$A$2:$K$19,10,FALSE)</f>
        <v xml:space="preserve"> GPIO</v>
      </c>
      <c r="L5" t="str">
        <f>VLOOKUP($B5,'Ark2'!$A$2:$K$19,11,FALSE)</f>
        <v xml:space="preserve"> GND</v>
      </c>
    </row>
    <row r="6" spans="1:13">
      <c r="A6" s="2">
        <v>4</v>
      </c>
      <c r="B6" t="s">
        <v>1</v>
      </c>
      <c r="C6" t="str">
        <f>VLOOKUP($B6,'Ark2'!$A$2:$K$19,2,FALSE)</f>
        <v>+3.3V</v>
      </c>
      <c r="D6" t="str">
        <f>VLOOKUP($B6,'Ark2'!$A$2:$K$19,3,FALSE)</f>
        <v xml:space="preserve"> +5V</v>
      </c>
      <c r="E6" s="3" t="str">
        <f>VLOOKUP($B6,'Ark2'!$A$2:$K$19,4,FALSE)</f>
        <v xml:space="preserve"> GPIO!</v>
      </c>
      <c r="F6" s="3" t="str">
        <f>VLOOKUP($B6,'Ark2'!$A$2:$K$19,5,FALSE)</f>
        <v xml:space="preserve"> GPIO</v>
      </c>
      <c r="G6" s="3" t="str">
        <f>VLOOKUP($B6,'Ark2'!$A$2:$K$19,6,FALSE)</f>
        <v xml:space="preserve"> GPIO</v>
      </c>
      <c r="H6" t="str">
        <f>VLOOKUP($B6,'Ark2'!$A$2:$K$19,7,FALSE)</f>
        <v xml:space="preserve"> CS</v>
      </c>
      <c r="I6" t="str">
        <f>VLOOKUP($B6,'Ark2'!$A$2:$K$19,8,FALSE)</f>
        <v xml:space="preserve"> MOSI</v>
      </c>
      <c r="J6" t="str">
        <f>VLOOKUP($B6,'Ark2'!$A$2:$K$19,9,FALSE)</f>
        <v xml:space="preserve"> MISO</v>
      </c>
      <c r="K6" t="str">
        <f>VLOOKUP($B6,'Ark2'!$A$2:$K$19,10,FALSE)</f>
        <v xml:space="preserve"> SCK</v>
      </c>
      <c r="L6" t="str">
        <f>VLOOKUP($B6,'Ark2'!$A$2:$K$19,11,FALSE)</f>
        <v xml:space="preserve"> GND</v>
      </c>
    </row>
    <row r="7" spans="1:13">
      <c r="A7" s="2"/>
      <c r="B7" t="s">
        <v>34</v>
      </c>
      <c r="C7" t="str">
        <f>VLOOKUP($B7,'Ark2'!$A$2:$K$19,2,FALSE)</f>
        <v>+3.3V</v>
      </c>
      <c r="D7" t="str">
        <f>VLOOKUP($B7,'Ark2'!$A$2:$K$19,3,FALSE)</f>
        <v xml:space="preserve"> +5V</v>
      </c>
      <c r="E7" s="3" t="str">
        <f>VLOOKUP($B7,'Ark2'!$A$2:$K$19,4,FALSE)</f>
        <v xml:space="preserve"> GPIO!</v>
      </c>
      <c r="F7" t="str">
        <f>VLOOKUP($B7,'Ark2'!$A$2:$K$19,5,FALSE)</f>
        <v xml:space="preserve"> TX (G)</v>
      </c>
      <c r="G7" t="str">
        <f>VLOOKUP($B7,'Ark2'!$A$2:$K$19,6,FALSE)</f>
        <v xml:space="preserve"> RX (G)</v>
      </c>
      <c r="H7" s="3" t="str">
        <f>VLOOKUP($B7,'Ark2'!$A$2:$K$19,7,FALSE)</f>
        <v xml:space="preserve"> GPIO</v>
      </c>
      <c r="L7" t="str">
        <f>VLOOKUP($B7,'Ark2'!$A$2:$K$19,11,FALSE)</f>
        <v xml:space="preserve"> GND</v>
      </c>
    </row>
    <row r="8" spans="1:13">
      <c r="A8" s="2"/>
      <c r="B8" t="s">
        <v>3</v>
      </c>
      <c r="C8" t="str">
        <f>VLOOKUP($B8,'Ark2'!$A$2:$K$19,2,FALSE)</f>
        <v>+3.3V</v>
      </c>
      <c r="D8" t="str">
        <f>VLOOKUP($B8,'Ark2'!$A$2:$K$19,3,FALSE)</f>
        <v xml:space="preserve"> +5V</v>
      </c>
      <c r="E8" s="3" t="str">
        <f>VLOOKUP($B8,'Ark2'!$A$2:$K$19,4,FALSE)</f>
        <v xml:space="preserve"> GPIO!</v>
      </c>
      <c r="F8" s="3" t="str">
        <f>VLOOKUP($B8,'Ark2'!$A$2:$K$19,5,FALSE)</f>
        <v xml:space="preserve"> GPIO</v>
      </c>
      <c r="G8" s="3" t="str">
        <f>VLOOKUP($B8,'Ark2'!$A$2:$K$19,6,FALSE)</f>
        <v xml:space="preserve"> GPIO</v>
      </c>
      <c r="H8" s="3" t="str">
        <f>VLOOKUP($B8,'Ark2'!$A$2:$K$19,7,FALSE)</f>
        <v xml:space="preserve"> GPIO</v>
      </c>
      <c r="I8" s="3" t="str">
        <f>VLOOKUP($B8,'Ark2'!$A$2:$K$19,8,FALSE)</f>
        <v xml:space="preserve"> GPIO</v>
      </c>
      <c r="J8" s="3" t="str">
        <f>VLOOKUP($B8,'Ark2'!$A$2:$K$19,9,FALSE)</f>
        <v xml:space="preserve"> GPIO</v>
      </c>
      <c r="K8" s="3" t="str">
        <f>VLOOKUP($B8,'Ark2'!$A$2:$K$19,10,FALSE)</f>
        <v xml:space="preserve"> GPIO</v>
      </c>
      <c r="L8" t="str">
        <f>VLOOKUP($B8,'Ark2'!$A$2:$K$19,11,FALSE)</f>
        <v xml:space="preserve"> GND</v>
      </c>
    </row>
    <row r="9" spans="1:13">
      <c r="A9" s="2">
        <v>5</v>
      </c>
      <c r="B9" t="s">
        <v>28</v>
      </c>
      <c r="C9" t="str">
        <f>VLOOKUP($B9,'Ark2'!$A$2:$K$19,2,FALSE)</f>
        <v>+3.3V</v>
      </c>
      <c r="D9" t="str">
        <f>VLOOKUP($B9,'Ark2'!$A$2:$K$19,3,FALSE)</f>
        <v xml:space="preserve"> +5V</v>
      </c>
      <c r="E9" s="3" t="str">
        <f>VLOOKUP($B9,'Ark2'!$A$2:$K$19,4,FALSE)</f>
        <v xml:space="preserve"> GPIO!</v>
      </c>
      <c r="H9" s="3" t="str">
        <f>VLOOKUP($B9,'Ark2'!$A$2:$K$19,7,FALSE)</f>
        <v xml:space="preserve"> GPIO</v>
      </c>
      <c r="J9" t="str">
        <f>VLOOKUP($B9,'Ark2'!$A$2:$K$19,9,FALSE)</f>
        <v xml:space="preserve"> SDA</v>
      </c>
      <c r="K9" t="str">
        <f>VLOOKUP($B9,'Ark2'!$A$2:$K$19,10,FALSE)</f>
        <v xml:space="preserve"> SCL</v>
      </c>
      <c r="L9" t="str">
        <f>VLOOKUP($B9,'Ark2'!$A$2:$K$19,11,FALSE)</f>
        <v xml:space="preserve"> GND</v>
      </c>
      <c r="M9" t="s">
        <v>115</v>
      </c>
    </row>
    <row r="10" spans="1:13">
      <c r="A10" s="2"/>
      <c r="B10" t="s">
        <v>34</v>
      </c>
      <c r="C10" t="str">
        <f>VLOOKUP($B10,'Ark2'!$A$2:$K$19,2,FALSE)</f>
        <v>+3.3V</v>
      </c>
      <c r="D10" t="str">
        <f>VLOOKUP($B10,'Ark2'!$A$2:$K$19,3,FALSE)</f>
        <v xml:space="preserve"> +5V</v>
      </c>
      <c r="E10" s="3" t="str">
        <f>VLOOKUP($B10,'Ark2'!$A$2:$K$19,4,FALSE)</f>
        <v xml:space="preserve"> GPIO!</v>
      </c>
      <c r="F10" t="str">
        <f>VLOOKUP($B10,'Ark2'!$A$2:$K$19,5,FALSE)</f>
        <v xml:space="preserve"> TX (G)</v>
      </c>
      <c r="G10" t="str">
        <f>VLOOKUP($B10,'Ark2'!$A$2:$K$19,6,FALSE)</f>
        <v xml:space="preserve"> RX (G)</v>
      </c>
      <c r="H10" s="3" t="str">
        <f>VLOOKUP($B10,'Ark2'!$A$2:$K$19,7,FALSE)</f>
        <v xml:space="preserve"> GPIO</v>
      </c>
      <c r="L10" t="str">
        <f>VLOOKUP($B10,'Ark2'!$A$2:$K$19,11,FALSE)</f>
        <v xml:space="preserve"> GND</v>
      </c>
      <c r="M10" t="s">
        <v>115</v>
      </c>
    </row>
    <row r="11" spans="1:13">
      <c r="A11" s="2"/>
      <c r="B11" t="s">
        <v>20</v>
      </c>
      <c r="C11" t="str">
        <f>VLOOKUP($B11,'Ark2'!$A$2:$K$19,2,FALSE)</f>
        <v>+3.3V</v>
      </c>
      <c r="D11" t="str">
        <f>VLOOKUP($B11,'Ark2'!$A$2:$K$19,3,FALSE)</f>
        <v xml:space="preserve"> +5V</v>
      </c>
      <c r="E11" s="3" t="str">
        <f>VLOOKUP($B11,'Ark2'!$A$2:$K$19,4,FALSE)</f>
        <v xml:space="preserve"> GPIO!</v>
      </c>
      <c r="F11" s="3" t="str">
        <f>VLOOKUP($B11,'Ark2'!$A$2:$K$19,5,FALSE)</f>
        <v xml:space="preserve"> GPIO</v>
      </c>
      <c r="G11" s="3" t="str">
        <f>VLOOKUP($B11,'Ark2'!$A$2:$K$19,6,FALSE)</f>
        <v xml:space="preserve"> GPIO</v>
      </c>
      <c r="L11" t="str">
        <f>VLOOKUP($B11,'Ark2'!$A$2:$K$19,11,FALSE)</f>
        <v xml:space="preserve"> GND</v>
      </c>
      <c r="M11" t="s">
        <v>115</v>
      </c>
    </row>
    <row r="12" spans="1:13">
      <c r="A12" s="2">
        <v>6</v>
      </c>
      <c r="B12" t="s">
        <v>28</v>
      </c>
      <c r="C12" t="str">
        <f>VLOOKUP($B12,'Ark2'!$A$2:$K$19,2,FALSE)</f>
        <v>+3.3V</v>
      </c>
      <c r="D12" t="str">
        <f>VLOOKUP($B12,'Ark2'!$A$2:$K$19,3,FALSE)</f>
        <v xml:space="preserve"> +5V</v>
      </c>
      <c r="E12" s="3" t="str">
        <f>VLOOKUP($B12,'Ark2'!$A$2:$K$19,4,FALSE)</f>
        <v xml:space="preserve"> GPIO!</v>
      </c>
      <c r="H12" s="3" t="str">
        <f>VLOOKUP($B12,'Ark2'!$A$2:$K$19,7,FALSE)</f>
        <v xml:space="preserve"> GPIO</v>
      </c>
      <c r="J12" t="str">
        <f>VLOOKUP($B12,'Ark2'!$A$2:$K$19,9,FALSE)</f>
        <v xml:space="preserve"> SDA</v>
      </c>
      <c r="K12" t="str">
        <f>VLOOKUP($B12,'Ark2'!$A$2:$K$19,10,FALSE)</f>
        <v xml:space="preserve"> SCL</v>
      </c>
      <c r="L12" t="str">
        <f>VLOOKUP($B12,'Ark2'!$A$2:$K$19,11,FALSE)</f>
        <v xml:space="preserve"> GND</v>
      </c>
    </row>
    <row r="13" spans="1:13">
      <c r="A13" s="2"/>
      <c r="B13" t="s">
        <v>29</v>
      </c>
      <c r="C13" t="str">
        <f>VLOOKUP($B13,'Ark2'!$A$2:$K$19,2,FALSE)</f>
        <v>+3.3V</v>
      </c>
      <c r="D13" t="str">
        <f>VLOOKUP($B13,'Ark2'!$A$2:$K$19,3,FALSE)</f>
        <v xml:space="preserve"> +5V</v>
      </c>
      <c r="E13" s="3" t="str">
        <f>VLOOKUP($B13,'Ark2'!$A$2:$K$19,4,FALSE)</f>
        <v xml:space="preserve"> GPIO!</v>
      </c>
      <c r="F13" t="str">
        <f>VLOOKUP($B13,'Ark2'!$A$2:$K$19,5,FALSE)</f>
        <v xml:space="preserve"> TX (G)</v>
      </c>
      <c r="G13" t="str">
        <f>VLOOKUP($B13,'Ark2'!$A$2:$K$19,6,FALSE)</f>
        <v xml:space="preserve"> RX (G)</v>
      </c>
      <c r="H13" t="str">
        <f>VLOOKUP($B13,'Ark2'!$A$2:$K$19,7,FALSE)</f>
        <v xml:space="preserve"> RTS</v>
      </c>
      <c r="I13" t="str">
        <f>VLOOKUP($B13,'Ark2'!$A$2:$K$19,8,FALSE)</f>
        <v xml:space="preserve"> CTS</v>
      </c>
      <c r="L13" t="str">
        <f>VLOOKUP($B13,'Ark2'!$A$2:$K$19,11,FALSE)</f>
        <v xml:space="preserve"> GND</v>
      </c>
    </row>
    <row r="14" spans="1:13">
      <c r="A14" s="2"/>
      <c r="B14" t="s">
        <v>34</v>
      </c>
      <c r="C14" t="str">
        <f>VLOOKUP($B14,'Ark2'!$A$2:$K$19,2,FALSE)</f>
        <v>+3.3V</v>
      </c>
      <c r="D14" t="str">
        <f>VLOOKUP($B14,'Ark2'!$A$2:$K$19,3,FALSE)</f>
        <v xml:space="preserve"> +5V</v>
      </c>
      <c r="E14" s="3" t="str">
        <f>VLOOKUP($B14,'Ark2'!$A$2:$K$19,4,FALSE)</f>
        <v xml:space="preserve"> GPIO!</v>
      </c>
      <c r="F14" t="str">
        <f>VLOOKUP($B14,'Ark2'!$A$2:$K$19,5,FALSE)</f>
        <v xml:space="preserve"> TX (G)</v>
      </c>
      <c r="G14" t="str">
        <f>VLOOKUP($B14,'Ark2'!$A$2:$K$19,6,FALSE)</f>
        <v xml:space="preserve"> RX (G)</v>
      </c>
      <c r="H14" s="3" t="str">
        <f>VLOOKUP($B14,'Ark2'!$A$2:$K$19,7,FALSE)</f>
        <v xml:space="preserve"> GPIO</v>
      </c>
      <c r="L14" t="str">
        <f>VLOOKUP($B14,'Ark2'!$A$2:$K$19,11,FALSE)</f>
        <v xml:space="preserve"> GND</v>
      </c>
    </row>
    <row r="15" spans="1:13">
      <c r="A15" s="2"/>
      <c r="B15" t="s">
        <v>20</v>
      </c>
      <c r="C15" t="str">
        <f>VLOOKUP($B15,'Ark2'!$A$2:$K$19,2,FALSE)</f>
        <v>+3.3V</v>
      </c>
      <c r="D15" t="str">
        <f>VLOOKUP($B15,'Ark2'!$A$2:$K$19,3,FALSE)</f>
        <v xml:space="preserve"> +5V</v>
      </c>
      <c r="E15" s="3" t="str">
        <f>VLOOKUP($B15,'Ark2'!$A$2:$K$19,4,FALSE)</f>
        <v xml:space="preserve"> GPIO!</v>
      </c>
      <c r="F15" s="3" t="str">
        <f>VLOOKUP($B15,'Ark2'!$A$2:$K$19,5,FALSE)</f>
        <v xml:space="preserve"> GPIO</v>
      </c>
      <c r="G15" s="3" t="str">
        <f>VLOOKUP($B15,'Ark2'!$A$2:$K$19,6,FALSE)</f>
        <v xml:space="preserve"> GPIO</v>
      </c>
      <c r="L15" t="str">
        <f>VLOOKUP($B15,'Ark2'!$A$2:$K$19,11,FALSE)</f>
        <v xml:space="preserve"> GND</v>
      </c>
    </row>
    <row r="16" spans="1:13">
      <c r="A16" s="2">
        <v>7</v>
      </c>
      <c r="B16" t="s">
        <v>31</v>
      </c>
      <c r="C16" t="str">
        <f>VLOOKUP($B16,'Ark2'!$A$2:$K$19,2,FALSE)</f>
        <v>+3.3V</v>
      </c>
      <c r="D16" t="str">
        <f>VLOOKUP($B16,'Ark2'!$A$2:$K$19,3,FALSE)</f>
        <v xml:space="preserve"> +5V</v>
      </c>
      <c r="E16" s="3" t="str">
        <f>VLOOKUP($B16,'Ark2'!$A$2:$K$19,4,FALSE)</f>
        <v xml:space="preserve"> GPIO!</v>
      </c>
      <c r="H16" s="3" t="str">
        <f>VLOOKUP($B16,'Ark2'!$A$2:$K$19,7,FALSE)</f>
        <v xml:space="preserve"> GPIO</v>
      </c>
      <c r="I16" s="3" t="str">
        <f>VLOOKUP($B16,'Ark2'!$A$2:$K$19,8,FALSE)</f>
        <v xml:space="preserve"> PWM (G)</v>
      </c>
      <c r="J16" s="3" t="str">
        <f>VLOOKUP($B16,'Ark2'!$A$2:$K$19,9,FALSE)</f>
        <v xml:space="preserve"> PWM (G)</v>
      </c>
      <c r="K16" s="3" t="str">
        <f>VLOOKUP($B16,'Ark2'!$A$2:$K$19,10,FALSE)</f>
        <v xml:space="preserve"> PWM</v>
      </c>
      <c r="L16" t="str">
        <f>VLOOKUP($B16,'Ark2'!$A$2:$K$19,11,FALSE)</f>
        <v xml:space="preserve"> GND</v>
      </c>
    </row>
    <row r="17" spans="1:13">
      <c r="A17" s="2"/>
      <c r="B17" t="s">
        <v>34</v>
      </c>
      <c r="C17" t="str">
        <f>VLOOKUP($B17,'Ark2'!$A$2:$K$19,2,FALSE)</f>
        <v>+3.3V</v>
      </c>
      <c r="D17" t="str">
        <f>VLOOKUP($B17,'Ark2'!$A$2:$K$19,3,FALSE)</f>
        <v xml:space="preserve"> +5V</v>
      </c>
      <c r="E17" s="3" t="str">
        <f>VLOOKUP($B17,'Ark2'!$A$2:$K$19,4,FALSE)</f>
        <v xml:space="preserve"> GPIO!</v>
      </c>
      <c r="F17" t="str">
        <f>VLOOKUP($B17,'Ark2'!$A$2:$K$19,5,FALSE)</f>
        <v xml:space="preserve"> TX (G)</v>
      </c>
      <c r="G17" t="str">
        <f>VLOOKUP($B17,'Ark2'!$A$2:$K$19,6,FALSE)</f>
        <v xml:space="preserve"> RX (G)</v>
      </c>
      <c r="H17" s="3" t="str">
        <f>VLOOKUP($B17,'Ark2'!$A$2:$K$19,7,FALSE)</f>
        <v xml:space="preserve"> GPIO</v>
      </c>
      <c r="L17" t="str">
        <f>VLOOKUP($B17,'Ark2'!$A$2:$K$19,11,FALSE)</f>
        <v xml:space="preserve"> GND</v>
      </c>
    </row>
    <row r="18" spans="1:13">
      <c r="A18" s="2"/>
      <c r="B18" t="s">
        <v>3</v>
      </c>
      <c r="C18" t="str">
        <f>VLOOKUP($B18,'Ark2'!$A$2:$K$19,2,FALSE)</f>
        <v>+3.3V</v>
      </c>
      <c r="D18" t="str">
        <f>VLOOKUP($B18,'Ark2'!$A$2:$K$19,3,FALSE)</f>
        <v xml:space="preserve"> +5V</v>
      </c>
      <c r="E18" s="3" t="str">
        <f>VLOOKUP($B18,'Ark2'!$A$2:$K$19,4,FALSE)</f>
        <v xml:space="preserve"> GPIO!</v>
      </c>
      <c r="F18" s="3" t="str">
        <f>VLOOKUP($B18,'Ark2'!$A$2:$K$19,5,FALSE)</f>
        <v xml:space="preserve"> GPIO</v>
      </c>
      <c r="G18" s="3" t="str">
        <f>VLOOKUP($B18,'Ark2'!$A$2:$K$19,6,FALSE)</f>
        <v xml:space="preserve"> GPIO</v>
      </c>
      <c r="H18" s="3" t="str">
        <f>VLOOKUP($B18,'Ark2'!$A$2:$K$19,7,FALSE)</f>
        <v xml:space="preserve"> GPIO</v>
      </c>
      <c r="I18" s="3" t="str">
        <f>VLOOKUP($B18,'Ark2'!$A$2:$K$19,8,FALSE)</f>
        <v xml:space="preserve"> GPIO</v>
      </c>
      <c r="J18" s="3" t="str">
        <f>VLOOKUP($B18,'Ark2'!$A$2:$K$19,9,FALSE)</f>
        <v xml:space="preserve"> GPIO</v>
      </c>
      <c r="K18" s="3" t="str">
        <f>VLOOKUP($B18,'Ark2'!$A$2:$K$19,10,FALSE)</f>
        <v xml:space="preserve"> GPIO</v>
      </c>
      <c r="L18" t="str">
        <f>VLOOKUP($B18,'Ark2'!$A$2:$K$19,11,FALSE)</f>
        <v xml:space="preserve"> GND</v>
      </c>
    </row>
    <row r="19" spans="1:13">
      <c r="A19" s="2">
        <v>8</v>
      </c>
      <c r="B19" t="s">
        <v>25</v>
      </c>
      <c r="C19" t="str">
        <f>VLOOKUP($B19,'Ark2'!$A$2:$K$19,2,FALSE)</f>
        <v>+3.3V</v>
      </c>
      <c r="D19" t="str">
        <f>VLOOKUP($B19,'Ark2'!$A$2:$K$19,3,FALSE)</f>
        <v xml:space="preserve"> +5V</v>
      </c>
      <c r="E19" s="3" t="str">
        <f>VLOOKUP($B19,'Ark2'!$A$2:$K$19,4,FALSE)</f>
        <v xml:space="preserve"> GPIO!</v>
      </c>
      <c r="F19" t="str">
        <f>VLOOKUP($B19,'Ark2'!$A$2:$K$19,5,FALSE)</f>
        <v xml:space="preserve"> DAT0</v>
      </c>
      <c r="G19" t="str">
        <f>VLOOKUP($B19,'Ark2'!$A$2:$K$19,6,FALSE)</f>
        <v xml:space="preserve"> DAT1</v>
      </c>
      <c r="H19" t="str">
        <f>VLOOKUP($B19,'Ark2'!$A$2:$K$19,7,FALSE)</f>
        <v xml:space="preserve"> CMD</v>
      </c>
      <c r="I19" t="str">
        <f>VLOOKUP($B19,'Ark2'!$A$2:$K$19,8,FALSE)</f>
        <v xml:space="preserve"> DAT2</v>
      </c>
      <c r="J19" t="str">
        <f>VLOOKUP($B19,'Ark2'!$A$2:$K$19,9,FALSE)</f>
        <v xml:space="preserve"> DAT3</v>
      </c>
      <c r="K19" t="str">
        <f>VLOOKUP($B19,'Ark2'!$A$2:$K$19,10,FALSE)</f>
        <v xml:space="preserve"> CLK</v>
      </c>
      <c r="L19" t="str">
        <f>VLOOKUP($B19,'Ark2'!$A$2:$K$19,11,FALSE)</f>
        <v xml:space="preserve"> GND</v>
      </c>
      <c r="M19" t="s">
        <v>115</v>
      </c>
    </row>
    <row r="20" spans="1:13">
      <c r="A20" s="2"/>
      <c r="B20" t="s">
        <v>3</v>
      </c>
      <c r="C20" t="str">
        <f>VLOOKUP($B20,'Ark2'!$A$2:$K$19,2,FALSE)</f>
        <v>+3.3V</v>
      </c>
      <c r="D20" t="str">
        <f>VLOOKUP($B20,'Ark2'!$A$2:$K$19,3,FALSE)</f>
        <v xml:space="preserve"> +5V</v>
      </c>
      <c r="E20" s="3" t="str">
        <f>VLOOKUP($B20,'Ark2'!$A$2:$K$19,4,FALSE)</f>
        <v xml:space="preserve"> GPIO!</v>
      </c>
      <c r="F20" s="3" t="str">
        <f>VLOOKUP($B20,'Ark2'!$A$2:$K$19,5,FALSE)</f>
        <v xml:space="preserve"> GPIO</v>
      </c>
      <c r="G20" s="3" t="str">
        <f>VLOOKUP($B20,'Ark2'!$A$2:$K$19,6,FALSE)</f>
        <v xml:space="preserve"> GPIO</v>
      </c>
      <c r="H20" s="3" t="str">
        <f>VLOOKUP($B20,'Ark2'!$A$2:$K$19,7,FALSE)</f>
        <v xml:space="preserve"> GPIO</v>
      </c>
      <c r="I20" s="3" t="str">
        <f>VLOOKUP($B20,'Ark2'!$A$2:$K$19,8,FALSE)</f>
        <v xml:space="preserve"> GPIO</v>
      </c>
      <c r="J20" s="3" t="str">
        <f>VLOOKUP($B20,'Ark2'!$A$2:$K$19,9,FALSE)</f>
        <v xml:space="preserve"> GPIO</v>
      </c>
      <c r="K20" s="3" t="str">
        <f>VLOOKUP($B20,'Ark2'!$A$2:$K$19,10,FALSE)</f>
        <v xml:space="preserve"> GPIO</v>
      </c>
      <c r="L20" t="str">
        <f>VLOOKUP($B20,'Ark2'!$A$2:$K$19,11,FALSE)</f>
        <v xml:space="preserve"> GND</v>
      </c>
      <c r="M20" t="s">
        <v>115</v>
      </c>
    </row>
    <row r="21" spans="1:13">
      <c r="A21">
        <v>9</v>
      </c>
      <c r="B21" t="s">
        <v>3</v>
      </c>
      <c r="C21" t="str">
        <f>VLOOKUP($B21,'Ark2'!$A$2:$K$19,2,FALSE)</f>
        <v>+3.3V</v>
      </c>
      <c r="D21" t="str">
        <f>VLOOKUP($B21,'Ark2'!$A$2:$K$19,3,FALSE)</f>
        <v xml:space="preserve"> +5V</v>
      </c>
      <c r="E21" s="3" t="str">
        <f>VLOOKUP($B21,'Ark2'!$A$2:$K$19,4,FALSE)</f>
        <v xml:space="preserve"> GPIO!</v>
      </c>
      <c r="F21" s="3" t="str">
        <f>VLOOKUP($B21,'Ark2'!$A$2:$K$19,5,FALSE)</f>
        <v xml:space="preserve"> GPIO</v>
      </c>
      <c r="G21" s="3" t="str">
        <f>VLOOKUP($B21,'Ark2'!$A$2:$K$19,6,FALSE)</f>
        <v xml:space="preserve"> GPIO</v>
      </c>
      <c r="H21" s="3" t="str">
        <f>VLOOKUP($B21,'Ark2'!$A$2:$K$19,7,FALSE)</f>
        <v xml:space="preserve"> GPIO</v>
      </c>
      <c r="I21" s="3" t="str">
        <f>VLOOKUP($B21,'Ark2'!$A$2:$K$19,8,FALSE)</f>
        <v xml:space="preserve"> GPIO</v>
      </c>
      <c r="J21" s="3" t="str">
        <f>VLOOKUP($B21,'Ark2'!$A$2:$K$19,9,FALSE)</f>
        <v xml:space="preserve"> GPIO</v>
      </c>
      <c r="K21" s="3" t="str">
        <f>VLOOKUP($B21,'Ark2'!$A$2:$K$19,10,FALSE)</f>
        <v xml:space="preserve"> GPIO</v>
      </c>
      <c r="L21" t="str">
        <f>VLOOKUP($B21,'Ark2'!$A$2:$K$19,11,FALSE)</f>
        <v xml:space="preserve"> GND</v>
      </c>
    </row>
    <row r="22" spans="1:13">
      <c r="A22" s="2">
        <v>10</v>
      </c>
      <c r="B22" t="s">
        <v>32</v>
      </c>
      <c r="C22" t="str">
        <f>VLOOKUP($B22,'Ark2'!$A$2:$K$19,2,FALSE)</f>
        <v>+3.3V</v>
      </c>
      <c r="D22" t="str">
        <f>VLOOKUP($B22,'Ark2'!$A$2:$K$19,3,FALSE)</f>
        <v xml:space="preserve"> +5V</v>
      </c>
      <c r="E22" t="str">
        <f>VLOOKUP($B22,'Ark2'!$A$2:$K$19,4,FALSE)</f>
        <v xml:space="preserve"> LCD R0</v>
      </c>
      <c r="F22" t="str">
        <f>VLOOKUP($B22,'Ark2'!$A$2:$K$19,5,FALSE)</f>
        <v xml:space="preserve"> LCD R1</v>
      </c>
      <c r="G22" t="str">
        <f>VLOOKUP($B22,'Ark2'!$A$2:$K$19,6,FALSE)</f>
        <v xml:space="preserve"> LCD R2</v>
      </c>
      <c r="H22" t="str">
        <f>VLOOKUP($B22,'Ark2'!$A$2:$K$19,7,FALSE)</f>
        <v xml:space="preserve"> LCD R3</v>
      </c>
      <c r="I22" t="str">
        <f>VLOOKUP($B22,'Ark2'!$A$2:$K$19,8,FALSE)</f>
        <v xml:space="preserve"> LCD R4</v>
      </c>
      <c r="J22" t="str">
        <f>VLOOKUP($B22,'Ark2'!$A$2:$K$19,9,FALSE)</f>
        <v xml:space="preserve"> LCD VSYNC</v>
      </c>
      <c r="K22" t="str">
        <f>VLOOKUP($B22,'Ark2'!$A$2:$K$19,10,FALSE)</f>
        <v xml:space="preserve"> LCD RSYNC</v>
      </c>
      <c r="L22" t="str">
        <f>VLOOKUP($B22,'Ark2'!$A$2:$K$19,11,FALSE)</f>
        <v xml:space="preserve"> GND</v>
      </c>
    </row>
    <row r="23" spans="1:13">
      <c r="A23" s="2"/>
      <c r="B23" t="s">
        <v>3</v>
      </c>
      <c r="C23" t="str">
        <f>VLOOKUP($B23,'Ark2'!$A$2:$K$19,2,FALSE)</f>
        <v>+3.3V</v>
      </c>
      <c r="D23" t="str">
        <f>VLOOKUP($B23,'Ark2'!$A$2:$K$19,3,FALSE)</f>
        <v xml:space="preserve"> +5V</v>
      </c>
      <c r="E23" s="3" t="str">
        <f>VLOOKUP($B23,'Ark2'!$A$2:$K$19,4,FALSE)</f>
        <v xml:space="preserve"> GPIO!</v>
      </c>
      <c r="F23" s="3" t="str">
        <f>VLOOKUP($B23,'Ark2'!$A$2:$K$19,5,FALSE)</f>
        <v xml:space="preserve"> GPIO</v>
      </c>
      <c r="G23" s="3" t="str">
        <f>VLOOKUP($B23,'Ark2'!$A$2:$K$19,6,FALSE)</f>
        <v xml:space="preserve"> GPIO</v>
      </c>
      <c r="H23" s="3" t="str">
        <f>VLOOKUP($B23,'Ark2'!$A$2:$K$19,7,FALSE)</f>
        <v xml:space="preserve"> GPIO</v>
      </c>
      <c r="I23" s="3" t="str">
        <f>VLOOKUP($B23,'Ark2'!$A$2:$K$19,8,FALSE)</f>
        <v xml:space="preserve"> GPIO</v>
      </c>
      <c r="J23" s="3" t="str">
        <f>VLOOKUP($B23,'Ark2'!$A$2:$K$19,9,FALSE)</f>
        <v xml:space="preserve"> GPIO</v>
      </c>
      <c r="K23" s="3" t="str">
        <f>VLOOKUP($B23,'Ark2'!$A$2:$K$19,10,FALSE)</f>
        <v xml:space="preserve"> GPIO</v>
      </c>
      <c r="L23" t="str">
        <f>VLOOKUP($B23,'Ark2'!$A$2:$K$19,11,FALSE)</f>
        <v xml:space="preserve"> GND</v>
      </c>
    </row>
    <row r="24" spans="1:13">
      <c r="A24" s="2">
        <v>11</v>
      </c>
      <c r="B24" t="s">
        <v>26</v>
      </c>
      <c r="C24" t="str">
        <f>VLOOKUP($B24,'Ark2'!$A$2:$K$19,2,FALSE)</f>
        <v>+3.3V</v>
      </c>
      <c r="D24" t="str">
        <f>VLOOKUP($B24,'Ark2'!$A$2:$K$19,3,FALSE)</f>
        <v xml:space="preserve"> +5V</v>
      </c>
      <c r="E24" t="str">
        <f>VLOOKUP($B24,'Ark2'!$A$2:$K$19,4,FALSE)</f>
        <v xml:space="preserve"> LCD G0</v>
      </c>
      <c r="F24" t="str">
        <f>VLOOKUP($B24,'Ark2'!$A$2:$K$19,5,FALSE)</f>
        <v>LCD G1</v>
      </c>
      <c r="G24" t="str">
        <f>VLOOKUP($B24,'Ark2'!$A$2:$K$19,6,FALSE)</f>
        <v>LCD G2</v>
      </c>
      <c r="H24" t="str">
        <f>VLOOKUP($B24,'Ark2'!$A$2:$K$19,7,FALSE)</f>
        <v>LCD G3</v>
      </c>
      <c r="I24" t="str">
        <f>VLOOKUP($B24,'Ark2'!$A$2:$K$19,8,FALSE)</f>
        <v>LCD G4</v>
      </c>
      <c r="J24" t="str">
        <f>VLOOKUP($B24,'Ark2'!$A$2:$K$19,9,FALSE)</f>
        <v>LCD G5</v>
      </c>
      <c r="K24" t="str">
        <f>VLOOKUP($B24,'Ark2'!$A$2:$K$19,10,FALSE)</f>
        <v>LCD BACKLIGHT</v>
      </c>
      <c r="L24" t="str">
        <f>VLOOKUP($B24,'Ark2'!$A$2:$K$19,11,FALSE)</f>
        <v xml:space="preserve"> GND</v>
      </c>
    </row>
    <row r="25" spans="1:13">
      <c r="A25" s="2"/>
      <c r="B25" t="s">
        <v>3</v>
      </c>
      <c r="C25" t="str">
        <f>VLOOKUP($B25,'Ark2'!$A$2:$K$19,2,FALSE)</f>
        <v>+3.3V</v>
      </c>
      <c r="D25" t="str">
        <f>VLOOKUP($B25,'Ark2'!$A$2:$K$19,3,FALSE)</f>
        <v xml:space="preserve"> +5V</v>
      </c>
      <c r="E25" s="3" t="str">
        <f>VLOOKUP($B25,'Ark2'!$A$2:$K$19,4,FALSE)</f>
        <v xml:space="preserve"> GPIO!</v>
      </c>
      <c r="F25" s="3" t="str">
        <f>VLOOKUP($B25,'Ark2'!$A$2:$K$19,5,FALSE)</f>
        <v xml:space="preserve"> GPIO</v>
      </c>
      <c r="G25" s="3" t="str">
        <f>VLOOKUP($B25,'Ark2'!$A$2:$K$19,6,FALSE)</f>
        <v xml:space="preserve"> GPIO</v>
      </c>
      <c r="H25" s="3" t="str">
        <f>VLOOKUP($B25,'Ark2'!$A$2:$K$19,7,FALSE)</f>
        <v xml:space="preserve"> GPIO</v>
      </c>
      <c r="I25" s="3" t="str">
        <f>VLOOKUP($B25,'Ark2'!$A$2:$K$19,8,FALSE)</f>
        <v xml:space="preserve"> GPIO</v>
      </c>
      <c r="J25" s="3" t="str">
        <f>VLOOKUP($B25,'Ark2'!$A$2:$K$19,9,FALSE)</f>
        <v xml:space="preserve"> GPIO</v>
      </c>
      <c r="K25" s="3" t="str">
        <f>VLOOKUP($B25,'Ark2'!$A$2:$K$19,10,FALSE)</f>
        <v xml:space="preserve"> GPIO</v>
      </c>
      <c r="L25" t="str">
        <f>VLOOKUP($B25,'Ark2'!$A$2:$K$19,11,FALSE)</f>
        <v xml:space="preserve"> GND</v>
      </c>
    </row>
    <row r="26" spans="1:13">
      <c r="A26" s="2">
        <v>12</v>
      </c>
      <c r="B26" t="s">
        <v>22</v>
      </c>
      <c r="C26" t="str">
        <f>VLOOKUP($B26,'Ark2'!$A$2:$K$19,2,FALSE)</f>
        <v>+3.3V</v>
      </c>
      <c r="D26" t="str">
        <f>VLOOKUP($B26,'Ark2'!$A$2:$K$19,3,FALSE)</f>
        <v xml:space="preserve"> +5V</v>
      </c>
      <c r="E26" t="str">
        <f>VLOOKUP($B26,'Ark2'!$A$2:$K$19,4,FALSE)</f>
        <v>LCD B0</v>
      </c>
      <c r="F26" t="str">
        <f>VLOOKUP($B26,'Ark2'!$A$2:$K$19,5,FALSE)</f>
        <v>LCD B2</v>
      </c>
      <c r="G26" t="str">
        <f>VLOOKUP($B26,'Ark2'!$A$2:$K$19,6,FALSE)</f>
        <v>LCD B3</v>
      </c>
      <c r="H26" t="str">
        <f>VLOOKUP($B26,'Ark2'!$A$2:$K$19,7,FALSE)</f>
        <v>LCD B4</v>
      </c>
      <c r="I26" t="str">
        <f>VLOOKUP($B26,'Ark2'!$A$2:$K$19,8,FALSE)</f>
        <v>LCD B5</v>
      </c>
      <c r="J26" t="str">
        <f>VLOOKUP($B26,'Ark2'!$A$2:$K$19,9,FALSE)</f>
        <v>LCD B6</v>
      </c>
      <c r="K26" t="str">
        <f>VLOOKUP($B26,'Ark2'!$A$2:$K$19,10,FALSE)</f>
        <v>LCD CLK</v>
      </c>
      <c r="L26" t="str">
        <f>VLOOKUP($B26,'Ark2'!$A$2:$K$19,11,FALSE)</f>
        <v xml:space="preserve"> GND</v>
      </c>
    </row>
    <row r="27" spans="1:13">
      <c r="A27" s="2"/>
      <c r="B27" t="s">
        <v>3</v>
      </c>
      <c r="C27" t="str">
        <f>VLOOKUP($B27,'Ark2'!$A$2:$K$19,2,FALSE)</f>
        <v>+3.3V</v>
      </c>
      <c r="D27" t="str">
        <f>VLOOKUP($B27,'Ark2'!$A$2:$K$19,3,FALSE)</f>
        <v xml:space="preserve"> +5V</v>
      </c>
      <c r="E27" s="3" t="str">
        <f>VLOOKUP($B27,'Ark2'!$A$2:$K$19,4,FALSE)</f>
        <v xml:space="preserve"> GPIO!</v>
      </c>
      <c r="F27" s="3" t="str">
        <f>VLOOKUP($B27,'Ark2'!$A$2:$K$19,5,FALSE)</f>
        <v xml:space="preserve"> GPIO</v>
      </c>
      <c r="G27" s="3" t="str">
        <f>VLOOKUP($B27,'Ark2'!$A$2:$K$19,6,FALSE)</f>
        <v xml:space="preserve"> GPIO</v>
      </c>
      <c r="H27" s="3" t="str">
        <f>VLOOKUP($B27,'Ark2'!$A$2:$K$19,7,FALSE)</f>
        <v xml:space="preserve"> GPIO</v>
      </c>
      <c r="I27" s="3" t="str">
        <f>VLOOKUP($B27,'Ark2'!$A$2:$K$19,8,FALSE)</f>
        <v xml:space="preserve"> GPIO</v>
      </c>
      <c r="J27" s="3" t="str">
        <f>VLOOKUP($B27,'Ark2'!$A$2:$K$19,9,FALSE)</f>
        <v xml:space="preserve"> GPIO</v>
      </c>
      <c r="K27" s="3" t="str">
        <f>VLOOKUP($B27,'Ark2'!$A$2:$K$19,10,FALSE)</f>
        <v xml:space="preserve"> GPIO</v>
      </c>
      <c r="L27" t="str">
        <f>VLOOKUP($B27,'Ark2'!$A$2:$K$19,11,FALSE)</f>
        <v xml:space="preserve"> GND</v>
      </c>
    </row>
    <row r="28" spans="1:13">
      <c r="A28" s="2">
        <v>13</v>
      </c>
      <c r="B28" t="s">
        <v>21</v>
      </c>
      <c r="C28" t="str">
        <f>VLOOKUP($B28,'Ark2'!$A$2:$K$19,2,FALSE)</f>
        <v>+3.3V</v>
      </c>
      <c r="D28" t="str">
        <f>VLOOKUP($B28,'Ark2'!$A$2:$K$19,3,FALSE)</f>
        <v xml:space="preserve"> +5V</v>
      </c>
      <c r="E28" s="3" t="str">
        <f>VLOOKUP($B28,'Ark2'!$A$2:$K$19,4,FALSE)</f>
        <v xml:space="preserve"> AIN (G!)</v>
      </c>
      <c r="F28" s="3" t="str">
        <f>VLOOKUP($B28,'Ark2'!$A$2:$K$19,5,FALSE)</f>
        <v xml:space="preserve"> AIN (G)</v>
      </c>
      <c r="G28" s="3" t="str">
        <f>VLOOKUP($B28,'Ark2'!$A$2:$K$19,6,FALSE)</f>
        <v xml:space="preserve"> AIN</v>
      </c>
      <c r="H28" s="3" t="str">
        <f>VLOOKUP($B28,'Ark2'!$A$2:$K$19,7,FALSE)</f>
        <v xml:space="preserve"> GPIO</v>
      </c>
      <c r="L28" t="str">
        <f>VLOOKUP($B28,'Ark2'!$A$2:$K$19,11,FALSE)</f>
        <v xml:space="preserve"> GND</v>
      </c>
    </row>
    <row r="29" spans="1:13">
      <c r="A29" s="2"/>
      <c r="B29" t="s">
        <v>33</v>
      </c>
      <c r="C29" t="str">
        <f>VLOOKUP($B29,'Ark2'!$A$2:$K$19,2,FALSE)</f>
        <v>+3.3V</v>
      </c>
      <c r="D29" t="str">
        <f>VLOOKUP($B29,'Ark2'!$A$2:$K$19,3,FALSE)</f>
        <v xml:space="preserve"> +5V</v>
      </c>
      <c r="F29" t="str">
        <f>VLOOKUP($B29,'Ark2'!$A$2:$K$19,5,FALSE)</f>
        <v>YU</v>
      </c>
      <c r="G29" t="str">
        <f>VLOOKUP($B29,'Ark2'!$A$2:$K$19,6,FALSE)</f>
        <v>XL</v>
      </c>
      <c r="H29" t="str">
        <f>VLOOKUP($B29,'Ark2'!$A$2:$K$19,7,FALSE)</f>
        <v xml:space="preserve"> YD</v>
      </c>
      <c r="I29" t="str">
        <f>VLOOKUP($B29,'Ark2'!$A$2:$K$19,8,FALSE)</f>
        <v xml:space="preserve"> XR</v>
      </c>
      <c r="L29" t="str">
        <f>VLOOKUP($B29,'Ark2'!$A$2:$K$19,11,FALSE)</f>
        <v xml:space="preserve"> GND</v>
      </c>
    </row>
    <row r="30" spans="1:13">
      <c r="A30" s="2"/>
      <c r="B30" t="s">
        <v>3</v>
      </c>
      <c r="C30" t="str">
        <f>VLOOKUP($B30,'Ark2'!$A$2:$K$19,2,FALSE)</f>
        <v>+3.3V</v>
      </c>
      <c r="D30" t="str">
        <f>VLOOKUP($B30,'Ark2'!$A$2:$K$19,3,FALSE)</f>
        <v xml:space="preserve"> +5V</v>
      </c>
      <c r="E30" s="3" t="str">
        <f>VLOOKUP($B30,'Ark2'!$A$2:$K$19,4,FALSE)</f>
        <v xml:space="preserve"> GPIO!</v>
      </c>
      <c r="F30" s="3" t="str">
        <f>VLOOKUP($B30,'Ark2'!$A$2:$K$19,5,FALSE)</f>
        <v xml:space="preserve"> GPIO</v>
      </c>
      <c r="G30" s="3" t="str">
        <f>VLOOKUP($B30,'Ark2'!$A$2:$K$19,6,FALSE)</f>
        <v xml:space="preserve"> GPIO</v>
      </c>
      <c r="H30" s="3" t="str">
        <f>VLOOKUP($B30,'Ark2'!$A$2:$K$19,7,FALSE)</f>
        <v xml:space="preserve"> GPIO</v>
      </c>
      <c r="I30" s="3" t="str">
        <f>VLOOKUP($B30,'Ark2'!$A$2:$K$19,8,FALSE)</f>
        <v xml:space="preserve"> GPIO</v>
      </c>
      <c r="J30" s="3" t="str">
        <f>VLOOKUP($B30,'Ark2'!$A$2:$K$19,9,FALSE)</f>
        <v xml:space="preserve"> GPIO</v>
      </c>
      <c r="K30" s="3" t="str">
        <f>VLOOKUP($B30,'Ark2'!$A$2:$K$19,10,FALSE)</f>
        <v xml:space="preserve"> GPIO</v>
      </c>
      <c r="L30" t="str">
        <f>VLOOKUP($B30,'Ark2'!$A$2:$K$19,11,FALSE)</f>
        <v xml:space="preserve"> GND</v>
      </c>
    </row>
    <row r="31" spans="1:13">
      <c r="A31" s="2">
        <v>14</v>
      </c>
      <c r="B31" t="s">
        <v>21</v>
      </c>
      <c r="C31" t="str">
        <f>VLOOKUP($B31,'Ark2'!$A$2:$K$19,2,FALSE)</f>
        <v>+3.3V</v>
      </c>
      <c r="D31" t="str">
        <f>VLOOKUP($B31,'Ark2'!$A$2:$K$19,3,FALSE)</f>
        <v xml:space="preserve"> +5V</v>
      </c>
      <c r="E31" s="3" t="str">
        <f>VLOOKUP($B31,'Ark2'!$A$2:$K$19,4,FALSE)</f>
        <v xml:space="preserve"> AIN (G!)</v>
      </c>
      <c r="F31" s="3" t="str">
        <f>VLOOKUP($B31,'Ark2'!$A$2:$K$19,5,FALSE)</f>
        <v xml:space="preserve"> AIN (G)</v>
      </c>
      <c r="G31" s="3" t="str">
        <f>VLOOKUP($B31,'Ark2'!$A$2:$K$19,6,FALSE)</f>
        <v xml:space="preserve"> AIN</v>
      </c>
      <c r="H31" s="3" t="str">
        <f>VLOOKUP($B31,'Ark2'!$A$2:$K$19,7,FALSE)</f>
        <v xml:space="preserve"> GPIO</v>
      </c>
      <c r="L31" t="str">
        <f>VLOOKUP($B31,'Ark2'!$A$2:$K$19,11,FALSE)</f>
        <v xml:space="preserve"> GND</v>
      </c>
      <c r="M31" t="s">
        <v>115</v>
      </c>
    </row>
    <row r="32" spans="1:13">
      <c r="A32" s="2"/>
      <c r="B32" t="s">
        <v>3</v>
      </c>
      <c r="C32" t="str">
        <f>VLOOKUP($B32,'Ark2'!$A$2:$K$19,2,FALSE)</f>
        <v>+3.3V</v>
      </c>
      <c r="D32" t="str">
        <f>VLOOKUP($B32,'Ark2'!$A$2:$K$19,3,FALSE)</f>
        <v xml:space="preserve"> +5V</v>
      </c>
      <c r="E32" s="3" t="str">
        <f>VLOOKUP($B32,'Ark2'!$A$2:$K$19,4,FALSE)</f>
        <v xml:space="preserve"> GPIO!</v>
      </c>
      <c r="F32" s="3" t="str">
        <f>VLOOKUP($B32,'Ark2'!$A$2:$K$19,5,FALSE)</f>
        <v xml:space="preserve"> GPIO</v>
      </c>
      <c r="G32" s="3" t="str">
        <f>VLOOKUP($B32,'Ark2'!$A$2:$K$19,6,FALSE)</f>
        <v xml:space="preserve"> GPIO</v>
      </c>
      <c r="H32" s="3" t="str">
        <f>VLOOKUP($B32,'Ark2'!$A$2:$K$19,7,FALSE)</f>
        <v xml:space="preserve"> GPIO</v>
      </c>
      <c r="I32" s="3" t="str">
        <f>VLOOKUP($B32,'Ark2'!$A$2:$K$19,8,FALSE)</f>
        <v xml:space="preserve"> GPIO</v>
      </c>
      <c r="J32" s="3" t="str">
        <f>VLOOKUP($B32,'Ark2'!$A$2:$K$19,9,FALSE)</f>
        <v xml:space="preserve"> GPIO</v>
      </c>
      <c r="K32" s="3" t="str">
        <f>VLOOKUP($B32,'Ark2'!$A$2:$K$19,10,FALSE)</f>
        <v xml:space="preserve"> GPIO</v>
      </c>
      <c r="L32" t="str">
        <f>VLOOKUP($B32,'Ark2'!$A$2:$K$19,11,FALSE)</f>
        <v xml:space="preserve"> GND</v>
      </c>
      <c r="M32" t="s">
        <v>115</v>
      </c>
    </row>
  </sheetData>
  <autoFilter ref="A1:M32"/>
  <mergeCells count="11">
    <mergeCell ref="A12:A15"/>
    <mergeCell ref="A4:A5"/>
    <mergeCell ref="A6:A8"/>
    <mergeCell ref="A9:A11"/>
    <mergeCell ref="A31:A32"/>
    <mergeCell ref="A28:A30"/>
    <mergeCell ref="A26:A27"/>
    <mergeCell ref="A24:A25"/>
    <mergeCell ref="A22:A23"/>
    <mergeCell ref="A19:A20"/>
    <mergeCell ref="A16:A18"/>
  </mergeCells>
  <conditionalFormatting sqref="C3:L32">
    <cfRule type="expression" dxfId="0" priority="2">
      <formula>$M3="x"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3" sqref="A3"/>
    </sheetView>
  </sheetViews>
  <sheetFormatPr defaultRowHeight="15"/>
  <cols>
    <col min="1" max="1" width="2.42578125" bestFit="1" customWidth="1"/>
    <col min="2" max="11" width="7.42578125" customWidth="1"/>
    <col min="12" max="12" width="98.140625" style="4" customWidth="1"/>
  </cols>
  <sheetData>
    <row r="1" spans="1:12">
      <c r="A1" s="3"/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4" t="s">
        <v>113</v>
      </c>
    </row>
    <row r="2" spans="1:12" ht="30">
      <c r="A2" s="3" t="s">
        <v>21</v>
      </c>
      <c r="B2" t="s">
        <v>14</v>
      </c>
      <c r="C2" t="s">
        <v>15</v>
      </c>
      <c r="D2" t="s">
        <v>90</v>
      </c>
      <c r="E2" t="s">
        <v>91</v>
      </c>
      <c r="F2" t="s">
        <v>92</v>
      </c>
      <c r="G2" t="s">
        <v>17</v>
      </c>
      <c r="H2" t="s">
        <v>19</v>
      </c>
      <c r="I2" t="s">
        <v>19</v>
      </c>
      <c r="J2" t="s">
        <v>19</v>
      </c>
      <c r="K2" t="s">
        <v>18</v>
      </c>
      <c r="L2" s="4" t="s">
        <v>93</v>
      </c>
    </row>
    <row r="3" spans="1:12" ht="30">
      <c r="A3" s="3" t="s">
        <v>22</v>
      </c>
      <c r="B3" t="s">
        <v>14</v>
      </c>
      <c r="C3" t="s">
        <v>15</v>
      </c>
      <c r="D3" t="s">
        <v>83</v>
      </c>
      <c r="E3" t="s">
        <v>84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K3" t="s">
        <v>18</v>
      </c>
      <c r="L3" s="4" t="s">
        <v>94</v>
      </c>
    </row>
    <row r="4" spans="1:12" ht="45">
      <c r="A4" s="3" t="s">
        <v>23</v>
      </c>
      <c r="B4" t="s">
        <v>14</v>
      </c>
      <c r="C4" t="s">
        <v>15</v>
      </c>
      <c r="D4" t="s">
        <v>16</v>
      </c>
      <c r="E4" t="s">
        <v>81</v>
      </c>
      <c r="F4" t="s">
        <v>82</v>
      </c>
      <c r="G4" t="s">
        <v>17</v>
      </c>
      <c r="H4" t="s">
        <v>19</v>
      </c>
      <c r="I4" t="s">
        <v>19</v>
      </c>
      <c r="J4" t="s">
        <v>19</v>
      </c>
      <c r="K4" t="s">
        <v>18</v>
      </c>
      <c r="L4" s="5" t="s">
        <v>95</v>
      </c>
    </row>
    <row r="5" spans="1:12" ht="45">
      <c r="A5" s="3" t="s">
        <v>2</v>
      </c>
      <c r="B5" t="s">
        <v>14</v>
      </c>
      <c r="C5" t="s">
        <v>15</v>
      </c>
      <c r="D5" t="s">
        <v>16</v>
      </c>
      <c r="E5" t="s">
        <v>60</v>
      </c>
      <c r="F5" t="s">
        <v>61</v>
      </c>
      <c r="G5" t="s">
        <v>17</v>
      </c>
      <c r="H5" t="s">
        <v>17</v>
      </c>
      <c r="I5" t="s">
        <v>19</v>
      </c>
      <c r="J5" t="s">
        <v>19</v>
      </c>
      <c r="K5" t="s">
        <v>18</v>
      </c>
      <c r="L5" s="5" t="s">
        <v>96</v>
      </c>
    </row>
    <row r="6" spans="1:12" ht="30">
      <c r="A6" s="3" t="s">
        <v>24</v>
      </c>
      <c r="B6" t="s">
        <v>14</v>
      </c>
      <c r="C6" t="s">
        <v>15</v>
      </c>
      <c r="D6" t="s">
        <v>19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18</v>
      </c>
      <c r="L6" s="4" t="s">
        <v>97</v>
      </c>
    </row>
    <row r="7" spans="1:12" ht="45">
      <c r="A7" s="3" t="s">
        <v>25</v>
      </c>
      <c r="B7" t="s">
        <v>14</v>
      </c>
      <c r="C7" t="s">
        <v>15</v>
      </c>
      <c r="D7" t="s">
        <v>16</v>
      </c>
      <c r="E7" t="s">
        <v>75</v>
      </c>
      <c r="F7" t="s">
        <v>76</v>
      </c>
      <c r="G7" t="s">
        <v>77</v>
      </c>
      <c r="H7" t="s">
        <v>78</v>
      </c>
      <c r="I7" t="s">
        <v>79</v>
      </c>
      <c r="J7" t="s">
        <v>80</v>
      </c>
      <c r="K7" t="s">
        <v>18</v>
      </c>
      <c r="L7" s="4" t="s">
        <v>98</v>
      </c>
    </row>
    <row r="8" spans="1:12" ht="30">
      <c r="A8" s="3" t="s">
        <v>26</v>
      </c>
      <c r="B8" t="s">
        <v>14</v>
      </c>
      <c r="C8" t="s">
        <v>15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 t="s">
        <v>67</v>
      </c>
      <c r="J8" t="s">
        <v>68</v>
      </c>
      <c r="K8" t="s">
        <v>18</v>
      </c>
      <c r="L8" s="4" t="s">
        <v>99</v>
      </c>
    </row>
    <row r="9" spans="1:12" ht="30">
      <c r="A9" s="3" t="s">
        <v>27</v>
      </c>
      <c r="B9" t="s">
        <v>14</v>
      </c>
      <c r="C9" t="s">
        <v>15</v>
      </c>
      <c r="D9" t="s">
        <v>16</v>
      </c>
      <c r="E9" t="s">
        <v>60</v>
      </c>
      <c r="F9" t="s">
        <v>61</v>
      </c>
      <c r="G9" t="s">
        <v>19</v>
      </c>
      <c r="H9" t="s">
        <v>19</v>
      </c>
      <c r="I9" t="s">
        <v>19</v>
      </c>
      <c r="J9" t="s">
        <v>19</v>
      </c>
      <c r="K9" t="s">
        <v>18</v>
      </c>
      <c r="L9" s="4" t="s">
        <v>100</v>
      </c>
    </row>
    <row r="10" spans="1:12" ht="60">
      <c r="A10" s="3" t="s">
        <v>28</v>
      </c>
      <c r="B10" t="s">
        <v>14</v>
      </c>
      <c r="C10" t="s">
        <v>15</v>
      </c>
      <c r="D10" t="s">
        <v>16</v>
      </c>
      <c r="E10" t="s">
        <v>19</v>
      </c>
      <c r="F10" t="s">
        <v>19</v>
      </c>
      <c r="G10" t="s">
        <v>17</v>
      </c>
      <c r="H10" t="s">
        <v>19</v>
      </c>
      <c r="I10" t="s">
        <v>58</v>
      </c>
      <c r="J10" t="s">
        <v>59</v>
      </c>
      <c r="K10" t="s">
        <v>18</v>
      </c>
      <c r="L10" s="5" t="s">
        <v>101</v>
      </c>
    </row>
    <row r="11" spans="1:12" ht="105">
      <c r="A11" s="3" t="s">
        <v>29</v>
      </c>
      <c r="B11" t="s">
        <v>14</v>
      </c>
      <c r="C11" t="s">
        <v>15</v>
      </c>
      <c r="D11" t="s">
        <v>16</v>
      </c>
      <c r="E11" t="s">
        <v>35</v>
      </c>
      <c r="F11" t="s">
        <v>36</v>
      </c>
      <c r="G11" t="s">
        <v>56</v>
      </c>
      <c r="H11" t="s">
        <v>57</v>
      </c>
      <c r="I11" t="s">
        <v>19</v>
      </c>
      <c r="J11" t="s">
        <v>19</v>
      </c>
      <c r="K11" t="s">
        <v>18</v>
      </c>
      <c r="L11" s="5" t="s">
        <v>102</v>
      </c>
    </row>
    <row r="12" spans="1:12" ht="30">
      <c r="A12" s="3" t="s">
        <v>30</v>
      </c>
      <c r="B12" t="s">
        <v>14</v>
      </c>
      <c r="C12" t="s">
        <v>15</v>
      </c>
      <c r="D12" t="s">
        <v>54</v>
      </c>
      <c r="E12" t="s">
        <v>17</v>
      </c>
      <c r="F12" t="s">
        <v>55</v>
      </c>
      <c r="G12" t="s">
        <v>19</v>
      </c>
      <c r="H12" t="s">
        <v>19</v>
      </c>
      <c r="I12" t="s">
        <v>19</v>
      </c>
      <c r="J12" t="s">
        <v>19</v>
      </c>
      <c r="K12" t="s">
        <v>18</v>
      </c>
      <c r="L12" s="4" t="s">
        <v>103</v>
      </c>
    </row>
    <row r="13" spans="1:12" ht="30">
      <c r="A13" s="3" t="s">
        <v>31</v>
      </c>
      <c r="B13" t="s">
        <v>14</v>
      </c>
      <c r="C13" t="s">
        <v>15</v>
      </c>
      <c r="D13" t="s">
        <v>16</v>
      </c>
      <c r="E13" t="s">
        <v>19</v>
      </c>
      <c r="F13" t="s">
        <v>19</v>
      </c>
      <c r="G13" t="s">
        <v>17</v>
      </c>
      <c r="H13" t="s">
        <v>52</v>
      </c>
      <c r="I13" t="s">
        <v>52</v>
      </c>
      <c r="J13" t="s">
        <v>53</v>
      </c>
      <c r="K13" t="s">
        <v>18</v>
      </c>
      <c r="L13" s="4" t="s">
        <v>104</v>
      </c>
    </row>
    <row r="14" spans="1:12" ht="30">
      <c r="A14" s="3" t="s">
        <v>32</v>
      </c>
      <c r="B14" t="s">
        <v>14</v>
      </c>
      <c r="C14" t="s">
        <v>15</v>
      </c>
      <c r="D14" t="s">
        <v>45</v>
      </c>
      <c r="E14" t="s">
        <v>46</v>
      </c>
      <c r="F14" t="s">
        <v>47</v>
      </c>
      <c r="G14" t="s">
        <v>48</v>
      </c>
      <c r="H14" t="s">
        <v>49</v>
      </c>
      <c r="I14" t="s">
        <v>50</v>
      </c>
      <c r="J14" t="s">
        <v>51</v>
      </c>
      <c r="K14" t="s">
        <v>18</v>
      </c>
      <c r="L14" s="4" t="s">
        <v>105</v>
      </c>
    </row>
    <row r="15" spans="1:12" ht="45">
      <c r="A15" s="3" t="s">
        <v>1</v>
      </c>
      <c r="B15" t="s">
        <v>14</v>
      </c>
      <c r="C15" t="s">
        <v>15</v>
      </c>
      <c r="D15" t="s">
        <v>16</v>
      </c>
      <c r="E15" t="s">
        <v>17</v>
      </c>
      <c r="F15" t="s">
        <v>17</v>
      </c>
      <c r="G15" t="s">
        <v>41</v>
      </c>
      <c r="H15" t="s">
        <v>42</v>
      </c>
      <c r="I15" t="s">
        <v>43</v>
      </c>
      <c r="J15" t="s">
        <v>44</v>
      </c>
      <c r="K15" t="s">
        <v>18</v>
      </c>
      <c r="L15" s="5" t="s">
        <v>106</v>
      </c>
    </row>
    <row r="16" spans="1:12">
      <c r="A16" s="3" t="s">
        <v>33</v>
      </c>
      <c r="B16" t="s">
        <v>14</v>
      </c>
      <c r="C16" t="s">
        <v>15</v>
      </c>
      <c r="D16" t="s">
        <v>19</v>
      </c>
      <c r="E16" t="s">
        <v>37</v>
      </c>
      <c r="F16" t="s">
        <v>38</v>
      </c>
      <c r="G16" t="s">
        <v>39</v>
      </c>
      <c r="H16" t="s">
        <v>40</v>
      </c>
      <c r="I16" t="s">
        <v>19</v>
      </c>
      <c r="J16" t="s">
        <v>19</v>
      </c>
      <c r="K16" t="s">
        <v>18</v>
      </c>
      <c r="L16" s="4" t="s">
        <v>107</v>
      </c>
    </row>
    <row r="17" spans="1:12" ht="60">
      <c r="A17" s="3" t="s">
        <v>34</v>
      </c>
      <c r="B17" t="s">
        <v>14</v>
      </c>
      <c r="C17" t="s">
        <v>15</v>
      </c>
      <c r="D17" t="s">
        <v>16</v>
      </c>
      <c r="E17" t="s">
        <v>35</v>
      </c>
      <c r="F17" t="s">
        <v>36</v>
      </c>
      <c r="G17" t="s">
        <v>17</v>
      </c>
      <c r="H17" t="s">
        <v>19</v>
      </c>
      <c r="I17" t="s">
        <v>19</v>
      </c>
      <c r="J17" t="s">
        <v>19</v>
      </c>
      <c r="K17" t="s">
        <v>18</v>
      </c>
      <c r="L17" s="5" t="s">
        <v>108</v>
      </c>
    </row>
    <row r="18" spans="1:12">
      <c r="A18" s="3" t="s">
        <v>20</v>
      </c>
      <c r="B18" t="s">
        <v>14</v>
      </c>
      <c r="C18" t="s">
        <v>15</v>
      </c>
      <c r="D18" t="s">
        <v>16</v>
      </c>
      <c r="E18" t="s">
        <v>17</v>
      </c>
      <c r="F18" t="s">
        <v>17</v>
      </c>
      <c r="G18" t="s">
        <v>19</v>
      </c>
      <c r="H18" t="s">
        <v>19</v>
      </c>
      <c r="I18" t="s">
        <v>19</v>
      </c>
      <c r="J18" t="s">
        <v>19</v>
      </c>
      <c r="K18" t="s">
        <v>18</v>
      </c>
      <c r="L18" s="4" t="s">
        <v>109</v>
      </c>
    </row>
    <row r="19" spans="1:12">
      <c r="A19" s="3" t="s">
        <v>3</v>
      </c>
      <c r="B19" t="s">
        <v>14</v>
      </c>
      <c r="C19" t="s">
        <v>15</v>
      </c>
      <c r="D19" t="s">
        <v>16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18</v>
      </c>
      <c r="L19" s="4" t="s">
        <v>110</v>
      </c>
    </row>
    <row r="20" spans="1:12" ht="30">
      <c r="A20" s="3" t="s">
        <v>112</v>
      </c>
      <c r="L20" s="4" t="s">
        <v>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2013-03-24T08:15:08Z</dcterms:created>
  <dcterms:modified xsi:type="dcterms:W3CDTF">2013-03-24T09:34:26Z</dcterms:modified>
</cp:coreProperties>
</file>