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45" windowWidth="6840" windowHeight="6495"/>
  </bookViews>
  <sheets>
    <sheet name="stress-strain" sheetId="2" r:id="rId1"/>
    <sheet name="Raport zgodności" sheetId="3" r:id="rId2"/>
  </sheets>
  <definedNames>
    <definedName name="solver_adj" localSheetId="0" hidden="1">'stress-strain'!$X$13,'stress-strain'!$X$14,'stress-strain'!$X$15,'stress-strain'!$X$16,'stress-strain'!$X$17,'stress-strain'!$X$18,'stress-strain'!$X$19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'stress-strain'!$W$5</definedName>
    <definedName name="solver_lhs2" localSheetId="0" hidden="1">'stress-strain'!$W$5</definedName>
    <definedName name="solver_lhs3" localSheetId="0" hidden="1">'stress-strain'!$W$5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'stress-strain'!$T$64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hs1" localSheetId="0" hidden="1">-1</definedName>
    <definedName name="solver_rhs2" localSheetId="0" hidden="1">-1</definedName>
    <definedName name="solver_rhs3" localSheetId="0" hidden="1">-1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U3" i="2" l="1"/>
  <c r="S3" i="2" s="1"/>
  <c r="T3" i="2" s="1"/>
  <c r="Y3" i="2" l="1"/>
  <c r="U4" i="2" l="1"/>
  <c r="U5" i="2"/>
  <c r="S5" i="2" s="1"/>
  <c r="T5" i="2" s="1"/>
  <c r="U6" i="2"/>
  <c r="S6" i="2" s="1"/>
  <c r="T6" i="2" s="1"/>
  <c r="U7" i="2"/>
  <c r="S7" i="2" s="1"/>
  <c r="T7" i="2" s="1"/>
  <c r="U8" i="2"/>
  <c r="U9" i="2"/>
  <c r="U10" i="2"/>
  <c r="U11" i="2"/>
  <c r="S11" i="2" s="1"/>
  <c r="T11" i="2" s="1"/>
  <c r="U12" i="2"/>
  <c r="S12" i="2" s="1"/>
  <c r="T12" i="2" s="1"/>
  <c r="U13" i="2"/>
  <c r="S13" i="2" s="1"/>
  <c r="T13" i="2" s="1"/>
  <c r="U14" i="2"/>
  <c r="S14" i="2" s="1"/>
  <c r="T14" i="2" s="1"/>
  <c r="U15" i="2"/>
  <c r="S15" i="2" s="1"/>
  <c r="T15" i="2" s="1"/>
  <c r="U16" i="2"/>
  <c r="S16" i="2" s="1"/>
  <c r="T16" i="2" s="1"/>
  <c r="U17" i="2"/>
  <c r="S17" i="2" s="1"/>
  <c r="T17" i="2" s="1"/>
  <c r="U18" i="2"/>
  <c r="S18" i="2" s="1"/>
  <c r="T18" i="2" s="1"/>
  <c r="U19" i="2"/>
  <c r="S19" i="2" s="1"/>
  <c r="T19" i="2" s="1"/>
  <c r="U20" i="2"/>
  <c r="S20" i="2" s="1"/>
  <c r="T20" i="2" s="1"/>
  <c r="U21" i="2"/>
  <c r="S21" i="2" s="1"/>
  <c r="T21" i="2" s="1"/>
  <c r="U22" i="2"/>
  <c r="S22" i="2" s="1"/>
  <c r="T22" i="2" s="1"/>
  <c r="U23" i="2"/>
  <c r="S23" i="2" s="1"/>
  <c r="T23" i="2" s="1"/>
  <c r="U24" i="2"/>
  <c r="S24" i="2" s="1"/>
  <c r="T24" i="2" s="1"/>
  <c r="U25" i="2"/>
  <c r="S25" i="2" s="1"/>
  <c r="T25" i="2" s="1"/>
  <c r="U26" i="2"/>
  <c r="S26" i="2" s="1"/>
  <c r="T26" i="2" s="1"/>
  <c r="U27" i="2"/>
  <c r="S27" i="2" s="1"/>
  <c r="T27" i="2" s="1"/>
  <c r="U28" i="2"/>
  <c r="S28" i="2" s="1"/>
  <c r="T28" i="2" s="1"/>
  <c r="U29" i="2"/>
  <c r="S29" i="2" s="1"/>
  <c r="T29" i="2" s="1"/>
  <c r="U30" i="2"/>
  <c r="S30" i="2" s="1"/>
  <c r="T30" i="2" s="1"/>
  <c r="U31" i="2"/>
  <c r="S31" i="2" s="1"/>
  <c r="T31" i="2" s="1"/>
  <c r="U32" i="2"/>
  <c r="S32" i="2" s="1"/>
  <c r="T32" i="2" s="1"/>
  <c r="U33" i="2"/>
  <c r="S33" i="2" s="1"/>
  <c r="T33" i="2" s="1"/>
  <c r="U34" i="2"/>
  <c r="S34" i="2" s="1"/>
  <c r="T34" i="2" s="1"/>
  <c r="U35" i="2"/>
  <c r="S35" i="2" s="1"/>
  <c r="T35" i="2" s="1"/>
  <c r="U36" i="2"/>
  <c r="S36" i="2" s="1"/>
  <c r="T36" i="2" s="1"/>
  <c r="U37" i="2"/>
  <c r="S37" i="2" s="1"/>
  <c r="T37" i="2" s="1"/>
  <c r="U38" i="2"/>
  <c r="S38" i="2" s="1"/>
  <c r="T38" i="2" s="1"/>
  <c r="U39" i="2"/>
  <c r="S39" i="2" s="1"/>
  <c r="T39" i="2" s="1"/>
  <c r="U40" i="2"/>
  <c r="S40" i="2" s="1"/>
  <c r="T40" i="2" s="1"/>
  <c r="U41" i="2"/>
  <c r="S41" i="2" s="1"/>
  <c r="T41" i="2" s="1"/>
  <c r="U42" i="2"/>
  <c r="S42" i="2" s="1"/>
  <c r="T42" i="2" s="1"/>
  <c r="U43" i="2"/>
  <c r="S43" i="2" s="1"/>
  <c r="T43" i="2" s="1"/>
  <c r="U44" i="2"/>
  <c r="S44" i="2" s="1"/>
  <c r="T44" i="2" s="1"/>
  <c r="U45" i="2"/>
  <c r="S45" i="2" s="1"/>
  <c r="T45" i="2" s="1"/>
  <c r="U46" i="2"/>
  <c r="S46" i="2" s="1"/>
  <c r="T46" i="2" s="1"/>
  <c r="U47" i="2"/>
  <c r="S47" i="2" s="1"/>
  <c r="T47" i="2" s="1"/>
  <c r="U48" i="2"/>
  <c r="S48" i="2" s="1"/>
  <c r="T48" i="2" s="1"/>
  <c r="U49" i="2"/>
  <c r="S49" i="2" s="1"/>
  <c r="T49" i="2" s="1"/>
  <c r="U50" i="2"/>
  <c r="S50" i="2" s="1"/>
  <c r="T50" i="2" s="1"/>
  <c r="U51" i="2"/>
  <c r="S51" i="2" s="1"/>
  <c r="T51" i="2" s="1"/>
  <c r="U52" i="2"/>
  <c r="S52" i="2" s="1"/>
  <c r="T52" i="2" s="1"/>
  <c r="U53" i="2"/>
  <c r="S53" i="2" s="1"/>
  <c r="T53" i="2" s="1"/>
  <c r="U54" i="2"/>
  <c r="S54" i="2" s="1"/>
  <c r="T54" i="2" s="1"/>
  <c r="U55" i="2"/>
  <c r="S55" i="2" s="1"/>
  <c r="T55" i="2" s="1"/>
  <c r="U56" i="2"/>
  <c r="S56" i="2" s="1"/>
  <c r="T56" i="2" s="1"/>
  <c r="U57" i="2"/>
  <c r="S57" i="2" s="1"/>
  <c r="T57" i="2" s="1"/>
  <c r="U58" i="2"/>
  <c r="S58" i="2" s="1"/>
  <c r="T58" i="2" s="1"/>
  <c r="U59" i="2"/>
  <c r="S59" i="2" s="1"/>
  <c r="T59" i="2" s="1"/>
  <c r="U60" i="2"/>
  <c r="S60" i="2" s="1"/>
  <c r="T60" i="2" s="1"/>
  <c r="U61" i="2"/>
  <c r="S61" i="2" s="1"/>
  <c r="T61" i="2" s="1"/>
  <c r="U62" i="2"/>
  <c r="S62" i="2" s="1"/>
  <c r="T62" i="2" s="1"/>
  <c r="U63" i="2"/>
  <c r="S63" i="2" s="1"/>
  <c r="T63" i="2" s="1"/>
  <c r="S8" i="2"/>
  <c r="T8" i="2" s="1"/>
  <c r="S9" i="2"/>
  <c r="T9" i="2" s="1"/>
  <c r="S10" i="2"/>
  <c r="T10" i="2" s="1"/>
  <c r="S4" i="2" l="1"/>
  <c r="T4" i="2" s="1"/>
  <c r="AC8" i="2"/>
  <c r="X3" i="2"/>
  <c r="AB6" i="2"/>
  <c r="AA7" i="2"/>
  <c r="AA3" i="2"/>
  <c r="AB4" i="2" s="1"/>
  <c r="Z5" i="2"/>
  <c r="Y4" i="2"/>
  <c r="AC3" i="2"/>
  <c r="Z3" i="2" l="1"/>
  <c r="AB3" i="2"/>
  <c r="W3" i="2"/>
  <c r="T64" i="2" l="1"/>
</calcChain>
</file>

<file path=xl/sharedStrings.xml><?xml version="1.0" encoding="utf-8"?>
<sst xmlns="http://schemas.openxmlformats.org/spreadsheetml/2006/main" count="56" uniqueCount="41">
  <si>
    <t>n</t>
  </si>
  <si>
    <t>m</t>
  </si>
  <si>
    <t>odkszt</t>
  </si>
  <si>
    <t>napr</t>
  </si>
  <si>
    <t>parametry</t>
  </si>
  <si>
    <t>komorki zmieniane</t>
  </si>
  <si>
    <t>Naprężenie</t>
  </si>
  <si>
    <t>Naprężenie wyliczone</t>
  </si>
  <si>
    <t>Model</t>
  </si>
  <si>
    <t>R0</t>
  </si>
  <si>
    <t>K0</t>
  </si>
  <si>
    <t>Beta</t>
  </si>
  <si>
    <t>Ks</t>
  </si>
  <si>
    <t>W(R0) param zależny od zmienianych</t>
  </si>
  <si>
    <t>Betas</t>
  </si>
  <si>
    <t>predkosc odkszt</t>
  </si>
  <si>
    <t>ModelSzeligaDaneKperzyns.xls — raport zgodności</t>
  </si>
  <si>
    <t>Uruchom na: 2017-02-06 22:14</t>
  </si>
  <si>
    <t>Następujące funkcje w tym skoroszycie nie są obsługiwane przez wcześniejsze wersje programu Excel. Te funkcje mogą zostać utracone lub ograniczone, jeśli ten skoroszyt zostanie otwarty w starszej wersji programu Excel lub zapisany w starszym formacie pliku.</t>
  </si>
  <si>
    <t>Nieznaczna utrata wierności danych</t>
  </si>
  <si>
    <t>Liczba wystąpień</t>
  </si>
  <si>
    <t>Wersja</t>
  </si>
  <si>
    <t>Niektóre komórki lub style w tym skoroszycie zawierają formatowanie, które nie jest obsługiwane w wybranym formacie pliku. Te formaty zostaną przekonwertowane na najbardziej podobne dostępne formaty.</t>
  </si>
  <si>
    <t>Excel 97–2003</t>
  </si>
  <si>
    <t>Błąd średniokwadratowy</t>
  </si>
  <si>
    <t>Komórka celu</t>
  </si>
  <si>
    <t>sqrt3</t>
  </si>
  <si>
    <t>w*k0</t>
  </si>
  <si>
    <t>epsilon1^n</t>
  </si>
  <si>
    <t>exp(beta/T)</t>
  </si>
  <si>
    <t>exp(BetaS/T)</t>
  </si>
  <si>
    <t>(1-W)*Ks</t>
  </si>
  <si>
    <t>test iter 1</t>
  </si>
  <si>
    <t>(sqrt(3)*epsilon1)^m</t>
  </si>
  <si>
    <t>w*k0*epsilon^n</t>
  </si>
  <si>
    <t>w*k0*epsilon^n*exp(beta/T)</t>
  </si>
  <si>
    <t>(1-W)*Ks*exp(BetaS/T)</t>
  </si>
  <si>
    <t>w*k0*epsilon^n*exp(beta/T)+(1-W)*Ks*exp(BetaS/T)</t>
  </si>
  <si>
    <t>sqrt3*(w*k0*epsilon^n*exp(beta/T)+(1-W)*Ks*exp(BetaS/T))</t>
  </si>
  <si>
    <t>sqrt3*(w*k0*epsilon^n*exp(beta/T)+(1-W)*Ks*exp(BetaS/T))*(sqrt3*predkoscOdkszt)^m</t>
  </si>
  <si>
    <t>38MnSV4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</si>
</sst>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charset val="238"/>
    </font>
    <font>
      <sz val="8"/>
      <name val="Arial"/>
      <family val="2"/>
    </font>
    <font>
      <b/>
      <sz val="10"/>
      <name val="Arial"/>
      <family val="2"/>
      <charset val="238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" xfId="0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0" fillId="3" borderId="1" xfId="0" applyFill="1" applyBorder="1"/>
    <xf numFmtId="0" fontId="0" fillId="3" borderId="0" xfId="0" applyFill="1" applyBorder="1"/>
    <xf numFmtId="0" fontId="2" fillId="4" borderId="1" xfId="0" applyFont="1" applyFill="1" applyBorder="1"/>
    <xf numFmtId="0" fontId="0" fillId="4" borderId="1" xfId="0" applyFill="1" applyBorder="1"/>
    <xf numFmtId="0" fontId="0" fillId="4" borderId="0" xfId="0" applyFill="1" applyBorder="1"/>
    <xf numFmtId="0" fontId="0" fillId="0" borderId="0" xfId="0" applyFill="1" applyBorder="1"/>
    <xf numFmtId="0" fontId="0" fillId="3" borderId="2" xfId="0" applyFill="1" applyBorder="1"/>
    <xf numFmtId="0" fontId="0" fillId="0" borderId="0" xfId="0" applyFill="1"/>
    <xf numFmtId="0" fontId="2" fillId="0" borderId="0" xfId="0" applyFont="1" applyFill="1"/>
    <xf numFmtId="3" fontId="0" fillId="0" borderId="0" xfId="0" applyNumberFormat="1" applyFill="1" applyBorder="1"/>
    <xf numFmtId="0" fontId="2" fillId="4" borderId="3" xfId="0" applyFont="1" applyFill="1" applyBorder="1"/>
    <xf numFmtId="0" fontId="0" fillId="6" borderId="0" xfId="0" applyFill="1"/>
    <xf numFmtId="0" fontId="3" fillId="0" borderId="0" xfId="0" applyNumberFormat="1" applyFont="1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4" xfId="0" applyNumberFormat="1" applyBorder="1" applyAlignment="1">
      <alignment vertical="top" wrapText="1"/>
    </xf>
    <xf numFmtId="0" fontId="0" fillId="0" borderId="5" xfId="0" applyNumberFormat="1" applyBorder="1" applyAlignment="1">
      <alignment vertical="top" wrapText="1"/>
    </xf>
    <xf numFmtId="0" fontId="3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5" xfId="0" applyNumberFormat="1" applyBorder="1" applyAlignment="1">
      <alignment horizontal="center" vertical="top" wrapText="1"/>
    </xf>
    <xf numFmtId="0" fontId="0" fillId="0" borderId="6" xfId="0" applyNumberFormat="1" applyBorder="1" applyAlignment="1">
      <alignment horizontal="center" vertical="top" wrapText="1"/>
    </xf>
    <xf numFmtId="0" fontId="0" fillId="0" borderId="0" xfId="0" applyNumberFormat="1"/>
    <xf numFmtId="0" fontId="0" fillId="5" borderId="1" xfId="0" applyFill="1" applyBorder="1"/>
    <xf numFmtId="0" fontId="4" fillId="0" borderId="0" xfId="0" applyFont="1"/>
    <xf numFmtId="0" fontId="4" fillId="7" borderId="1" xfId="0" applyFont="1" applyFill="1" applyBorder="1"/>
    <xf numFmtId="0" fontId="2" fillId="8" borderId="0" xfId="0" applyFont="1" applyFill="1" applyBorder="1"/>
    <xf numFmtId="0" fontId="2" fillId="8" borderId="0" xfId="0" applyFont="1" applyFill="1"/>
    <xf numFmtId="0" fontId="0" fillId="8" borderId="0" xfId="0" applyFill="1"/>
    <xf numFmtId="0" fontId="0" fillId="8" borderId="0" xfId="0" applyFill="1" applyBorder="1"/>
    <xf numFmtId="0" fontId="5" fillId="0" borderId="0" xfId="0" applyFont="1"/>
    <xf numFmtId="11" fontId="0" fillId="0" borderId="0" xfId="0" applyNumberFormat="1"/>
    <xf numFmtId="2" fontId="0" fillId="4" borderId="1" xfId="0" applyNumberFormat="1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'stress-strain'!$R$2</c:f>
              <c:strCache>
                <c:ptCount val="1"/>
                <c:pt idx="0">
                  <c:v>Naprężenie</c:v>
                </c:pt>
              </c:strCache>
            </c:strRef>
          </c:tx>
          <c:cat>
            <c:numRef>
              <c:f>'stress-strain'!$Q$3:$Q$63</c:f>
              <c:numCache>
                <c:formatCode>0.00</c:formatCode>
                <c:ptCount val="6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  <c:pt idx="41">
                  <c:v>2.1</c:v>
                </c:pt>
                <c:pt idx="42">
                  <c:v>2.2000000000000002</c:v>
                </c:pt>
                <c:pt idx="43">
                  <c:v>2.2999999999999998</c:v>
                </c:pt>
                <c:pt idx="44">
                  <c:v>2.4</c:v>
                </c:pt>
                <c:pt idx="45">
                  <c:v>2.5</c:v>
                </c:pt>
                <c:pt idx="46">
                  <c:v>2.6</c:v>
                </c:pt>
                <c:pt idx="47">
                  <c:v>2.7</c:v>
                </c:pt>
                <c:pt idx="48">
                  <c:v>2.8</c:v>
                </c:pt>
                <c:pt idx="49">
                  <c:v>2.9</c:v>
                </c:pt>
                <c:pt idx="50">
                  <c:v>3</c:v>
                </c:pt>
                <c:pt idx="51">
                  <c:v>3.1</c:v>
                </c:pt>
                <c:pt idx="52">
                  <c:v>3.2</c:v>
                </c:pt>
                <c:pt idx="53">
                  <c:v>3.3</c:v>
                </c:pt>
                <c:pt idx="54">
                  <c:v>3.4</c:v>
                </c:pt>
                <c:pt idx="55">
                  <c:v>3.5</c:v>
                </c:pt>
                <c:pt idx="56">
                  <c:v>3.6</c:v>
                </c:pt>
                <c:pt idx="57">
                  <c:v>3.7</c:v>
                </c:pt>
                <c:pt idx="58">
                  <c:v>3.8</c:v>
                </c:pt>
                <c:pt idx="59">
                  <c:v>3.9</c:v>
                </c:pt>
                <c:pt idx="60">
                  <c:v>4</c:v>
                </c:pt>
              </c:numCache>
            </c:numRef>
          </c:cat>
          <c:val>
            <c:numRef>
              <c:f>'stress-strain'!$R$3:$R$63</c:f>
              <c:numCache>
                <c:formatCode>General</c:formatCode>
                <c:ptCount val="61"/>
                <c:pt idx="0">
                  <c:v>0</c:v>
                </c:pt>
                <c:pt idx="1">
                  <c:v>230.55719999999999</c:v>
                </c:pt>
                <c:pt idx="2">
                  <c:v>249.4804</c:v>
                </c:pt>
                <c:pt idx="3">
                  <c:v>261.37470000000002</c:v>
                </c:pt>
                <c:pt idx="4">
                  <c:v>270.1891</c:v>
                </c:pt>
                <c:pt idx="5">
                  <c:v>277.24439999999998</c:v>
                </c:pt>
                <c:pt idx="6">
                  <c:v>283.15320000000003</c:v>
                </c:pt>
                <c:pt idx="7">
                  <c:v>288.25150000000002</c:v>
                </c:pt>
                <c:pt idx="8">
                  <c:v>291.99400000000003</c:v>
                </c:pt>
                <c:pt idx="9">
                  <c:v>291.93689999999998</c:v>
                </c:pt>
                <c:pt idx="10">
                  <c:v>291.85809999999998</c:v>
                </c:pt>
                <c:pt idx="11">
                  <c:v>291.75209999999998</c:v>
                </c:pt>
                <c:pt idx="12">
                  <c:v>291.61669999999998</c:v>
                </c:pt>
                <c:pt idx="13">
                  <c:v>291.44920000000002</c:v>
                </c:pt>
                <c:pt idx="14">
                  <c:v>291.24740000000003</c:v>
                </c:pt>
                <c:pt idx="15">
                  <c:v>291.01069999999999</c:v>
                </c:pt>
                <c:pt idx="16">
                  <c:v>290.73439999999999</c:v>
                </c:pt>
                <c:pt idx="17">
                  <c:v>290.4187</c:v>
                </c:pt>
                <c:pt idx="18">
                  <c:v>290.07139999999998</c:v>
                </c:pt>
                <c:pt idx="19">
                  <c:v>289.6884</c:v>
                </c:pt>
                <c:pt idx="20">
                  <c:v>289.27229999999997</c:v>
                </c:pt>
                <c:pt idx="21">
                  <c:v>288.8331</c:v>
                </c:pt>
                <c:pt idx="22">
                  <c:v>288.36279999999999</c:v>
                </c:pt>
                <c:pt idx="23">
                  <c:v>287.88170000000002</c:v>
                </c:pt>
                <c:pt idx="24">
                  <c:v>287.36669999999998</c:v>
                </c:pt>
                <c:pt idx="25">
                  <c:v>286.8544</c:v>
                </c:pt>
                <c:pt idx="26">
                  <c:v>284.1146</c:v>
                </c:pt>
                <c:pt idx="27">
                  <c:v>281.33589999999998</c:v>
                </c:pt>
                <c:pt idx="28">
                  <c:v>278.65370000000001</c:v>
                </c:pt>
                <c:pt idx="29">
                  <c:v>276.11020000000002</c:v>
                </c:pt>
                <c:pt idx="30">
                  <c:v>273.72609999999997</c:v>
                </c:pt>
                <c:pt idx="31">
                  <c:v>271.4889</c:v>
                </c:pt>
                <c:pt idx="32">
                  <c:v>269.40100000000001</c:v>
                </c:pt>
                <c:pt idx="33">
                  <c:v>267.4479</c:v>
                </c:pt>
                <c:pt idx="34">
                  <c:v>265.61750000000001</c:v>
                </c:pt>
                <c:pt idx="35">
                  <c:v>263.90519999999998</c:v>
                </c:pt>
                <c:pt idx="36">
                  <c:v>262.2679</c:v>
                </c:pt>
                <c:pt idx="37">
                  <c:v>260.73930000000001</c:v>
                </c:pt>
                <c:pt idx="38">
                  <c:v>259.27969999999999</c:v>
                </c:pt>
                <c:pt idx="39">
                  <c:v>257.91379999999998</c:v>
                </c:pt>
                <c:pt idx="40">
                  <c:v>256.59030000000001</c:v>
                </c:pt>
                <c:pt idx="41">
                  <c:v>255.33779999999999</c:v>
                </c:pt>
                <c:pt idx="42">
                  <c:v>254.14789999999999</c:v>
                </c:pt>
                <c:pt idx="43">
                  <c:v>253.0121</c:v>
                </c:pt>
                <c:pt idx="44">
                  <c:v>251.92359999999999</c:v>
                </c:pt>
                <c:pt idx="45">
                  <c:v>250.87530000000001</c:v>
                </c:pt>
                <c:pt idx="46">
                  <c:v>249.8673</c:v>
                </c:pt>
                <c:pt idx="47">
                  <c:v>248.8998</c:v>
                </c:pt>
                <c:pt idx="48">
                  <c:v>247.96260000000001</c:v>
                </c:pt>
                <c:pt idx="49">
                  <c:v>247.05719999999999</c:v>
                </c:pt>
                <c:pt idx="50">
                  <c:v>246.18350000000001</c:v>
                </c:pt>
                <c:pt idx="51">
                  <c:v>245.3408</c:v>
                </c:pt>
                <c:pt idx="52">
                  <c:v>244.52930000000001</c:v>
                </c:pt>
                <c:pt idx="53">
                  <c:v>243.74959999999999</c:v>
                </c:pt>
                <c:pt idx="54">
                  <c:v>242.9897</c:v>
                </c:pt>
                <c:pt idx="55">
                  <c:v>242.24029999999999</c:v>
                </c:pt>
                <c:pt idx="56">
                  <c:v>241.52199999999999</c:v>
                </c:pt>
                <c:pt idx="57">
                  <c:v>240.83629999999999</c:v>
                </c:pt>
                <c:pt idx="58">
                  <c:v>240.14940000000001</c:v>
                </c:pt>
                <c:pt idx="59">
                  <c:v>239.48609999999999</c:v>
                </c:pt>
                <c:pt idx="60">
                  <c:v>238.85749999999999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'stress-strain'!$S$2</c:f>
              <c:strCache>
                <c:ptCount val="1"/>
                <c:pt idx="0">
                  <c:v>Naprężenie wyliczone</c:v>
                </c:pt>
              </c:strCache>
            </c:strRef>
          </c:tx>
          <c:spPr>
            <a:ln>
              <a:prstDash val="sysDash"/>
            </a:ln>
          </c:spPr>
          <c:cat>
            <c:numRef>
              <c:f>'stress-strain'!$Q$3:$Q$63</c:f>
              <c:numCache>
                <c:formatCode>0.00</c:formatCode>
                <c:ptCount val="6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  <c:pt idx="41">
                  <c:v>2.1</c:v>
                </c:pt>
                <c:pt idx="42">
                  <c:v>2.2000000000000002</c:v>
                </c:pt>
                <c:pt idx="43">
                  <c:v>2.2999999999999998</c:v>
                </c:pt>
                <c:pt idx="44">
                  <c:v>2.4</c:v>
                </c:pt>
                <c:pt idx="45">
                  <c:v>2.5</c:v>
                </c:pt>
                <c:pt idx="46">
                  <c:v>2.6</c:v>
                </c:pt>
                <c:pt idx="47">
                  <c:v>2.7</c:v>
                </c:pt>
                <c:pt idx="48">
                  <c:v>2.8</c:v>
                </c:pt>
                <c:pt idx="49">
                  <c:v>2.9</c:v>
                </c:pt>
                <c:pt idx="50">
                  <c:v>3</c:v>
                </c:pt>
                <c:pt idx="51">
                  <c:v>3.1</c:v>
                </c:pt>
                <c:pt idx="52">
                  <c:v>3.2</c:v>
                </c:pt>
                <c:pt idx="53">
                  <c:v>3.3</c:v>
                </c:pt>
                <c:pt idx="54">
                  <c:v>3.4</c:v>
                </c:pt>
                <c:pt idx="55">
                  <c:v>3.5</c:v>
                </c:pt>
                <c:pt idx="56">
                  <c:v>3.6</c:v>
                </c:pt>
                <c:pt idx="57">
                  <c:v>3.7</c:v>
                </c:pt>
                <c:pt idx="58">
                  <c:v>3.8</c:v>
                </c:pt>
                <c:pt idx="59">
                  <c:v>3.9</c:v>
                </c:pt>
                <c:pt idx="60">
                  <c:v>4</c:v>
                </c:pt>
              </c:numCache>
            </c:numRef>
          </c:cat>
          <c:val>
            <c:numRef>
              <c:f>'stress-strain'!$S$3:$S$63</c:f>
              <c:numCache>
                <c:formatCode>General</c:formatCode>
                <c:ptCount val="61"/>
                <c:pt idx="0">
                  <c:v>0</c:v>
                </c:pt>
                <c:pt idx="1">
                  <c:v>230.5572182791816</c:v>
                </c:pt>
                <c:pt idx="2">
                  <c:v>251.16500908383895</c:v>
                </c:pt>
                <c:pt idx="3">
                  <c:v>263.10410186919728</c:v>
                </c:pt>
                <c:pt idx="4">
                  <c:v>271.12608338564445</c:v>
                </c:pt>
                <c:pt idx="5">
                  <c:v>276.86050732958114</c:v>
                </c:pt>
                <c:pt idx="6">
                  <c:v>281.08502683017429</c:v>
                </c:pt>
                <c:pt idx="7">
                  <c:v>284.23921728284932</c:v>
                </c:pt>
                <c:pt idx="8">
                  <c:v>286.59896475831698</c:v>
                </c:pt>
                <c:pt idx="9">
                  <c:v>288.35018107338431</c:v>
                </c:pt>
                <c:pt idx="10">
                  <c:v>289.62473022914895</c:v>
                </c:pt>
                <c:pt idx="11">
                  <c:v>290.51980048686238</c:v>
                </c:pt>
                <c:pt idx="12">
                  <c:v>291.109174733131</c:v>
                </c:pt>
                <c:pt idx="13">
                  <c:v>291.45018865093266</c:v>
                </c:pt>
                <c:pt idx="14">
                  <c:v>291.58823686845068</c:v>
                </c:pt>
                <c:pt idx="15">
                  <c:v>291.55980814685705</c:v>
                </c:pt>
                <c:pt idx="16">
                  <c:v>291.39459814759186</c:v>
                </c:pt>
                <c:pt idx="17">
                  <c:v>291.11702174845163</c:v>
                </c:pt>
                <c:pt idx="18">
                  <c:v>290.74732181536058</c:v>
                </c:pt>
                <c:pt idx="19">
                  <c:v>290.30239917134031</c:v>
                </c:pt>
                <c:pt idx="20">
                  <c:v>289.79644524143504</c:v>
                </c:pt>
                <c:pt idx="21">
                  <c:v>289.24143204036159</c:v>
                </c:pt>
                <c:pt idx="22">
                  <c:v>288.64749706072621</c:v>
                </c:pt>
                <c:pt idx="23">
                  <c:v>288.02324941620788</c:v>
                </c:pt>
                <c:pt idx="24">
                  <c:v>287.37601608634117</c:v>
                </c:pt>
                <c:pt idx="25">
                  <c:v>286.71204197286318</c:v>
                </c:pt>
                <c:pt idx="26">
                  <c:v>283.30235363563509</c:v>
                </c:pt>
                <c:pt idx="27">
                  <c:v>280.01094271643501</c:v>
                </c:pt>
                <c:pt idx="28">
                  <c:v>277.02751904406716</c:v>
                </c:pt>
                <c:pt idx="29">
                  <c:v>274.41755069974454</c:v>
                </c:pt>
                <c:pt idx="30">
                  <c:v>272.18489093075505</c:v>
                </c:pt>
                <c:pt idx="31">
                  <c:v>270.30391816760095</c:v>
                </c:pt>
                <c:pt idx="32">
                  <c:v>268.73652053929567</c:v>
                </c:pt>
                <c:pt idx="33">
                  <c:v>267.44110282690588</c:v>
                </c:pt>
                <c:pt idx="34">
                  <c:v>266.37724352284613</c:v>
                </c:pt>
                <c:pt idx="35">
                  <c:v>265.50793732816174</c:v>
                </c:pt>
                <c:pt idx="36">
                  <c:v>264.80049502256753</c:v>
                </c:pt>
                <c:pt idx="37">
                  <c:v>264.22670905139574</c:v>
                </c:pt>
                <c:pt idx="38">
                  <c:v>263.76263459311076</c:v>
                </c:pt>
                <c:pt idx="39">
                  <c:v>263.38818760962107</c:v>
                </c:pt>
                <c:pt idx="40">
                  <c:v>263.08667477074783</c:v>
                </c:pt>
                <c:pt idx="41">
                  <c:v>262.84431900555984</c:v>
                </c:pt>
                <c:pt idx="42">
                  <c:v>262.64981415520498</c:v>
                </c:pt>
                <c:pt idx="43">
                  <c:v>262.49392438186777</c:v>
                </c:pt>
                <c:pt idx="44">
                  <c:v>262.36913367909739</c:v>
                </c:pt>
                <c:pt idx="45">
                  <c:v>262.26934506321521</c:v>
                </c:pt>
                <c:pt idx="46">
                  <c:v>262.18962600096256</c:v>
                </c:pt>
                <c:pt idx="47">
                  <c:v>262.1259952397748</c:v>
                </c:pt>
                <c:pt idx="48">
                  <c:v>262.07524577376159</c:v>
                </c:pt>
                <c:pt idx="49">
                  <c:v>262.03479878214819</c:v>
                </c:pt>
                <c:pt idx="50">
                  <c:v>262.00258376184746</c:v>
                </c:pt>
                <c:pt idx="51">
                  <c:v>261.97694058782798</c:v>
                </c:pt>
                <c:pt idx="52">
                  <c:v>261.95653978332768</c:v>
                </c:pt>
                <c:pt idx="53">
                  <c:v>261.94031781556856</c:v>
                </c:pt>
                <c:pt idx="54">
                  <c:v>261.92742472469661</c:v>
                </c:pt>
                <c:pt idx="55">
                  <c:v>261.91718183222912</c:v>
                </c:pt>
                <c:pt idx="56">
                  <c:v>261.90904765716965</c:v>
                </c:pt>
                <c:pt idx="57">
                  <c:v>261.90259049492767</c:v>
                </c:pt>
                <c:pt idx="58">
                  <c:v>261.89746639062406</c:v>
                </c:pt>
                <c:pt idx="59">
                  <c:v>261.8934014698284</c:v>
                </c:pt>
                <c:pt idx="60">
                  <c:v>261.89017778206465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747392"/>
        <c:axId val="104748928"/>
      </c:lineChart>
      <c:catAx>
        <c:axId val="10474739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04748928"/>
        <c:crosses val="autoZero"/>
        <c:auto val="1"/>
        <c:lblAlgn val="ctr"/>
        <c:lblOffset val="100"/>
        <c:noMultiLvlLbl val="0"/>
      </c:catAx>
      <c:valAx>
        <c:axId val="104748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0474739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l-PL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872218</xdr:colOff>
      <xdr:row>24</xdr:row>
      <xdr:rowOff>136072</xdr:rowOff>
    </xdr:from>
    <xdr:to>
      <xdr:col>26</xdr:col>
      <xdr:colOff>1265464</xdr:colOff>
      <xdr:row>58</xdr:row>
      <xdr:rowOff>20411</xdr:rowOff>
    </xdr:to>
    <xdr:graphicFrame macro="">
      <xdr:nvGraphicFramePr>
        <xdr:cNvPr id="1056" name="Wykres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38</xdr:col>
      <xdr:colOff>122465</xdr:colOff>
      <xdr:row>0</xdr:row>
      <xdr:rowOff>0</xdr:rowOff>
    </xdr:from>
    <xdr:to>
      <xdr:col>52</xdr:col>
      <xdr:colOff>293915</xdr:colOff>
      <xdr:row>24</xdr:row>
      <xdr:rowOff>9525</xdr:rowOff>
    </xdr:to>
    <xdr:pic>
      <xdr:nvPicPr>
        <xdr:cNvPr id="1057" name="Obraz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07215" y="0"/>
          <a:ext cx="8743950" cy="39283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41"/>
  <sheetViews>
    <sheetView tabSelected="1" topLeftCell="M1" zoomScale="70" zoomScaleNormal="70" workbookViewId="0">
      <selection activeCell="U3" sqref="U3"/>
    </sheetView>
  </sheetViews>
  <sheetFormatPr defaultRowHeight="12.75" x14ac:dyDescent="0.2"/>
  <cols>
    <col min="1" max="6" width="10.7109375" style="1" customWidth="1"/>
    <col min="7" max="12" width="10.7109375" style="5" customWidth="1"/>
    <col min="13" max="17" width="10.7109375" style="8" customWidth="1"/>
    <col min="18" max="18" width="14.140625" style="8" customWidth="1"/>
    <col min="19" max="19" width="36.28515625" customWidth="1"/>
    <col min="20" max="21" width="24.7109375" customWidth="1"/>
    <col min="23" max="23" width="11" bestFit="1" customWidth="1"/>
    <col min="24" max="24" width="18.42578125" customWidth="1"/>
    <col min="25" max="25" width="24.42578125" customWidth="1"/>
    <col min="26" max="26" width="63" customWidth="1"/>
    <col min="27" max="27" width="44.85546875" customWidth="1"/>
    <col min="28" max="28" width="82" customWidth="1"/>
    <col min="29" max="29" width="13.85546875" customWidth="1"/>
  </cols>
  <sheetData>
    <row r="1" spans="1:38" x14ac:dyDescent="0.2">
      <c r="A1" s="2">
        <v>800</v>
      </c>
      <c r="B1" s="2">
        <v>1</v>
      </c>
      <c r="C1" s="2">
        <v>1000</v>
      </c>
      <c r="D1" s="2">
        <v>1</v>
      </c>
      <c r="E1" s="2">
        <v>1200</v>
      </c>
      <c r="F1" s="2">
        <v>1</v>
      </c>
      <c r="G1" s="3">
        <v>900</v>
      </c>
      <c r="H1" s="3">
        <v>10</v>
      </c>
      <c r="I1" s="3">
        <v>1100</v>
      </c>
      <c r="J1" s="3">
        <v>10</v>
      </c>
      <c r="K1" s="3">
        <v>1200</v>
      </c>
      <c r="L1" s="3">
        <v>10</v>
      </c>
      <c r="M1" s="6">
        <v>800</v>
      </c>
      <c r="N1" s="6">
        <v>30</v>
      </c>
      <c r="O1" s="6">
        <v>1000</v>
      </c>
      <c r="P1" s="6">
        <v>30</v>
      </c>
      <c r="Q1" s="6">
        <v>800</v>
      </c>
      <c r="R1" s="6" t="s">
        <v>40</v>
      </c>
      <c r="W1" t="s">
        <v>32</v>
      </c>
      <c r="Z1" s="12"/>
      <c r="AA1" s="12"/>
      <c r="AC1" s="12"/>
      <c r="AL1" s="12" t="s">
        <v>8</v>
      </c>
    </row>
    <row r="2" spans="1:38" x14ac:dyDescent="0.2">
      <c r="A2" s="2" t="s">
        <v>2</v>
      </c>
      <c r="B2" s="2" t="s">
        <v>3</v>
      </c>
      <c r="C2" s="2" t="s">
        <v>2</v>
      </c>
      <c r="D2" s="2" t="s">
        <v>3</v>
      </c>
      <c r="E2" s="2" t="s">
        <v>2</v>
      </c>
      <c r="F2" s="2" t="s">
        <v>3</v>
      </c>
      <c r="G2" s="3" t="s">
        <v>2</v>
      </c>
      <c r="H2" s="3" t="s">
        <v>3</v>
      </c>
      <c r="I2" s="3" t="s">
        <v>2</v>
      </c>
      <c r="J2" s="3" t="s">
        <v>3</v>
      </c>
      <c r="K2" s="3" t="s">
        <v>2</v>
      </c>
      <c r="L2" s="3" t="s">
        <v>3</v>
      </c>
      <c r="M2" s="6" t="s">
        <v>2</v>
      </c>
      <c r="N2" s="6" t="s">
        <v>3</v>
      </c>
      <c r="O2" s="6" t="s">
        <v>2</v>
      </c>
      <c r="P2" s="6" t="s">
        <v>3</v>
      </c>
      <c r="Q2" s="6" t="s">
        <v>2</v>
      </c>
      <c r="R2" s="6" t="s">
        <v>6</v>
      </c>
      <c r="S2" s="14" t="s">
        <v>7</v>
      </c>
      <c r="T2" s="14" t="s">
        <v>24</v>
      </c>
      <c r="U2" t="s">
        <v>13</v>
      </c>
      <c r="W2" s="28" t="s">
        <v>26</v>
      </c>
      <c r="X2" s="28" t="s">
        <v>27</v>
      </c>
      <c r="Y2" s="28" t="s">
        <v>28</v>
      </c>
      <c r="Z2" s="29" t="s">
        <v>29</v>
      </c>
      <c r="AA2" s="28" t="s">
        <v>31</v>
      </c>
      <c r="AB2" s="29" t="s">
        <v>30</v>
      </c>
      <c r="AC2" s="29" t="s">
        <v>33</v>
      </c>
      <c r="AD2" s="30"/>
    </row>
    <row r="3" spans="1:38" x14ac:dyDescent="0.2">
      <c r="A3" s="1">
        <v>3.5000000000000001E-3</v>
      </c>
      <c r="B3" s="1">
        <v>37.365200000000002</v>
      </c>
      <c r="C3" s="1">
        <v>8.9999999999999998E-4</v>
      </c>
      <c r="D3" s="1">
        <v>20.950299999999999</v>
      </c>
      <c r="E3" s="1">
        <v>1.5E-3</v>
      </c>
      <c r="F3" s="1">
        <v>27.2958</v>
      </c>
      <c r="G3" s="4">
        <v>8.0000000000000004E-4</v>
      </c>
      <c r="H3" s="4">
        <v>20.5215</v>
      </c>
      <c r="I3" s="4">
        <v>8.9999999999999998E-4</v>
      </c>
      <c r="J3" s="4">
        <v>17.345199999999998</v>
      </c>
      <c r="K3" s="4">
        <v>2.0000000000000001E-4</v>
      </c>
      <c r="L3" s="4">
        <v>28.501100000000001</v>
      </c>
      <c r="M3" s="7">
        <v>2.9449000000000001E-4</v>
      </c>
      <c r="N3" s="7">
        <v>13.41</v>
      </c>
      <c r="O3" s="7">
        <v>5.0000000000000001E-4</v>
      </c>
      <c r="P3" s="7">
        <v>15.6092</v>
      </c>
      <c r="Q3" s="34">
        <v>0</v>
      </c>
      <c r="R3" s="7">
        <v>0</v>
      </c>
      <c r="S3" s="24">
        <f t="shared" ref="S3:S34" si="0">SQRT(3)*(U3*$X$14*(Q3^$X$15)*EXP($X$16/$Q$1)+(1-U3)*$X$17*EXP($X$18/$Q$1))*(SQRT(3)*$AA$11)^$X$19</f>
        <v>0</v>
      </c>
      <c r="T3">
        <f t="shared" ref="T3" si="1">SQRT((R3-S3)^2)</f>
        <v>0</v>
      </c>
      <c r="U3">
        <f t="shared" ref="U3" si="2">EXP(-$X$13*Q3)</f>
        <v>1</v>
      </c>
      <c r="W3">
        <f>SQRT(3)</f>
        <v>1.7320508075688772</v>
      </c>
      <c r="X3">
        <f>U4*$X$14</f>
        <v>8.4552343437227648</v>
      </c>
      <c r="Y3" s="33">
        <f>(Q4^$X$15)</f>
        <v>0.60851341662203329</v>
      </c>
      <c r="Z3">
        <f>EXP($X$16/$Q$1)</f>
        <v>1.0182013040318949</v>
      </c>
      <c r="AA3">
        <f>(1-U4)*$X$17</f>
        <v>0.30012700237410189</v>
      </c>
      <c r="AB3">
        <f>EXP($X$18/$Q$1)</f>
        <v>0.98458942149611484</v>
      </c>
      <c r="AC3">
        <f>(SQRT(3)*$AA$11)^$X$19</f>
        <v>24.052348552153074</v>
      </c>
    </row>
    <row r="4" spans="1:38" x14ac:dyDescent="0.2">
      <c r="A4" s="1">
        <v>1.2E-2</v>
      </c>
      <c r="B4" s="1">
        <v>61.927399999999999</v>
      </c>
      <c r="C4" s="1">
        <v>1E-3</v>
      </c>
      <c r="D4" s="1">
        <v>27.275600000000001</v>
      </c>
      <c r="E4" s="1">
        <v>7.0000000000000001E-3</v>
      </c>
      <c r="F4" s="1">
        <v>32.783999999999999</v>
      </c>
      <c r="G4" s="4">
        <v>8.9999999999999998E-4</v>
      </c>
      <c r="H4" s="4">
        <v>28.796600000000002</v>
      </c>
      <c r="I4" s="4">
        <v>8.9999999999999998E-4</v>
      </c>
      <c r="J4" s="4">
        <v>19.4238</v>
      </c>
      <c r="K4" s="4">
        <v>2.2000000000000001E-3</v>
      </c>
      <c r="L4" s="4">
        <v>34.975200000000001</v>
      </c>
      <c r="M4" s="7">
        <v>8.9999999999999993E-3</v>
      </c>
      <c r="N4" s="7">
        <v>57.952300000000001</v>
      </c>
      <c r="O4" s="7">
        <v>4.0000000000000002E-4</v>
      </c>
      <c r="P4" s="7">
        <v>17.1952</v>
      </c>
      <c r="Q4" s="34">
        <v>0.02</v>
      </c>
      <c r="R4" s="7">
        <v>230.55719999999999</v>
      </c>
      <c r="S4" s="24">
        <f t="shared" si="0"/>
        <v>230.5572182791816</v>
      </c>
      <c r="T4">
        <f t="shared" ref="T4:T63" si="3">SQRT((R4-S4)^2)</f>
        <v>1.8279181603020334E-5</v>
      </c>
      <c r="U4">
        <f t="shared" ref="U4:U63" si="4">EXP(-$X$13*Q4)</f>
        <v>0.95299116208396883</v>
      </c>
      <c r="X4" s="31" t="s">
        <v>34</v>
      </c>
      <c r="Y4" s="33">
        <f>U4*$X$14*(Q4^$X$15)</f>
        <v>5.1451235388386953</v>
      </c>
      <c r="AA4" s="28" t="s">
        <v>36</v>
      </c>
      <c r="AB4">
        <f>AA3*EXP($X$18/$Q$1)</f>
        <v>0.29550187164288005</v>
      </c>
    </row>
    <row r="5" spans="1:38" x14ac:dyDescent="0.2">
      <c r="A5" s="1">
        <v>2.1100000000000001E-2</v>
      </c>
      <c r="B5" s="1">
        <v>78.114999999999995</v>
      </c>
      <c r="C5" s="1">
        <v>3.2000000000000002E-3</v>
      </c>
      <c r="D5" s="1">
        <v>37.117800000000003</v>
      </c>
      <c r="E5" s="1">
        <v>1.6400000000000001E-2</v>
      </c>
      <c r="F5" s="1">
        <v>38.8202</v>
      </c>
      <c r="G5" s="4">
        <v>3.8999999999999998E-3</v>
      </c>
      <c r="H5" s="4">
        <v>41.353099999999998</v>
      </c>
      <c r="I5" s="4">
        <v>8.9999999999999998E-4</v>
      </c>
      <c r="J5" s="4">
        <v>24.0275</v>
      </c>
      <c r="K5" s="4">
        <v>1.2200000000000001E-2</v>
      </c>
      <c r="L5" s="4">
        <v>42.088700000000003</v>
      </c>
      <c r="M5" s="7">
        <v>1.12E-2</v>
      </c>
      <c r="N5" s="7">
        <v>67.141000000000005</v>
      </c>
      <c r="O5" s="7">
        <v>5.0000000000000001E-4</v>
      </c>
      <c r="P5" s="7">
        <v>21.003499999999999</v>
      </c>
      <c r="Q5" s="34">
        <v>0.04</v>
      </c>
      <c r="R5" s="7">
        <v>249.4804</v>
      </c>
      <c r="S5" s="24">
        <f t="shared" si="0"/>
        <v>251.16500908383895</v>
      </c>
      <c r="T5">
        <f t="shared" si="3"/>
        <v>1.68460908383895</v>
      </c>
      <c r="U5">
        <f t="shared" si="4"/>
        <v>0.90819215501015338</v>
      </c>
      <c r="X5" s="9"/>
      <c r="Y5" s="31" t="s">
        <v>35</v>
      </c>
      <c r="Z5" s="33">
        <f>U4*$X$14*(Q4^$X$15)*EXP($X$16/$Q$1)</f>
        <v>5.2387714966507577</v>
      </c>
    </row>
    <row r="6" spans="1:38" x14ac:dyDescent="0.2">
      <c r="A6" s="1">
        <v>3.1E-2</v>
      </c>
      <c r="B6" s="1">
        <v>91.242400000000004</v>
      </c>
      <c r="C6" s="1">
        <v>1.1599999999999999E-2</v>
      </c>
      <c r="D6" s="1">
        <v>49.023899999999998</v>
      </c>
      <c r="E6" s="1">
        <v>2.52E-2</v>
      </c>
      <c r="F6" s="1">
        <v>44.292200000000001</v>
      </c>
      <c r="G6" s="4">
        <v>1.4E-2</v>
      </c>
      <c r="H6" s="4">
        <v>56.676499999999997</v>
      </c>
      <c r="I6" s="4">
        <v>7.3000000000000001E-3</v>
      </c>
      <c r="J6" s="4">
        <v>32.026600000000002</v>
      </c>
      <c r="K6" s="4">
        <v>2.5100000000000001E-2</v>
      </c>
      <c r="L6" s="4">
        <v>49.319600000000001</v>
      </c>
      <c r="M6" s="7">
        <v>1.34E-2</v>
      </c>
      <c r="N6" s="7">
        <v>75.948599999999999</v>
      </c>
      <c r="O6" s="7">
        <v>4.0000000000000002E-4</v>
      </c>
      <c r="P6" s="7">
        <v>27.9193</v>
      </c>
      <c r="Q6" s="34">
        <v>0.06</v>
      </c>
      <c r="R6" s="7">
        <v>261.37470000000002</v>
      </c>
      <c r="S6" s="24">
        <f t="shared" si="0"/>
        <v>263.10410186919728</v>
      </c>
      <c r="T6">
        <f t="shared" si="3"/>
        <v>1.729401869197261</v>
      </c>
      <c r="U6">
        <f t="shared" si="4"/>
        <v>0.86549909719867002</v>
      </c>
      <c r="X6" s="13"/>
      <c r="AA6" s="31" t="s">
        <v>37</v>
      </c>
      <c r="AB6">
        <f>(U4*$X$14*(Q4^$X$15)*EXP($X$16/$Q$1)+(1-U4)*$X$17*EXP($X$18/$Q$1))</f>
        <v>5.534273368293638</v>
      </c>
    </row>
    <row r="7" spans="1:38" x14ac:dyDescent="0.2">
      <c r="A7" s="1">
        <v>4.0300000000000002E-2</v>
      </c>
      <c r="B7" s="1">
        <v>101.9371</v>
      </c>
      <c r="C7" s="1">
        <v>2.1499999999999998E-2</v>
      </c>
      <c r="D7" s="1">
        <v>61.1432</v>
      </c>
      <c r="E7" s="1">
        <v>3.4799999999999998E-2</v>
      </c>
      <c r="F7" s="1">
        <v>48.223999999999997</v>
      </c>
      <c r="G7" s="4">
        <v>2.5700000000000001E-2</v>
      </c>
      <c r="H7" s="4">
        <v>71.933800000000005</v>
      </c>
      <c r="I7" s="4">
        <v>1.9300000000000001E-2</v>
      </c>
      <c r="J7" s="4">
        <v>43.633299999999998</v>
      </c>
      <c r="K7" s="4">
        <v>3.4500000000000003E-2</v>
      </c>
      <c r="L7" s="4">
        <v>56.220199999999998</v>
      </c>
      <c r="M7" s="7">
        <v>1.6500000000000001E-2</v>
      </c>
      <c r="N7" s="7">
        <v>83.898600000000002</v>
      </c>
      <c r="O7" s="7">
        <v>2.5000000000000001E-3</v>
      </c>
      <c r="P7" s="7">
        <v>38.2378</v>
      </c>
      <c r="Q7" s="34">
        <v>0.08</v>
      </c>
      <c r="R7" s="7">
        <v>270.1891</v>
      </c>
      <c r="S7" s="24">
        <f t="shared" si="0"/>
        <v>271.12608338564445</v>
      </c>
      <c r="T7">
        <f t="shared" si="3"/>
        <v>0.93698338564445294</v>
      </c>
      <c r="U7">
        <f t="shared" si="4"/>
        <v>0.82481299042198641</v>
      </c>
      <c r="Z7" s="28" t="s">
        <v>38</v>
      </c>
      <c r="AA7">
        <f>SQRT(3)*(U4*$X$14*(Q4^$X$15)*EXP($X$16/$Q$1)+(1-U4)*$X$17*EXP($X$18/$Q$1))</f>
        <v>9.5856426568599264</v>
      </c>
    </row>
    <row r="8" spans="1:38" x14ac:dyDescent="0.2">
      <c r="A8" s="1">
        <v>4.9799999999999997E-2</v>
      </c>
      <c r="B8" s="1">
        <v>111.9388</v>
      </c>
      <c r="C8" s="1">
        <v>3.1099999999999999E-2</v>
      </c>
      <c r="D8" s="1">
        <v>70.955299999999994</v>
      </c>
      <c r="E8" s="1">
        <v>4.48E-2</v>
      </c>
      <c r="F8" s="1">
        <v>51.111800000000002</v>
      </c>
      <c r="G8" s="4">
        <v>3.3000000000000002E-2</v>
      </c>
      <c r="H8" s="4">
        <v>84.368499999999997</v>
      </c>
      <c r="I8" s="4">
        <v>2.9700000000000001E-2</v>
      </c>
      <c r="J8" s="4">
        <v>56.033499999999997</v>
      </c>
      <c r="K8" s="4">
        <v>4.1000000000000002E-2</v>
      </c>
      <c r="L8" s="4">
        <v>62.344700000000003</v>
      </c>
      <c r="M8" s="7">
        <v>2.0400000000000001E-2</v>
      </c>
      <c r="N8" s="7">
        <v>90.761200000000002</v>
      </c>
      <c r="O8" s="7">
        <v>8.8999999999999999E-3</v>
      </c>
      <c r="P8" s="7">
        <v>51.304900000000004</v>
      </c>
      <c r="Q8" s="34">
        <v>0.1</v>
      </c>
      <c r="R8" s="7">
        <v>277.24439999999998</v>
      </c>
      <c r="S8" s="24">
        <f t="shared" si="0"/>
        <v>276.86050732958114</v>
      </c>
      <c r="T8">
        <f t="shared" si="3"/>
        <v>0.38389267041884523</v>
      </c>
      <c r="U8">
        <f t="shared" si="4"/>
        <v>0.78603949024420228</v>
      </c>
      <c r="X8" s="9"/>
      <c r="Y8" s="9"/>
      <c r="AB8" s="28" t="s">
        <v>39</v>
      </c>
      <c r="AC8" s="32">
        <f>SQRT(3)*(U4*$X$14*(Q4^$X$15)*EXP($X$16/$Q$1)+(1-U4)*$X$17*EXP($X$18/$Q$1))*(SQRT(3)*$AA$11)^$X$19</f>
        <v>230.5572182791816</v>
      </c>
    </row>
    <row r="9" spans="1:38" x14ac:dyDescent="0.2">
      <c r="A9" s="1">
        <v>5.9700000000000003E-2</v>
      </c>
      <c r="B9" s="1">
        <v>118.3695</v>
      </c>
      <c r="C9" s="1">
        <v>4.0099999999999997E-2</v>
      </c>
      <c r="D9" s="1">
        <v>78.200900000000004</v>
      </c>
      <c r="E9" s="1">
        <v>5.5199999999999999E-2</v>
      </c>
      <c r="F9" s="1">
        <v>53.6462</v>
      </c>
      <c r="G9" s="4">
        <v>4.19E-2</v>
      </c>
      <c r="H9" s="4">
        <v>93.344200000000001</v>
      </c>
      <c r="I9" s="4">
        <v>3.7600000000000001E-2</v>
      </c>
      <c r="J9" s="4">
        <v>67.083399999999997</v>
      </c>
      <c r="K9" s="4">
        <v>5.28E-2</v>
      </c>
      <c r="L9" s="4">
        <v>67.059299999999993</v>
      </c>
      <c r="M9" s="7">
        <v>2.4299999999999999E-2</v>
      </c>
      <c r="N9" s="7">
        <v>96.984999999999999</v>
      </c>
      <c r="O9" s="7">
        <v>1.9199999999999998E-2</v>
      </c>
      <c r="P9" s="7">
        <v>65.676400000000001</v>
      </c>
      <c r="Q9" s="34">
        <v>0.12</v>
      </c>
      <c r="R9" s="7">
        <v>283.15320000000003</v>
      </c>
      <c r="S9" s="24">
        <f t="shared" si="0"/>
        <v>281.08502683017429</v>
      </c>
      <c r="T9">
        <f t="shared" si="3"/>
        <v>2.0681731698257408</v>
      </c>
      <c r="U9">
        <f t="shared" si="4"/>
        <v>0.74908868725171285</v>
      </c>
    </row>
    <row r="10" spans="1:38" x14ac:dyDescent="0.2">
      <c r="A10" s="1">
        <v>6.9000000000000006E-2</v>
      </c>
      <c r="B10" s="1">
        <v>125.3843</v>
      </c>
      <c r="C10" s="1">
        <v>0.05</v>
      </c>
      <c r="D10" s="1">
        <v>83.744600000000005</v>
      </c>
      <c r="E10" s="1">
        <v>6.5100000000000005E-2</v>
      </c>
      <c r="F10" s="1">
        <v>55.723399999999998</v>
      </c>
      <c r="G10" s="4">
        <v>5.4600000000000003E-2</v>
      </c>
      <c r="H10" s="4">
        <v>100.3847</v>
      </c>
      <c r="I10" s="4">
        <v>4.7800000000000002E-2</v>
      </c>
      <c r="J10" s="4">
        <v>75.914000000000001</v>
      </c>
      <c r="K10" s="4">
        <v>6.5100000000000005E-2</v>
      </c>
      <c r="L10" s="4">
        <v>70.483800000000002</v>
      </c>
      <c r="M10" s="7">
        <v>2.8799999999999999E-2</v>
      </c>
      <c r="N10" s="7">
        <v>102.92270000000001</v>
      </c>
      <c r="O10" s="7">
        <v>3.2000000000000001E-2</v>
      </c>
      <c r="P10" s="7">
        <v>79.700299999999999</v>
      </c>
      <c r="Q10" s="34">
        <v>0.14000000000000001</v>
      </c>
      <c r="R10" s="7">
        <v>288.25150000000002</v>
      </c>
      <c r="S10" s="24">
        <f t="shared" si="0"/>
        <v>284.23921728284932</v>
      </c>
      <c r="T10">
        <f t="shared" si="3"/>
        <v>4.012282717150697</v>
      </c>
      <c r="U10">
        <f t="shared" si="4"/>
        <v>0.71387489856796449</v>
      </c>
      <c r="W10" s="25"/>
      <c r="X10" s="25"/>
    </row>
    <row r="11" spans="1:38" x14ac:dyDescent="0.2">
      <c r="A11" s="1">
        <v>7.8899999999999998E-2</v>
      </c>
      <c r="B11" s="1">
        <v>129.31440000000001</v>
      </c>
      <c r="C11" s="1">
        <v>6.0600000000000001E-2</v>
      </c>
      <c r="D11" s="1">
        <v>88.247699999999995</v>
      </c>
      <c r="E11" s="1">
        <v>7.4399999999999994E-2</v>
      </c>
      <c r="F11" s="1">
        <v>57.681399999999996</v>
      </c>
      <c r="G11" s="4">
        <v>6.4399999999999999E-2</v>
      </c>
      <c r="H11" s="4">
        <v>106.2122</v>
      </c>
      <c r="I11" s="4">
        <v>0.06</v>
      </c>
      <c r="J11" s="4">
        <v>82.795299999999997</v>
      </c>
      <c r="K11" s="4">
        <v>7.3999999999999996E-2</v>
      </c>
      <c r="L11" s="4">
        <v>73.222099999999998</v>
      </c>
      <c r="M11" s="7">
        <v>3.3500000000000002E-2</v>
      </c>
      <c r="N11" s="7">
        <v>108.7889</v>
      </c>
      <c r="O11" s="7">
        <v>4.58E-2</v>
      </c>
      <c r="P11" s="7">
        <v>92.136600000000001</v>
      </c>
      <c r="Q11" s="34">
        <v>0.16</v>
      </c>
      <c r="R11" s="7">
        <v>291.99400000000003</v>
      </c>
      <c r="S11" s="24">
        <f t="shared" si="0"/>
        <v>286.59896475831698</v>
      </c>
      <c r="T11">
        <f t="shared" si="3"/>
        <v>5.3950352416830469</v>
      </c>
      <c r="U11">
        <f t="shared" si="4"/>
        <v>0.68031646916885991</v>
      </c>
      <c r="W11" s="27" t="s">
        <v>5</v>
      </c>
      <c r="X11" s="27"/>
      <c r="Y11" s="15" t="s">
        <v>15</v>
      </c>
      <c r="Z11" s="15"/>
      <c r="AA11" s="15">
        <v>1</v>
      </c>
    </row>
    <row r="12" spans="1:38" x14ac:dyDescent="0.2">
      <c r="A12" s="1">
        <v>8.8700000000000001E-2</v>
      </c>
      <c r="B12" s="1">
        <v>134.95410000000001</v>
      </c>
      <c r="C12" s="1">
        <v>7.0099999999999996E-2</v>
      </c>
      <c r="D12" s="1">
        <v>91.739000000000004</v>
      </c>
      <c r="E12" s="1">
        <v>8.4099999999999994E-2</v>
      </c>
      <c r="F12" s="1">
        <v>59.349899999999998</v>
      </c>
      <c r="G12" s="4">
        <v>7.3599999999999999E-2</v>
      </c>
      <c r="H12" s="4">
        <v>111.3807</v>
      </c>
      <c r="I12" s="4">
        <v>6.9199999999999998E-2</v>
      </c>
      <c r="J12" s="4">
        <v>88.381399999999999</v>
      </c>
      <c r="K12" s="4">
        <v>8.48E-2</v>
      </c>
      <c r="L12" s="4">
        <v>75.552800000000005</v>
      </c>
      <c r="M12" s="7">
        <v>3.7400000000000003E-2</v>
      </c>
      <c r="N12" s="7">
        <v>114.7101</v>
      </c>
      <c r="O12" s="7">
        <v>5.67E-2</v>
      </c>
      <c r="P12" s="7">
        <v>102.4306</v>
      </c>
      <c r="Q12" s="34">
        <v>0.18</v>
      </c>
      <c r="R12" s="7">
        <v>291.93689999999998</v>
      </c>
      <c r="S12" s="24">
        <f t="shared" si="0"/>
        <v>288.35018107338431</v>
      </c>
      <c r="T12">
        <f t="shared" si="3"/>
        <v>3.5867189266156743</v>
      </c>
      <c r="U12">
        <f t="shared" si="4"/>
        <v>0.64833558253809442</v>
      </c>
      <c r="W12" s="27" t="s">
        <v>4</v>
      </c>
      <c r="X12" s="27"/>
      <c r="Y12" s="15"/>
      <c r="Z12" s="15"/>
      <c r="AA12" s="15"/>
    </row>
    <row r="13" spans="1:38" x14ac:dyDescent="0.2">
      <c r="A13" s="1">
        <v>9.8699999999999996E-2</v>
      </c>
      <c r="B13" s="1">
        <v>139.10489999999999</v>
      </c>
      <c r="C13" s="1">
        <v>7.9399999999999998E-2</v>
      </c>
      <c r="D13" s="1">
        <v>94.640699999999995</v>
      </c>
      <c r="E13" s="1">
        <v>9.4200000000000006E-2</v>
      </c>
      <c r="F13" s="1">
        <v>60.953400000000002</v>
      </c>
      <c r="G13" s="4">
        <v>8.5400000000000004E-2</v>
      </c>
      <c r="H13" s="4">
        <v>116.0029</v>
      </c>
      <c r="I13" s="4">
        <v>7.8399999999999997E-2</v>
      </c>
      <c r="J13" s="4">
        <v>92.851100000000002</v>
      </c>
      <c r="K13" s="4">
        <v>9.7799999999999998E-2</v>
      </c>
      <c r="L13" s="4">
        <v>77.567099999999996</v>
      </c>
      <c r="M13" s="7">
        <v>4.58E-2</v>
      </c>
      <c r="N13" s="7">
        <v>120.78530000000001</v>
      </c>
      <c r="O13" s="7">
        <v>6.54E-2</v>
      </c>
      <c r="P13" s="7">
        <v>110.6581</v>
      </c>
      <c r="Q13" s="34">
        <v>0.2</v>
      </c>
      <c r="R13" s="7">
        <v>291.85809999999998</v>
      </c>
      <c r="S13" s="24">
        <f t="shared" si="0"/>
        <v>289.62473022914895</v>
      </c>
      <c r="T13">
        <f t="shared" si="3"/>
        <v>2.2333697708510272</v>
      </c>
      <c r="U13">
        <f t="shared" si="4"/>
        <v>0.61785808022336541</v>
      </c>
      <c r="W13" s="27" t="s">
        <v>9</v>
      </c>
      <c r="X13" s="27">
        <v>2.407482457740497</v>
      </c>
    </row>
    <row r="14" spans="1:38" x14ac:dyDescent="0.2">
      <c r="A14" s="1">
        <v>0.108</v>
      </c>
      <c r="B14" s="1">
        <v>144.3065</v>
      </c>
      <c r="C14" s="1">
        <v>8.9700000000000002E-2</v>
      </c>
      <c r="D14" s="1">
        <v>97.057599999999994</v>
      </c>
      <c r="E14" s="1">
        <v>0.1043</v>
      </c>
      <c r="F14" s="1">
        <v>62.282699999999998</v>
      </c>
      <c r="G14" s="4">
        <v>9.7100000000000006E-2</v>
      </c>
      <c r="H14" s="4">
        <v>120.2118</v>
      </c>
      <c r="I14" s="4">
        <v>9.2399999999999996E-2</v>
      </c>
      <c r="J14" s="4">
        <v>96.168800000000005</v>
      </c>
      <c r="K14" s="4">
        <v>0.1071</v>
      </c>
      <c r="L14" s="4">
        <v>79.367599999999996</v>
      </c>
      <c r="M14" s="7">
        <v>7.1400000000000005E-2</v>
      </c>
      <c r="N14" s="7">
        <v>133.6414</v>
      </c>
      <c r="O14" s="7">
        <v>7.2499999999999995E-2</v>
      </c>
      <c r="P14" s="7">
        <v>117.2449</v>
      </c>
      <c r="Q14" s="34">
        <v>0.22</v>
      </c>
      <c r="R14" s="7">
        <v>291.75209999999998</v>
      </c>
      <c r="S14" s="24">
        <f t="shared" si="0"/>
        <v>290.51980048686238</v>
      </c>
      <c r="T14">
        <f t="shared" si="3"/>
        <v>1.2322995131376047</v>
      </c>
      <c r="U14">
        <f t="shared" si="4"/>
        <v>0.58881328987503501</v>
      </c>
      <c r="V14" s="11"/>
      <c r="W14" s="27" t="s">
        <v>10</v>
      </c>
      <c r="X14" s="27">
        <v>8.8723113918844163</v>
      </c>
      <c r="Y14" s="11"/>
    </row>
    <row r="15" spans="1:38" x14ac:dyDescent="0.2">
      <c r="A15" s="1">
        <v>0.11799999999999999</v>
      </c>
      <c r="B15" s="1">
        <v>147.82329999999999</v>
      </c>
      <c r="C15" s="1">
        <v>9.9599999999999994E-2</v>
      </c>
      <c r="D15" s="1">
        <v>99.429599999999994</v>
      </c>
      <c r="E15" s="1">
        <v>0.1142</v>
      </c>
      <c r="F15" s="1">
        <v>63.479399999999998</v>
      </c>
      <c r="G15" s="4">
        <v>0.10639999999999999</v>
      </c>
      <c r="H15" s="4">
        <v>123.9278</v>
      </c>
      <c r="I15" s="4">
        <v>0.1031</v>
      </c>
      <c r="J15" s="4">
        <v>98.662999999999997</v>
      </c>
      <c r="K15" s="4">
        <v>0.1173</v>
      </c>
      <c r="L15" s="4">
        <v>81.075199999999995</v>
      </c>
      <c r="M15" s="7">
        <v>8.1500000000000003E-2</v>
      </c>
      <c r="N15" s="7">
        <v>140.47030000000001</v>
      </c>
      <c r="O15" s="7">
        <v>8.09E-2</v>
      </c>
      <c r="P15" s="7">
        <v>122.6557</v>
      </c>
      <c r="Q15" s="34">
        <v>0.24</v>
      </c>
      <c r="R15" s="7">
        <v>291.61669999999998</v>
      </c>
      <c r="S15" s="24">
        <f t="shared" si="0"/>
        <v>291.109174733131</v>
      </c>
      <c r="T15">
        <f t="shared" si="3"/>
        <v>0.50752526686898136</v>
      </c>
      <c r="U15">
        <f t="shared" si="4"/>
        <v>0.56113386136849452</v>
      </c>
      <c r="V15" s="11"/>
      <c r="W15" s="27" t="s">
        <v>0</v>
      </c>
      <c r="X15" s="27">
        <v>0.12697683971386639</v>
      </c>
      <c r="Y15" s="11"/>
    </row>
    <row r="16" spans="1:38" x14ac:dyDescent="0.2">
      <c r="A16" s="1">
        <v>0.1275</v>
      </c>
      <c r="B16" s="1">
        <v>152.3946</v>
      </c>
      <c r="C16" s="1">
        <v>0.1096</v>
      </c>
      <c r="D16" s="1">
        <v>101.6065</v>
      </c>
      <c r="E16" s="1">
        <v>0.12470000000000001</v>
      </c>
      <c r="F16" s="1">
        <v>64.403700000000001</v>
      </c>
      <c r="G16" s="4">
        <v>0.1171</v>
      </c>
      <c r="H16" s="4">
        <v>126.99590000000001</v>
      </c>
      <c r="I16" s="4">
        <v>0.1128</v>
      </c>
      <c r="J16" s="4">
        <v>100.8986</v>
      </c>
      <c r="K16" s="4">
        <v>0.12920000000000001</v>
      </c>
      <c r="L16" s="4">
        <v>82.700400000000002</v>
      </c>
      <c r="M16" s="7">
        <v>9.6100000000000005E-2</v>
      </c>
      <c r="N16" s="7">
        <v>154.40350000000001</v>
      </c>
      <c r="O16" s="7">
        <v>9.1999999999999998E-2</v>
      </c>
      <c r="P16" s="7">
        <v>127.2582</v>
      </c>
      <c r="Q16" s="34">
        <v>0.26</v>
      </c>
      <c r="R16" s="7">
        <v>291.44920000000002</v>
      </c>
      <c r="S16" s="24">
        <f t="shared" si="0"/>
        <v>291.45018865093266</v>
      </c>
      <c r="T16">
        <f t="shared" si="3"/>
        <v>9.8865093264066672E-4</v>
      </c>
      <c r="U16">
        <f t="shared" si="4"/>
        <v>0.53475561063022625</v>
      </c>
      <c r="V16" s="11"/>
      <c r="W16" s="27" t="s">
        <v>11</v>
      </c>
      <c r="X16" s="27">
        <v>14.430114566415607</v>
      </c>
      <c r="Y16" s="11"/>
    </row>
    <row r="17" spans="1:25" x14ac:dyDescent="0.2">
      <c r="A17" s="1">
        <v>0.13750000000000001</v>
      </c>
      <c r="B17" s="1">
        <v>155.76679999999999</v>
      </c>
      <c r="C17" s="1">
        <v>0.1196</v>
      </c>
      <c r="D17" s="1">
        <v>103.8775</v>
      </c>
      <c r="E17" s="1">
        <v>0.13500000000000001</v>
      </c>
      <c r="F17" s="1">
        <v>65.281199999999998</v>
      </c>
      <c r="G17" s="4">
        <v>0.12870000000000001</v>
      </c>
      <c r="H17" s="4">
        <v>130.0204</v>
      </c>
      <c r="I17" s="4">
        <v>0.12479999999999999</v>
      </c>
      <c r="J17" s="4">
        <v>103.24930000000001</v>
      </c>
      <c r="K17" s="4">
        <v>0.13969999999999999</v>
      </c>
      <c r="L17" s="4">
        <v>84.261200000000002</v>
      </c>
      <c r="M17" s="7">
        <v>0.1021</v>
      </c>
      <c r="N17" s="7">
        <v>160.93819999999999</v>
      </c>
      <c r="O17" s="7">
        <v>0.1056</v>
      </c>
      <c r="P17" s="7">
        <v>131.32300000000001</v>
      </c>
      <c r="Q17" s="34">
        <v>0.28000000000000003</v>
      </c>
      <c r="R17" s="7">
        <v>291.24740000000003</v>
      </c>
      <c r="S17" s="24">
        <f t="shared" si="0"/>
        <v>291.58823686845068</v>
      </c>
      <c r="T17">
        <f t="shared" si="3"/>
        <v>0.34083686845065131</v>
      </c>
      <c r="U17">
        <f t="shared" si="4"/>
        <v>0.50961737080542158</v>
      </c>
      <c r="V17" s="11"/>
      <c r="W17" s="27" t="s">
        <v>12</v>
      </c>
      <c r="X17" s="27">
        <v>6.3844803589954573</v>
      </c>
      <c r="Y17" s="11"/>
    </row>
    <row r="18" spans="1:25" x14ac:dyDescent="0.2">
      <c r="A18" s="1">
        <v>0.1479</v>
      </c>
      <c r="B18" s="1">
        <v>159.4896</v>
      </c>
      <c r="C18" s="1">
        <v>0.12939999999999999</v>
      </c>
      <c r="D18" s="1">
        <v>106.10250000000001</v>
      </c>
      <c r="E18" s="1">
        <v>0.14499999999999999</v>
      </c>
      <c r="F18" s="1">
        <v>66.051299999999998</v>
      </c>
      <c r="G18" s="4">
        <v>0.13730000000000001</v>
      </c>
      <c r="H18" s="4">
        <v>133.19589999999999</v>
      </c>
      <c r="I18" s="4">
        <v>0.1356</v>
      </c>
      <c r="J18" s="4">
        <v>105.7141</v>
      </c>
      <c r="K18" s="4">
        <v>0.1484</v>
      </c>
      <c r="L18" s="4">
        <v>85.819699999999997</v>
      </c>
      <c r="M18" s="7">
        <v>0.11459999999999999</v>
      </c>
      <c r="N18" s="7">
        <v>171.9991</v>
      </c>
      <c r="O18" s="7">
        <v>0.1182</v>
      </c>
      <c r="P18" s="7">
        <v>135.0538</v>
      </c>
      <c r="Q18" s="34">
        <v>0.3</v>
      </c>
      <c r="R18" s="7">
        <v>291.01069999999999</v>
      </c>
      <c r="S18" s="24">
        <f t="shared" si="0"/>
        <v>291.55980814685705</v>
      </c>
      <c r="T18">
        <f t="shared" si="3"/>
        <v>0.54910814685706555</v>
      </c>
      <c r="U18">
        <f t="shared" si="4"/>
        <v>0.48566085042203561</v>
      </c>
      <c r="V18" s="11"/>
      <c r="W18" s="27" t="s">
        <v>14</v>
      </c>
      <c r="X18" s="27">
        <v>-12.424444541309043</v>
      </c>
      <c r="Y18" s="11"/>
    </row>
    <row r="19" spans="1:25" x14ac:dyDescent="0.2">
      <c r="A19" s="1">
        <v>0.15759999999999999</v>
      </c>
      <c r="B19" s="1">
        <v>161.8476</v>
      </c>
      <c r="C19" s="1">
        <v>0.1391</v>
      </c>
      <c r="D19" s="1">
        <v>108.3484</v>
      </c>
      <c r="E19" s="1">
        <v>0.15490000000000001</v>
      </c>
      <c r="F19" s="1">
        <v>66.786100000000005</v>
      </c>
      <c r="G19" s="4">
        <v>0.14760000000000001</v>
      </c>
      <c r="H19" s="4">
        <v>136.518</v>
      </c>
      <c r="I19" s="4">
        <v>0.14599999999999999</v>
      </c>
      <c r="J19" s="4">
        <v>108.04640000000001</v>
      </c>
      <c r="K19" s="4">
        <v>0.1595</v>
      </c>
      <c r="L19" s="4">
        <v>87.372200000000007</v>
      </c>
      <c r="M19" s="7">
        <v>0.12379999999999999</v>
      </c>
      <c r="N19" s="7">
        <v>176.83959999999999</v>
      </c>
      <c r="O19" s="7">
        <v>0.12870000000000001</v>
      </c>
      <c r="P19" s="7">
        <v>138.58600000000001</v>
      </c>
      <c r="Q19" s="34">
        <v>0.32</v>
      </c>
      <c r="R19" s="7">
        <v>290.73439999999999</v>
      </c>
      <c r="S19" s="24">
        <f t="shared" si="0"/>
        <v>291.39459814759186</v>
      </c>
      <c r="T19">
        <f t="shared" si="3"/>
        <v>0.66019814759187057</v>
      </c>
      <c r="U19">
        <f t="shared" si="4"/>
        <v>0.46283049822238431</v>
      </c>
      <c r="V19" s="11"/>
      <c r="W19" s="27" t="s">
        <v>1</v>
      </c>
      <c r="X19" s="27">
        <v>5.789545005974281</v>
      </c>
      <c r="Y19" s="11"/>
    </row>
    <row r="20" spans="1:25" x14ac:dyDescent="0.2">
      <c r="A20" s="1">
        <v>0.16669999999999999</v>
      </c>
      <c r="B20" s="1">
        <v>164.85319999999999</v>
      </c>
      <c r="C20" s="1">
        <v>0.14929999999999999</v>
      </c>
      <c r="D20" s="1">
        <v>110.4787</v>
      </c>
      <c r="E20" s="1">
        <v>0.16489999999999999</v>
      </c>
      <c r="F20" s="1">
        <v>67.435500000000005</v>
      </c>
      <c r="G20" s="4">
        <v>0.16</v>
      </c>
      <c r="H20" s="4">
        <v>139.78829999999999</v>
      </c>
      <c r="I20" s="4">
        <v>0.15609999999999999</v>
      </c>
      <c r="J20" s="4">
        <v>110.02370000000001</v>
      </c>
      <c r="K20" s="4">
        <v>0.1704</v>
      </c>
      <c r="L20" s="4">
        <v>88.870099999999994</v>
      </c>
      <c r="M20" s="7">
        <v>0.1454</v>
      </c>
      <c r="N20" s="7">
        <v>185.4821</v>
      </c>
      <c r="O20" s="7">
        <v>0.13789999999999999</v>
      </c>
      <c r="P20" s="7">
        <v>141.98939999999999</v>
      </c>
      <c r="Q20" s="34">
        <v>0.34</v>
      </c>
      <c r="R20" s="7">
        <v>290.4187</v>
      </c>
      <c r="S20" s="24">
        <f t="shared" si="0"/>
        <v>291.11702174845163</v>
      </c>
      <c r="T20">
        <f t="shared" si="3"/>
        <v>0.69832174845163308</v>
      </c>
      <c r="U20">
        <f t="shared" si="4"/>
        <v>0.4410733743488523</v>
      </c>
    </row>
    <row r="21" spans="1:25" x14ac:dyDescent="0.2">
      <c r="A21" s="1">
        <v>0.1774</v>
      </c>
      <c r="B21" s="1">
        <v>167.4289</v>
      </c>
      <c r="C21" s="1">
        <v>0.15989999999999999</v>
      </c>
      <c r="D21" s="1">
        <v>112.53619999999999</v>
      </c>
      <c r="E21" s="1">
        <v>0.17430000000000001</v>
      </c>
      <c r="F21" s="1">
        <v>68.024199999999993</v>
      </c>
      <c r="G21" s="4">
        <v>0.16919999999999999</v>
      </c>
      <c r="H21" s="4">
        <v>142.8415</v>
      </c>
      <c r="I21" s="4">
        <v>0.1656</v>
      </c>
      <c r="J21" s="4">
        <v>111.61069999999999</v>
      </c>
      <c r="K21" s="4">
        <v>0.18079999999999999</v>
      </c>
      <c r="L21" s="4">
        <v>90.330500000000001</v>
      </c>
      <c r="M21" s="7">
        <v>0.15870000000000001</v>
      </c>
      <c r="N21" s="7">
        <v>189.36349999999999</v>
      </c>
      <c r="O21" s="7">
        <v>0.1472</v>
      </c>
      <c r="P21" s="7">
        <v>145.2585</v>
      </c>
      <c r="Q21" s="34">
        <v>0.36</v>
      </c>
      <c r="R21" s="7">
        <v>290.07139999999998</v>
      </c>
      <c r="S21" s="24">
        <f t="shared" si="0"/>
        <v>290.74732181536058</v>
      </c>
      <c r="T21">
        <f t="shared" si="3"/>
        <v>0.6759218153605957</v>
      </c>
      <c r="U21">
        <f t="shared" si="4"/>
        <v>0.42033902758501018</v>
      </c>
    </row>
    <row r="22" spans="1:25" x14ac:dyDescent="0.2">
      <c r="A22" s="1">
        <v>0.18740000000000001</v>
      </c>
      <c r="B22" s="1">
        <v>169.88570000000001</v>
      </c>
      <c r="C22" s="1">
        <v>0.17019999999999999</v>
      </c>
      <c r="D22" s="1">
        <v>114.393</v>
      </c>
      <c r="E22" s="1">
        <v>0.18579999999999999</v>
      </c>
      <c r="F22" s="1">
        <v>68.532700000000006</v>
      </c>
      <c r="G22" s="4">
        <v>0.17960000000000001</v>
      </c>
      <c r="H22" s="4">
        <v>145.07679999999999</v>
      </c>
      <c r="I22" s="4">
        <v>0.17560000000000001</v>
      </c>
      <c r="J22" s="4">
        <v>113.02379999999999</v>
      </c>
      <c r="K22" s="4">
        <v>0.19040000000000001</v>
      </c>
      <c r="L22" s="4">
        <v>91.762</v>
      </c>
      <c r="M22" s="7">
        <v>0.18179999999999999</v>
      </c>
      <c r="N22" s="7">
        <v>196.40809999999999</v>
      </c>
      <c r="O22" s="7">
        <v>0.1575</v>
      </c>
      <c r="P22" s="7">
        <v>148.32929999999999</v>
      </c>
      <c r="Q22" s="34">
        <v>0.38</v>
      </c>
      <c r="R22" s="7">
        <v>289.6884</v>
      </c>
      <c r="S22" s="24">
        <f t="shared" si="0"/>
        <v>290.30239917134031</v>
      </c>
      <c r="T22">
        <f t="shared" si="3"/>
        <v>0.61399917134031057</v>
      </c>
      <c r="U22">
        <f t="shared" si="4"/>
        <v>0.40057937836748425</v>
      </c>
    </row>
    <row r="23" spans="1:25" x14ac:dyDescent="0.2">
      <c r="A23" s="1">
        <v>0.1961</v>
      </c>
      <c r="B23" s="1">
        <v>172.2517</v>
      </c>
      <c r="C23" s="1">
        <v>0.17949999999999999</v>
      </c>
      <c r="D23" s="1">
        <v>116.0912</v>
      </c>
      <c r="E23" s="1">
        <v>0.1958</v>
      </c>
      <c r="F23" s="1">
        <v>68.903700000000001</v>
      </c>
      <c r="G23" s="4">
        <v>0.18990000000000001</v>
      </c>
      <c r="H23" s="4">
        <v>146.76230000000001</v>
      </c>
      <c r="I23" s="4">
        <v>0.18360000000000001</v>
      </c>
      <c r="J23" s="4">
        <v>114.5767</v>
      </c>
      <c r="K23" s="4">
        <v>0.20130000000000001</v>
      </c>
      <c r="L23" s="4">
        <v>93.078500000000005</v>
      </c>
      <c r="M23" s="7">
        <v>0.19109999999999999</v>
      </c>
      <c r="N23" s="7">
        <v>199.6199</v>
      </c>
      <c r="O23" s="7">
        <v>0.16930000000000001</v>
      </c>
      <c r="P23" s="7">
        <v>151.13509999999999</v>
      </c>
      <c r="Q23" s="34">
        <v>0.4</v>
      </c>
      <c r="R23" s="7">
        <v>289.27229999999997</v>
      </c>
      <c r="S23" s="24">
        <f t="shared" si="0"/>
        <v>289.79644524143504</v>
      </c>
      <c r="T23">
        <f t="shared" si="3"/>
        <v>0.52414524143506469</v>
      </c>
      <c r="U23">
        <f t="shared" si="4"/>
        <v>0.38174860729730264</v>
      </c>
    </row>
    <row r="24" spans="1:25" x14ac:dyDescent="0.2">
      <c r="A24" s="1">
        <v>0.20710000000000001</v>
      </c>
      <c r="B24" s="1">
        <v>174.148</v>
      </c>
      <c r="C24" s="1">
        <v>0.18859999999999999</v>
      </c>
      <c r="D24" s="1">
        <v>117.68989999999999</v>
      </c>
      <c r="E24" s="1">
        <v>0.20630000000000001</v>
      </c>
      <c r="F24" s="1">
        <v>69.2363</v>
      </c>
      <c r="G24" s="4">
        <v>0.2006</v>
      </c>
      <c r="H24" s="4">
        <v>148.3261</v>
      </c>
      <c r="I24" s="4">
        <v>0.1956</v>
      </c>
      <c r="J24" s="4">
        <v>116.545</v>
      </c>
      <c r="K24" s="4">
        <v>0.2114</v>
      </c>
      <c r="L24" s="4">
        <v>94.228399999999993</v>
      </c>
      <c r="M24" s="7">
        <v>0.2059</v>
      </c>
      <c r="N24" s="7">
        <v>205.50720000000001</v>
      </c>
      <c r="O24" s="7">
        <v>0.18160000000000001</v>
      </c>
      <c r="P24" s="7">
        <v>153.69229999999999</v>
      </c>
      <c r="Q24" s="34">
        <v>0.42</v>
      </c>
      <c r="R24" s="7">
        <v>288.8331</v>
      </c>
      <c r="S24" s="24">
        <f t="shared" si="0"/>
        <v>289.24143204036159</v>
      </c>
      <c r="T24">
        <f t="shared" si="3"/>
        <v>0.40833204036158577</v>
      </c>
      <c r="U24">
        <f t="shared" si="4"/>
        <v>0.36380304889219317</v>
      </c>
    </row>
    <row r="25" spans="1:25" x14ac:dyDescent="0.2">
      <c r="A25" s="1">
        <v>0.2175</v>
      </c>
      <c r="B25" s="1">
        <v>176.3734</v>
      </c>
      <c r="C25" s="1">
        <v>0.1996</v>
      </c>
      <c r="D25" s="1">
        <v>119.1332</v>
      </c>
      <c r="E25" s="1">
        <v>0.21659999999999999</v>
      </c>
      <c r="F25" s="1">
        <v>69.379000000000005</v>
      </c>
      <c r="G25" s="4">
        <v>0.21079999999999999</v>
      </c>
      <c r="H25" s="4">
        <v>149.98410000000001</v>
      </c>
      <c r="I25" s="4">
        <v>0.20599999999999999</v>
      </c>
      <c r="J25" s="4">
        <v>118.8134</v>
      </c>
      <c r="K25" s="4">
        <v>0.2223</v>
      </c>
      <c r="L25" s="4">
        <v>95.171899999999994</v>
      </c>
      <c r="M25" s="7">
        <v>0.2218</v>
      </c>
      <c r="N25" s="7">
        <v>210.79900000000001</v>
      </c>
      <c r="O25" s="7">
        <v>0.19359999999999999</v>
      </c>
      <c r="P25" s="7">
        <v>156.1122</v>
      </c>
      <c r="Q25" s="34">
        <v>0.44</v>
      </c>
      <c r="R25" s="7">
        <v>288.36279999999999</v>
      </c>
      <c r="S25" s="24">
        <f t="shared" si="0"/>
        <v>288.64749706072621</v>
      </c>
      <c r="T25">
        <f t="shared" si="3"/>
        <v>0.28469706072621648</v>
      </c>
      <c r="U25">
        <f t="shared" si="4"/>
        <v>0.34670109033346203</v>
      </c>
    </row>
    <row r="26" spans="1:25" x14ac:dyDescent="0.2">
      <c r="A26" s="1">
        <v>0.22700000000000001</v>
      </c>
      <c r="B26" s="1">
        <v>177.78280000000001</v>
      </c>
      <c r="C26" s="1">
        <v>0.21029999999999999</v>
      </c>
      <c r="D26" s="1">
        <v>120.5347</v>
      </c>
      <c r="G26" s="4">
        <v>0.2213</v>
      </c>
      <c r="H26" s="4">
        <v>152.05600000000001</v>
      </c>
      <c r="I26" s="4">
        <v>0.21590000000000001</v>
      </c>
      <c r="J26" s="4">
        <v>120.9644</v>
      </c>
      <c r="K26" s="4">
        <v>0.23369999999999999</v>
      </c>
      <c r="L26" s="4">
        <v>95.933499999999995</v>
      </c>
      <c r="M26" s="7">
        <v>0.23150000000000001</v>
      </c>
      <c r="N26" s="7">
        <v>213.2594</v>
      </c>
      <c r="O26" s="7">
        <v>0.2039</v>
      </c>
      <c r="P26" s="7">
        <v>158.5137</v>
      </c>
      <c r="Q26" s="34">
        <v>0.46</v>
      </c>
      <c r="R26" s="7">
        <v>287.88170000000002</v>
      </c>
      <c r="S26" s="24">
        <f t="shared" si="0"/>
        <v>288.02324941620788</v>
      </c>
      <c r="T26">
        <f t="shared" si="3"/>
        <v>0.14154941620785166</v>
      </c>
      <c r="U26">
        <f t="shared" si="4"/>
        <v>0.33040307497266508</v>
      </c>
    </row>
    <row r="27" spans="1:25" x14ac:dyDescent="0.2">
      <c r="A27" s="1">
        <v>0.23769999999999999</v>
      </c>
      <c r="B27" s="1">
        <v>180.1626</v>
      </c>
      <c r="C27" s="1">
        <v>0.2203</v>
      </c>
      <c r="D27" s="1">
        <v>121.7621</v>
      </c>
      <c r="G27" s="4">
        <v>0.23219999999999999</v>
      </c>
      <c r="H27" s="4">
        <v>154.09289999999999</v>
      </c>
      <c r="I27" s="4">
        <v>0.2273</v>
      </c>
      <c r="J27" s="4">
        <v>122.6724</v>
      </c>
      <c r="K27" s="4">
        <v>0.24379999999999999</v>
      </c>
      <c r="L27" s="4">
        <v>96.564300000000003</v>
      </c>
      <c r="M27" s="7">
        <v>0.24179999999999999</v>
      </c>
      <c r="N27" s="7">
        <v>215.59</v>
      </c>
      <c r="O27" s="7">
        <v>0.21360000000000001</v>
      </c>
      <c r="P27" s="7">
        <v>160.90889999999999</v>
      </c>
      <c r="Q27" s="34">
        <v>0.48</v>
      </c>
      <c r="R27" s="7">
        <v>287.36669999999998</v>
      </c>
      <c r="S27" s="24">
        <f t="shared" si="0"/>
        <v>287.37601608634117</v>
      </c>
      <c r="T27">
        <f t="shared" si="3"/>
        <v>9.3160863411867467E-3</v>
      </c>
      <c r="U27">
        <f t="shared" si="4"/>
        <v>0.31487121037431676</v>
      </c>
    </row>
    <row r="28" spans="1:25" x14ac:dyDescent="0.2">
      <c r="A28" s="1">
        <v>0.24779999999999999</v>
      </c>
      <c r="B28" s="1">
        <v>181.38460000000001</v>
      </c>
      <c r="C28" s="1">
        <v>0.23050000000000001</v>
      </c>
      <c r="D28" s="1">
        <v>123.0314</v>
      </c>
      <c r="G28" s="4">
        <v>0.24160000000000001</v>
      </c>
      <c r="H28" s="4">
        <v>155.61930000000001</v>
      </c>
      <c r="I28" s="4">
        <v>0.2379</v>
      </c>
      <c r="J28" s="4">
        <v>123.92449999999999</v>
      </c>
      <c r="K28" s="4">
        <v>0.25430000000000003</v>
      </c>
      <c r="L28" s="4">
        <v>97.0779</v>
      </c>
      <c r="M28" s="7">
        <v>0.25259999999999999</v>
      </c>
      <c r="N28" s="7">
        <v>217.77770000000001</v>
      </c>
      <c r="O28" s="7">
        <v>0.2228</v>
      </c>
      <c r="P28" s="7">
        <v>163.14609999999999</v>
      </c>
      <c r="Q28" s="34">
        <v>0.5</v>
      </c>
      <c r="R28" s="7">
        <v>286.8544</v>
      </c>
      <c r="S28" s="24">
        <f t="shared" si="0"/>
        <v>286.71204197286318</v>
      </c>
      <c r="T28">
        <f t="shared" si="3"/>
        <v>0.14235802713682233</v>
      </c>
      <c r="U28">
        <f t="shared" si="4"/>
        <v>0.30006948068140599</v>
      </c>
    </row>
    <row r="29" spans="1:25" x14ac:dyDescent="0.2">
      <c r="A29" s="1">
        <v>0.2576</v>
      </c>
      <c r="B29" s="1">
        <v>183.35740000000001</v>
      </c>
      <c r="C29" s="1">
        <v>0.24079999999999999</v>
      </c>
      <c r="D29" s="1">
        <v>124.1503</v>
      </c>
      <c r="G29" s="4">
        <v>0.25180000000000002</v>
      </c>
      <c r="H29" s="4">
        <v>156.58959999999999</v>
      </c>
      <c r="I29" s="4">
        <v>0.24929999999999999</v>
      </c>
      <c r="J29" s="4">
        <v>124.96599999999999</v>
      </c>
      <c r="K29" s="4">
        <v>0.26569999999999999</v>
      </c>
      <c r="L29" s="4">
        <v>97.476299999999995</v>
      </c>
      <c r="M29" s="7">
        <v>0.27510000000000001</v>
      </c>
      <c r="N29" s="7">
        <v>221.65090000000001</v>
      </c>
      <c r="O29" s="7">
        <v>0.23319999999999999</v>
      </c>
      <c r="P29" s="7">
        <v>164.9776</v>
      </c>
      <c r="Q29" s="34">
        <v>0.6</v>
      </c>
      <c r="R29" s="7">
        <v>284.1146</v>
      </c>
      <c r="S29" s="24">
        <f t="shared" si="0"/>
        <v>283.30235363563509</v>
      </c>
      <c r="T29">
        <f t="shared" si="3"/>
        <v>0.81224636436490982</v>
      </c>
      <c r="U29">
        <f t="shared" si="4"/>
        <v>0.23586646163265487</v>
      </c>
    </row>
    <row r="30" spans="1:25" x14ac:dyDescent="0.2">
      <c r="A30" s="1">
        <v>0.26819999999999999</v>
      </c>
      <c r="B30" s="1">
        <v>184.35149999999999</v>
      </c>
      <c r="C30" s="1">
        <v>0.25059999999999999</v>
      </c>
      <c r="D30" s="1">
        <v>125.3379</v>
      </c>
      <c r="G30" s="4">
        <v>0.26390000000000002</v>
      </c>
      <c r="H30" s="4">
        <v>157.3312</v>
      </c>
      <c r="I30" s="4">
        <v>0.26069999999999999</v>
      </c>
      <c r="J30" s="4">
        <v>126.09399999999999</v>
      </c>
      <c r="K30" s="4">
        <v>0.27710000000000001</v>
      </c>
      <c r="L30" s="4">
        <v>97.768199999999993</v>
      </c>
      <c r="M30" s="7">
        <v>0.2858</v>
      </c>
      <c r="N30" s="7">
        <v>223.30840000000001</v>
      </c>
      <c r="O30" s="7">
        <v>0.2445</v>
      </c>
      <c r="P30" s="7">
        <v>166.23779999999999</v>
      </c>
      <c r="Q30" s="34">
        <v>0.7</v>
      </c>
      <c r="R30" s="7">
        <v>281.33589999999998</v>
      </c>
      <c r="S30" s="24">
        <f t="shared" si="0"/>
        <v>280.01094271643501</v>
      </c>
      <c r="T30">
        <f t="shared" si="3"/>
        <v>1.3249572835649701</v>
      </c>
      <c r="U30">
        <f t="shared" si="4"/>
        <v>0.18540035326743576</v>
      </c>
    </row>
    <row r="31" spans="1:25" x14ac:dyDescent="0.2">
      <c r="A31" s="1">
        <v>0.2777</v>
      </c>
      <c r="B31" s="1">
        <v>185.9332</v>
      </c>
      <c r="C31" s="1">
        <v>0.26150000000000001</v>
      </c>
      <c r="D31" s="1">
        <v>126.3467</v>
      </c>
      <c r="G31" s="4">
        <v>0.27360000000000001</v>
      </c>
      <c r="H31" s="4">
        <v>157.94820000000001</v>
      </c>
      <c r="I31" s="4">
        <v>0.27200000000000002</v>
      </c>
      <c r="J31" s="4">
        <v>127.425</v>
      </c>
      <c r="K31" s="4"/>
      <c r="L31" s="4"/>
      <c r="M31" s="7">
        <v>0.30320000000000003</v>
      </c>
      <c r="N31" s="7">
        <v>226.04429999999999</v>
      </c>
      <c r="O31" s="7">
        <v>0.25569999999999998</v>
      </c>
      <c r="P31" s="7">
        <v>166.98349999999999</v>
      </c>
      <c r="Q31" s="34">
        <v>0.8</v>
      </c>
      <c r="R31" s="7">
        <v>278.65370000000001</v>
      </c>
      <c r="S31" s="24">
        <f t="shared" si="0"/>
        <v>277.02751904406716</v>
      </c>
      <c r="T31">
        <f t="shared" si="3"/>
        <v>1.6261809559328526</v>
      </c>
      <c r="U31">
        <f t="shared" si="4"/>
        <v>0.14573199917343019</v>
      </c>
    </row>
    <row r="32" spans="1:25" x14ac:dyDescent="0.2">
      <c r="A32" s="1">
        <v>0.2873</v>
      </c>
      <c r="B32" s="1">
        <v>187.1439</v>
      </c>
      <c r="C32" s="1">
        <v>0.2717</v>
      </c>
      <c r="D32" s="1">
        <v>127.3656</v>
      </c>
      <c r="G32" s="4">
        <v>0.28520000000000001</v>
      </c>
      <c r="H32" s="4">
        <v>159.06370000000001</v>
      </c>
      <c r="I32" s="4">
        <v>0.28260000000000002</v>
      </c>
      <c r="J32" s="4">
        <v>128.78819999999999</v>
      </c>
      <c r="K32" s="4"/>
      <c r="L32" s="4"/>
      <c r="M32" s="7">
        <v>0.31080000000000002</v>
      </c>
      <c r="N32" s="7">
        <v>227.1437</v>
      </c>
      <c r="O32" s="7">
        <v>0.26700000000000002</v>
      </c>
      <c r="P32" s="7">
        <v>167.47880000000001</v>
      </c>
      <c r="Q32" s="34">
        <v>0.9</v>
      </c>
      <c r="R32" s="7">
        <v>276.11020000000002</v>
      </c>
      <c r="S32" s="24">
        <f t="shared" si="0"/>
        <v>274.41755069974454</v>
      </c>
      <c r="T32">
        <f t="shared" si="3"/>
        <v>1.6926493002554821</v>
      </c>
      <c r="U32">
        <f t="shared" si="4"/>
        <v>0.11455110634255158</v>
      </c>
    </row>
    <row r="33" spans="1:21" x14ac:dyDescent="0.2">
      <c r="A33" s="1">
        <v>0.29759999999999998</v>
      </c>
      <c r="B33" s="1">
        <v>188.90129999999999</v>
      </c>
      <c r="C33" s="1">
        <v>0.28139999999999998</v>
      </c>
      <c r="D33" s="1">
        <v>128.17769999999999</v>
      </c>
      <c r="G33" s="4">
        <v>0.29530000000000001</v>
      </c>
      <c r="H33" s="4">
        <v>160.55109999999999</v>
      </c>
      <c r="I33" s="4">
        <v>0.2923</v>
      </c>
      <c r="J33" s="4">
        <v>129.8912</v>
      </c>
      <c r="K33" s="4"/>
      <c r="L33" s="4"/>
      <c r="M33" s="7">
        <v>0.32740000000000002</v>
      </c>
      <c r="N33" s="7">
        <v>228.9272</v>
      </c>
      <c r="O33" s="7">
        <v>0.27729999999999999</v>
      </c>
      <c r="P33" s="7">
        <v>168.035</v>
      </c>
      <c r="Q33" s="34">
        <v>1</v>
      </c>
      <c r="R33" s="7">
        <v>273.72609999999997</v>
      </c>
      <c r="S33" s="24">
        <f t="shared" si="0"/>
        <v>272.18489093075505</v>
      </c>
      <c r="T33">
        <f t="shared" si="3"/>
        <v>1.5412090692449283</v>
      </c>
      <c r="U33">
        <f t="shared" si="4"/>
        <v>9.0041693236408676E-2</v>
      </c>
    </row>
    <row r="34" spans="1:21" x14ac:dyDescent="0.2">
      <c r="A34" s="1">
        <v>0.30830000000000002</v>
      </c>
      <c r="B34" s="1">
        <v>189.69290000000001</v>
      </c>
      <c r="C34" s="1">
        <v>0.29149999999999998</v>
      </c>
      <c r="D34" s="1">
        <v>129.09479999999999</v>
      </c>
      <c r="G34" s="4">
        <v>0.30570000000000003</v>
      </c>
      <c r="H34" s="4">
        <v>161.97730000000001</v>
      </c>
      <c r="I34" s="4">
        <v>0.3049</v>
      </c>
      <c r="J34" s="4">
        <v>130.44390000000001</v>
      </c>
      <c r="K34" s="4"/>
      <c r="L34" s="4"/>
      <c r="M34" s="7">
        <v>0.33729999999999999</v>
      </c>
      <c r="N34" s="7">
        <v>229.66810000000001</v>
      </c>
      <c r="O34" s="7">
        <v>0.28610000000000002</v>
      </c>
      <c r="P34" s="7">
        <v>168.8511</v>
      </c>
      <c r="Q34" s="34">
        <v>1.1000000000000001</v>
      </c>
      <c r="R34" s="7">
        <v>271.4889</v>
      </c>
      <c r="S34" s="24">
        <f t="shared" si="0"/>
        <v>270.30391816760095</v>
      </c>
      <c r="T34">
        <f t="shared" si="3"/>
        <v>1.1849818323990462</v>
      </c>
      <c r="U34">
        <f t="shared" si="4"/>
        <v>7.0776326652271501E-2</v>
      </c>
    </row>
    <row r="35" spans="1:21" x14ac:dyDescent="0.2">
      <c r="A35" s="1">
        <v>0.31780000000000003</v>
      </c>
      <c r="B35" s="1">
        <v>191.2</v>
      </c>
      <c r="C35" s="1">
        <v>0.3019</v>
      </c>
      <c r="D35" s="1">
        <v>129.87649999999999</v>
      </c>
      <c r="G35" s="4">
        <v>0.31730000000000003</v>
      </c>
      <c r="H35" s="4">
        <v>163.16130000000001</v>
      </c>
      <c r="I35" s="4">
        <v>0.31519999999999998</v>
      </c>
      <c r="J35" s="4">
        <v>130.55330000000001</v>
      </c>
      <c r="K35" s="4"/>
      <c r="L35" s="4"/>
      <c r="M35" s="7">
        <v>0.34810000000000002</v>
      </c>
      <c r="N35" s="7">
        <v>230.34960000000001</v>
      </c>
      <c r="O35" s="7">
        <v>0.29530000000000001</v>
      </c>
      <c r="P35" s="7">
        <v>169.93289999999999</v>
      </c>
      <c r="Q35" s="34">
        <v>1.2</v>
      </c>
      <c r="R35" s="7">
        <v>269.40100000000001</v>
      </c>
      <c r="S35" s="24">
        <f t="shared" ref="S35:S63" si="5">SQRT(3)*(U35*$X$14*(Q35^$X$15)*EXP($X$16/$Q$1)+(1-U35)*$X$17*EXP($X$18/$Q$1))*(SQRT(3)*$AA$11)^$X$19</f>
        <v>268.73652053929567</v>
      </c>
      <c r="T35">
        <f t="shared" si="3"/>
        <v>0.66447946070434227</v>
      </c>
      <c r="U35">
        <f t="shared" si="4"/>
        <v>5.5632987723108651E-2</v>
      </c>
    </row>
    <row r="36" spans="1:21" x14ac:dyDescent="0.2">
      <c r="A36" s="1">
        <v>0.32769999999999999</v>
      </c>
      <c r="B36" s="1">
        <v>192.07599999999999</v>
      </c>
      <c r="C36" s="1">
        <v>0.31240000000000001</v>
      </c>
      <c r="D36" s="1">
        <v>130.69810000000001</v>
      </c>
      <c r="G36" s="4">
        <v>0.3271</v>
      </c>
      <c r="H36" s="4">
        <v>163.8775</v>
      </c>
      <c r="I36" s="4">
        <v>0.3256</v>
      </c>
      <c r="J36" s="4">
        <v>130.65620000000001</v>
      </c>
      <c r="K36" s="4"/>
      <c r="L36" s="4"/>
      <c r="M36" s="7">
        <v>0.36899999999999999</v>
      </c>
      <c r="N36" s="7">
        <v>231.67840000000001</v>
      </c>
      <c r="O36" s="7">
        <v>0.30599999999999999</v>
      </c>
      <c r="P36" s="7">
        <v>171.14709999999999</v>
      </c>
      <c r="Q36" s="34">
        <v>1.3</v>
      </c>
      <c r="R36" s="7">
        <v>267.4479</v>
      </c>
      <c r="S36" s="24">
        <f t="shared" si="5"/>
        <v>267.44110282690588</v>
      </c>
      <c r="T36">
        <f t="shared" si="3"/>
        <v>6.7971730941280839E-3</v>
      </c>
      <c r="U36">
        <f t="shared" si="4"/>
        <v>4.3729725310634293E-2</v>
      </c>
    </row>
    <row r="37" spans="1:21" x14ac:dyDescent="0.2">
      <c r="A37" s="1">
        <v>0.33779999999999999</v>
      </c>
      <c r="B37" s="1">
        <v>193.2654</v>
      </c>
      <c r="C37" s="1">
        <v>0.32219999999999999</v>
      </c>
      <c r="D37" s="1">
        <v>131.4195</v>
      </c>
      <c r="G37" s="4">
        <v>0.33829999999999999</v>
      </c>
      <c r="H37" s="4">
        <v>164.4494</v>
      </c>
      <c r="I37" s="4">
        <v>0.33700000000000002</v>
      </c>
      <c r="J37" s="4">
        <v>131.05179999999999</v>
      </c>
      <c r="K37" s="4"/>
      <c r="L37" s="4"/>
      <c r="M37" s="7">
        <v>0.37859999999999999</v>
      </c>
      <c r="N37" s="7">
        <v>232.3809</v>
      </c>
      <c r="O37" s="7">
        <v>0.3175</v>
      </c>
      <c r="P37" s="7">
        <v>172.34899999999999</v>
      </c>
      <c r="Q37" s="34">
        <v>1.4</v>
      </c>
      <c r="R37" s="7">
        <v>265.61750000000001</v>
      </c>
      <c r="S37" s="24">
        <f t="shared" si="5"/>
        <v>266.37724352284613</v>
      </c>
      <c r="T37">
        <f t="shared" si="3"/>
        <v>0.75974352284612223</v>
      </c>
      <c r="U37">
        <f t="shared" si="4"/>
        <v>3.4373290991689981E-2</v>
      </c>
    </row>
    <row r="38" spans="1:21" x14ac:dyDescent="0.2">
      <c r="A38" s="1">
        <v>0.34760000000000002</v>
      </c>
      <c r="B38" s="1">
        <v>194.1739</v>
      </c>
      <c r="C38" s="1">
        <v>0.33169999999999999</v>
      </c>
      <c r="D38" s="1">
        <v>132.16139999999999</v>
      </c>
      <c r="G38" s="4">
        <v>0.3483</v>
      </c>
      <c r="H38" s="4">
        <v>165.32300000000001</v>
      </c>
      <c r="I38" s="4">
        <v>0.34689999999999999</v>
      </c>
      <c r="J38" s="4">
        <v>131.75620000000001</v>
      </c>
      <c r="K38" s="4"/>
      <c r="L38" s="4"/>
      <c r="M38" s="7">
        <v>0.38829999999999998</v>
      </c>
      <c r="N38" s="7">
        <v>233.1251</v>
      </c>
      <c r="O38" s="7">
        <v>0.32829999999999998</v>
      </c>
      <c r="P38" s="7">
        <v>173.4718</v>
      </c>
      <c r="Q38" s="34">
        <v>1.5</v>
      </c>
      <c r="R38" s="7">
        <v>263.90519999999998</v>
      </c>
      <c r="S38" s="24">
        <f t="shared" si="5"/>
        <v>265.50793732816174</v>
      </c>
      <c r="T38">
        <f t="shared" si="3"/>
        <v>1.6027373281617656</v>
      </c>
      <c r="U38">
        <f t="shared" si="4"/>
        <v>2.7018764129123615E-2</v>
      </c>
    </row>
    <row r="39" spans="1:21" x14ac:dyDescent="0.2">
      <c r="A39" s="1">
        <v>0.35780000000000001</v>
      </c>
      <c r="B39" s="1">
        <v>195.56059999999999</v>
      </c>
      <c r="C39" s="1">
        <v>0.3422</v>
      </c>
      <c r="D39" s="1">
        <v>132.78200000000001</v>
      </c>
      <c r="G39" s="4">
        <v>0.3569</v>
      </c>
      <c r="H39" s="4">
        <v>166.53380000000001</v>
      </c>
      <c r="I39" s="4">
        <v>0.35770000000000002</v>
      </c>
      <c r="J39" s="4">
        <v>132.54</v>
      </c>
      <c r="K39" s="4"/>
      <c r="L39" s="4"/>
      <c r="M39" s="7">
        <v>0.39739999999999998</v>
      </c>
      <c r="N39" s="7">
        <v>233.90799999999999</v>
      </c>
      <c r="O39" s="7">
        <v>0.33760000000000001</v>
      </c>
      <c r="P39" s="7">
        <v>174.524</v>
      </c>
      <c r="Q39" s="34">
        <v>1.6</v>
      </c>
      <c r="R39" s="7">
        <v>262.2679</v>
      </c>
      <c r="S39" s="24">
        <f t="shared" si="5"/>
        <v>264.80049502256753</v>
      </c>
      <c r="T39">
        <f t="shared" si="3"/>
        <v>2.5325950225675342</v>
      </c>
      <c r="U39">
        <f t="shared" si="4"/>
        <v>2.1237815583084661E-2</v>
      </c>
    </row>
    <row r="40" spans="1:21" x14ac:dyDescent="0.2">
      <c r="A40" s="1">
        <v>0.36880000000000002</v>
      </c>
      <c r="B40" s="1">
        <v>196.43219999999999</v>
      </c>
      <c r="C40" s="1">
        <v>0.35299999999999998</v>
      </c>
      <c r="D40" s="1">
        <v>133.4693</v>
      </c>
      <c r="G40" s="4">
        <v>0.37009999999999998</v>
      </c>
      <c r="H40" s="4">
        <v>167.88579999999999</v>
      </c>
      <c r="I40" s="4">
        <v>0.36799999999999999</v>
      </c>
      <c r="J40" s="4">
        <v>133.14779999999999</v>
      </c>
      <c r="K40" s="4"/>
      <c r="L40" s="4"/>
      <c r="M40" s="7">
        <v>0.40660000000000002</v>
      </c>
      <c r="N40" s="7">
        <v>234.7159</v>
      </c>
      <c r="O40" s="7">
        <v>0.3468</v>
      </c>
      <c r="P40" s="7">
        <v>175.5437</v>
      </c>
      <c r="Q40" s="34">
        <v>1.7</v>
      </c>
      <c r="R40" s="7">
        <v>260.73930000000001</v>
      </c>
      <c r="S40" s="24">
        <f t="shared" si="5"/>
        <v>264.22670905139574</v>
      </c>
      <c r="T40">
        <f t="shared" si="3"/>
        <v>3.4874090513957299</v>
      </c>
      <c r="U40">
        <f t="shared" si="4"/>
        <v>1.6693761734828245E-2</v>
      </c>
    </row>
    <row r="41" spans="1:21" x14ac:dyDescent="0.2">
      <c r="A41" s="1">
        <v>0.37819999999999998</v>
      </c>
      <c r="B41" s="1">
        <v>197.06569999999999</v>
      </c>
      <c r="C41" s="1">
        <v>0.36249999999999999</v>
      </c>
      <c r="D41" s="1">
        <v>134.10429999999999</v>
      </c>
      <c r="G41" s="4">
        <v>0.37980000000000003</v>
      </c>
      <c r="H41" s="4">
        <v>169.25559999999999</v>
      </c>
      <c r="I41" s="4">
        <v>0.37809999999999999</v>
      </c>
      <c r="J41" s="4">
        <v>133.5027</v>
      </c>
      <c r="K41" s="4"/>
      <c r="L41" s="4"/>
      <c r="M41" s="7">
        <v>0.41489999999999999</v>
      </c>
      <c r="N41" s="7">
        <v>235.53729999999999</v>
      </c>
      <c r="O41" s="7">
        <v>0.35659999999999997</v>
      </c>
      <c r="P41" s="7">
        <v>176.54849999999999</v>
      </c>
      <c r="Q41" s="34">
        <v>1.8</v>
      </c>
      <c r="R41" s="7">
        <v>259.27969999999999</v>
      </c>
      <c r="S41" s="24">
        <f t="shared" si="5"/>
        <v>263.76263459311076</v>
      </c>
      <c r="T41">
        <f t="shared" si="3"/>
        <v>4.4829345931107696</v>
      </c>
      <c r="U41">
        <f t="shared" si="4"/>
        <v>1.3121955964302563E-2</v>
      </c>
    </row>
    <row r="42" spans="1:21" x14ac:dyDescent="0.2">
      <c r="A42" s="1">
        <v>0.38769999999999999</v>
      </c>
      <c r="B42" s="1">
        <v>198.10149999999999</v>
      </c>
      <c r="C42" s="1">
        <v>0.374</v>
      </c>
      <c r="D42" s="1">
        <v>134.6825</v>
      </c>
      <c r="G42" s="4">
        <v>0.3901</v>
      </c>
      <c r="H42" s="4">
        <v>170.10419999999999</v>
      </c>
      <c r="I42" s="4">
        <v>0.38890000000000002</v>
      </c>
      <c r="J42" s="4">
        <v>133.73339999999999</v>
      </c>
      <c r="K42" s="4"/>
      <c r="L42" s="4"/>
      <c r="M42" s="7"/>
      <c r="N42" s="7"/>
      <c r="O42" s="7">
        <v>0.3674</v>
      </c>
      <c r="P42" s="7">
        <v>177.5163</v>
      </c>
      <c r="Q42" s="34">
        <v>1.9</v>
      </c>
      <c r="R42" s="7">
        <v>257.91379999999998</v>
      </c>
      <c r="S42" s="24">
        <f t="shared" si="5"/>
        <v>263.38818760962107</v>
      </c>
      <c r="T42">
        <f t="shared" si="3"/>
        <v>5.4743876096210897</v>
      </c>
      <c r="U42">
        <f t="shared" si="4"/>
        <v>1.0314375577187262E-2</v>
      </c>
    </row>
    <row r="43" spans="1:21" x14ac:dyDescent="0.2">
      <c r="A43" s="1">
        <v>0.39860000000000001</v>
      </c>
      <c r="B43" s="1">
        <v>198.84219999999999</v>
      </c>
      <c r="C43" s="1">
        <v>0.38329999999999997</v>
      </c>
      <c r="D43" s="1">
        <v>135.22329999999999</v>
      </c>
      <c r="G43" s="4">
        <v>0.40079999999999999</v>
      </c>
      <c r="H43" s="4">
        <v>170.51689999999999</v>
      </c>
      <c r="I43" s="4">
        <v>0.39660000000000001</v>
      </c>
      <c r="J43" s="4">
        <v>134.07490000000001</v>
      </c>
      <c r="K43" s="4"/>
      <c r="L43" s="4"/>
      <c r="M43" s="7"/>
      <c r="N43" s="7"/>
      <c r="O43" s="7">
        <v>0.37859999999999999</v>
      </c>
      <c r="P43" s="7">
        <v>178.41079999999999</v>
      </c>
      <c r="Q43" s="34">
        <v>2</v>
      </c>
      <c r="R43" s="7">
        <v>256.59030000000001</v>
      </c>
      <c r="S43" s="24">
        <f t="shared" si="5"/>
        <v>263.08667477074783</v>
      </c>
      <c r="T43">
        <f t="shared" si="3"/>
        <v>6.4963747707478205</v>
      </c>
      <c r="U43">
        <f t="shared" si="4"/>
        <v>8.107506520879524E-3</v>
      </c>
    </row>
    <row r="44" spans="1:21" x14ac:dyDescent="0.2">
      <c r="A44" s="1">
        <v>0.40870000000000001</v>
      </c>
      <c r="B44" s="1">
        <v>199.47839999999999</v>
      </c>
      <c r="C44" s="1">
        <v>0.39240000000000003</v>
      </c>
      <c r="D44" s="1">
        <v>135.71719999999999</v>
      </c>
      <c r="G44" s="4">
        <v>0.41120000000000001</v>
      </c>
      <c r="H44" s="4">
        <v>170.87270000000001</v>
      </c>
      <c r="I44" s="4">
        <v>0.40889999999999999</v>
      </c>
      <c r="J44" s="4">
        <v>134.78270000000001</v>
      </c>
      <c r="K44" s="4"/>
      <c r="L44" s="4"/>
      <c r="M44" s="7"/>
      <c r="N44" s="7"/>
      <c r="O44" s="7">
        <v>0.38869999999999999</v>
      </c>
      <c r="P44" s="7">
        <v>179.196</v>
      </c>
      <c r="Q44" s="34">
        <v>2.1</v>
      </c>
      <c r="R44" s="7">
        <v>255.33779999999999</v>
      </c>
      <c r="S44" s="24">
        <f t="shared" si="5"/>
        <v>262.84431900555984</v>
      </c>
      <c r="T44">
        <f t="shared" si="3"/>
        <v>7.5065190055598521</v>
      </c>
      <c r="U44">
        <f t="shared" si="4"/>
        <v>6.3728202928236858E-3</v>
      </c>
    </row>
    <row r="45" spans="1:21" x14ac:dyDescent="0.2">
      <c r="A45" s="1">
        <v>0.41839999999999999</v>
      </c>
      <c r="B45" s="1">
        <v>200.39859999999999</v>
      </c>
      <c r="C45" s="1">
        <v>0.40450000000000003</v>
      </c>
      <c r="D45" s="1">
        <v>136.18610000000001</v>
      </c>
      <c r="G45" s="4">
        <v>0.4224</v>
      </c>
      <c r="H45" s="4">
        <v>171.3443</v>
      </c>
      <c r="I45" s="4">
        <v>0.42059999999999997</v>
      </c>
      <c r="J45" s="4">
        <v>135.79900000000001</v>
      </c>
      <c r="K45" s="4"/>
      <c r="L45" s="4"/>
      <c r="M45" s="7"/>
      <c r="N45" s="7"/>
      <c r="O45" s="7">
        <v>0.39889999999999998</v>
      </c>
      <c r="P45" s="7">
        <v>179.84729999999999</v>
      </c>
      <c r="Q45" s="34">
        <v>2.2000000000000002</v>
      </c>
      <c r="R45" s="7">
        <v>254.14789999999999</v>
      </c>
      <c r="S45" s="24">
        <f t="shared" si="5"/>
        <v>262.64981415520498</v>
      </c>
      <c r="T45">
        <f t="shared" si="3"/>
        <v>8.5019141552049859</v>
      </c>
      <c r="U45">
        <f t="shared" si="4"/>
        <v>5.0092884143890367E-3</v>
      </c>
    </row>
    <row r="46" spans="1:21" x14ac:dyDescent="0.2">
      <c r="A46" s="1">
        <v>0.42880000000000001</v>
      </c>
      <c r="B46" s="1">
        <v>201.33699999999999</v>
      </c>
      <c r="C46" s="1">
        <v>0.41570000000000001</v>
      </c>
      <c r="D46" s="1">
        <v>136.5866</v>
      </c>
      <c r="G46" s="4">
        <v>0.43290000000000001</v>
      </c>
      <c r="H46" s="4">
        <v>172.22880000000001</v>
      </c>
      <c r="I46" s="4"/>
      <c r="J46" s="4"/>
      <c r="K46" s="4"/>
      <c r="L46" s="4"/>
      <c r="M46" s="7"/>
      <c r="N46" s="7"/>
      <c r="O46" s="7">
        <v>0.40849999999999997</v>
      </c>
      <c r="P46" s="7">
        <v>180.3603</v>
      </c>
      <c r="Q46" s="34">
        <v>2.2999999999999998</v>
      </c>
      <c r="R46" s="7">
        <v>253.0121</v>
      </c>
      <c r="S46" s="24">
        <f t="shared" si="5"/>
        <v>262.49392438186777</v>
      </c>
      <c r="T46">
        <f t="shared" si="3"/>
        <v>9.4818243818677672</v>
      </c>
      <c r="U46">
        <f t="shared" si="4"/>
        <v>3.9374985117325489E-3</v>
      </c>
    </row>
    <row r="47" spans="1:21" x14ac:dyDescent="0.2">
      <c r="A47" s="1">
        <v>0.43959999999999999</v>
      </c>
      <c r="B47" s="1">
        <v>201.7045</v>
      </c>
      <c r="C47" s="1">
        <v>0.42530000000000001</v>
      </c>
      <c r="D47" s="1">
        <v>137.01259999999999</v>
      </c>
      <c r="G47" s="4">
        <v>0.44379999999999997</v>
      </c>
      <c r="H47" s="4">
        <v>173.22659999999999</v>
      </c>
      <c r="I47" s="4"/>
      <c r="J47" s="4"/>
      <c r="K47" s="4"/>
      <c r="L47" s="4"/>
      <c r="M47" s="7"/>
      <c r="N47" s="7"/>
      <c r="O47" s="7"/>
      <c r="P47" s="7"/>
      <c r="Q47" s="34">
        <v>2.4</v>
      </c>
      <c r="R47" s="7">
        <v>251.92359999999999</v>
      </c>
      <c r="S47" s="24">
        <f t="shared" si="5"/>
        <v>262.36913367909739</v>
      </c>
      <c r="T47">
        <f t="shared" si="3"/>
        <v>10.445533679097394</v>
      </c>
      <c r="U47">
        <f t="shared" si="4"/>
        <v>3.0950293229995577E-3</v>
      </c>
    </row>
    <row r="48" spans="1:21" x14ac:dyDescent="0.2">
      <c r="A48" s="1">
        <v>0.44840000000000002</v>
      </c>
      <c r="B48" s="1">
        <v>202.22890000000001</v>
      </c>
      <c r="C48" s="1">
        <v>0.4355</v>
      </c>
      <c r="D48" s="1">
        <v>137.33680000000001</v>
      </c>
      <c r="G48" s="4">
        <v>0.45369999999999999</v>
      </c>
      <c r="H48" s="4">
        <v>173.8759</v>
      </c>
      <c r="I48" s="4"/>
      <c r="J48" s="4"/>
      <c r="K48" s="4"/>
      <c r="L48" s="4"/>
      <c r="M48" s="7"/>
      <c r="N48" s="7"/>
      <c r="O48" s="7"/>
      <c r="P48" s="7"/>
      <c r="Q48" s="34">
        <v>2.5</v>
      </c>
      <c r="R48" s="7">
        <v>250.87530000000001</v>
      </c>
      <c r="S48" s="24">
        <f t="shared" si="5"/>
        <v>262.26934506321521</v>
      </c>
      <c r="T48">
        <f t="shared" si="3"/>
        <v>11.394045063215202</v>
      </c>
      <c r="U48">
        <f t="shared" si="4"/>
        <v>2.4328152713414325E-3</v>
      </c>
    </row>
    <row r="49" spans="1:21" x14ac:dyDescent="0.2">
      <c r="A49" s="1">
        <v>0.45860000000000001</v>
      </c>
      <c r="B49" s="1">
        <v>203.0033</v>
      </c>
      <c r="C49" s="1">
        <v>0.4466</v>
      </c>
      <c r="D49" s="1">
        <v>137.63849999999999</v>
      </c>
      <c r="G49" s="4">
        <v>0.4627</v>
      </c>
      <c r="H49" s="4">
        <v>174.1499</v>
      </c>
      <c r="I49" s="4"/>
      <c r="J49" s="4"/>
      <c r="K49" s="4"/>
      <c r="L49" s="4"/>
      <c r="M49" s="7"/>
      <c r="N49" s="7"/>
      <c r="O49" s="7"/>
      <c r="P49" s="7"/>
      <c r="Q49" s="34">
        <v>2.6</v>
      </c>
      <c r="R49" s="7">
        <v>249.8673</v>
      </c>
      <c r="S49" s="24">
        <f t="shared" si="5"/>
        <v>262.18962600096256</v>
      </c>
      <c r="T49">
        <f t="shared" si="3"/>
        <v>12.322326000962562</v>
      </c>
      <c r="U49">
        <f t="shared" si="4"/>
        <v>1.9122888757435298E-3</v>
      </c>
    </row>
    <row r="50" spans="1:21" x14ac:dyDescent="0.2">
      <c r="G50" s="4">
        <v>0.47549999999999998</v>
      </c>
      <c r="H50" s="4">
        <v>174.23240000000001</v>
      </c>
      <c r="I50" s="4"/>
      <c r="J50" s="4"/>
      <c r="K50" s="4"/>
      <c r="L50" s="4"/>
      <c r="M50" s="7"/>
      <c r="N50" s="7"/>
      <c r="O50" s="7"/>
      <c r="P50" s="7"/>
      <c r="Q50" s="34">
        <v>2.7</v>
      </c>
      <c r="R50" s="7">
        <v>248.8998</v>
      </c>
      <c r="S50" s="24">
        <f t="shared" si="5"/>
        <v>262.1259952397748</v>
      </c>
      <c r="T50">
        <f t="shared" si="3"/>
        <v>13.226195239774796</v>
      </c>
      <c r="U50">
        <f t="shared" si="4"/>
        <v>1.5031345730891024E-3</v>
      </c>
    </row>
    <row r="51" spans="1:21" x14ac:dyDescent="0.2">
      <c r="G51" s="4">
        <v>0.48620000000000002</v>
      </c>
      <c r="H51" s="4">
        <v>174.2193</v>
      </c>
      <c r="I51" s="4"/>
      <c r="J51" s="4"/>
      <c r="K51" s="4"/>
      <c r="L51" s="4"/>
      <c r="M51" s="7"/>
      <c r="N51" s="7"/>
      <c r="O51" s="7"/>
      <c r="P51" s="7"/>
      <c r="Q51" s="34">
        <v>2.8</v>
      </c>
      <c r="R51" s="7">
        <v>247.96260000000001</v>
      </c>
      <c r="S51" s="24">
        <f t="shared" si="5"/>
        <v>262.07524577376159</v>
      </c>
      <c r="T51">
        <f t="shared" si="3"/>
        <v>14.112645773761585</v>
      </c>
      <c r="U51">
        <f t="shared" si="4"/>
        <v>1.1815231335993955E-3</v>
      </c>
    </row>
    <row r="52" spans="1:21" x14ac:dyDescent="0.2">
      <c r="G52" s="4">
        <v>0.497</v>
      </c>
      <c r="H52" s="4">
        <v>174.54640000000001</v>
      </c>
      <c r="I52" s="4"/>
      <c r="J52" s="4"/>
      <c r="K52" s="4"/>
      <c r="L52" s="4"/>
      <c r="M52" s="7"/>
      <c r="N52" s="7"/>
      <c r="O52" s="7"/>
      <c r="P52" s="7"/>
      <c r="Q52" s="34">
        <v>2.9</v>
      </c>
      <c r="R52" s="7">
        <v>247.05719999999999</v>
      </c>
      <c r="S52" s="24">
        <f t="shared" si="5"/>
        <v>262.03479878214819</v>
      </c>
      <c r="T52">
        <f t="shared" si="3"/>
        <v>14.977598782148192</v>
      </c>
      <c r="U52">
        <f t="shared" si="4"/>
        <v>9.287238416462012E-4</v>
      </c>
    </row>
    <row r="53" spans="1:21" x14ac:dyDescent="0.2">
      <c r="G53" s="4">
        <v>0.50839999999999996</v>
      </c>
      <c r="H53" s="4">
        <v>175.23320000000001</v>
      </c>
      <c r="I53" s="4"/>
      <c r="J53" s="4"/>
      <c r="K53" s="4"/>
      <c r="L53" s="4"/>
      <c r="M53" s="7"/>
      <c r="N53" s="7"/>
      <c r="O53" s="7"/>
      <c r="P53" s="7"/>
      <c r="Q53" s="34">
        <v>3</v>
      </c>
      <c r="R53" s="7">
        <v>246.18350000000001</v>
      </c>
      <c r="S53" s="24">
        <f t="shared" si="5"/>
        <v>262.00258376184746</v>
      </c>
      <c r="T53">
        <f t="shared" si="3"/>
        <v>15.819083761847452</v>
      </c>
      <c r="U53">
        <f t="shared" si="4"/>
        <v>7.3001361506521702E-4</v>
      </c>
    </row>
    <row r="54" spans="1:21" x14ac:dyDescent="0.2">
      <c r="G54" s="4"/>
      <c r="H54" s="4"/>
      <c r="I54" s="4"/>
      <c r="J54" s="4"/>
      <c r="K54" s="4"/>
      <c r="L54" s="4"/>
      <c r="M54" s="7"/>
      <c r="N54" s="7"/>
      <c r="O54" s="7"/>
      <c r="P54" s="7"/>
      <c r="Q54" s="34">
        <v>3.1</v>
      </c>
      <c r="R54" s="7">
        <v>245.3408</v>
      </c>
      <c r="S54" s="24">
        <f t="shared" si="5"/>
        <v>261.97694058782798</v>
      </c>
      <c r="T54">
        <f t="shared" si="3"/>
        <v>16.636140587827981</v>
      </c>
      <c r="U54">
        <f t="shared" si="4"/>
        <v>5.7381952985719039E-4</v>
      </c>
    </row>
    <row r="55" spans="1:21" x14ac:dyDescent="0.2">
      <c r="G55" s="4"/>
      <c r="H55" s="4"/>
      <c r="I55" s="4"/>
      <c r="J55" s="4"/>
      <c r="K55" s="4"/>
      <c r="L55" s="4"/>
      <c r="M55" s="7"/>
      <c r="N55" s="7"/>
      <c r="O55" s="7"/>
      <c r="P55" s="7"/>
      <c r="Q55" s="34">
        <v>3.2</v>
      </c>
      <c r="R55" s="7">
        <v>244.52930000000001</v>
      </c>
      <c r="S55" s="24">
        <f t="shared" si="5"/>
        <v>261.95653978332768</v>
      </c>
      <c r="T55">
        <f t="shared" si="3"/>
        <v>17.427239783327678</v>
      </c>
      <c r="U55">
        <f t="shared" si="4"/>
        <v>4.5104481074111368E-4</v>
      </c>
    </row>
    <row r="56" spans="1:21" x14ac:dyDescent="0.2">
      <c r="G56" s="4"/>
      <c r="H56" s="4"/>
      <c r="I56" s="4"/>
      <c r="J56" s="4"/>
      <c r="K56" s="4"/>
      <c r="L56" s="4"/>
      <c r="M56" s="7"/>
      <c r="N56" s="7"/>
      <c r="O56" s="7"/>
      <c r="P56" s="7"/>
      <c r="Q56" s="34">
        <v>3.3</v>
      </c>
      <c r="R56" s="7">
        <v>243.74959999999999</v>
      </c>
      <c r="S56" s="24">
        <f t="shared" si="5"/>
        <v>261.94031781556856</v>
      </c>
      <c r="T56">
        <f t="shared" si="3"/>
        <v>18.190717815568576</v>
      </c>
      <c r="U56">
        <f t="shared" si="4"/>
        <v>3.545390331122379E-4</v>
      </c>
    </row>
    <row r="57" spans="1:21" x14ac:dyDescent="0.2">
      <c r="G57" s="4"/>
      <c r="H57" s="4"/>
      <c r="I57" s="4"/>
      <c r="J57" s="4"/>
      <c r="K57" s="4"/>
      <c r="L57" s="4"/>
      <c r="M57" s="7"/>
      <c r="N57" s="7"/>
      <c r="O57" s="7"/>
      <c r="P57" s="7"/>
      <c r="Q57" s="34">
        <v>3.4</v>
      </c>
      <c r="R57" s="7">
        <v>242.9897</v>
      </c>
      <c r="S57" s="24">
        <f t="shared" si="5"/>
        <v>261.92742472469661</v>
      </c>
      <c r="T57">
        <f t="shared" si="3"/>
        <v>18.937724724696608</v>
      </c>
      <c r="U57">
        <f t="shared" si="4"/>
        <v>2.7868168085921577E-4</v>
      </c>
    </row>
    <row r="58" spans="1:21" x14ac:dyDescent="0.2">
      <c r="G58" s="4"/>
      <c r="H58" s="4"/>
      <c r="I58" s="4"/>
      <c r="J58" s="4"/>
      <c r="K58" s="4"/>
      <c r="L58" s="4"/>
      <c r="M58" s="7"/>
      <c r="N58" s="7"/>
      <c r="O58" s="7"/>
      <c r="P58" s="7"/>
      <c r="Q58" s="34">
        <v>3.5</v>
      </c>
      <c r="R58" s="7">
        <v>242.24029999999999</v>
      </c>
      <c r="S58" s="24">
        <f t="shared" si="5"/>
        <v>261.91718183222912</v>
      </c>
      <c r="T58">
        <f t="shared" si="3"/>
        <v>19.676881832229128</v>
      </c>
      <c r="U58">
        <f t="shared" si="4"/>
        <v>2.1905480636297538E-4</v>
      </c>
    </row>
    <row r="59" spans="1:21" x14ac:dyDescent="0.2">
      <c r="G59" s="4"/>
      <c r="H59" s="4"/>
      <c r="I59" s="4"/>
      <c r="J59" s="4"/>
      <c r="K59" s="4"/>
      <c r="L59" s="4"/>
      <c r="M59" s="7"/>
      <c r="N59" s="7"/>
      <c r="O59" s="7"/>
      <c r="P59" s="7"/>
      <c r="Q59" s="34">
        <v>3.6</v>
      </c>
      <c r="R59" s="7">
        <v>241.52199999999999</v>
      </c>
      <c r="S59" s="24">
        <f t="shared" si="5"/>
        <v>261.90904765716965</v>
      </c>
      <c r="T59">
        <f t="shared" si="3"/>
        <v>20.38704765716966</v>
      </c>
      <c r="U59">
        <f t="shared" si="4"/>
        <v>1.7218572832909557E-4</v>
      </c>
    </row>
    <row r="60" spans="1:21" x14ac:dyDescent="0.2">
      <c r="G60" s="4"/>
      <c r="H60" s="4"/>
      <c r="I60" s="4"/>
      <c r="J60" s="4"/>
      <c r="K60" s="4"/>
      <c r="L60" s="4"/>
      <c r="M60" s="7"/>
      <c r="N60" s="7"/>
      <c r="O60" s="7"/>
      <c r="P60" s="7"/>
      <c r="Q60" s="34">
        <v>3.7</v>
      </c>
      <c r="R60" s="7">
        <v>240.83629999999999</v>
      </c>
      <c r="S60" s="24">
        <f t="shared" si="5"/>
        <v>261.90259049492767</v>
      </c>
      <c r="T60">
        <f t="shared" si="3"/>
        <v>21.066290494927671</v>
      </c>
      <c r="U60">
        <f t="shared" si="4"/>
        <v>1.3534478212312895E-4</v>
      </c>
    </row>
    <row r="61" spans="1:21" x14ac:dyDescent="0.2">
      <c r="G61" s="4"/>
      <c r="H61" s="4"/>
      <c r="I61" s="4"/>
      <c r="J61" s="4"/>
      <c r="K61" s="4"/>
      <c r="L61" s="4"/>
      <c r="M61" s="7"/>
      <c r="N61" s="7"/>
      <c r="O61" s="7"/>
      <c r="P61" s="7"/>
      <c r="Q61" s="34">
        <v>3.8</v>
      </c>
      <c r="R61" s="7">
        <v>240.14940000000001</v>
      </c>
      <c r="S61" s="24">
        <f t="shared" si="5"/>
        <v>261.89746639062406</v>
      </c>
      <c r="T61">
        <f t="shared" si="3"/>
        <v>21.748066390624047</v>
      </c>
      <c r="U61">
        <f t="shared" si="4"/>
        <v>1.0638634354727707E-4</v>
      </c>
    </row>
    <row r="62" spans="1:21" x14ac:dyDescent="0.2">
      <c r="G62" s="4"/>
      <c r="H62" s="4"/>
      <c r="I62" s="4"/>
      <c r="J62" s="4"/>
      <c r="K62" s="4"/>
      <c r="L62" s="4"/>
      <c r="M62" s="7"/>
      <c r="N62" s="7"/>
      <c r="O62" s="7"/>
      <c r="P62" s="7"/>
      <c r="Q62" s="34">
        <v>3.9</v>
      </c>
      <c r="R62" s="7">
        <v>239.48609999999999</v>
      </c>
      <c r="S62" s="24">
        <f t="shared" si="5"/>
        <v>261.8934014698284</v>
      </c>
      <c r="T62">
        <f t="shared" si="3"/>
        <v>22.407301469828411</v>
      </c>
      <c r="U62">
        <f t="shared" si="4"/>
        <v>8.3623867250846233E-5</v>
      </c>
    </row>
    <row r="63" spans="1:21" x14ac:dyDescent="0.2">
      <c r="G63" s="4"/>
      <c r="H63" s="4"/>
      <c r="I63" s="4"/>
      <c r="J63" s="4"/>
      <c r="K63" s="4"/>
      <c r="L63" s="4"/>
      <c r="M63" s="7"/>
      <c r="N63" s="7"/>
      <c r="O63" s="7"/>
      <c r="P63" s="7"/>
      <c r="Q63" s="34">
        <v>4</v>
      </c>
      <c r="R63" s="7">
        <v>238.85749999999999</v>
      </c>
      <c r="S63" s="24">
        <f t="shared" si="5"/>
        <v>261.89017778206465</v>
      </c>
      <c r="T63">
        <f t="shared" si="3"/>
        <v>23.032677782064667</v>
      </c>
      <c r="U63">
        <f t="shared" si="4"/>
        <v>6.5731661986104007E-5</v>
      </c>
    </row>
    <row r="64" spans="1:21" x14ac:dyDescent="0.2">
      <c r="G64" s="4"/>
      <c r="H64" s="4"/>
      <c r="I64" s="4"/>
      <c r="J64" s="4"/>
      <c r="K64" s="4"/>
      <c r="L64" s="4"/>
      <c r="M64" s="7"/>
      <c r="N64" s="7"/>
      <c r="O64" s="7"/>
      <c r="P64" s="7"/>
      <c r="S64" s="26" t="s">
        <v>25</v>
      </c>
      <c r="T64">
        <f>SUM(T4:T39)</f>
        <v>42.568659628743461</v>
      </c>
    </row>
    <row r="65" spans="7:18" x14ac:dyDescent="0.2">
      <c r="G65" s="4"/>
      <c r="H65" s="4"/>
      <c r="I65" s="4"/>
      <c r="J65" s="4"/>
      <c r="K65" s="4"/>
      <c r="L65" s="4"/>
      <c r="M65" s="7"/>
      <c r="N65" s="7"/>
      <c r="O65" s="7"/>
      <c r="P65" s="7"/>
      <c r="Q65" s="7"/>
      <c r="R65" s="7"/>
    </row>
    <row r="66" spans="7:18" x14ac:dyDescent="0.2">
      <c r="G66" s="4"/>
      <c r="H66" s="4"/>
      <c r="I66" s="4"/>
      <c r="J66" s="4"/>
      <c r="K66" s="4"/>
      <c r="L66" s="4"/>
      <c r="M66" s="7"/>
      <c r="N66" s="7"/>
      <c r="O66" s="7"/>
      <c r="P66" s="7"/>
      <c r="Q66" s="7"/>
      <c r="R66" s="7"/>
    </row>
    <row r="67" spans="7:18" x14ac:dyDescent="0.2">
      <c r="G67" s="4"/>
      <c r="H67" s="4"/>
      <c r="I67" s="4"/>
      <c r="J67" s="4"/>
      <c r="K67" s="4"/>
      <c r="L67" s="4"/>
      <c r="M67" s="7"/>
      <c r="N67" s="7"/>
      <c r="O67" s="7"/>
      <c r="P67" s="7"/>
      <c r="Q67" s="7"/>
      <c r="R67" s="7"/>
    </row>
    <row r="68" spans="7:18" x14ac:dyDescent="0.2">
      <c r="G68" s="4"/>
      <c r="H68" s="4"/>
      <c r="I68" s="4"/>
      <c r="J68" s="4"/>
      <c r="K68" s="4"/>
      <c r="L68" s="4"/>
      <c r="M68" s="7"/>
      <c r="N68" s="7"/>
      <c r="O68" s="7"/>
      <c r="P68" s="7"/>
      <c r="Q68" s="7"/>
      <c r="R68" s="7"/>
    </row>
    <row r="69" spans="7:18" x14ac:dyDescent="0.2">
      <c r="G69" s="4"/>
      <c r="H69" s="4"/>
      <c r="I69" s="4"/>
      <c r="J69" s="4"/>
      <c r="K69" s="4"/>
      <c r="L69" s="4"/>
      <c r="M69" s="7"/>
      <c r="N69" s="7"/>
      <c r="O69" s="7"/>
      <c r="P69" s="7"/>
      <c r="Q69" s="7"/>
      <c r="R69" s="7"/>
    </row>
    <row r="70" spans="7:18" x14ac:dyDescent="0.2">
      <c r="G70" s="4"/>
      <c r="H70" s="4"/>
      <c r="I70" s="4"/>
      <c r="J70" s="4"/>
      <c r="K70" s="4"/>
      <c r="L70" s="4"/>
      <c r="M70" s="7"/>
      <c r="N70" s="7"/>
      <c r="O70" s="7"/>
      <c r="P70" s="7"/>
      <c r="Q70" s="7"/>
      <c r="R70" s="7"/>
    </row>
    <row r="71" spans="7:18" x14ac:dyDescent="0.2">
      <c r="G71" s="4"/>
      <c r="H71" s="4"/>
      <c r="I71" s="4"/>
      <c r="J71" s="4"/>
      <c r="K71" s="4"/>
      <c r="L71" s="4"/>
      <c r="M71" s="7"/>
      <c r="N71" s="7"/>
      <c r="O71" s="7"/>
      <c r="P71" s="7"/>
      <c r="Q71" s="7"/>
      <c r="R71" s="7"/>
    </row>
    <row r="72" spans="7:18" x14ac:dyDescent="0.2">
      <c r="G72" s="4"/>
      <c r="H72" s="4"/>
      <c r="I72" s="4"/>
      <c r="J72" s="4"/>
      <c r="K72" s="4"/>
      <c r="L72" s="4"/>
      <c r="M72" s="7"/>
      <c r="N72" s="7"/>
      <c r="O72" s="7"/>
      <c r="P72" s="7"/>
      <c r="Q72" s="7"/>
      <c r="R72" s="7"/>
    </row>
    <row r="73" spans="7:18" x14ac:dyDescent="0.2">
      <c r="G73" s="4"/>
      <c r="H73" s="4"/>
      <c r="I73" s="4"/>
      <c r="J73" s="4"/>
      <c r="K73" s="4"/>
      <c r="L73" s="4"/>
      <c r="M73" s="7"/>
      <c r="N73" s="7"/>
      <c r="O73" s="7"/>
      <c r="P73" s="7"/>
      <c r="Q73" s="7"/>
      <c r="R73" s="7"/>
    </row>
    <row r="74" spans="7:18" x14ac:dyDescent="0.2">
      <c r="G74" s="4"/>
      <c r="H74" s="4"/>
      <c r="I74" s="4"/>
      <c r="J74" s="4"/>
      <c r="K74" s="4"/>
      <c r="L74" s="4"/>
      <c r="M74" s="7"/>
      <c r="N74" s="7"/>
      <c r="O74" s="7"/>
      <c r="P74" s="7"/>
      <c r="Q74" s="7"/>
      <c r="R74" s="7"/>
    </row>
    <row r="75" spans="7:18" x14ac:dyDescent="0.2">
      <c r="G75" s="4"/>
      <c r="H75" s="4"/>
      <c r="I75" s="4"/>
      <c r="J75" s="4"/>
      <c r="K75" s="4"/>
      <c r="L75" s="4"/>
      <c r="M75" s="7"/>
      <c r="N75" s="7"/>
      <c r="O75" s="7"/>
      <c r="P75" s="7"/>
      <c r="Q75" s="7"/>
      <c r="R75" s="7"/>
    </row>
    <row r="76" spans="7:18" x14ac:dyDescent="0.2">
      <c r="G76" s="4"/>
      <c r="H76" s="4"/>
      <c r="I76" s="4"/>
      <c r="J76" s="4"/>
      <c r="K76" s="4"/>
      <c r="L76" s="4"/>
      <c r="M76" s="7"/>
      <c r="N76" s="7"/>
      <c r="O76" s="7"/>
      <c r="P76" s="7"/>
      <c r="Q76" s="7"/>
      <c r="R76" s="7"/>
    </row>
    <row r="77" spans="7:18" x14ac:dyDescent="0.2">
      <c r="G77" s="4"/>
      <c r="H77" s="4"/>
      <c r="I77" s="4"/>
      <c r="J77" s="4"/>
      <c r="K77" s="4"/>
      <c r="L77" s="4"/>
      <c r="M77" s="7"/>
      <c r="N77" s="7"/>
      <c r="O77" s="7"/>
      <c r="P77" s="7"/>
      <c r="Q77" s="7"/>
      <c r="R77" s="7"/>
    </row>
    <row r="78" spans="7:18" x14ac:dyDescent="0.2">
      <c r="G78" s="4"/>
      <c r="H78" s="4"/>
      <c r="I78" s="4"/>
      <c r="J78" s="4"/>
      <c r="K78" s="4"/>
      <c r="L78" s="4"/>
      <c r="M78" s="7"/>
      <c r="N78" s="7"/>
      <c r="O78" s="7"/>
      <c r="P78" s="7"/>
      <c r="Q78" s="7"/>
      <c r="R78" s="7"/>
    </row>
    <row r="79" spans="7:18" x14ac:dyDescent="0.2">
      <c r="G79" s="4"/>
      <c r="H79" s="4"/>
      <c r="I79" s="4"/>
      <c r="J79" s="4"/>
      <c r="K79" s="4"/>
      <c r="L79" s="4"/>
      <c r="M79" s="7"/>
      <c r="N79" s="7"/>
      <c r="O79" s="7"/>
      <c r="P79" s="7"/>
      <c r="Q79" s="7"/>
      <c r="R79" s="7"/>
    </row>
    <row r="80" spans="7:18" x14ac:dyDescent="0.2">
      <c r="G80" s="4"/>
      <c r="H80" s="4"/>
      <c r="I80" s="4"/>
      <c r="J80" s="4"/>
      <c r="K80" s="4"/>
      <c r="L80" s="4"/>
      <c r="M80" s="7"/>
      <c r="N80" s="7"/>
      <c r="O80" s="7"/>
      <c r="P80" s="7"/>
      <c r="Q80" s="7"/>
      <c r="R80" s="7"/>
    </row>
    <row r="81" spans="7:18" x14ac:dyDescent="0.2">
      <c r="G81" s="4"/>
      <c r="H81" s="4"/>
      <c r="I81" s="4"/>
      <c r="J81" s="4"/>
      <c r="K81" s="4"/>
      <c r="L81" s="4"/>
      <c r="M81" s="7"/>
      <c r="N81" s="7"/>
      <c r="O81" s="7"/>
      <c r="P81" s="7"/>
      <c r="Q81" s="7"/>
      <c r="R81" s="7"/>
    </row>
    <row r="82" spans="7:18" x14ac:dyDescent="0.2">
      <c r="G82" s="4"/>
      <c r="H82" s="4"/>
      <c r="I82" s="4"/>
      <c r="J82" s="4"/>
      <c r="K82" s="4"/>
      <c r="L82" s="4"/>
      <c r="M82" s="7"/>
      <c r="N82" s="7"/>
      <c r="O82" s="7"/>
      <c r="P82" s="7"/>
      <c r="Q82" s="7"/>
      <c r="R82" s="7"/>
    </row>
    <row r="83" spans="7:18" x14ac:dyDescent="0.2">
      <c r="G83" s="4"/>
      <c r="H83" s="4"/>
      <c r="I83" s="4"/>
      <c r="J83" s="4"/>
      <c r="K83" s="4"/>
      <c r="L83" s="4"/>
      <c r="M83" s="7"/>
      <c r="N83" s="7"/>
      <c r="O83" s="7"/>
      <c r="P83" s="7"/>
      <c r="Q83" s="7"/>
      <c r="R83" s="7"/>
    </row>
    <row r="84" spans="7:18" x14ac:dyDescent="0.2">
      <c r="G84" s="4"/>
      <c r="H84" s="4"/>
      <c r="I84" s="4"/>
      <c r="J84" s="4"/>
      <c r="K84" s="4"/>
      <c r="L84" s="4"/>
      <c r="M84" s="7"/>
      <c r="N84" s="7"/>
      <c r="O84" s="7"/>
      <c r="P84" s="7"/>
      <c r="Q84" s="7"/>
      <c r="R84" s="7"/>
    </row>
    <row r="85" spans="7:18" x14ac:dyDescent="0.2">
      <c r="G85" s="4"/>
      <c r="H85" s="4"/>
      <c r="I85" s="4"/>
      <c r="J85" s="4"/>
      <c r="K85" s="4"/>
      <c r="L85" s="4"/>
      <c r="M85" s="7"/>
      <c r="N85" s="7"/>
      <c r="O85" s="7"/>
      <c r="P85" s="7"/>
      <c r="Q85" s="7"/>
      <c r="R85" s="7"/>
    </row>
    <row r="86" spans="7:18" x14ac:dyDescent="0.2">
      <c r="G86" s="4"/>
      <c r="H86" s="4"/>
      <c r="I86" s="4"/>
      <c r="J86" s="4"/>
      <c r="K86" s="4"/>
      <c r="L86" s="4"/>
      <c r="M86" s="7"/>
      <c r="N86" s="7"/>
      <c r="O86" s="7"/>
      <c r="P86" s="7"/>
      <c r="Q86" s="7"/>
      <c r="R86" s="7"/>
    </row>
    <row r="87" spans="7:18" x14ac:dyDescent="0.2">
      <c r="G87" s="4"/>
      <c r="H87" s="4"/>
      <c r="I87" s="4"/>
      <c r="J87" s="4"/>
      <c r="K87" s="4"/>
      <c r="L87" s="4"/>
      <c r="M87" s="7"/>
      <c r="N87" s="7"/>
      <c r="O87" s="7"/>
      <c r="P87" s="7"/>
      <c r="Q87" s="7"/>
      <c r="R87" s="7"/>
    </row>
    <row r="88" spans="7:18" x14ac:dyDescent="0.2">
      <c r="G88" s="4"/>
      <c r="H88" s="4"/>
      <c r="I88" s="4"/>
      <c r="J88" s="4"/>
      <c r="K88" s="4"/>
      <c r="L88" s="4"/>
      <c r="M88" s="7"/>
      <c r="N88" s="7"/>
      <c r="O88" s="7"/>
      <c r="P88" s="7"/>
      <c r="Q88" s="7"/>
      <c r="R88" s="7"/>
    </row>
    <row r="89" spans="7:18" x14ac:dyDescent="0.2">
      <c r="G89" s="4"/>
      <c r="H89" s="4"/>
      <c r="I89" s="4"/>
      <c r="J89" s="4"/>
      <c r="K89" s="4"/>
      <c r="L89" s="4"/>
      <c r="M89" s="7"/>
      <c r="N89" s="7"/>
      <c r="O89" s="7"/>
      <c r="P89" s="7"/>
      <c r="Q89" s="7"/>
      <c r="R89" s="7"/>
    </row>
    <row r="90" spans="7:18" x14ac:dyDescent="0.2">
      <c r="G90" s="4"/>
      <c r="H90" s="4"/>
      <c r="I90" s="4"/>
      <c r="J90" s="4"/>
      <c r="K90" s="4"/>
      <c r="L90" s="4"/>
      <c r="M90" s="7"/>
      <c r="N90" s="7"/>
      <c r="O90" s="7"/>
      <c r="P90" s="7"/>
      <c r="Q90" s="7"/>
      <c r="R90" s="7"/>
    </row>
    <row r="91" spans="7:18" x14ac:dyDescent="0.2">
      <c r="G91" s="4"/>
      <c r="H91" s="4"/>
      <c r="I91" s="4"/>
      <c r="J91" s="4"/>
      <c r="K91" s="4"/>
      <c r="L91" s="4"/>
      <c r="M91" s="7"/>
      <c r="N91" s="7"/>
      <c r="O91" s="7"/>
      <c r="P91" s="7"/>
      <c r="Q91" s="7"/>
      <c r="R91" s="7"/>
    </row>
    <row r="92" spans="7:18" x14ac:dyDescent="0.2">
      <c r="G92" s="4"/>
      <c r="H92" s="4"/>
      <c r="I92" s="4"/>
      <c r="J92" s="4"/>
      <c r="K92" s="4"/>
      <c r="L92" s="4"/>
      <c r="M92" s="7"/>
      <c r="N92" s="7"/>
      <c r="O92" s="7"/>
      <c r="P92" s="7"/>
      <c r="Q92" s="7"/>
      <c r="R92" s="7"/>
    </row>
    <row r="93" spans="7:18" x14ac:dyDescent="0.2">
      <c r="G93" s="4"/>
      <c r="H93" s="4"/>
      <c r="I93" s="4"/>
      <c r="J93" s="4"/>
      <c r="K93" s="4"/>
      <c r="L93" s="4"/>
      <c r="M93" s="7"/>
      <c r="N93" s="7"/>
      <c r="O93" s="7"/>
      <c r="P93" s="7"/>
      <c r="Q93" s="7"/>
      <c r="R93" s="7"/>
    </row>
    <row r="94" spans="7:18" x14ac:dyDescent="0.2">
      <c r="G94" s="4"/>
      <c r="H94" s="4"/>
      <c r="I94" s="4"/>
      <c r="J94" s="4"/>
      <c r="K94" s="4"/>
      <c r="L94" s="4"/>
      <c r="M94" s="7"/>
      <c r="N94" s="7"/>
      <c r="O94" s="7"/>
      <c r="P94" s="7"/>
      <c r="Q94" s="7"/>
      <c r="R94" s="7"/>
    </row>
    <row r="95" spans="7:18" x14ac:dyDescent="0.2">
      <c r="G95" s="4"/>
      <c r="H95" s="4"/>
      <c r="I95" s="4"/>
      <c r="J95" s="4"/>
      <c r="K95" s="4"/>
      <c r="L95" s="4"/>
      <c r="M95" s="7"/>
      <c r="N95" s="7"/>
      <c r="O95" s="7"/>
      <c r="P95" s="7"/>
      <c r="Q95" s="7"/>
      <c r="R95" s="7"/>
    </row>
    <row r="96" spans="7:18" x14ac:dyDescent="0.2">
      <c r="G96" s="4"/>
      <c r="H96" s="4"/>
      <c r="I96" s="4"/>
      <c r="J96" s="4"/>
      <c r="K96" s="4"/>
      <c r="L96" s="4"/>
      <c r="M96" s="7"/>
      <c r="N96" s="7"/>
      <c r="O96" s="7"/>
      <c r="P96" s="7"/>
      <c r="Q96" s="7"/>
      <c r="R96" s="7"/>
    </row>
    <row r="97" spans="7:18" x14ac:dyDescent="0.2">
      <c r="G97" s="4"/>
      <c r="H97" s="4"/>
      <c r="I97" s="4"/>
      <c r="J97" s="4"/>
      <c r="K97" s="4"/>
      <c r="L97" s="4"/>
      <c r="M97" s="7"/>
      <c r="N97" s="7"/>
      <c r="O97" s="7"/>
      <c r="P97" s="7"/>
      <c r="Q97" s="7"/>
      <c r="R97" s="7"/>
    </row>
    <row r="98" spans="7:18" x14ac:dyDescent="0.2">
      <c r="G98" s="4"/>
      <c r="H98" s="4"/>
      <c r="I98" s="4"/>
      <c r="J98" s="4"/>
      <c r="K98" s="4"/>
      <c r="L98" s="4"/>
      <c r="M98" s="7"/>
      <c r="N98" s="7"/>
      <c r="O98" s="7"/>
      <c r="P98" s="7"/>
      <c r="Q98" s="7"/>
      <c r="R98" s="7"/>
    </row>
    <row r="99" spans="7:18" x14ac:dyDescent="0.2">
      <c r="G99" s="4"/>
      <c r="H99" s="4"/>
      <c r="I99" s="4"/>
      <c r="J99" s="4"/>
      <c r="K99" s="4"/>
      <c r="L99" s="4"/>
      <c r="M99" s="7"/>
      <c r="N99" s="7"/>
      <c r="O99" s="7"/>
      <c r="P99" s="7"/>
      <c r="Q99" s="7"/>
      <c r="R99" s="7"/>
    </row>
    <row r="100" spans="7:18" x14ac:dyDescent="0.2">
      <c r="G100" s="4"/>
      <c r="H100" s="4"/>
      <c r="I100" s="4"/>
      <c r="J100" s="4"/>
      <c r="K100" s="4"/>
      <c r="L100" s="10"/>
      <c r="M100" s="7"/>
      <c r="N100" s="7"/>
      <c r="O100" s="7"/>
      <c r="P100" s="7"/>
      <c r="Q100" s="7"/>
      <c r="R100" s="7"/>
    </row>
    <row r="101" spans="7:18" x14ac:dyDescent="0.2">
      <c r="G101" s="4"/>
      <c r="H101" s="4"/>
      <c r="I101" s="4"/>
      <c r="J101" s="4"/>
      <c r="K101" s="4"/>
      <c r="L101" s="10"/>
      <c r="M101" s="7"/>
      <c r="N101" s="7"/>
      <c r="O101" s="7"/>
      <c r="P101" s="7"/>
      <c r="Q101" s="7"/>
      <c r="R101" s="7"/>
    </row>
    <row r="102" spans="7:18" x14ac:dyDescent="0.2">
      <c r="G102" s="4"/>
      <c r="H102" s="4"/>
      <c r="I102" s="4"/>
      <c r="J102" s="4"/>
      <c r="K102" s="4"/>
      <c r="L102" s="10"/>
      <c r="M102" s="7"/>
      <c r="N102" s="7"/>
      <c r="O102" s="7"/>
      <c r="P102" s="7"/>
      <c r="Q102" s="7"/>
      <c r="R102" s="7"/>
    </row>
    <row r="103" spans="7:18" x14ac:dyDescent="0.2">
      <c r="G103" s="4"/>
      <c r="H103" s="4"/>
      <c r="I103" s="4"/>
      <c r="J103" s="4"/>
      <c r="K103" s="4"/>
      <c r="L103" s="4"/>
      <c r="M103" s="7"/>
      <c r="N103" s="7"/>
      <c r="O103" s="7"/>
      <c r="P103" s="7"/>
      <c r="Q103" s="7"/>
      <c r="R103" s="7"/>
    </row>
    <row r="104" spans="7:18" x14ac:dyDescent="0.2">
      <c r="G104" s="4"/>
      <c r="H104" s="4"/>
      <c r="I104" s="4"/>
      <c r="J104" s="4"/>
      <c r="K104" s="4"/>
      <c r="L104" s="4"/>
      <c r="M104" s="7"/>
      <c r="N104" s="7"/>
      <c r="O104" s="7"/>
      <c r="P104" s="7"/>
      <c r="Q104" s="7"/>
      <c r="R104" s="7"/>
    </row>
    <row r="105" spans="7:18" x14ac:dyDescent="0.2">
      <c r="G105" s="4"/>
      <c r="H105" s="4"/>
      <c r="I105" s="4"/>
      <c r="J105" s="4"/>
      <c r="K105" s="4"/>
      <c r="L105" s="4"/>
      <c r="M105" s="7"/>
      <c r="N105" s="7"/>
      <c r="O105" s="7"/>
      <c r="P105" s="7"/>
      <c r="Q105" s="7"/>
      <c r="R105" s="7"/>
    </row>
    <row r="106" spans="7:18" x14ac:dyDescent="0.2">
      <c r="G106" s="4"/>
      <c r="H106" s="4"/>
      <c r="I106" s="4"/>
      <c r="J106" s="4"/>
      <c r="K106" s="4"/>
      <c r="L106" s="4"/>
      <c r="M106" s="7"/>
      <c r="N106" s="7"/>
      <c r="O106" s="7"/>
      <c r="P106" s="7"/>
      <c r="Q106" s="7"/>
      <c r="R106" s="7"/>
    </row>
    <row r="107" spans="7:18" x14ac:dyDescent="0.2">
      <c r="G107" s="4"/>
      <c r="H107" s="4"/>
      <c r="I107" s="4"/>
      <c r="J107" s="4"/>
      <c r="K107" s="4"/>
      <c r="L107" s="4"/>
      <c r="M107" s="7"/>
      <c r="N107" s="7"/>
      <c r="O107" s="7"/>
      <c r="P107" s="7"/>
      <c r="Q107" s="7"/>
      <c r="R107" s="7"/>
    </row>
    <row r="108" spans="7:18" x14ac:dyDescent="0.2">
      <c r="G108" s="4"/>
      <c r="H108" s="4"/>
      <c r="I108" s="4"/>
      <c r="J108" s="4"/>
      <c r="K108" s="4"/>
      <c r="L108" s="4"/>
      <c r="M108" s="7"/>
      <c r="N108" s="7"/>
      <c r="O108" s="7"/>
      <c r="P108" s="7"/>
      <c r="Q108" s="7"/>
      <c r="R108" s="7"/>
    </row>
    <row r="109" spans="7:18" x14ac:dyDescent="0.2">
      <c r="G109" s="4"/>
      <c r="H109" s="4"/>
      <c r="I109" s="4"/>
      <c r="J109" s="4"/>
      <c r="K109" s="4"/>
      <c r="L109" s="4"/>
      <c r="M109" s="7"/>
      <c r="N109" s="7"/>
      <c r="O109" s="7"/>
      <c r="P109" s="7"/>
      <c r="Q109" s="7"/>
      <c r="R109" s="7"/>
    </row>
    <row r="110" spans="7:18" x14ac:dyDescent="0.2">
      <c r="G110" s="4"/>
      <c r="H110" s="4"/>
      <c r="I110" s="4"/>
      <c r="J110" s="4"/>
      <c r="K110" s="4"/>
      <c r="L110" s="4"/>
      <c r="M110" s="7"/>
      <c r="N110" s="7"/>
      <c r="O110" s="7"/>
      <c r="P110" s="7"/>
      <c r="Q110" s="7"/>
      <c r="R110" s="7"/>
    </row>
    <row r="111" spans="7:18" x14ac:dyDescent="0.2">
      <c r="G111" s="4"/>
      <c r="H111" s="4"/>
      <c r="I111" s="4"/>
      <c r="J111" s="4"/>
      <c r="K111" s="4"/>
      <c r="L111" s="4"/>
      <c r="M111" s="7"/>
      <c r="N111" s="7"/>
      <c r="O111" s="7"/>
      <c r="P111" s="7"/>
      <c r="Q111" s="7"/>
      <c r="R111" s="7"/>
    </row>
    <row r="112" spans="7:18" x14ac:dyDescent="0.2">
      <c r="G112" s="4"/>
      <c r="H112" s="4"/>
      <c r="I112" s="4"/>
      <c r="J112" s="4"/>
      <c r="K112" s="4"/>
      <c r="L112" s="4"/>
      <c r="M112" s="7"/>
      <c r="N112" s="7"/>
      <c r="O112" s="7"/>
      <c r="P112" s="7"/>
      <c r="Q112" s="7"/>
      <c r="R112" s="7"/>
    </row>
    <row r="113" spans="7:18" x14ac:dyDescent="0.2">
      <c r="G113" s="4"/>
      <c r="H113" s="4"/>
      <c r="I113" s="4"/>
      <c r="J113" s="4"/>
      <c r="K113" s="4"/>
      <c r="L113" s="4"/>
      <c r="M113" s="7"/>
      <c r="N113" s="7"/>
      <c r="O113" s="7"/>
      <c r="P113" s="7"/>
      <c r="Q113" s="7"/>
      <c r="R113" s="7"/>
    </row>
    <row r="114" spans="7:18" x14ac:dyDescent="0.2">
      <c r="G114" s="4"/>
      <c r="H114" s="4"/>
      <c r="I114" s="4"/>
      <c r="J114" s="4"/>
      <c r="K114" s="4"/>
      <c r="L114" s="4"/>
      <c r="M114" s="7"/>
      <c r="N114" s="7"/>
      <c r="O114" s="7"/>
      <c r="P114" s="7"/>
      <c r="Q114" s="7"/>
      <c r="R114" s="7"/>
    </row>
    <row r="115" spans="7:18" x14ac:dyDescent="0.2">
      <c r="G115" s="4"/>
      <c r="H115" s="4"/>
      <c r="I115" s="4"/>
      <c r="J115" s="4"/>
      <c r="K115" s="4"/>
      <c r="L115" s="4"/>
      <c r="M115" s="7"/>
      <c r="N115" s="7"/>
      <c r="O115" s="7"/>
      <c r="P115" s="7"/>
      <c r="Q115" s="7"/>
      <c r="R115" s="7"/>
    </row>
    <row r="116" spans="7:18" x14ac:dyDescent="0.2">
      <c r="G116" s="4"/>
      <c r="H116" s="4"/>
      <c r="I116" s="4"/>
      <c r="J116" s="4"/>
      <c r="K116" s="4"/>
      <c r="L116" s="4"/>
      <c r="M116" s="7"/>
      <c r="N116" s="7"/>
      <c r="O116" s="7"/>
      <c r="P116" s="7"/>
      <c r="Q116" s="7"/>
      <c r="R116" s="7"/>
    </row>
    <row r="117" spans="7:18" x14ac:dyDescent="0.2">
      <c r="G117" s="4"/>
      <c r="H117" s="4"/>
      <c r="I117" s="4"/>
      <c r="J117" s="4"/>
      <c r="K117" s="4"/>
      <c r="L117" s="4"/>
      <c r="M117" s="7"/>
      <c r="N117" s="7"/>
      <c r="O117" s="7"/>
      <c r="P117" s="7"/>
      <c r="Q117" s="7"/>
      <c r="R117" s="7"/>
    </row>
    <row r="118" spans="7:18" x14ac:dyDescent="0.2">
      <c r="G118" s="4"/>
      <c r="H118" s="4"/>
      <c r="I118" s="4"/>
      <c r="J118" s="4"/>
      <c r="K118" s="4"/>
      <c r="L118" s="4"/>
      <c r="M118" s="7"/>
      <c r="N118" s="7"/>
      <c r="O118" s="7"/>
      <c r="P118" s="7"/>
      <c r="Q118" s="7"/>
      <c r="R118" s="7"/>
    </row>
    <row r="119" spans="7:18" x14ac:dyDescent="0.2">
      <c r="G119" s="4"/>
      <c r="H119" s="4"/>
      <c r="I119" s="4"/>
      <c r="J119" s="4"/>
      <c r="K119" s="4"/>
      <c r="L119" s="4"/>
      <c r="M119" s="7"/>
      <c r="N119" s="7"/>
      <c r="O119" s="7"/>
      <c r="P119" s="7"/>
      <c r="Q119" s="7"/>
      <c r="R119" s="7"/>
    </row>
    <row r="120" spans="7:18" x14ac:dyDescent="0.2">
      <c r="G120" s="4"/>
      <c r="H120" s="4"/>
      <c r="I120" s="4"/>
      <c r="J120" s="4"/>
      <c r="K120" s="4"/>
      <c r="L120" s="4"/>
      <c r="M120" s="7"/>
      <c r="N120" s="7"/>
      <c r="O120" s="7"/>
      <c r="P120" s="7"/>
      <c r="Q120" s="7"/>
      <c r="R120" s="7"/>
    </row>
    <row r="121" spans="7:18" x14ac:dyDescent="0.2">
      <c r="G121" s="4"/>
      <c r="H121" s="4"/>
      <c r="I121" s="4"/>
      <c r="J121" s="4"/>
      <c r="K121" s="4"/>
      <c r="L121" s="4"/>
      <c r="M121" s="7"/>
      <c r="N121" s="7"/>
      <c r="O121" s="7"/>
      <c r="P121" s="7"/>
      <c r="Q121" s="7"/>
      <c r="R121" s="7"/>
    </row>
    <row r="122" spans="7:18" x14ac:dyDescent="0.2">
      <c r="G122" s="4"/>
      <c r="H122" s="4"/>
      <c r="I122" s="4"/>
      <c r="J122" s="4"/>
      <c r="K122" s="4"/>
      <c r="L122" s="4"/>
      <c r="M122" s="7"/>
      <c r="N122" s="7"/>
      <c r="O122" s="7"/>
      <c r="P122" s="7"/>
      <c r="Q122" s="7"/>
      <c r="R122" s="7"/>
    </row>
    <row r="123" spans="7:18" x14ac:dyDescent="0.2">
      <c r="G123" s="4"/>
      <c r="H123" s="4"/>
      <c r="I123" s="4"/>
      <c r="J123" s="4"/>
      <c r="K123" s="4"/>
      <c r="L123" s="4"/>
      <c r="M123" s="7"/>
      <c r="N123" s="7"/>
      <c r="O123" s="7"/>
      <c r="P123" s="7"/>
      <c r="Q123" s="7"/>
      <c r="R123" s="7"/>
    </row>
    <row r="124" spans="7:18" x14ac:dyDescent="0.2">
      <c r="G124" s="4"/>
      <c r="H124" s="4"/>
      <c r="I124" s="4"/>
      <c r="J124" s="4"/>
      <c r="K124" s="4"/>
      <c r="L124" s="4"/>
      <c r="M124" s="7"/>
      <c r="N124" s="7"/>
      <c r="O124" s="7"/>
      <c r="P124" s="7"/>
      <c r="Q124" s="7"/>
      <c r="R124" s="7"/>
    </row>
    <row r="125" spans="7:18" x14ac:dyDescent="0.2">
      <c r="G125" s="4"/>
      <c r="H125" s="4"/>
      <c r="I125" s="4"/>
      <c r="J125" s="4"/>
      <c r="K125" s="4"/>
      <c r="L125" s="4"/>
      <c r="M125" s="7"/>
      <c r="N125" s="7"/>
      <c r="O125" s="7"/>
      <c r="P125" s="7"/>
      <c r="Q125" s="7"/>
      <c r="R125" s="7"/>
    </row>
    <row r="126" spans="7:18" x14ac:dyDescent="0.2">
      <c r="G126" s="4"/>
      <c r="H126" s="4"/>
      <c r="I126" s="4"/>
      <c r="J126" s="4"/>
      <c r="K126" s="4"/>
      <c r="L126" s="4"/>
      <c r="M126" s="7"/>
      <c r="N126" s="7"/>
      <c r="O126" s="7"/>
      <c r="P126" s="7"/>
      <c r="Q126" s="7"/>
      <c r="R126" s="7"/>
    </row>
    <row r="127" spans="7:18" x14ac:dyDescent="0.2">
      <c r="G127" s="4"/>
      <c r="H127" s="4"/>
      <c r="I127" s="4"/>
      <c r="J127" s="4"/>
      <c r="K127" s="4"/>
      <c r="L127" s="4"/>
      <c r="M127" s="7"/>
      <c r="N127" s="7"/>
      <c r="O127" s="7"/>
      <c r="P127" s="7"/>
      <c r="Q127" s="7"/>
      <c r="R127" s="7"/>
    </row>
    <row r="128" spans="7:18" x14ac:dyDescent="0.2">
      <c r="G128" s="4"/>
      <c r="H128" s="4"/>
      <c r="I128" s="4"/>
      <c r="J128" s="4"/>
      <c r="K128" s="4"/>
      <c r="L128" s="4"/>
      <c r="M128" s="7"/>
      <c r="N128" s="7"/>
      <c r="O128" s="7"/>
      <c r="P128" s="7"/>
      <c r="Q128" s="7"/>
      <c r="R128" s="7"/>
    </row>
    <row r="129" spans="7:18" x14ac:dyDescent="0.2">
      <c r="G129" s="4"/>
      <c r="H129" s="4"/>
      <c r="I129" s="4"/>
      <c r="J129" s="4"/>
      <c r="K129" s="4"/>
      <c r="L129" s="4"/>
      <c r="M129" s="7"/>
      <c r="N129" s="7"/>
      <c r="O129" s="7"/>
      <c r="P129" s="7"/>
      <c r="Q129" s="7"/>
      <c r="R129" s="7"/>
    </row>
    <row r="130" spans="7:18" x14ac:dyDescent="0.2">
      <c r="G130" s="4"/>
      <c r="H130" s="4"/>
      <c r="I130" s="4"/>
      <c r="J130" s="4"/>
      <c r="K130" s="4"/>
      <c r="L130" s="4"/>
      <c r="M130" s="7"/>
      <c r="N130" s="7"/>
      <c r="O130" s="7"/>
      <c r="P130" s="7"/>
      <c r="Q130" s="7"/>
      <c r="R130" s="7"/>
    </row>
    <row r="131" spans="7:18" x14ac:dyDescent="0.2">
      <c r="G131" s="4"/>
      <c r="H131" s="4"/>
      <c r="I131" s="4"/>
      <c r="J131" s="4"/>
      <c r="K131" s="4"/>
      <c r="L131" s="4"/>
      <c r="M131" s="7"/>
      <c r="N131" s="7"/>
      <c r="O131" s="7"/>
      <c r="P131" s="7"/>
      <c r="Q131" s="7"/>
      <c r="R131" s="7"/>
    </row>
    <row r="132" spans="7:18" x14ac:dyDescent="0.2">
      <c r="G132" s="4"/>
      <c r="H132" s="4"/>
      <c r="I132" s="4"/>
      <c r="J132" s="4"/>
      <c r="K132" s="4"/>
      <c r="L132" s="4"/>
      <c r="M132" s="7"/>
      <c r="N132" s="7"/>
      <c r="O132" s="7"/>
      <c r="P132" s="7"/>
      <c r="Q132" s="7"/>
      <c r="R132" s="7"/>
    </row>
    <row r="133" spans="7:18" x14ac:dyDescent="0.2">
      <c r="G133" s="4"/>
      <c r="H133" s="4"/>
      <c r="I133" s="4"/>
      <c r="J133" s="4"/>
      <c r="K133" s="4"/>
      <c r="L133" s="4"/>
      <c r="M133" s="7"/>
      <c r="N133" s="7"/>
      <c r="O133" s="7"/>
      <c r="P133" s="7"/>
      <c r="Q133" s="7"/>
      <c r="R133" s="7"/>
    </row>
    <row r="134" spans="7:18" x14ac:dyDescent="0.2">
      <c r="G134" s="4"/>
      <c r="H134" s="4"/>
      <c r="I134" s="4"/>
      <c r="J134" s="4"/>
      <c r="K134" s="4"/>
      <c r="L134" s="4"/>
      <c r="M134" s="7"/>
      <c r="N134" s="7"/>
      <c r="O134" s="7"/>
      <c r="P134" s="7"/>
      <c r="Q134" s="7"/>
      <c r="R134" s="7"/>
    </row>
    <row r="135" spans="7:18" x14ac:dyDescent="0.2">
      <c r="G135" s="4"/>
      <c r="H135" s="4"/>
      <c r="I135" s="4"/>
      <c r="J135" s="4"/>
      <c r="K135" s="4"/>
      <c r="L135" s="4"/>
      <c r="M135" s="7"/>
      <c r="N135" s="7"/>
      <c r="O135" s="7"/>
      <c r="P135" s="7"/>
      <c r="Q135" s="7"/>
      <c r="R135" s="7"/>
    </row>
    <row r="136" spans="7:18" x14ac:dyDescent="0.2">
      <c r="G136" s="4"/>
      <c r="H136" s="4"/>
      <c r="I136" s="4"/>
      <c r="J136" s="4"/>
      <c r="K136" s="4"/>
      <c r="L136" s="4"/>
      <c r="M136" s="7"/>
      <c r="N136" s="7"/>
      <c r="O136" s="7"/>
      <c r="P136" s="7"/>
      <c r="Q136" s="7"/>
      <c r="R136" s="7"/>
    </row>
    <row r="137" spans="7:18" x14ac:dyDescent="0.2">
      <c r="G137" s="4"/>
      <c r="H137" s="4"/>
      <c r="I137" s="4"/>
      <c r="J137" s="4"/>
      <c r="K137" s="4"/>
      <c r="L137" s="4"/>
      <c r="M137" s="7"/>
      <c r="N137" s="7"/>
      <c r="O137" s="7"/>
      <c r="P137" s="7"/>
      <c r="Q137" s="7"/>
      <c r="R137" s="7"/>
    </row>
    <row r="138" spans="7:18" x14ac:dyDescent="0.2">
      <c r="G138" s="4"/>
      <c r="H138" s="4"/>
      <c r="I138" s="4"/>
      <c r="J138" s="4"/>
      <c r="K138" s="4"/>
      <c r="L138" s="4"/>
      <c r="M138" s="7"/>
      <c r="N138" s="7"/>
      <c r="O138" s="7"/>
      <c r="P138" s="7"/>
      <c r="Q138" s="7"/>
      <c r="R138" s="7"/>
    </row>
    <row r="139" spans="7:18" x14ac:dyDescent="0.2">
      <c r="G139" s="4"/>
      <c r="H139" s="4"/>
      <c r="I139" s="4"/>
      <c r="J139" s="4"/>
      <c r="K139" s="4"/>
      <c r="L139" s="4"/>
      <c r="M139" s="7"/>
      <c r="N139" s="7"/>
      <c r="O139" s="7"/>
      <c r="P139" s="7"/>
      <c r="Q139" s="7"/>
      <c r="R139" s="7"/>
    </row>
    <row r="140" spans="7:18" x14ac:dyDescent="0.2">
      <c r="G140" s="4"/>
      <c r="H140" s="4"/>
      <c r="I140" s="4"/>
      <c r="J140" s="4"/>
      <c r="K140" s="4"/>
      <c r="L140" s="4"/>
      <c r="M140" s="7"/>
      <c r="N140" s="7"/>
      <c r="O140" s="7"/>
      <c r="P140" s="7"/>
      <c r="Q140" s="7"/>
      <c r="R140" s="7"/>
    </row>
    <row r="141" spans="7:18" x14ac:dyDescent="0.2">
      <c r="G141" s="4"/>
      <c r="H141" s="4"/>
      <c r="I141" s="4"/>
      <c r="J141" s="4"/>
      <c r="K141" s="4"/>
      <c r="L141" s="10"/>
      <c r="M141" s="7"/>
      <c r="N141" s="7"/>
      <c r="O141" s="7"/>
      <c r="P141" s="7"/>
      <c r="Q141" s="7"/>
      <c r="R141" s="7"/>
    </row>
  </sheetData>
  <phoneticPr fontId="1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showGridLines="0" workbookViewId="0"/>
  </sheetViews>
  <sheetFormatPr defaultRowHeight="12.75" x14ac:dyDescent="0.2"/>
  <cols>
    <col min="1" max="1" width="1.140625" customWidth="1"/>
    <col min="2" max="2" width="64.42578125" customWidth="1"/>
    <col min="3" max="3" width="1.5703125" customWidth="1"/>
    <col min="4" max="4" width="5.5703125" customWidth="1"/>
    <col min="5" max="6" width="16" customWidth="1"/>
  </cols>
  <sheetData>
    <row r="1" spans="2:6" x14ac:dyDescent="0.2">
      <c r="B1" s="16" t="s">
        <v>16</v>
      </c>
      <c r="C1" s="16"/>
      <c r="D1" s="20"/>
      <c r="E1" s="20"/>
      <c r="F1" s="20"/>
    </row>
    <row r="2" spans="2:6" x14ac:dyDescent="0.2">
      <c r="B2" s="16" t="s">
        <v>17</v>
      </c>
      <c r="C2" s="16"/>
      <c r="D2" s="20"/>
      <c r="E2" s="20"/>
      <c r="F2" s="20"/>
    </row>
    <row r="3" spans="2:6" x14ac:dyDescent="0.2">
      <c r="B3" s="17"/>
      <c r="C3" s="17"/>
      <c r="D3" s="21"/>
      <c r="E3" s="21"/>
      <c r="F3" s="21"/>
    </row>
    <row r="4" spans="2:6" ht="51" x14ac:dyDescent="0.2">
      <c r="B4" s="17" t="s">
        <v>18</v>
      </c>
      <c r="C4" s="17"/>
      <c r="D4" s="21"/>
      <c r="E4" s="21"/>
      <c r="F4" s="21"/>
    </row>
    <row r="5" spans="2:6" x14ac:dyDescent="0.2">
      <c r="B5" s="17"/>
      <c r="C5" s="17"/>
      <c r="D5" s="21"/>
      <c r="E5" s="21"/>
      <c r="F5" s="21"/>
    </row>
    <row r="6" spans="2:6" ht="25.5" x14ac:dyDescent="0.2">
      <c r="B6" s="16" t="s">
        <v>19</v>
      </c>
      <c r="C6" s="16"/>
      <c r="D6" s="20"/>
      <c r="E6" s="20" t="s">
        <v>20</v>
      </c>
      <c r="F6" s="20" t="s">
        <v>21</v>
      </c>
    </row>
    <row r="7" spans="2:6" ht="13.5" thickBot="1" x14ac:dyDescent="0.25">
      <c r="B7" s="17"/>
      <c r="C7" s="17"/>
      <c r="D7" s="21"/>
      <c r="E7" s="21"/>
      <c r="F7" s="21"/>
    </row>
    <row r="8" spans="2:6" ht="39" thickBot="1" x14ac:dyDescent="0.25">
      <c r="B8" s="18" t="s">
        <v>22</v>
      </c>
      <c r="C8" s="19"/>
      <c r="D8" s="22"/>
      <c r="E8" s="22">
        <v>1</v>
      </c>
      <c r="F8" s="23" t="s">
        <v>23</v>
      </c>
    </row>
    <row r="9" spans="2:6" x14ac:dyDescent="0.2">
      <c r="B9" s="17"/>
      <c r="C9" s="17"/>
      <c r="D9" s="21"/>
      <c r="E9" s="21"/>
      <c r="F9" s="21"/>
    </row>
    <row r="10" spans="2:6" x14ac:dyDescent="0.2">
      <c r="B10" s="17"/>
      <c r="C10" s="17"/>
      <c r="D10" s="21"/>
      <c r="E10" s="21"/>
      <c r="F10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stress-strain</vt:lpstr>
      <vt:lpstr>Raport zgodności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Johnnie</dc:creator>
  <cp:lastModifiedBy>Łukasz</cp:lastModifiedBy>
  <cp:lastPrinted>2008-01-03T13:10:15Z</cp:lastPrinted>
  <dcterms:created xsi:type="dcterms:W3CDTF">2007-03-22T13:37:03Z</dcterms:created>
  <dcterms:modified xsi:type="dcterms:W3CDTF">2017-02-15T22:31:54Z</dcterms:modified>
</cp:coreProperties>
</file>