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-255" windowWidth="8355" windowHeight="11760"/>
  </bookViews>
  <sheets>
    <sheet name="Sheet1" sheetId="1" r:id="rId1"/>
    <sheet name="Sheet2" sheetId="2" r:id="rId2"/>
    <sheet name="Sheet3" sheetId="3" r:id="rId3"/>
  </sheets>
  <calcPr calcId="144525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427" i="1" l="1"/>
  <c r="D429" i="1"/>
  <c r="E598" i="1"/>
  <c r="E597" i="1"/>
  <c r="E253" i="1"/>
  <c r="E252" i="1"/>
  <c r="E202" i="1"/>
  <c r="D434" i="1" l="1"/>
  <c r="D433" i="1"/>
  <c r="D571" i="1"/>
  <c r="D466" i="1"/>
  <c r="D479" i="1"/>
  <c r="D612" i="1"/>
  <c r="D610" i="1"/>
  <c r="D611" i="1"/>
  <c r="D613" i="1"/>
  <c r="D607" i="1"/>
  <c r="D421" i="1"/>
  <c r="D517" i="1"/>
  <c r="D422" i="1"/>
  <c r="D388" i="1"/>
  <c r="D287" i="1"/>
  <c r="D286" i="1"/>
  <c r="D74" i="1"/>
  <c r="D67" i="1"/>
  <c r="D63" i="1"/>
  <c r="D147" i="1"/>
  <c r="D58" i="1"/>
  <c r="D54" i="1"/>
  <c r="D56" i="1"/>
  <c r="D52" i="1"/>
  <c r="D53" i="1"/>
  <c r="D59" i="1"/>
  <c r="D51" i="1"/>
  <c r="D55" i="1"/>
  <c r="D57" i="1"/>
  <c r="D100" i="1"/>
  <c r="D374" i="1"/>
  <c r="D381" i="1"/>
  <c r="D380" i="1"/>
  <c r="D373" i="1"/>
  <c r="D382" i="1"/>
  <c r="D376" i="1"/>
  <c r="D363" i="1"/>
  <c r="D278" i="1"/>
  <c r="D143" i="1"/>
  <c r="D46" i="1"/>
  <c r="D81" i="1"/>
  <c r="D306" i="1"/>
  <c r="D144" i="1"/>
  <c r="D266" i="1"/>
  <c r="D261" i="1"/>
  <c r="D262" i="1"/>
  <c r="D128" i="1"/>
  <c r="D353" i="1"/>
  <c r="D323" i="1"/>
  <c r="D322" i="1"/>
  <c r="D314" i="1"/>
  <c r="D270" i="1"/>
  <c r="D365" i="1"/>
  <c r="D379" i="1"/>
  <c r="D267" i="1"/>
  <c r="D269" i="1"/>
  <c r="D271" i="1"/>
  <c r="D318" i="1"/>
  <c r="D348" i="1"/>
  <c r="D225" i="1"/>
  <c r="D577" i="1"/>
  <c r="D574" i="1"/>
  <c r="D428" i="1"/>
  <c r="D372" i="1"/>
  <c r="D346" i="1"/>
  <c r="D276" i="1"/>
  <c r="D277" i="1"/>
  <c r="D227" i="1"/>
  <c r="D233" i="1"/>
  <c r="D237" i="1"/>
  <c r="D230" i="1"/>
  <c r="D222" i="1"/>
  <c r="D241" i="1"/>
  <c r="D229" i="1"/>
  <c r="D232" i="1"/>
  <c r="D224" i="1"/>
  <c r="D235" i="1"/>
  <c r="D236" i="1"/>
  <c r="D240" i="1"/>
  <c r="D36" i="1"/>
  <c r="D31" i="1"/>
  <c r="D29" i="1"/>
  <c r="D30" i="1" l="1"/>
  <c r="E30" i="1" s="1"/>
  <c r="D385" i="1"/>
  <c r="E322" i="1"/>
  <c r="D307" i="1"/>
  <c r="E307" i="1" s="1"/>
  <c r="D309" i="1"/>
  <c r="D319" i="1"/>
  <c r="E319" i="1" s="1"/>
  <c r="D247" i="1"/>
  <c r="E247" i="1" s="1"/>
  <c r="D246" i="1"/>
  <c r="E246" i="1" s="1"/>
  <c r="D299" i="1"/>
  <c r="E299" i="1" s="1"/>
  <c r="D301" i="1"/>
  <c r="E301" i="1" s="1"/>
  <c r="D293" i="1"/>
  <c r="E293" i="1" s="1"/>
  <c r="D304" i="1"/>
  <c r="E304" i="1" s="1"/>
  <c r="D303" i="1"/>
  <c r="D297" i="1"/>
  <c r="E297" i="1" s="1"/>
  <c r="D294" i="1"/>
  <c r="E294" i="1" s="1"/>
  <c r="D296" i="1"/>
  <c r="E296" i="1" s="1"/>
  <c r="D228" i="1"/>
  <c r="D223" i="1"/>
  <c r="E223" i="1" s="1"/>
  <c r="D234" i="1"/>
  <c r="E234" i="1" s="1"/>
  <c r="D231" i="1"/>
  <c r="E231" i="1" s="1"/>
  <c r="D34" i="1"/>
  <c r="E34" i="1" s="1"/>
  <c r="D559" i="1"/>
  <c r="E559" i="1" s="1"/>
  <c r="D386" i="1"/>
  <c r="E386" i="1" s="1"/>
  <c r="D384" i="1"/>
  <c r="E384" i="1" s="1"/>
  <c r="D556" i="1"/>
  <c r="D557" i="1"/>
  <c r="E557" i="1" s="1"/>
  <c r="D566" i="1"/>
  <c r="E566" i="1" s="1"/>
  <c r="D565" i="1"/>
  <c r="E565" i="1" s="1"/>
  <c r="D564" i="1"/>
  <c r="D562" i="1"/>
  <c r="E562" i="1" s="1"/>
  <c r="D430" i="1"/>
  <c r="E430" i="1" s="1"/>
  <c r="E427" i="1"/>
  <c r="D426" i="1"/>
  <c r="E428" i="1"/>
  <c r="D172" i="1"/>
  <c r="E172" i="1" s="1"/>
  <c r="D216" i="1"/>
  <c r="E216" i="1" s="1"/>
  <c r="E276" i="1"/>
  <c r="D169" i="1"/>
  <c r="D165" i="1"/>
  <c r="E165" i="1" s="1"/>
  <c r="D167" i="1"/>
  <c r="E167" i="1" s="1"/>
  <c r="D166" i="1"/>
  <c r="E166" i="1" s="1"/>
  <c r="D139" i="1"/>
  <c r="D533" i="1"/>
  <c r="D535" i="1"/>
  <c r="E535" i="1" s="1"/>
  <c r="D536" i="1"/>
  <c r="E536" i="1" s="1"/>
  <c r="D410" i="1"/>
  <c r="E410" i="1" s="1"/>
  <c r="D413" i="1"/>
  <c r="E413" i="1" s="1"/>
  <c r="D411" i="1"/>
  <c r="E411" i="1" s="1"/>
  <c r="D154" i="1"/>
  <c r="E154" i="1" s="1"/>
  <c r="D156" i="1"/>
  <c r="E156" i="1" s="1"/>
  <c r="D155" i="1"/>
  <c r="E155" i="1" s="1"/>
  <c r="D185" i="1"/>
  <c r="E185" i="1" s="1"/>
  <c r="D412" i="1"/>
  <c r="E412" i="1" s="1"/>
  <c r="D414" i="1"/>
  <c r="D567" i="1"/>
  <c r="E567" i="1" s="1"/>
  <c r="D478" i="1"/>
  <c r="E478" i="1" s="1"/>
  <c r="D471" i="1"/>
  <c r="E471" i="1" s="1"/>
  <c r="D470" i="1"/>
  <c r="D462" i="1"/>
  <c r="E462" i="1" s="1"/>
  <c r="D461" i="1"/>
  <c r="E461" i="1" s="1"/>
  <c r="E75" i="1"/>
  <c r="E305" i="1"/>
  <c r="D609" i="1"/>
  <c r="D238" i="1"/>
  <c r="E238" i="1" s="1"/>
  <c r="D117" i="1"/>
  <c r="E117" i="1" s="1"/>
  <c r="D85" i="1"/>
  <c r="E85" i="1" s="1"/>
  <c r="D115" i="1"/>
  <c r="E115" i="1" s="1"/>
  <c r="D120" i="1"/>
  <c r="E120" i="1" s="1"/>
  <c r="D95" i="1"/>
  <c r="E95" i="1" s="1"/>
  <c r="D90" i="1"/>
  <c r="E90" i="1" s="1"/>
  <c r="D119" i="1"/>
  <c r="E119" i="1" s="1"/>
  <c r="D126" i="1"/>
  <c r="E126" i="1" s="1"/>
  <c r="D551" i="1"/>
  <c r="D553" i="1"/>
  <c r="E553" i="1" s="1"/>
  <c r="D550" i="1"/>
  <c r="E550" i="1" s="1"/>
  <c r="D573" i="1"/>
  <c r="E573" i="1" s="1"/>
  <c r="D576" i="1"/>
  <c r="D84" i="1"/>
  <c r="E84" i="1" s="1"/>
  <c r="D82" i="1"/>
  <c r="E82" i="1" s="1"/>
  <c r="D32" i="1"/>
  <c r="E32" i="1" s="1"/>
  <c r="D33" i="1"/>
  <c r="E33" i="1" s="1"/>
  <c r="D28" i="1"/>
  <c r="E28" i="1" s="1"/>
  <c r="D27" i="1"/>
  <c r="E27" i="1" s="1"/>
  <c r="D48" i="1"/>
  <c r="E48" i="1" s="1"/>
  <c r="D463" i="1"/>
  <c r="E463" i="1" s="1"/>
  <c r="D145" i="1"/>
  <c r="D256" i="1"/>
  <c r="E256" i="1" s="1"/>
  <c r="D255" i="1"/>
  <c r="E255" i="1" s="1"/>
  <c r="D257" i="1"/>
  <c r="E257" i="1" s="1"/>
  <c r="D138" i="1"/>
  <c r="E138" i="1" s="1"/>
  <c r="D89" i="1"/>
  <c r="E89" i="1" s="1"/>
  <c r="D88" i="1"/>
  <c r="E88" i="1" s="1"/>
  <c r="D443" i="1"/>
  <c r="D404" i="1"/>
  <c r="D308" i="1"/>
  <c r="E308" i="1" s="1"/>
  <c r="D10" i="1"/>
  <c r="E10" i="1" s="1"/>
  <c r="D521" i="1"/>
  <c r="E521" i="1" s="1"/>
  <c r="D329" i="1"/>
  <c r="D254" i="1"/>
  <c r="E254" i="1" s="1"/>
  <c r="D370" i="1"/>
  <c r="E370" i="1" s="1"/>
  <c r="E524" i="1"/>
  <c r="E145" i="1"/>
  <c r="D18" i="1"/>
  <c r="E18" i="1" s="1"/>
  <c r="D17" i="1"/>
  <c r="E17" i="1" s="1"/>
  <c r="D362" i="1"/>
  <c r="E362" i="1" s="1"/>
  <c r="D375" i="1"/>
  <c r="E375" i="1" s="1"/>
  <c r="D378" i="1"/>
  <c r="E378" i="1" s="1"/>
  <c r="D364" i="1"/>
  <c r="E364" i="1" s="1"/>
  <c r="D38" i="1"/>
  <c r="E38" i="1" s="1"/>
  <c r="D39" i="1"/>
  <c r="E39" i="1" s="1"/>
  <c r="D41" i="1"/>
  <c r="E41" i="1" s="1"/>
  <c r="D40" i="1"/>
  <c r="E40" i="1" s="1"/>
  <c r="D42" i="1"/>
  <c r="E42" i="1" s="1"/>
  <c r="D176" i="1"/>
  <c r="D328" i="1"/>
  <c r="E328" i="1" s="1"/>
  <c r="D515" i="1"/>
  <c r="E515" i="1" s="1"/>
  <c r="D512" i="1"/>
  <c r="D511" i="1"/>
  <c r="D516" i="1"/>
  <c r="E516" i="1" s="1"/>
  <c r="D513" i="1"/>
  <c r="E513" i="1" s="1"/>
  <c r="D183" i="1"/>
  <c r="E183" i="1" s="1"/>
  <c r="D543" i="1"/>
  <c r="E543" i="1" s="1"/>
  <c r="D456" i="1"/>
  <c r="E456" i="1" s="1"/>
  <c r="D455" i="1"/>
  <c r="E455" i="1" s="1"/>
  <c r="D454" i="1"/>
  <c r="E454" i="1" s="1"/>
  <c r="D352" i="1"/>
  <c r="E352" i="1" s="1"/>
  <c r="D345" i="1"/>
  <c r="E345" i="1" s="1"/>
  <c r="D541" i="1"/>
  <c r="E541" i="1" s="1"/>
  <c r="D327" i="1"/>
  <c r="E327" i="1" s="1"/>
  <c r="D540" i="1"/>
  <c r="E540" i="1" s="1"/>
  <c r="D177" i="1"/>
  <c r="E177" i="1" s="1"/>
  <c r="D182" i="1"/>
  <c r="E182" i="1" s="1"/>
  <c r="D181" i="1"/>
  <c r="E181" i="1" s="1"/>
  <c r="D179" i="1"/>
  <c r="E179" i="1" s="1"/>
  <c r="D180" i="1"/>
  <c r="E180" i="1" s="1"/>
  <c r="D213" i="1"/>
  <c r="E213" i="1" s="1"/>
  <c r="D595" i="1"/>
  <c r="E595" i="1" s="1"/>
  <c r="D163" i="1"/>
  <c r="E163" i="1" s="1"/>
  <c r="D324" i="1"/>
  <c r="E324" i="1" s="1"/>
  <c r="D539" i="1"/>
  <c r="E539" i="1" s="1"/>
  <c r="D432" i="1"/>
  <c r="E432" i="1" s="1"/>
  <c r="D431" i="1"/>
  <c r="E431" i="1" s="1"/>
  <c r="D399" i="1"/>
  <c r="D343" i="1"/>
  <c r="E343" i="1" s="1"/>
  <c r="D335" i="1"/>
  <c r="E335" i="1" s="1"/>
  <c r="D334" i="1"/>
  <c r="D333" i="1"/>
  <c r="E333" i="1" s="1"/>
  <c r="D337" i="1"/>
  <c r="E337" i="1" s="1"/>
  <c r="D332" i="1"/>
  <c r="E332" i="1" s="1"/>
  <c r="D342" i="1"/>
  <c r="D330" i="1"/>
  <c r="E330" i="1" s="1"/>
  <c r="D336" i="1"/>
  <c r="E336" i="1" s="1"/>
  <c r="D331" i="1"/>
  <c r="E331" i="1" s="1"/>
  <c r="D377" i="1"/>
  <c r="E194" i="1"/>
  <c r="D407" i="1"/>
  <c r="E407" i="1" s="1"/>
  <c r="E144" i="1"/>
  <c r="E376" i="1"/>
  <c r="D504" i="1"/>
  <c r="E504" i="1" s="1"/>
  <c r="D489" i="1"/>
  <c r="E489" i="1" s="1"/>
  <c r="D142" i="1"/>
  <c r="E142" i="1" s="1"/>
  <c r="D325" i="1"/>
  <c r="E325" i="1" s="1"/>
  <c r="E204" i="1"/>
  <c r="E199" i="1"/>
  <c r="D25" i="1"/>
  <c r="E25" i="1" s="1"/>
  <c r="D141" i="1"/>
  <c r="E141" i="1" s="1"/>
  <c r="D44" i="1"/>
  <c r="E44" i="1" s="1"/>
  <c r="E320" i="1"/>
  <c r="E321" i="1"/>
  <c r="E188" i="1"/>
  <c r="D579" i="1"/>
  <c r="E579" i="1" s="1"/>
  <c r="E31" i="1"/>
  <c r="D467" i="1"/>
  <c r="E467" i="1" s="1"/>
  <c r="D473" i="1"/>
  <c r="E473" i="1" s="1"/>
  <c r="E125" i="1"/>
  <c r="E96" i="1"/>
  <c r="E2" i="1"/>
  <c r="E3" i="1"/>
  <c r="E4" i="1"/>
  <c r="E5" i="1"/>
  <c r="E6" i="1"/>
  <c r="E7" i="1"/>
  <c r="E8" i="1"/>
  <c r="E9" i="1"/>
  <c r="E11" i="1"/>
  <c r="E12" i="1"/>
  <c r="E13" i="1"/>
  <c r="E14" i="1"/>
  <c r="E15" i="1"/>
  <c r="E16" i="1"/>
  <c r="E19" i="1"/>
  <c r="E20" i="1"/>
  <c r="E21" i="1"/>
  <c r="E22" i="1"/>
  <c r="E23" i="1"/>
  <c r="E24" i="1"/>
  <c r="E26" i="1"/>
  <c r="E29" i="1"/>
  <c r="E35" i="1"/>
  <c r="E36" i="1"/>
  <c r="E37" i="1"/>
  <c r="E43" i="1"/>
  <c r="E45" i="1"/>
  <c r="E46" i="1"/>
  <c r="E47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6" i="1"/>
  <c r="E77" i="1"/>
  <c r="E78" i="1"/>
  <c r="E79" i="1"/>
  <c r="E80" i="1"/>
  <c r="E81" i="1"/>
  <c r="E83" i="1"/>
  <c r="E86" i="1"/>
  <c r="E87" i="1"/>
  <c r="E91" i="1"/>
  <c r="E92" i="1"/>
  <c r="E93" i="1"/>
  <c r="E94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6" i="1"/>
  <c r="E118" i="1"/>
  <c r="E121" i="1"/>
  <c r="E122" i="1"/>
  <c r="E123" i="1"/>
  <c r="E124" i="1"/>
  <c r="E127" i="1"/>
  <c r="E128" i="1"/>
  <c r="E129" i="1"/>
  <c r="E130" i="1"/>
  <c r="E131" i="1"/>
  <c r="E132" i="1"/>
  <c r="E133" i="1"/>
  <c r="E134" i="1"/>
  <c r="E135" i="1"/>
  <c r="E136" i="1"/>
  <c r="E137" i="1"/>
  <c r="E139" i="1"/>
  <c r="E140" i="1"/>
  <c r="E143" i="1"/>
  <c r="E146" i="1"/>
  <c r="E147" i="1"/>
  <c r="E148" i="1"/>
  <c r="E149" i="1"/>
  <c r="E150" i="1"/>
  <c r="E151" i="1"/>
  <c r="E152" i="1"/>
  <c r="E153" i="1"/>
  <c r="E157" i="1"/>
  <c r="E158" i="1"/>
  <c r="E159" i="1"/>
  <c r="E160" i="1"/>
  <c r="E161" i="1"/>
  <c r="E162" i="1"/>
  <c r="E164" i="1"/>
  <c r="E168" i="1"/>
  <c r="E169" i="1"/>
  <c r="E170" i="1"/>
  <c r="E171" i="1"/>
  <c r="E173" i="1"/>
  <c r="E174" i="1"/>
  <c r="E175" i="1"/>
  <c r="E176" i="1"/>
  <c r="E178" i="1"/>
  <c r="E184" i="1"/>
  <c r="E186" i="1"/>
  <c r="E187" i="1"/>
  <c r="E189" i="1"/>
  <c r="E190" i="1"/>
  <c r="E191" i="1"/>
  <c r="E192" i="1"/>
  <c r="E193" i="1"/>
  <c r="E195" i="1"/>
  <c r="E196" i="1"/>
  <c r="E197" i="1"/>
  <c r="E198" i="1"/>
  <c r="E200" i="1"/>
  <c r="E201" i="1"/>
  <c r="E203" i="1"/>
  <c r="E205" i="1"/>
  <c r="E206" i="1"/>
  <c r="E207" i="1"/>
  <c r="E208" i="1"/>
  <c r="E209" i="1"/>
  <c r="E210" i="1"/>
  <c r="E211" i="1"/>
  <c r="E212" i="1"/>
  <c r="E214" i="1"/>
  <c r="E215" i="1"/>
  <c r="E217" i="1"/>
  <c r="E218" i="1"/>
  <c r="E219" i="1"/>
  <c r="E220" i="1"/>
  <c r="E221" i="1"/>
  <c r="E222" i="1"/>
  <c r="E224" i="1"/>
  <c r="E225" i="1"/>
  <c r="E226" i="1"/>
  <c r="E227" i="1"/>
  <c r="E228" i="1"/>
  <c r="E229" i="1"/>
  <c r="E230" i="1"/>
  <c r="E232" i="1"/>
  <c r="E233" i="1"/>
  <c r="E235" i="1"/>
  <c r="E236" i="1"/>
  <c r="E237" i="1"/>
  <c r="E239" i="1"/>
  <c r="E240" i="1"/>
  <c r="E241" i="1"/>
  <c r="E242" i="1"/>
  <c r="E243" i="1"/>
  <c r="E244" i="1"/>
  <c r="E245" i="1"/>
  <c r="E248" i="1"/>
  <c r="E249" i="1"/>
  <c r="E250" i="1"/>
  <c r="E251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5" i="1"/>
  <c r="E298" i="1"/>
  <c r="E300" i="1"/>
  <c r="E302" i="1"/>
  <c r="E303" i="1"/>
  <c r="E306" i="1"/>
  <c r="E309" i="1"/>
  <c r="E310" i="1"/>
  <c r="E311" i="1"/>
  <c r="E312" i="1"/>
  <c r="E313" i="1"/>
  <c r="E314" i="1"/>
  <c r="E315" i="1"/>
  <c r="E316" i="1"/>
  <c r="E317" i="1"/>
  <c r="E318" i="1"/>
  <c r="E323" i="1"/>
  <c r="E326" i="1"/>
  <c r="E329" i="1"/>
  <c r="E334" i="1"/>
  <c r="E338" i="1"/>
  <c r="E339" i="1"/>
  <c r="E340" i="1"/>
  <c r="E341" i="1"/>
  <c r="E342" i="1"/>
  <c r="E344" i="1"/>
  <c r="E346" i="1"/>
  <c r="E347" i="1"/>
  <c r="E348" i="1"/>
  <c r="E349" i="1"/>
  <c r="E350" i="1"/>
  <c r="E351" i="1"/>
  <c r="E353" i="1"/>
  <c r="E354" i="1"/>
  <c r="E355" i="1"/>
  <c r="E356" i="1"/>
  <c r="E357" i="1"/>
  <c r="E358" i="1"/>
  <c r="E359" i="1"/>
  <c r="E360" i="1"/>
  <c r="E361" i="1"/>
  <c r="E363" i="1"/>
  <c r="E365" i="1"/>
  <c r="E366" i="1"/>
  <c r="E367" i="1"/>
  <c r="E368" i="1"/>
  <c r="E369" i="1"/>
  <c r="E371" i="1"/>
  <c r="E372" i="1"/>
  <c r="E373" i="1"/>
  <c r="E374" i="1"/>
  <c r="E377" i="1"/>
  <c r="E379" i="1"/>
  <c r="E380" i="1"/>
  <c r="E381" i="1"/>
  <c r="E382" i="1"/>
  <c r="E383" i="1"/>
  <c r="E385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8" i="1"/>
  <c r="E409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9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7" i="1"/>
  <c r="E458" i="1"/>
  <c r="E459" i="1"/>
  <c r="E460" i="1"/>
  <c r="E464" i="1"/>
  <c r="E465" i="1"/>
  <c r="E466" i="1"/>
  <c r="E468" i="1"/>
  <c r="E469" i="1"/>
  <c r="E470" i="1"/>
  <c r="E472" i="1"/>
  <c r="E474" i="1"/>
  <c r="E475" i="1"/>
  <c r="E476" i="1"/>
  <c r="E477" i="1"/>
  <c r="E479" i="1"/>
  <c r="E480" i="1"/>
  <c r="E481" i="1"/>
  <c r="E482" i="1"/>
  <c r="E483" i="1"/>
  <c r="E484" i="1"/>
  <c r="E485" i="1"/>
  <c r="E486" i="1"/>
  <c r="E487" i="1"/>
  <c r="E488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5" i="1"/>
  <c r="E506" i="1"/>
  <c r="E507" i="1"/>
  <c r="E508" i="1"/>
  <c r="E509" i="1"/>
  <c r="E510" i="1"/>
  <c r="E511" i="1"/>
  <c r="E512" i="1"/>
  <c r="E514" i="1"/>
  <c r="E517" i="1"/>
  <c r="E518" i="1"/>
  <c r="E519" i="1"/>
  <c r="E520" i="1"/>
  <c r="E522" i="1"/>
  <c r="E523" i="1"/>
  <c r="E525" i="1"/>
  <c r="E526" i="1"/>
  <c r="E527" i="1"/>
  <c r="E528" i="1"/>
  <c r="E529" i="1"/>
  <c r="E530" i="1"/>
  <c r="E531" i="1"/>
  <c r="E532" i="1"/>
  <c r="E533" i="1"/>
  <c r="E534" i="1"/>
  <c r="E537" i="1"/>
  <c r="E538" i="1"/>
  <c r="E542" i="1"/>
  <c r="E544" i="1"/>
  <c r="E545" i="1"/>
  <c r="E546" i="1"/>
  <c r="E547" i="1"/>
  <c r="E548" i="1"/>
  <c r="E549" i="1"/>
  <c r="E551" i="1"/>
  <c r="E552" i="1"/>
  <c r="E554" i="1"/>
  <c r="E555" i="1"/>
  <c r="E556" i="1"/>
  <c r="E558" i="1"/>
  <c r="E560" i="1"/>
  <c r="E561" i="1"/>
  <c r="E563" i="1"/>
  <c r="E564" i="1"/>
  <c r="E568" i="1"/>
  <c r="E569" i="1"/>
  <c r="E570" i="1"/>
  <c r="E571" i="1"/>
  <c r="E572" i="1"/>
  <c r="E574" i="1"/>
  <c r="E575" i="1"/>
  <c r="E576" i="1"/>
  <c r="E577" i="1"/>
  <c r="E578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6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 l="1"/>
</calcChain>
</file>

<file path=xl/comments1.xml><?xml version="1.0" encoding="utf-8"?>
<comments xmlns="http://schemas.openxmlformats.org/spreadsheetml/2006/main">
  <authors>
    <author>Johnny Alibuyog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Johnny Alibuyog:</t>
        </r>
        <r>
          <rPr>
            <sz val="9"/>
            <color indexed="81"/>
            <rFont val="Tahoma"/>
            <charset val="1"/>
          </rPr>
          <t xml:space="preserve">
Buying Rate</t>
        </r>
      </text>
    </comment>
  </commentList>
</comments>
</file>

<file path=xl/sharedStrings.xml><?xml version="1.0" encoding="utf-8"?>
<sst xmlns="http://schemas.openxmlformats.org/spreadsheetml/2006/main" count="1221" uniqueCount="1221">
  <si>
    <t>Product Name</t>
  </si>
  <si>
    <t>555 Fried Sardines With Tausi</t>
  </si>
  <si>
    <t>555 Sardines Red 425g</t>
  </si>
  <si>
    <t>555 Spanish</t>
  </si>
  <si>
    <t>555 Tuna Adobo 155g</t>
  </si>
  <si>
    <t>555 Tuna Afritada</t>
  </si>
  <si>
    <t>555 Tuna Caldereta</t>
  </si>
  <si>
    <t>555 Tuna Mechado 155g</t>
  </si>
  <si>
    <t>Absolute Distilled 4Liters</t>
  </si>
  <si>
    <t>Ajinomoto 12g 15s</t>
  </si>
  <si>
    <t>Alaska Condensed (yellow) 168mlx48</t>
  </si>
  <si>
    <t>Alaska Condensed (yellow) 300ml</t>
  </si>
  <si>
    <t>Alaska Evaporada 154 Ml</t>
  </si>
  <si>
    <t>Alaska Evaporada 370ml</t>
  </si>
  <si>
    <t>Alaska Evaporated Filled Milk 154ml X48</t>
  </si>
  <si>
    <t>Alaska Evaporated Filled Milk 370ml</t>
  </si>
  <si>
    <t>Alaska Powder 300g</t>
  </si>
  <si>
    <t>Alaska Powder 150g</t>
  </si>
  <si>
    <t>Alaska Powder 80g</t>
  </si>
  <si>
    <t>Argentina Corned Beef 150g</t>
  </si>
  <si>
    <t>Argentina Corned Beef 175g</t>
  </si>
  <si>
    <t>Argentina Meat Loaf 150g</t>
  </si>
  <si>
    <t>Argentina Meat Loaf 170g</t>
  </si>
  <si>
    <t>Argentina Meat Loaf 250g</t>
  </si>
  <si>
    <t>Argentina Meatloaf100g</t>
  </si>
  <si>
    <t>Ariel Bar Jumbo 130g</t>
  </si>
  <si>
    <t>Ariel Complete Powder Color &amp; Style 66g</t>
  </si>
  <si>
    <t>Ariel Complete Powder Sunrise Fresh 70g</t>
  </si>
  <si>
    <t>Ariel Powder 70g W/golden Bloom</t>
  </si>
  <si>
    <t>Ariel Powder Sunrise Fresh Swak-to 45g</t>
  </si>
  <si>
    <t>Ariel Powder W/ Downy 45g</t>
  </si>
  <si>
    <t>Ariel Powder W/ Downy Parfum 120g</t>
  </si>
  <si>
    <t>Ariel Powder W/ Sunrise Fresh 128g</t>
  </si>
  <si>
    <t>Ariel Power Gel 64g</t>
  </si>
  <si>
    <t>Ariel Power Gel Freshness Downy Passion</t>
  </si>
  <si>
    <t>Ariel W/downy Jumbo 66g</t>
  </si>
  <si>
    <t>Bear Brand Adult Plus 300g</t>
  </si>
  <si>
    <t>Bear Brand 1.6kg</t>
  </si>
  <si>
    <t>Bear Brand 1200g</t>
  </si>
  <si>
    <t>Bear Brand 320g</t>
  </si>
  <si>
    <t>Bear Brand 900g</t>
  </si>
  <si>
    <t>Bear Brand 99g</t>
  </si>
  <si>
    <t>Bear Brand Choco 300g</t>
  </si>
  <si>
    <t>Bear Brand Powder 150g</t>
  </si>
  <si>
    <t>Bear Brand Powder 700g</t>
  </si>
  <si>
    <t>Bear Brand Powder Choco 29g</t>
  </si>
  <si>
    <t>Bear Brand Sterilized 140ml</t>
  </si>
  <si>
    <t>Bear Brand Sterilized 200ml</t>
  </si>
  <si>
    <t>Bear Brand Swak Strawberry 33g</t>
  </si>
  <si>
    <t>Bench Cologne Blue 100ml</t>
  </si>
  <si>
    <t>Bench Cologne Blue 50ml</t>
  </si>
  <si>
    <t>Bench Cologne Cotton Candy 100ml</t>
  </si>
  <si>
    <t>Bench Cologne Cotton Candy 50ml</t>
  </si>
  <si>
    <t>Bench Cologne Green 100ml</t>
  </si>
  <si>
    <t>Bench Cologne Green 50ml</t>
  </si>
  <si>
    <t>Bench Cologne Gummy Bear 100ml</t>
  </si>
  <si>
    <t>Bench Cologne Gummy Bear 50ml</t>
  </si>
  <si>
    <t>Bench Cologne Lemon Drop 100ml</t>
  </si>
  <si>
    <t>Bench Cologne Lemon Drop 50ml</t>
  </si>
  <si>
    <t>Bench Cologne Popsicle 100ml</t>
  </si>
  <si>
    <t>Bench Cologne Popsicle 50ml</t>
  </si>
  <si>
    <t>Bench DS Break Green 125ml</t>
  </si>
  <si>
    <t>Bench DS Break Green 50ml</t>
  </si>
  <si>
    <t>Bench DS Bum Men 125ml</t>
  </si>
  <si>
    <t>Bench DS Bum Men 50ml</t>
  </si>
  <si>
    <t>Bench DS Eye Csndy 50ml</t>
  </si>
  <si>
    <t>Bench DS Hour Pink 50ml</t>
  </si>
  <si>
    <t>Bench DS Indian Summer 125ml</t>
  </si>
  <si>
    <t>Bench DS Indian Summer 50ml</t>
  </si>
  <si>
    <t>Bench DS Lazy Afternoon 125ml</t>
  </si>
  <si>
    <t>Bench DS Lazy Afternoon 50ml</t>
  </si>
  <si>
    <t>Bench DS Morning Blue 125ml</t>
  </si>
  <si>
    <t>Bench DS Morning Blue 50ml</t>
  </si>
  <si>
    <t>Bench DS Nine To Mine 50ml</t>
  </si>
  <si>
    <t>Bigas Cherry Rose Dinorado</t>
  </si>
  <si>
    <t>Bigas Gold Cup Laon</t>
  </si>
  <si>
    <t>Bingo Vanilla 28g</t>
  </si>
  <si>
    <t>Birch Tree 150g</t>
  </si>
  <si>
    <t>Birch Tree 300g</t>
  </si>
  <si>
    <t>Birch Tree 33g</t>
  </si>
  <si>
    <t>Bonux Powder Flower Fiesta 65g</t>
  </si>
  <si>
    <t>Bonux Powder Lavender &amp; Lemon Twist 57g</t>
  </si>
  <si>
    <t>Bonux Powder Rose &amp; Vanilla Aroma 57g</t>
  </si>
  <si>
    <t>Breeze Liq. Det. 70ml</t>
  </si>
  <si>
    <t>Breeze Powder 70g</t>
  </si>
  <si>
    <t>C2 Apple 355ml</t>
  </si>
  <si>
    <t>C2 Apple 500ml</t>
  </si>
  <si>
    <t>C2 Litro Apple</t>
  </si>
  <si>
    <t>Calla Powder 45g</t>
  </si>
  <si>
    <t>Calla Powder Detergent 100g</t>
  </si>
  <si>
    <t>Calla Powder Detergent 1kg</t>
  </si>
  <si>
    <t>Calla Powder Detergent 500g</t>
  </si>
  <si>
    <t>Calla Powder Floral Fresh 1.6kg</t>
  </si>
  <si>
    <t>Calla Powder Rose Garden 100g</t>
  </si>
  <si>
    <t>Canton Excellent 1/2</t>
  </si>
  <si>
    <t>Cdo Beef Loaf 150g</t>
  </si>
  <si>
    <t>CDO Karne Norte 100g</t>
  </si>
  <si>
    <t>CDO Karne Norte 150g</t>
  </si>
  <si>
    <t>CDO Karne Norte 175g</t>
  </si>
  <si>
    <t>CDO Karne Norte 260g</t>
  </si>
  <si>
    <t>CDO Luncheon Meat 165g</t>
  </si>
  <si>
    <t>CDO Luncheon Meat 350g</t>
  </si>
  <si>
    <t>Cdo Meat Loaf 150g</t>
  </si>
  <si>
    <t>CDO Meatloaf 210g</t>
  </si>
  <si>
    <t>Century Corned Tuna Chili 150g</t>
  </si>
  <si>
    <t>Century Tuna Flakes And Oil 155g</t>
  </si>
  <si>
    <t>Century Tuna Flakes In Oil 180g</t>
  </si>
  <si>
    <t>Century Tuna Flakes In Oil 420g</t>
  </si>
  <si>
    <t>Century Tuna Hot &amp; Spicy 420g</t>
  </si>
  <si>
    <t>Century Tuna Hot &amp; Spicy 95g</t>
  </si>
  <si>
    <t>Century Tuna Hot And Spicy 155g</t>
  </si>
  <si>
    <t>Century Tuna Hot And Spicy 180g</t>
  </si>
  <si>
    <t>Champion Jumbo Supra Clean 145g</t>
  </si>
  <si>
    <t>Champion Liquid Fabcon Infinity 28ml</t>
  </si>
  <si>
    <t>Champion Long Bar Supra 390g</t>
  </si>
  <si>
    <t>Champion Powder Citrus 40g</t>
  </si>
  <si>
    <t>Champion Powder Citrus Fresh 120g</t>
  </si>
  <si>
    <t>Champion Powder Citrus Fresh 1kg</t>
  </si>
  <si>
    <t>Champion Powder Citrus Fresh 500g</t>
  </si>
  <si>
    <t>Champion Powder Supra Clean 120g</t>
  </si>
  <si>
    <t>Champion Powder Supra Clean 500g</t>
  </si>
  <si>
    <t>Champion Supra Clean 40g</t>
  </si>
  <si>
    <t>Champion Tipidpack White(bar And Soap)</t>
  </si>
  <si>
    <t>Cheezwhiz 24g Sulitpack</t>
  </si>
  <si>
    <t>Cheezwhiz 220g</t>
  </si>
  <si>
    <t>Cheezy 24g</t>
  </si>
  <si>
    <t>Cheezy Spicy 24g</t>
  </si>
  <si>
    <t>Chippy Blue small</t>
  </si>
  <si>
    <t>Chippy Blue Big</t>
  </si>
  <si>
    <t>Chippy Red Small</t>
  </si>
  <si>
    <t>Chippy Red Big</t>
  </si>
  <si>
    <t>Chuckie 110ml</t>
  </si>
  <si>
    <t>Chuckie 180ml</t>
  </si>
  <si>
    <t>Chuckie 250ml</t>
  </si>
  <si>
    <t>Clear Shampoo Complete Soft Care For Women(pink12</t>
  </si>
  <si>
    <t>Clover 22g Cheese</t>
  </si>
  <si>
    <t>Coffee-Mate Doy Pack 170g</t>
  </si>
  <si>
    <t>Coffe-mate 450g</t>
  </si>
  <si>
    <t>Coffe-mate 5g</t>
  </si>
  <si>
    <t>Coffe-mate 80g</t>
  </si>
  <si>
    <t>Coke Mismo 250ml</t>
  </si>
  <si>
    <t>Colgate Plax 60ml Peppermint</t>
  </si>
  <si>
    <t>Colgate Plax Freshmint 60ml</t>
  </si>
  <si>
    <t>Colgate Plax Ice</t>
  </si>
  <si>
    <t>Colgate Regular Flavor 145ml</t>
  </si>
  <si>
    <t>Colgate Regular Flavor 25ml</t>
  </si>
  <si>
    <t>Colgate Regular Flavor 50ml</t>
  </si>
  <si>
    <t>Colgate Regular Flavor 95ml</t>
  </si>
  <si>
    <t>Colgate Sachet Cool Menthol 18ml (green)</t>
  </si>
  <si>
    <t>Colgate Sachet Regular Flavor 17ml (Red)</t>
  </si>
  <si>
    <t>Colgate Sachet Spicy Fresh 18ml (violet)</t>
  </si>
  <si>
    <t>Colgate Toothbrsuh Super Flexi</t>
  </si>
  <si>
    <t>Colgate Toothbrush</t>
  </si>
  <si>
    <t>Colgate Triple Action 120g</t>
  </si>
  <si>
    <t>Colgate Triple Action 175g 2 tubes</t>
  </si>
  <si>
    <t>Commando Safety Matches</t>
  </si>
  <si>
    <t>Cowbell Evaporada 370ml</t>
  </si>
  <si>
    <t>Cream-O Chocolate 30g</t>
  </si>
  <si>
    <t>Cream-O Vanilla</t>
  </si>
  <si>
    <t>Creamsilk Conditioner Brilliant Black 12ml</t>
  </si>
  <si>
    <t>Creamsilk Conditioner Damage Control(blue) 12ml</t>
  </si>
  <si>
    <t>Creamsilk Conditioner Dandruff Free (violet) 12ml</t>
  </si>
  <si>
    <t>Creamsilk Conditioner Dry Rescue (orange) 12ml</t>
  </si>
  <si>
    <t>Creamsilk Conditioner Standout Straight (pink) 12</t>
  </si>
  <si>
    <t>Creamsilk Conditioner Strength Boost (green) 12ml</t>
  </si>
  <si>
    <t>Creamsilk Stunning Shine (gold)</t>
  </si>
  <si>
    <t>Creamsilk Triple Keratin Black</t>
  </si>
  <si>
    <t>Crispy Fry Original 33g</t>
  </si>
  <si>
    <t>Crispy Fry Original 65g</t>
  </si>
  <si>
    <t>Datu Puti Patis 150ml</t>
  </si>
  <si>
    <t>Datu Puti Patis 350ml Plastic</t>
  </si>
  <si>
    <t>Datu Puti Soy Sauce 100 Ml</t>
  </si>
  <si>
    <t>Datu Puti Soy Sauce 200ml</t>
  </si>
  <si>
    <t>Datu Puti Soy Suce 1L</t>
  </si>
  <si>
    <t>Datu Puti Soy Suce 385ml</t>
  </si>
  <si>
    <t>Datu Puti Suka 100 Ml</t>
  </si>
  <si>
    <t>Datu Puti Suka 200ml</t>
  </si>
  <si>
    <t>Datu Puti Suka 385ml</t>
  </si>
  <si>
    <t>Datu Puti Suka 1Liter</t>
  </si>
  <si>
    <t>Del Monte Crushed Pineapple 227g</t>
  </si>
  <si>
    <t>Del Monte Elbow Macaroni 200g</t>
  </si>
  <si>
    <t>Del Monte Fiesta Fruit Cocktail 1.5</t>
  </si>
  <si>
    <t>Del Monte Fiesta Fruit Cocktail 2.5</t>
  </si>
  <si>
    <t>Del Monte Original Blend Ketchup 320g</t>
  </si>
  <si>
    <t>Del Monte Hot &amp; Spicy Ketchup 335g</t>
  </si>
  <si>
    <t>Del Monte Pasta 900g</t>
  </si>
  <si>
    <t>Del Monte Pineapple Juice With Reducol 240ml</t>
  </si>
  <si>
    <t>Del Monte Quick &amp; Easy Afritada</t>
  </si>
  <si>
    <t>Del Monte Quick &amp; Easy Caldereta</t>
  </si>
  <si>
    <t>Del Monte Slices Pineapple 234g</t>
  </si>
  <si>
    <t>Del Monte Spaghetti Sauce Filipino Style 1kg</t>
  </si>
  <si>
    <t>Del Monte Spaghetti Sauce Italian 1kg</t>
  </si>
  <si>
    <t>Del Monte Spaghetti Sauce Italian Style 250g</t>
  </si>
  <si>
    <t>Del Monte Spaghetti Sauce Sweet Style 1kg</t>
  </si>
  <si>
    <t>Del Monte Sweet Blend ketchup w/spout 320g</t>
  </si>
  <si>
    <t>Del Monte Tidbits 227g</t>
  </si>
  <si>
    <t>Del Monte Tidbits Pineapple 115g</t>
  </si>
  <si>
    <t>Del Monte Tomato Paste 150g</t>
  </si>
  <si>
    <t>Del Monte Tomato Sauce 115g</t>
  </si>
  <si>
    <t>Del Monte Tomato Sauce 200g</t>
  </si>
  <si>
    <t>Del Monte Tomato Sauce 250g</t>
  </si>
  <si>
    <t>Dewberry Blueberry Cheesecake 33g</t>
  </si>
  <si>
    <t>Domex 150ml</t>
  </si>
  <si>
    <t>Dove Conditioner Intense Repair 10ml (blue)</t>
  </si>
  <si>
    <t>Dove Conditioner Straight &amp; Silky 10ml (pink)</t>
  </si>
  <si>
    <t>Dove Conditoner Nourishing Oil Care 10 Ml (gold)</t>
  </si>
  <si>
    <t>Dove Shampoo Intense Repair 10ml (blue)</t>
  </si>
  <si>
    <t>Dove Shampoo Nourishing Oil Care 10 Ml (gold)</t>
  </si>
  <si>
    <t>Dove Shampoo Oxygen 10ml</t>
  </si>
  <si>
    <t>Dove Shampoo Straight &amp; Silky 10ml (pink)</t>
  </si>
  <si>
    <t>Downy Antibac 27ml</t>
  </si>
  <si>
    <t>Downy Antibac 40ml</t>
  </si>
  <si>
    <t>Downy Antibac 60ml</t>
  </si>
  <si>
    <t>Downy Daring 20ml</t>
  </si>
  <si>
    <t>Downy Daring 33ml</t>
  </si>
  <si>
    <t>Downy Garden Bloom 28ml</t>
  </si>
  <si>
    <t>Downy Garden Bloom 43ml</t>
  </si>
  <si>
    <t>Downy Garden Bloom 66ml</t>
  </si>
  <si>
    <t>Downy Mystique 20ml</t>
  </si>
  <si>
    <t>Downy Mystique 33ml</t>
  </si>
  <si>
    <t>Downy Mystique 60ml</t>
  </si>
  <si>
    <t>Downy Passion 20ml</t>
  </si>
  <si>
    <t>Downy Passion 33ml</t>
  </si>
  <si>
    <t>Downy Passion 60ml</t>
  </si>
  <si>
    <t>Downy Passion Sweetheart 60ml</t>
  </si>
  <si>
    <t>Downy Sunrise Fresh 28ml</t>
  </si>
  <si>
    <t>Downy Sunrise Fresh 43ml</t>
  </si>
  <si>
    <t>Downy Sunrise Fresh 66ml</t>
  </si>
  <si>
    <t>Downy Sweetheart 20ml</t>
  </si>
  <si>
    <t>Downy Sweetheart 25ml</t>
  </si>
  <si>
    <t>Eden 165g + 15g</t>
  </si>
  <si>
    <t>Eden 45g</t>
  </si>
  <si>
    <t>El Real Macaroni 250g</t>
  </si>
  <si>
    <t>El REal Macaroni 400g</t>
  </si>
  <si>
    <t>Energen Chocolate 30g</t>
  </si>
  <si>
    <t>Energen Vanilla 30g</t>
  </si>
  <si>
    <t>Eveready Black AA</t>
  </si>
  <si>
    <t>Eveready Black AAA</t>
  </si>
  <si>
    <t>Eveready Blue AA</t>
  </si>
  <si>
    <t>Eveready Blue AAA</t>
  </si>
  <si>
    <t>Fita Crackers 30g</t>
  </si>
  <si>
    <t>Gatorade Blue Bolt</t>
  </si>
  <si>
    <t>Gatorade Grapes</t>
  </si>
  <si>
    <t>Gatorade Tropical Fruit</t>
  </si>
  <si>
    <t>Gatsby</t>
  </si>
  <si>
    <t>Gilleth Rubie Long Handle (yellow)</t>
  </si>
  <si>
    <t>Gillette Blue</t>
  </si>
  <si>
    <t>Ginataang Gulay 33g</t>
  </si>
  <si>
    <t>Ginataang Gulay 45g</t>
  </si>
  <si>
    <t>Graham Crackers 200g</t>
  </si>
  <si>
    <t>Graham Crushed 200g</t>
  </si>
  <si>
    <t>Great Taste Muscovado 25g</t>
  </si>
  <si>
    <t>Great Taste Original 3 In 1 Twin Pack 33g</t>
  </si>
  <si>
    <t>Great Taste White Caramel Single</t>
  </si>
  <si>
    <t>Great Taste White Caramel Twin Pack</t>
  </si>
  <si>
    <t>Great Taste White Crema Single</t>
  </si>
  <si>
    <t>Great taste White Crema Twin</t>
  </si>
  <si>
    <t>Great Taste White Trio Coffee Mix 30g</t>
  </si>
  <si>
    <t>Happy Baby PAnts XL</t>
  </si>
  <si>
    <t>Happy Baby Pants Xxl</t>
  </si>
  <si>
    <t>Happy Basic Diaper Small X 4's</t>
  </si>
  <si>
    <t>Happy Basic Diaper Medium X 4's</t>
  </si>
  <si>
    <t>Head &amp; Shoulder Anti-dandruff Shampoo Green 12 Ml</t>
  </si>
  <si>
    <t>Head &amp; Shoulder Smooth &amp; Silky Shampoo Pink 12ml</t>
  </si>
  <si>
    <t>Hekkaido Mackerel 155g</t>
  </si>
  <si>
    <t>Homi Beef</t>
  </si>
  <si>
    <t>Homi Chicken</t>
  </si>
  <si>
    <t>Homi Canton Toyomansi</t>
  </si>
  <si>
    <t>Hunts Pork &amp; Beans 175g</t>
  </si>
  <si>
    <t>Hunts Pork &amp; Beans 230g</t>
  </si>
  <si>
    <t>Ifugao</t>
  </si>
  <si>
    <t>Johnson Powder Bedtime Violet 50g</t>
  </si>
  <si>
    <t>Johnson Powder Classic Reg 25g</t>
  </si>
  <si>
    <t>Johnson Powder Classic Reg 50g</t>
  </si>
  <si>
    <t>Johnson Powder Pink Blossom 25g</t>
  </si>
  <si>
    <t>Johnsons Baby Powder 50g</t>
  </si>
  <si>
    <t>Johnsons Baby Soap 100g</t>
  </si>
  <si>
    <t>Johnson's Baby Soap Pouch</t>
  </si>
  <si>
    <t>Johnsons Powder Blue 25g</t>
  </si>
  <si>
    <t>Joy Antibac Dishwashing Liquid 18ml</t>
  </si>
  <si>
    <t>Joy Antibac Dishwashing Liquid 40ml</t>
  </si>
  <si>
    <t>Joy Antibac Dishwashing Liquid 200ml</t>
  </si>
  <si>
    <t>Joy Kalamansi Dishwashing Liquid 20 Ml</t>
  </si>
  <si>
    <t>Joy Kalamansi Dishwashing Liquid 45ml</t>
  </si>
  <si>
    <t>Joy Kalamansi Dishwashing Liquid 200ml</t>
  </si>
  <si>
    <t>Joy Lavender &amp; Lemon 20ml</t>
  </si>
  <si>
    <t>Joy Lavender &amp; Lemon 45ml</t>
  </si>
  <si>
    <t>Joy Lemon Dishwashing Liquid 20ml</t>
  </si>
  <si>
    <t>Joy Lemon Dishwashing Liquid 45ml</t>
  </si>
  <si>
    <t>Joy Quad Antibac 77ml</t>
  </si>
  <si>
    <t>Joy Quad Kalamansi 86ml</t>
  </si>
  <si>
    <t>Katol Baygon Coil Scented</t>
  </si>
  <si>
    <t>Knorr Cubes Beef 10g</t>
  </si>
  <si>
    <t>Knorr Cubes Chicken 10g</t>
  </si>
  <si>
    <t>Knorr Cubes Pork</t>
  </si>
  <si>
    <t>Knorr Cubes Shrimp</t>
  </si>
  <si>
    <t>Knorr Sinigang Gabi 20g</t>
  </si>
  <si>
    <t>Knorr Sinigang Sampalok 20g</t>
  </si>
  <si>
    <t>Kojie San 45g</t>
  </si>
  <si>
    <t>Koko Crunch 1.5g</t>
  </si>
  <si>
    <t>Kokuyo</t>
  </si>
  <si>
    <t>Kopiko Black 20g</t>
  </si>
  <si>
    <t>Kopiko Black Twin 50g</t>
  </si>
  <si>
    <t>Kopiko Brown 25g</t>
  </si>
  <si>
    <t>Kopiko Cafe' Blanca 30g</t>
  </si>
  <si>
    <t>Lady's Choice Real Mayonnaise 30ml</t>
  </si>
  <si>
    <t>Lady's Choice Real Mayonnaise 80ml</t>
  </si>
  <si>
    <t>Lemon Square Assorted</t>
  </si>
  <si>
    <t>Lemon Square Cheese Cake 30g</t>
  </si>
  <si>
    <t>Lemon Square Cookies &amp; Cream</t>
  </si>
  <si>
    <t>Lemon Square Lava Bavarian</t>
  </si>
  <si>
    <t>Lemon Square Whatta Topps Choco 35g</t>
  </si>
  <si>
    <t>Lemon Square Lava Cake Chocolate 42g</t>
  </si>
  <si>
    <t>Lucky Me Beef Noodles 55g</t>
  </si>
  <si>
    <t>Lucky Me Canton Chilimansi 80g</t>
  </si>
  <si>
    <t>Lucky Me Canton Extrahot Chili 80g</t>
  </si>
  <si>
    <t>Lucky Me Canton Kalamansi 80g</t>
  </si>
  <si>
    <t>Lucky Me Canton Original 80g</t>
  </si>
  <si>
    <t>Lucky Me Canton Sweet &amp; Spicy 80g</t>
  </si>
  <si>
    <t>Lucky Me Chicken Noodles 55g</t>
  </si>
  <si>
    <t>Lucky Me Chicken SOtanghon 40g</t>
  </si>
  <si>
    <t>Lucky Me Curly Spaghetti</t>
  </si>
  <si>
    <t>Lucky Me Instant Bulalo</t>
  </si>
  <si>
    <t>Lucky Me Lomi</t>
  </si>
  <si>
    <t>Lucky Me Spareribs</t>
  </si>
  <si>
    <t>Lucky Me Spicy Hot Beef 55g</t>
  </si>
  <si>
    <t>Lucky Me Supreme Bulalo 35g</t>
  </si>
  <si>
    <t>Lucky Me Supreme Seafood 35g</t>
  </si>
  <si>
    <t>Lucky Supreme Lapaz Bachoy 35g</t>
  </si>
  <si>
    <t>Magic Sarap 8g</t>
  </si>
  <si>
    <t>Magic Sarap 50g</t>
  </si>
  <si>
    <t>Magic Sinigang</t>
  </si>
  <si>
    <t>Maling 340g</t>
  </si>
  <si>
    <t>Maling Big (397g )</t>
  </si>
  <si>
    <t>Maling Small (170g )</t>
  </si>
  <si>
    <t>Mama Sita's Oyster Sauce 156g</t>
  </si>
  <si>
    <t>Mamasitas Oyster Sauce 30g</t>
  </si>
  <si>
    <t>Mega Mushroom 198g</t>
  </si>
  <si>
    <t>Mega Prime Cream Style Corn</t>
  </si>
  <si>
    <t>Mega Prime Kernel Corn</t>
  </si>
  <si>
    <t>Mega Sardines (green) 155g</t>
  </si>
  <si>
    <t>Mega Sardines (red ) 155g</t>
  </si>
  <si>
    <t>Mega Sardines Green 425g</t>
  </si>
  <si>
    <t>Mega Tuna Flakes In Oil 155g</t>
  </si>
  <si>
    <t>Milo 1kg</t>
  </si>
  <si>
    <t>Milo 220g</t>
  </si>
  <si>
    <t>Milo 22g</t>
  </si>
  <si>
    <t>Milo 300g</t>
  </si>
  <si>
    <t>Milo 88g</t>
  </si>
  <si>
    <t>Modess All Night 4 Pads</t>
  </si>
  <si>
    <t>Modess Retail Non Wings</t>
  </si>
  <si>
    <t>Modess Retail W/wings</t>
  </si>
  <si>
    <t>Modess Singles Regular W/ Wings</t>
  </si>
  <si>
    <t>Monde Mamon Classic 40g</t>
  </si>
  <si>
    <t>My Everyday Tissue</t>
  </si>
  <si>
    <t>Nescafe 3 In Creamylatte 27.5g</t>
  </si>
  <si>
    <t>Nescafe Blend &amp; Brew Brown</t>
  </si>
  <si>
    <t>Nescafe Brown Creamy Twin Pack 40g</t>
  </si>
  <si>
    <t>Nescafe Classic 100g</t>
  </si>
  <si>
    <t>Nescafe Classic 25g</t>
  </si>
  <si>
    <t>Nescafe Classic 50g</t>
  </si>
  <si>
    <t>Nescafe Creamy White 28g</t>
  </si>
  <si>
    <t>Nescafe Creamy White Twin New Packaging 50g</t>
  </si>
  <si>
    <t>Nescafe Original 28g</t>
  </si>
  <si>
    <t>Nescafe Original Twin Pack</t>
  </si>
  <si>
    <t>Nesfruta Dalandan 25g</t>
  </si>
  <si>
    <t>Nestea Lemon Litro Pack 25g</t>
  </si>
  <si>
    <t>Nestea Milk Tea Wintermelon</t>
  </si>
  <si>
    <t>Nestea Cosmo Red Tea 25g</t>
  </si>
  <si>
    <t>Nestogen 0ne 135g</t>
  </si>
  <si>
    <t>Nestogen Classic 135g</t>
  </si>
  <si>
    <t>Nestogen Two 340g</t>
  </si>
  <si>
    <t>Nestogen Two 135g</t>
  </si>
  <si>
    <t>Nestogen Three 135g</t>
  </si>
  <si>
    <t>Nestogen Three 340g</t>
  </si>
  <si>
    <t>Nido FortiGrow 160g</t>
  </si>
  <si>
    <t>Nido Fortigrow 370g</t>
  </si>
  <si>
    <t>Nido Junior 160g</t>
  </si>
  <si>
    <t>Nido Junior 370g</t>
  </si>
  <si>
    <t>Nissin Cup Spicy Beef</t>
  </si>
  <si>
    <t>Nissin Mini Spicy Seafoods 59g</t>
  </si>
  <si>
    <t>Nissin Ramen Beef</t>
  </si>
  <si>
    <t>Nissin Ramen Creamy Seafoods Pouch</t>
  </si>
  <si>
    <t>Nissin Ramen Seafood 55g</t>
  </si>
  <si>
    <t>Nissin Yakisoba Beef 59g</t>
  </si>
  <si>
    <t>Off Lotion Kids Violet</t>
  </si>
  <si>
    <t>Off Lotion Overtime Big</t>
  </si>
  <si>
    <t>Olay Natural White</t>
  </si>
  <si>
    <t>Olay Papaya 42g</t>
  </si>
  <si>
    <t>Oral-b Toothbrush Medium</t>
  </si>
  <si>
    <t>Oreo Chocolate</t>
  </si>
  <si>
    <t>Oreo Vanilla</t>
  </si>
  <si>
    <t>Palmolive Shampoo Aroma- Vitality 14ml</t>
  </si>
  <si>
    <t>Palmolive Shampoo Healthy And Smooth 14 Ml (green</t>
  </si>
  <si>
    <t>Palmolive Shampoo Intensive Moisture 14 Ml (pink)</t>
  </si>
  <si>
    <t>Palmolive Shampoo Straight &amp; Silky 14 Ml (violet)</t>
  </si>
  <si>
    <t>Palmolive Soap Soft And Moisture Pink 55g</t>
  </si>
  <si>
    <t>Palmolive Soap White &amp; Milk 55g</t>
  </si>
  <si>
    <t>Palmolive Soap With Aloevera 55g</t>
  </si>
  <si>
    <t>Pampers Comfort Dry New Born 4s</t>
  </si>
  <si>
    <t>Pampers Baby Dry Small 4's</t>
  </si>
  <si>
    <t>Pampers Baby Dry Medium 4's</t>
  </si>
  <si>
    <t>Pampers baby Dry Large 4's</t>
  </si>
  <si>
    <t>Pampers Extra Large 4's</t>
  </si>
  <si>
    <t>Pampers Baby Pants XXL</t>
  </si>
  <si>
    <t>Pampers Baby Pants Extra Large</t>
  </si>
  <si>
    <t>Pampers Large Baby Pants</t>
  </si>
  <si>
    <t>Pampers Medium Baby Pants</t>
  </si>
  <si>
    <t>Pantene Conditioner (pink) Hair Fall</t>
  </si>
  <si>
    <t>Pantene Intensive Conditioner Total Damage Care V</t>
  </si>
  <si>
    <t>Pantene Intensive Shampoo Hair Fall Control P</t>
  </si>
  <si>
    <t>Pantene Shampoo Total Damage Care 12ml</t>
  </si>
  <si>
    <t>Pantene Summer Rescue 3minute</t>
  </si>
  <si>
    <t>Payless Xtra Big Canton Kalamansi</t>
  </si>
  <si>
    <t>Payless Xtra Big Chili-mansi</t>
  </si>
  <si>
    <t>Perla Bar white</t>
  </si>
  <si>
    <t>Perla Bar Blue</t>
  </si>
  <si>
    <t>Piatos Cheese Small</t>
  </si>
  <si>
    <t>Plastic 1 1/2 X 10</t>
  </si>
  <si>
    <t>Plastic 1 3/4x10</t>
  </si>
  <si>
    <t>Plastic Cups 12 Oz</t>
  </si>
  <si>
    <t>Plastic Cups 6 Oz</t>
  </si>
  <si>
    <t>Plastic Fork (white)</t>
  </si>
  <si>
    <t>Plastic Jumper Large</t>
  </si>
  <si>
    <t>Plastic Jumper Medium</t>
  </si>
  <si>
    <t>Plastic Jumper Mini</t>
  </si>
  <si>
    <t>Plastic Jumper Tiny</t>
  </si>
  <si>
    <t>Plastic Labo Red</t>
  </si>
  <si>
    <t>Plastic Spoon (white)</t>
  </si>
  <si>
    <t>Plastic Sugar Bag #1</t>
  </si>
  <si>
    <t>Plastic Sugar Bag #2</t>
  </si>
  <si>
    <t>Ponds Acne Clear</t>
  </si>
  <si>
    <t>Ponds Clear Solutions</t>
  </si>
  <si>
    <t>Ponds Perfect Care 4g</t>
  </si>
  <si>
    <t>Ponds White Beauty 4g</t>
  </si>
  <si>
    <t>Ponds White Beauty Translucent Pinkish White Glow</t>
  </si>
  <si>
    <t>Purefoods Corned Beef 150g</t>
  </si>
  <si>
    <t>Purefoods Corned Beef 210g</t>
  </si>
  <si>
    <t>Rexona Women Passion Deo Lotion 3ml</t>
  </si>
  <si>
    <t>Rexona Women Powder Dry 3ml</t>
  </si>
  <si>
    <t>Richeese Wafer 52g</t>
  </si>
  <si>
    <t>Richoco White Wafer 52g</t>
  </si>
  <si>
    <t>Royal Mismo</t>
  </si>
  <si>
    <t>Safeguard Cool Menthol 60g</t>
  </si>
  <si>
    <t>Safeguard Floral Pink 135g</t>
  </si>
  <si>
    <t>Safeguard Floral Pink 60g</t>
  </si>
  <si>
    <t>Safeguard Floral Pink 90g</t>
  </si>
  <si>
    <t>Safeguard Fresh Green 135g</t>
  </si>
  <si>
    <t>Safeguard Fresh Green 60g</t>
  </si>
  <si>
    <t>Safeguard Guava Leaves 60g</t>
  </si>
  <si>
    <t>Safeguard Ivory White 60g</t>
  </si>
  <si>
    <t>Safeguard Kalamansi 42g</t>
  </si>
  <si>
    <t>Safeguard Lemon Fresh 60g</t>
  </si>
  <si>
    <t>Safeguard Papaya 60g</t>
  </si>
  <si>
    <t>Safeguard Pink 180g</t>
  </si>
  <si>
    <t>Safeguard Pure White 135g</t>
  </si>
  <si>
    <t>Safeguard Pure White 60g</t>
  </si>
  <si>
    <t>Safeguard Pure White 90g</t>
  </si>
  <si>
    <t>Safeguard White 180g</t>
  </si>
  <si>
    <t>San Marino Chili 150g (yellow)</t>
  </si>
  <si>
    <t>San Marino Corned Tuna Chili 180g (yelow)</t>
  </si>
  <si>
    <t>San Marino Corned Tuna Chili100g (yellow)</t>
  </si>
  <si>
    <t>San Marino chili Corned tuna 85g (yellow)</t>
  </si>
  <si>
    <t>San Marino Corned tuna 85g (red)</t>
  </si>
  <si>
    <t>San Marino Corned Tuna Original 180g (Red)</t>
  </si>
  <si>
    <t>San Marino Original 150g (Red)</t>
  </si>
  <si>
    <t>San Marino Tuna Flakes In Oil 150g</t>
  </si>
  <si>
    <t>Scotc Brite 3m Ss Mini</t>
  </si>
  <si>
    <t>Selecta 3 In 1 Choco-Keso-Ube 1L</t>
  </si>
  <si>
    <t>Selecta 3 In 1 Choco-pan-Lf-Up 1.5L</t>
  </si>
  <si>
    <t>Selecta 475ml Pistachio &amp; Cashew</t>
  </si>
  <si>
    <t>Selecta 475ml Quezo Real</t>
  </si>
  <si>
    <t>Selecta Baso 400ml Choco</t>
  </si>
  <si>
    <t>Selecta Baso 400ml Keso</t>
  </si>
  <si>
    <t>Selecta Baso Ube 400ml</t>
  </si>
  <si>
    <t>Selecta Cokies &amp; Cream 750ml</t>
  </si>
  <si>
    <t>Selecta Cornetto 110ml Rocky Road</t>
  </si>
  <si>
    <t>Selecta Cornetto Chocolate 110ml</t>
  </si>
  <si>
    <t>Selecta Cornetto Cookies &amp; Cream 110ml</t>
  </si>
  <si>
    <t>Selecta Cornetto Disc</t>
  </si>
  <si>
    <t>Selecta Cornetto Vanilla 110 Ml</t>
  </si>
  <si>
    <t>Selecta Ice Cream Sandwich 80ml</t>
  </si>
  <si>
    <t>Selecta Ice Cream Stick Cookies And Cream 70ml</t>
  </si>
  <si>
    <t>Selecta Ice Cream Stick Quezo Real 70ml</t>
  </si>
  <si>
    <t>Selecta Ice Cream Stick Rocky Road 70ml</t>
  </si>
  <si>
    <t>Selecta Paddle Pop</t>
  </si>
  <si>
    <t>Selecta Pinipig Crunch Chocolate 60ml</t>
  </si>
  <si>
    <t>Selecta Pinipig Crunch Vanilla 60ml</t>
  </si>
  <si>
    <t>Silka Soap (orange)</t>
  </si>
  <si>
    <t>Silverswan Sukang Puti 100ml</t>
  </si>
  <si>
    <t>Silverswan Sukang Puti 200ml</t>
  </si>
  <si>
    <t xml:space="preserve">Silver Swan Suka 1Liter </t>
  </si>
  <si>
    <t>Silverswan Soy Sauce 100ml</t>
  </si>
  <si>
    <t>Silverswan Soy Sauce 200ml</t>
  </si>
  <si>
    <t>Silverswan Soy Sauce 1Liter</t>
  </si>
  <si>
    <t>Sisters net side Night (violet)</t>
  </si>
  <si>
    <t>Sisters net side Non wings</t>
  </si>
  <si>
    <t>Sisters with wings</t>
  </si>
  <si>
    <t>Skin White Classic</t>
  </si>
  <si>
    <t>Skyflakes 25g</t>
  </si>
  <si>
    <t>Sotangho(balot-balot ) (SRP-P5)1.59oz</t>
  </si>
  <si>
    <t>Spring Cooking Oil 80ml</t>
  </si>
  <si>
    <t>Sprite Mismo 250ml</t>
  </si>
  <si>
    <t>Star Corned Beef 150g</t>
  </si>
  <si>
    <t>Star Corned Beef 175g</t>
  </si>
  <si>
    <t>Straw Click Big (Drinking Straw)</t>
  </si>
  <si>
    <t>Styro Cup 25 Pcs</t>
  </si>
  <si>
    <t>Styro JR. Spag.</t>
  </si>
  <si>
    <t>Sugar Segunda</t>
  </si>
  <si>
    <t>Sugar White</t>
  </si>
  <si>
    <t>Sunsilk Damage Reconstruction (orange)</t>
  </si>
  <si>
    <t>Sunsilk Expert-perfect (violet)</t>
  </si>
  <si>
    <t>Sunsilk Shampoo Smooth And Manageable 13.5 Ml (pi</t>
  </si>
  <si>
    <t>Sunsilk Strong And Long 13.5 Ml (green)</t>
  </si>
  <si>
    <t>Super Angelica Magnolia</t>
  </si>
  <si>
    <t>Super Q Golden Bihon 500g</t>
  </si>
  <si>
    <t>Supreme Reg Cup 70g Bulalo</t>
  </si>
  <si>
    <t>Supreme Reg Cup 70g Jampong</t>
  </si>
  <si>
    <t>Supreme Reg Cup Batchoy 70g</t>
  </si>
  <si>
    <t>Supreme Reg Cup Beef 70g</t>
  </si>
  <si>
    <t>Supreme Reg Cup Seafoods 70g</t>
  </si>
  <si>
    <t>Surf Fabco Magical Bloom (violet)</t>
  </si>
  <si>
    <t>Surf Fabcon Luxe Perfume 28ml</t>
  </si>
  <si>
    <t>Surf Jumbo Blossom Fresh 130g</t>
  </si>
  <si>
    <t>Surf Jumbo Cut Cherry Blossom 130g</t>
  </si>
  <si>
    <t>Surf Long Bar Blossom Fresh</t>
  </si>
  <si>
    <t>Surf Long Bar Cherry Blossom</t>
  </si>
  <si>
    <t>Surf Powder Cherry Blossom 57g</t>
  </si>
  <si>
    <t>Surf Powder Kalamansi 65g</t>
  </si>
  <si>
    <t>Surf Powder Purple Blooms</t>
  </si>
  <si>
    <t>Surf Powder Rose Fresh 65g</t>
  </si>
  <si>
    <t>Surf Powder Sunfresh 65g</t>
  </si>
  <si>
    <t>Surf Powder Tawas 70g</t>
  </si>
  <si>
    <t>Tang Apple 1 Litro</t>
  </si>
  <si>
    <t>Tang Calamnsi</t>
  </si>
  <si>
    <t>Tang Dalandan</t>
  </si>
  <si>
    <t>Tang Four Seasons 1L</t>
  </si>
  <si>
    <t>Tang Grapes 1 Litro</t>
  </si>
  <si>
    <t>Tang Guyabano 1liter</t>
  </si>
  <si>
    <t>Tang Mango 1 Litro 25g</t>
  </si>
  <si>
    <t>Tang Mixed Berries 1L</t>
  </si>
  <si>
    <t>Tang Orange 1 Litro 25g</t>
  </si>
  <si>
    <t>Tang Pineapple 1 Litro 25g</t>
  </si>
  <si>
    <t>Tang Strawberry 1litro</t>
  </si>
  <si>
    <t>Tender Care 55g</t>
  </si>
  <si>
    <t>Tide Jumbo Cut Orig.Scent 130g</t>
  </si>
  <si>
    <t>Tide Jumbo Cut W/downy 140g</t>
  </si>
  <si>
    <t>Tide Long Bar Original Scent 400g</t>
  </si>
  <si>
    <t>Tide Long Bar Perfume Fantasy 380g</t>
  </si>
  <si>
    <t>Tide Long Bar W/downy 400g</t>
  </si>
  <si>
    <t>Tide Perfume Fantasy 50g</t>
  </si>
  <si>
    <t>Tide Powder Jumbo W/ Downy 74g</t>
  </si>
  <si>
    <t>Tide Powder Original 55g</t>
  </si>
  <si>
    <t>Tide Powder Original 80g</t>
  </si>
  <si>
    <t>Tide Powder Perfume Fantasy 74g</t>
  </si>
  <si>
    <t>Tide Powder W/ Downy 50g</t>
  </si>
  <si>
    <t>Tide Powder W/downy 140g</t>
  </si>
  <si>
    <t>Tortillos Orange small</t>
  </si>
  <si>
    <t>Tortillos Orange medium</t>
  </si>
  <si>
    <t>Tortillos Orange Large</t>
  </si>
  <si>
    <t>Tortillos Red small</t>
  </si>
  <si>
    <t>Tortillos Red medium</t>
  </si>
  <si>
    <t>Tortillos Red Large</t>
  </si>
  <si>
    <t>UFC Spaghetti Sauce 250g</t>
  </si>
  <si>
    <t>UFC Tamis Anghang 25g</t>
  </si>
  <si>
    <t>UFC Tamis Anghang Banana Catsup 100g</t>
  </si>
  <si>
    <t>VCUT</t>
  </si>
  <si>
    <t xml:space="preserve">Vcut Big </t>
  </si>
  <si>
    <t>Venus</t>
  </si>
  <si>
    <t>Vicks 5g</t>
  </si>
  <si>
    <t>Whisper SCD Non Wings 8s</t>
  </si>
  <si>
    <t>Whisper Super Clean &amp; Dry w/wings 16's</t>
  </si>
  <si>
    <t>White King Champorado 113g</t>
  </si>
  <si>
    <t>Wilkins 5 Gallons (w/ Water)</t>
  </si>
  <si>
    <t>Youngs Town Sardines Green 155g</t>
  </si>
  <si>
    <t>Young's Town Sardines Red 155g</t>
  </si>
  <si>
    <t>Zest-O Big 250ml Apple</t>
  </si>
  <si>
    <t>Zest-O Big 250ml Mango</t>
  </si>
  <si>
    <t>Zest-O Big 250ml Orange</t>
  </si>
  <si>
    <t>Zest-O Big 250ml Pineaple</t>
  </si>
  <si>
    <t>Zest-O Choco 200ml</t>
  </si>
  <si>
    <t>Zest-O Guyabano 250 Ml</t>
  </si>
  <si>
    <t>Zonrox 100ml</t>
  </si>
  <si>
    <t>Zonrox 250 Ml</t>
  </si>
  <si>
    <t>Zonrox Color Safe 30 Ml</t>
  </si>
  <si>
    <t>Zonrox Color Safe 450mL</t>
  </si>
  <si>
    <t>Zonrox Colorsafe 225ml</t>
  </si>
  <si>
    <t>Zonrox Colorsafe 900ml</t>
  </si>
  <si>
    <t>Zonrox Color Safe 95 Ml</t>
  </si>
  <si>
    <t>Buying Rate</t>
  </si>
  <si>
    <t>Pieces</t>
  </si>
  <si>
    <t>Barcode</t>
  </si>
  <si>
    <t>748485200675</t>
  </si>
  <si>
    <t>748485200071</t>
  </si>
  <si>
    <t>748485200040</t>
  </si>
  <si>
    <t>748485700014</t>
  </si>
  <si>
    <t>748485700021</t>
  </si>
  <si>
    <t>748485700038</t>
  </si>
  <si>
    <t>748485700045</t>
  </si>
  <si>
    <t>4800014700028</t>
  </si>
  <si>
    <t>Ajinomoto 12g</t>
  </si>
  <si>
    <t>4800575120167</t>
  </si>
  <si>
    <t>4800575120303</t>
  </si>
  <si>
    <t>4800575140158</t>
  </si>
  <si>
    <t>4800575140370</t>
  </si>
  <si>
    <t>4800575110151</t>
  </si>
  <si>
    <t>4800575110373</t>
  </si>
  <si>
    <t>4800575141612</t>
  </si>
  <si>
    <t>4800575141636</t>
  </si>
  <si>
    <t>4800575210080</t>
  </si>
  <si>
    <t>748485800431</t>
  </si>
  <si>
    <t>748485800011</t>
  </si>
  <si>
    <t>748485801490</t>
  </si>
  <si>
    <t>748485800233</t>
  </si>
  <si>
    <t>748485800448</t>
  </si>
  <si>
    <t>Argentina Small</t>
  </si>
  <si>
    <t>4902430191821</t>
  </si>
  <si>
    <t>4902430583176</t>
  </si>
  <si>
    <t>4902430583169</t>
  </si>
  <si>
    <t>4902430768917</t>
  </si>
  <si>
    <t>4902430640053</t>
  </si>
  <si>
    <t>4902430640077</t>
  </si>
  <si>
    <t>4902430463713</t>
  </si>
  <si>
    <t>4902430463737</t>
  </si>
  <si>
    <t>4902430764858</t>
  </si>
  <si>
    <t>4902430764902</t>
  </si>
  <si>
    <t>4902430583183</t>
  </si>
  <si>
    <t>4800361379373</t>
  </si>
  <si>
    <t>4800361393867</t>
  </si>
  <si>
    <t>4800361388337</t>
  </si>
  <si>
    <t>4800361388757</t>
  </si>
  <si>
    <t>4800361388047</t>
  </si>
  <si>
    <t>4800361397605</t>
  </si>
  <si>
    <t>4800361393492</t>
  </si>
  <si>
    <t>4800361381086</t>
  </si>
  <si>
    <t>4800361388771</t>
  </si>
  <si>
    <t>4800361409117</t>
  </si>
  <si>
    <t>4800361394093</t>
  </si>
  <si>
    <t>4800361331500</t>
  </si>
  <si>
    <t>4800361401180</t>
  </si>
  <si>
    <t>4800417000909</t>
  </si>
  <si>
    <t>4800417001227</t>
  </si>
  <si>
    <t>4800417002767</t>
  </si>
  <si>
    <t>4800417002736</t>
  </si>
  <si>
    <t>4800417002781</t>
  </si>
  <si>
    <t>4800417002750</t>
  </si>
  <si>
    <t>4800417002774</t>
  </si>
  <si>
    <t>4800417002743</t>
  </si>
  <si>
    <t>4800417000947</t>
  </si>
  <si>
    <t>4800417001203</t>
  </si>
  <si>
    <t>4800417006253</t>
  </si>
  <si>
    <t>4800417006246</t>
  </si>
  <si>
    <t>4800417059587</t>
  </si>
  <si>
    <t>4800417059457</t>
  </si>
  <si>
    <t>4800417064840</t>
  </si>
  <si>
    <t>4800417064826</t>
  </si>
  <si>
    <t>4800417064901</t>
  </si>
  <si>
    <t>4800417059419</t>
  </si>
  <si>
    <t>4800417059556</t>
  </si>
  <si>
    <t>4800417059426</t>
  </si>
  <si>
    <t>4800417059563</t>
  </si>
  <si>
    <t>4800417059433</t>
  </si>
  <si>
    <t>4800417059594</t>
  </si>
  <si>
    <t>4800417059464</t>
  </si>
  <si>
    <t>4800417059440</t>
  </si>
  <si>
    <t>53 Cherry Rose</t>
  </si>
  <si>
    <t>51 Gold Cup</t>
  </si>
  <si>
    <t>4807770100697</t>
  </si>
  <si>
    <t>748485401591</t>
  </si>
  <si>
    <t>748485401508</t>
  </si>
  <si>
    <t>748485401492</t>
  </si>
  <si>
    <t>4902430390903</t>
  </si>
  <si>
    <t>4902430440080</t>
  </si>
  <si>
    <t>4902430623179</t>
  </si>
  <si>
    <t>8934868113034</t>
  </si>
  <si>
    <t>4800888187840</t>
  </si>
  <si>
    <t>4800016052040</t>
  </si>
  <si>
    <t>4800016052132</t>
  </si>
  <si>
    <t>4800016052774</t>
  </si>
  <si>
    <t>4806501709109</t>
  </si>
  <si>
    <t>4806501709123</t>
  </si>
  <si>
    <t>4806501709130</t>
  </si>
  <si>
    <t>4806501709116</t>
  </si>
  <si>
    <t>4806501709178</t>
  </si>
  <si>
    <t>4806501709369</t>
  </si>
  <si>
    <t>4800124100763</t>
  </si>
  <si>
    <t>4800249909319</t>
  </si>
  <si>
    <t>4800249909395</t>
  </si>
  <si>
    <t>4800249908848</t>
  </si>
  <si>
    <t>4800249908237</t>
  </si>
  <si>
    <t>4800249908657</t>
  </si>
  <si>
    <t>4800249908985</t>
  </si>
  <si>
    <t>4800249003567</t>
  </si>
  <si>
    <t>4800249909333</t>
  </si>
  <si>
    <t>4800249902068</t>
  </si>
  <si>
    <t>748485102344</t>
  </si>
  <si>
    <t>748485100401</t>
  </si>
  <si>
    <t>748485100081</t>
  </si>
  <si>
    <t>748485100319</t>
  </si>
  <si>
    <t>748485100326</t>
  </si>
  <si>
    <t>748485102252</t>
  </si>
  <si>
    <t>748485100418</t>
  </si>
  <si>
    <t>748485100098</t>
  </si>
  <si>
    <t>4806501706115</t>
  </si>
  <si>
    <t>4806501708508</t>
  </si>
  <si>
    <t>4806501707099</t>
  </si>
  <si>
    <t>4806501705309</t>
  </si>
  <si>
    <t>4806501705323</t>
  </si>
  <si>
    <t>4806501705347</t>
  </si>
  <si>
    <t>4806501705330</t>
  </si>
  <si>
    <t>4806501705026</t>
  </si>
  <si>
    <t>4806501705033</t>
  </si>
  <si>
    <t>4806501705002</t>
  </si>
  <si>
    <t>4806501703503</t>
  </si>
  <si>
    <t>7622210895097</t>
  </si>
  <si>
    <t>promo</t>
  </si>
  <si>
    <t>4800216121041</t>
  </si>
  <si>
    <t>4800216121911</t>
  </si>
  <si>
    <t>4800016641008</t>
  </si>
  <si>
    <t>4800016641503</t>
  </si>
  <si>
    <t>4800016642029</t>
  </si>
  <si>
    <t>4800016643095</t>
  </si>
  <si>
    <t>4800361395687</t>
  </si>
  <si>
    <t>4800361388313</t>
  </si>
  <si>
    <t>4800361015400</t>
  </si>
  <si>
    <t>4800888141194</t>
  </si>
  <si>
    <t>4800216120013</t>
  </si>
  <si>
    <t>4800361390804</t>
  </si>
  <si>
    <t>4800361380737</t>
  </si>
  <si>
    <t>48025515</t>
  </si>
  <si>
    <t>8850124006585</t>
  </si>
  <si>
    <t>Mismo</t>
  </si>
  <si>
    <t>8850006304563</t>
  </si>
  <si>
    <t>8850006304556</t>
  </si>
  <si>
    <t>8850006304570</t>
  </si>
  <si>
    <t>8850006320495</t>
  </si>
  <si>
    <t>8850006321133</t>
  </si>
  <si>
    <t>8850006320518</t>
  </si>
  <si>
    <t>8850006320501</t>
  </si>
  <si>
    <t>8850006325230</t>
  </si>
  <si>
    <t>8850006325216</t>
  </si>
  <si>
    <t>8850006325223</t>
  </si>
  <si>
    <t>8935236000093</t>
  </si>
  <si>
    <t>4808888201115</t>
  </si>
  <si>
    <t>8850006327470</t>
  </si>
  <si>
    <t>8850006327463</t>
  </si>
  <si>
    <t>Posporo</t>
  </si>
  <si>
    <t>4800575141100</t>
  </si>
  <si>
    <t>4800010075243</t>
  </si>
  <si>
    <t>4800010075069</t>
  </si>
  <si>
    <t>4800888139375</t>
  </si>
  <si>
    <t>4800888139276</t>
  </si>
  <si>
    <t>4800888139313</t>
  </si>
  <si>
    <t>4800888180100</t>
  </si>
  <si>
    <t>4800888139306</t>
  </si>
  <si>
    <t>4800888139283</t>
  </si>
  <si>
    <t>4800888161277</t>
  </si>
  <si>
    <t>4800888206084</t>
  </si>
  <si>
    <t>4801958460009</t>
  </si>
  <si>
    <t>4801958390108</t>
  </si>
  <si>
    <t>4801668600542</t>
  </si>
  <si>
    <t>4801668505038</t>
  </si>
  <si>
    <t>4801668602218</t>
  </si>
  <si>
    <t>4801668602034</t>
  </si>
  <si>
    <t>4801668500224</t>
  </si>
  <si>
    <t>4801668500286</t>
  </si>
  <si>
    <t>4801668602225</t>
  </si>
  <si>
    <t>4801668602027</t>
  </si>
  <si>
    <t>4801668500293</t>
  </si>
  <si>
    <t>4801668100141</t>
  </si>
  <si>
    <t>4800024003652</t>
  </si>
  <si>
    <t>4800024556257</t>
  </si>
  <si>
    <t>4800024123152</t>
  </si>
  <si>
    <t>4800024037480</t>
  </si>
  <si>
    <t>4800024013477</t>
  </si>
  <si>
    <t>4800024128096</t>
  </si>
  <si>
    <t>4800024577740</t>
  </si>
  <si>
    <t>4800024572981</t>
  </si>
  <si>
    <t>4800024568335</t>
  </si>
  <si>
    <t>4800024568328</t>
  </si>
  <si>
    <t>4800024012326</t>
  </si>
  <si>
    <t>4800024575500</t>
  </si>
  <si>
    <t>4800024573520</t>
  </si>
  <si>
    <t>4800024555533</t>
  </si>
  <si>
    <t>4800024573544</t>
  </si>
  <si>
    <t>4800024577139</t>
  </si>
  <si>
    <t>4800024562258</t>
  </si>
  <si>
    <t>4800024570611</t>
  </si>
  <si>
    <t>4800024556899</t>
  </si>
  <si>
    <t>4800024555489</t>
  </si>
  <si>
    <t>4800024555496</t>
  </si>
  <si>
    <t>4800024556929</t>
  </si>
  <si>
    <t>4800016114281</t>
  </si>
  <si>
    <t>8934868053408</t>
  </si>
  <si>
    <t>4800888154422</t>
  </si>
  <si>
    <t>4800888154439</t>
  </si>
  <si>
    <t>4800888154415</t>
  </si>
  <si>
    <t>4800888154262</t>
  </si>
  <si>
    <t>4800888154255</t>
  </si>
  <si>
    <t>4800888190185</t>
  </si>
  <si>
    <t>4800888154279</t>
  </si>
  <si>
    <t>4902430344876</t>
  </si>
  <si>
    <t>4902430346184</t>
  </si>
  <si>
    <t>4902430424264</t>
  </si>
  <si>
    <t>4902430732475</t>
  </si>
  <si>
    <t>4902430731461</t>
  </si>
  <si>
    <t>4902430453295</t>
  </si>
  <si>
    <t>4902430452694</t>
  </si>
  <si>
    <t>4902430513074</t>
  </si>
  <si>
    <t>4902430729925</t>
  </si>
  <si>
    <t>4902430727150</t>
  </si>
  <si>
    <t>4902430785495</t>
  </si>
  <si>
    <t>4902430729901</t>
  </si>
  <si>
    <t>4902430727143</t>
  </si>
  <si>
    <t>4902430424288</t>
  </si>
  <si>
    <t>4902430774024</t>
  </si>
  <si>
    <t>4902430401845</t>
  </si>
  <si>
    <t>4902430346177</t>
  </si>
  <si>
    <t>4902430513081</t>
  </si>
  <si>
    <t>4902430729932</t>
  </si>
  <si>
    <t>4902430731454</t>
  </si>
  <si>
    <t>4808647020094</t>
  </si>
  <si>
    <t>7622210892126</t>
  </si>
  <si>
    <t>4800016777639</t>
  </si>
  <si>
    <t>4800016787027</t>
  </si>
  <si>
    <t>8996001440049</t>
  </si>
  <si>
    <t>8996001440124</t>
  </si>
  <si>
    <t>AA Black</t>
  </si>
  <si>
    <t>AAA Black</t>
  </si>
  <si>
    <t>AA Blue</t>
  </si>
  <si>
    <t>AAA Blue</t>
  </si>
  <si>
    <t>750515017429</t>
  </si>
  <si>
    <t>4803925061141</t>
  </si>
  <si>
    <t>4803925061110</t>
  </si>
  <si>
    <t>4803925061103</t>
  </si>
  <si>
    <t>4902806015560</t>
  </si>
  <si>
    <t>4902430441896</t>
  </si>
  <si>
    <t>8888826019589</t>
  </si>
  <si>
    <t>4800888603371</t>
  </si>
  <si>
    <t>4800888603364</t>
  </si>
  <si>
    <t>750515021204</t>
  </si>
  <si>
    <t>750515021358</t>
  </si>
  <si>
    <t>4800016022012</t>
  </si>
  <si>
    <t>4800016021169</t>
  </si>
  <si>
    <t>4800016022210</t>
  </si>
  <si>
    <t>4800016022227</t>
  </si>
  <si>
    <t>4800016022197</t>
  </si>
  <si>
    <t>4800016022180</t>
  </si>
  <si>
    <t>4800016021039</t>
  </si>
  <si>
    <t>4802288814043</t>
  </si>
  <si>
    <t>4802288815040</t>
  </si>
  <si>
    <t>4802288885043</t>
  </si>
  <si>
    <t>4802288886040</t>
  </si>
  <si>
    <t>4902430333597</t>
  </si>
  <si>
    <t>4902430698658</t>
  </si>
  <si>
    <t>8800158987033</t>
  </si>
  <si>
    <t>4800110026497</t>
  </si>
  <si>
    <t>4800110025995</t>
  </si>
  <si>
    <t>4800110026909</t>
  </si>
  <si>
    <t>4800022100070</t>
  </si>
  <si>
    <t>4800022100018</t>
  </si>
  <si>
    <t>59 ifugao</t>
  </si>
  <si>
    <t>8850007010890</t>
  </si>
  <si>
    <t>48032742</t>
  </si>
  <si>
    <t>48033459</t>
  </si>
  <si>
    <t>48040693</t>
  </si>
  <si>
    <t>4801010104100</t>
  </si>
  <si>
    <t>4801010560500</t>
  </si>
  <si>
    <t>4801010560432</t>
  </si>
  <si>
    <t>4801010104001</t>
  </si>
  <si>
    <t>4902430389549</t>
  </si>
  <si>
    <t>4902430389556</t>
  </si>
  <si>
    <t>4902430154239</t>
  </si>
  <si>
    <t>4902430434393</t>
  </si>
  <si>
    <t>4902430389532</t>
  </si>
  <si>
    <t>4902430154154</t>
  </si>
  <si>
    <t>4902430688062</t>
  </si>
  <si>
    <t>4902430688079</t>
  </si>
  <si>
    <t>4902430389570</t>
  </si>
  <si>
    <t>4902430389563</t>
  </si>
  <si>
    <t>4902430763578</t>
  </si>
  <si>
    <t>4902430763608</t>
  </si>
  <si>
    <t>Katol Scented</t>
  </si>
  <si>
    <t>4800888602732</t>
  </si>
  <si>
    <t>4800888602718</t>
  </si>
  <si>
    <t>4800888602725</t>
  </si>
  <si>
    <t>4800888607959</t>
  </si>
  <si>
    <t>4808680652146</t>
  </si>
  <si>
    <t>4800888600790</t>
  </si>
  <si>
    <t>4809014128399</t>
  </si>
  <si>
    <t>Koko</t>
  </si>
  <si>
    <t>59</t>
  </si>
  <si>
    <t>8996001410226</t>
  </si>
  <si>
    <t>8998666001702</t>
  </si>
  <si>
    <t>8996001410547</t>
  </si>
  <si>
    <t>8996001414309</t>
  </si>
  <si>
    <t>4800888607126</t>
  </si>
  <si>
    <t>4808680021355</t>
  </si>
  <si>
    <t>48060184009881</t>
  </si>
  <si>
    <t>4809010626011</t>
  </si>
  <si>
    <t>4806018405808</t>
  </si>
  <si>
    <t>4806018405785</t>
  </si>
  <si>
    <t>4806018403712</t>
  </si>
  <si>
    <t>4806018405655</t>
  </si>
  <si>
    <t>4807770270017</t>
  </si>
  <si>
    <t>4807770273698</t>
  </si>
  <si>
    <t>4807770273681</t>
  </si>
  <si>
    <t>4807770273674</t>
  </si>
  <si>
    <t>4807770273704</t>
  </si>
  <si>
    <t>4807770273711</t>
  </si>
  <si>
    <t>4807770270024</t>
  </si>
  <si>
    <t>4807770272509</t>
  </si>
  <si>
    <t>4807770272516</t>
  </si>
  <si>
    <t>4807770272820</t>
  </si>
  <si>
    <t>4807770272394</t>
  </si>
  <si>
    <t>4807770273094</t>
  </si>
  <si>
    <t>4807770272097</t>
  </si>
  <si>
    <t>4807770271175</t>
  </si>
  <si>
    <t>4807770272943</t>
  </si>
  <si>
    <t>4807770271168</t>
  </si>
  <si>
    <t>48025522</t>
  </si>
  <si>
    <t>4800361328326</t>
  </si>
  <si>
    <t>4800361376099</t>
  </si>
  <si>
    <t>6902131111010</t>
  </si>
  <si>
    <t>6902131110037</t>
  </si>
  <si>
    <t>6902131110181</t>
  </si>
  <si>
    <t>4804888804233</t>
  </si>
  <si>
    <t>4804888809474</t>
  </si>
  <si>
    <t>4806504713066</t>
  </si>
  <si>
    <t>4806504713035</t>
  </si>
  <si>
    <t>4806504713042</t>
  </si>
  <si>
    <t>4806504710119</t>
  </si>
  <si>
    <t>4806504710126</t>
  </si>
  <si>
    <t>4806504710348</t>
  </si>
  <si>
    <t>4806504712045</t>
  </si>
  <si>
    <t>4800361381284</t>
  </si>
  <si>
    <t>4800361381222</t>
  </si>
  <si>
    <t>4800361383301</t>
  </si>
  <si>
    <t>4800361381246</t>
  </si>
  <si>
    <t>4800361403344</t>
  </si>
  <si>
    <t>4801010327103</t>
  </si>
  <si>
    <t>Modess Retail Non W</t>
  </si>
  <si>
    <t>8850007372882</t>
  </si>
  <si>
    <t>8850007371403</t>
  </si>
  <si>
    <t>4807770121326</t>
  </si>
  <si>
    <t>4806502161500</t>
  </si>
  <si>
    <t>4800361383493</t>
  </si>
  <si>
    <t>4800361403863</t>
  </si>
  <si>
    <t>4800361404723</t>
  </si>
  <si>
    <t>4800361393683</t>
  </si>
  <si>
    <t>4800361339186</t>
  </si>
  <si>
    <t>4800361393645</t>
  </si>
  <si>
    <t>4800361393096</t>
  </si>
  <si>
    <t>4800361405485</t>
  </si>
  <si>
    <t>4800361403764</t>
  </si>
  <si>
    <t>4800361404709</t>
  </si>
  <si>
    <t>4800361386722</t>
  </si>
  <si>
    <t>4800361379557</t>
  </si>
  <si>
    <t>4800361402521</t>
  </si>
  <si>
    <t>4800361392549</t>
  </si>
  <si>
    <t>4800361378376</t>
  </si>
  <si>
    <t>4800361363129</t>
  </si>
  <si>
    <t>4800361348645</t>
  </si>
  <si>
    <t>4800361378390</t>
  </si>
  <si>
    <t>4800361386365</t>
  </si>
  <si>
    <t>4800361348806</t>
  </si>
  <si>
    <t>4800361392907</t>
  </si>
  <si>
    <t>4800361393058</t>
  </si>
  <si>
    <t>4800361397254</t>
  </si>
  <si>
    <t>4800361373562</t>
  </si>
  <si>
    <t>4800016560927</t>
  </si>
  <si>
    <t>4800016551857</t>
  </si>
  <si>
    <t>4800016551581</t>
  </si>
  <si>
    <t>4800016561429</t>
  </si>
  <si>
    <t>4800016551598</t>
  </si>
  <si>
    <t>4800016551611</t>
  </si>
  <si>
    <t>48038379</t>
  </si>
  <si>
    <t>48031813</t>
  </si>
  <si>
    <t>4902430296847</t>
  </si>
  <si>
    <t>4902430500678</t>
  </si>
  <si>
    <t>4902430349062</t>
  </si>
  <si>
    <t>4892642101926</t>
  </si>
  <si>
    <t>4893049150012</t>
  </si>
  <si>
    <t>8850006480755</t>
  </si>
  <si>
    <t>8850006491102</t>
  </si>
  <si>
    <t>8850006493014</t>
  </si>
  <si>
    <t>8850006493045</t>
  </si>
  <si>
    <t>9556031084119</t>
  </si>
  <si>
    <t>8850006792291</t>
  </si>
  <si>
    <t>9556031084126</t>
  </si>
  <si>
    <t>4902430615273</t>
  </si>
  <si>
    <t>4902430615235</t>
  </si>
  <si>
    <t>4902430615334</t>
  </si>
  <si>
    <t>4902430615396</t>
  </si>
  <si>
    <t>4902430615150</t>
  </si>
  <si>
    <t>4902430747028</t>
  </si>
  <si>
    <t>4902430746991</t>
  </si>
  <si>
    <t>4902430747011</t>
  </si>
  <si>
    <t>4902430746984</t>
  </si>
  <si>
    <t>4902430634014</t>
  </si>
  <si>
    <t>4902430634007</t>
  </si>
  <si>
    <t>4902430698085</t>
  </si>
  <si>
    <t>4902430698146</t>
  </si>
  <si>
    <t>4902430743877</t>
  </si>
  <si>
    <t>4800016555985</t>
  </si>
  <si>
    <t>4800016556517</t>
  </si>
  <si>
    <t>4902430178259</t>
  </si>
  <si>
    <t>4806527680082</t>
  </si>
  <si>
    <t>4800016644801</t>
  </si>
  <si>
    <t>1 1/2</t>
  </si>
  <si>
    <t>1 3/4</t>
  </si>
  <si>
    <t>12</t>
  </si>
  <si>
    <t>6</t>
  </si>
  <si>
    <t>Fork</t>
  </si>
  <si>
    <t>Jumper Large</t>
  </si>
  <si>
    <t>Jumper Medium</t>
  </si>
  <si>
    <t>Jumper Mini</t>
  </si>
  <si>
    <t>Jumper Tiny</t>
  </si>
  <si>
    <t>Pula</t>
  </si>
  <si>
    <t>Spoon</t>
  </si>
  <si>
    <t>Sugar Bag #1</t>
  </si>
  <si>
    <t>Sugar Bag #2</t>
  </si>
  <si>
    <t>4800888189608</t>
  </si>
  <si>
    <t>4800888150219</t>
  </si>
  <si>
    <t>4800888158468</t>
  </si>
  <si>
    <t>4800888152732</t>
  </si>
  <si>
    <t>4800888150202</t>
  </si>
  <si>
    <t>4808887010077</t>
  </si>
  <si>
    <t>4808887010015</t>
  </si>
  <si>
    <t>4800888151100</t>
  </si>
  <si>
    <t>4800888158888</t>
  </si>
  <si>
    <t>8993175538145</t>
  </si>
  <si>
    <t>8993175544038</t>
  </si>
  <si>
    <t>4801981118519</t>
  </si>
  <si>
    <t>4902430970525</t>
  </si>
  <si>
    <t>4902430935616</t>
  </si>
  <si>
    <t>4902430951357</t>
  </si>
  <si>
    <t>4902430495141</t>
  </si>
  <si>
    <t>4902430935593</t>
  </si>
  <si>
    <t>4902430951371</t>
  </si>
  <si>
    <t>4902430522076</t>
  </si>
  <si>
    <t>4902430381772</t>
  </si>
  <si>
    <t>4902430249812</t>
  </si>
  <si>
    <t>4902430803694</t>
  </si>
  <si>
    <t>4902430932417</t>
  </si>
  <si>
    <t>4902430674034</t>
  </si>
  <si>
    <t>4902430934800</t>
  </si>
  <si>
    <t>4902430945554</t>
  </si>
  <si>
    <t>4902430495073</t>
  </si>
  <si>
    <t>4902430222891</t>
  </si>
  <si>
    <t>4800249006636</t>
  </si>
  <si>
    <t>4800249006674</t>
  </si>
  <si>
    <t>4800249010091</t>
  </si>
  <si>
    <t>4800249008531</t>
  </si>
  <si>
    <t>4800249008517</t>
  </si>
  <si>
    <t>4800249006650</t>
  </si>
  <si>
    <t>4800249006612</t>
  </si>
  <si>
    <t>4800249022735</t>
  </si>
  <si>
    <t>4800314009692</t>
  </si>
  <si>
    <t>4800086040527</t>
  </si>
  <si>
    <t>4800086044334</t>
  </si>
  <si>
    <t>4800086043641</t>
  </si>
  <si>
    <t>4800086045423</t>
  </si>
  <si>
    <t>4800086044372</t>
  </si>
  <si>
    <t>4800086044389</t>
  </si>
  <si>
    <t>4800086044365</t>
  </si>
  <si>
    <t>4800086040893</t>
  </si>
  <si>
    <t>4800086044327</t>
  </si>
  <si>
    <t>4800086134325</t>
  </si>
  <si>
    <t>4800086043306</t>
  </si>
  <si>
    <t>4800086045669</t>
  </si>
  <si>
    <t>4800086034670</t>
  </si>
  <si>
    <t>8999999503178</t>
  </si>
  <si>
    <t>4800086036513</t>
  </si>
  <si>
    <t>4800086036506</t>
  </si>
  <si>
    <t>4800086036520</t>
  </si>
  <si>
    <t>8851932268820</t>
  </si>
  <si>
    <t>4800086045751</t>
  </si>
  <si>
    <t>4800086045768</t>
  </si>
  <si>
    <t>4806507832481</t>
  </si>
  <si>
    <t>4800344004964</t>
  </si>
  <si>
    <t>4800344004940</t>
  </si>
  <si>
    <t>4800344004629</t>
  </si>
  <si>
    <t>4800344001963</t>
  </si>
  <si>
    <t>4800344001949</t>
  </si>
  <si>
    <t>4800344001628</t>
  </si>
  <si>
    <t>4806506318863</t>
  </si>
  <si>
    <t>4806506318955</t>
  </si>
  <si>
    <t>4806506318849</t>
  </si>
  <si>
    <t>4800119120936</t>
  </si>
  <si>
    <t>750515018402</t>
  </si>
  <si>
    <t>6933414105013</t>
  </si>
  <si>
    <t>4804880332154</t>
  </si>
  <si>
    <t>4801981118595</t>
  </si>
  <si>
    <t>Star Corned Beef 15</t>
  </si>
  <si>
    <t>4808887011678</t>
  </si>
  <si>
    <t>Straw Click Big</t>
  </si>
  <si>
    <t>Styro Cup</t>
  </si>
  <si>
    <t>Styro Jr.</t>
  </si>
  <si>
    <t>Segunda</t>
  </si>
  <si>
    <t>Victoria</t>
  </si>
  <si>
    <t>4800888169693</t>
  </si>
  <si>
    <t>4800888191939</t>
  </si>
  <si>
    <t>4800888169716</t>
  </si>
  <si>
    <t>4800888169709</t>
  </si>
  <si>
    <t>47 Angelica</t>
  </si>
  <si>
    <t>4806011812047</t>
  </si>
  <si>
    <t>4807770272127</t>
  </si>
  <si>
    <t>4807770272646</t>
  </si>
  <si>
    <t>4807770272110</t>
  </si>
  <si>
    <t>4807770272141</t>
  </si>
  <si>
    <t>4807770272936</t>
  </si>
  <si>
    <t>8934868125211</t>
  </si>
  <si>
    <t>8934868110170</t>
  </si>
  <si>
    <t>4800888136671</t>
  </si>
  <si>
    <t>4800888190970</t>
  </si>
  <si>
    <t>4800888136688</t>
  </si>
  <si>
    <t>4800888190987</t>
  </si>
  <si>
    <t>4800888189806</t>
  </si>
  <si>
    <t>4800888151827</t>
  </si>
  <si>
    <t>4800888199133</t>
  </si>
  <si>
    <t>4800888183804</t>
  </si>
  <si>
    <t>4800888151841</t>
  </si>
  <si>
    <t>4800888151834</t>
  </si>
  <si>
    <t>7622300704148</t>
  </si>
  <si>
    <t>7622300858599</t>
  </si>
  <si>
    <t>7622300858575</t>
  </si>
  <si>
    <t>7622300808365</t>
  </si>
  <si>
    <t>7622300637996</t>
  </si>
  <si>
    <t>622210706744</t>
  </si>
  <si>
    <t>7622300601782</t>
  </si>
  <si>
    <t>8850338024580</t>
  </si>
  <si>
    <t>7622300559991</t>
  </si>
  <si>
    <t>7622300601768</t>
  </si>
  <si>
    <t>7622300638078</t>
  </si>
  <si>
    <t>9556031084164</t>
  </si>
  <si>
    <t>4902430431149</t>
  </si>
  <si>
    <t>4902430411530</t>
  </si>
  <si>
    <t>4902430278119</t>
  </si>
  <si>
    <t>4902430800853</t>
  </si>
  <si>
    <t>4902430411509</t>
  </si>
  <si>
    <t>4902430759236</t>
  </si>
  <si>
    <t>4902430611312</t>
  </si>
  <si>
    <t>4902430639934</t>
  </si>
  <si>
    <t>4902430587907</t>
  </si>
  <si>
    <t>4902430759250</t>
  </si>
  <si>
    <t>4902430639941</t>
  </si>
  <si>
    <t>4902430445061</t>
  </si>
  <si>
    <t>4800016138560</t>
  </si>
  <si>
    <t>4800016138546</t>
  </si>
  <si>
    <t>4800016138553</t>
  </si>
  <si>
    <t>4800016138539</t>
  </si>
  <si>
    <t>4800016138515</t>
  </si>
  <si>
    <t>4800016138522</t>
  </si>
  <si>
    <t>014285002413</t>
  </si>
  <si>
    <t>014285003908</t>
  </si>
  <si>
    <t>014285002789</t>
  </si>
  <si>
    <t>4800016622533</t>
  </si>
  <si>
    <t>4800016625534</t>
  </si>
  <si>
    <t>45</t>
  </si>
  <si>
    <t>Vicks</t>
  </si>
  <si>
    <t>4902430026420</t>
  </si>
  <si>
    <t>4902430159104</t>
  </si>
  <si>
    <t>4800110021980</t>
  </si>
  <si>
    <t>4800602067939</t>
  </si>
  <si>
    <t>4800527629083</t>
  </si>
  <si>
    <t>4800527123505</t>
  </si>
  <si>
    <t>4804888889735</t>
  </si>
  <si>
    <t>4804888900089</t>
  </si>
  <si>
    <t>4804888889711</t>
  </si>
  <si>
    <t>4804888900096</t>
  </si>
  <si>
    <t>4804888800440</t>
  </si>
  <si>
    <t>4804888900102</t>
  </si>
  <si>
    <t>4800047840043</t>
  </si>
  <si>
    <t>4800047840036</t>
  </si>
  <si>
    <t>4800047841767</t>
  </si>
  <si>
    <t>4800047841712</t>
  </si>
  <si>
    <t>4800047841729</t>
  </si>
  <si>
    <t>4800047841705</t>
  </si>
  <si>
    <t>4800047841781</t>
  </si>
  <si>
    <t>TOTAL</t>
  </si>
  <si>
    <t>GRAND TOTAL</t>
  </si>
  <si>
    <t>Calla Rose Garden 800g</t>
  </si>
  <si>
    <t>Champion Powder Supra Clean 1kg</t>
  </si>
  <si>
    <t>Champion Fabcon Powder 120g</t>
  </si>
  <si>
    <t>Del Monte Elbow Macaroni 400g</t>
  </si>
  <si>
    <t>Kremtop 178g</t>
  </si>
  <si>
    <t>Kremtop 250g</t>
  </si>
  <si>
    <t>Del Monte Spaghetti Sauce Filipino Style 500g</t>
  </si>
  <si>
    <t>Del Monte Spaghetti Sauce Sweet Style 500g</t>
  </si>
  <si>
    <t>Del Monte Spaghetti Sauce Italian 500g</t>
  </si>
  <si>
    <t>Presto Peanut Butter</t>
  </si>
  <si>
    <t>Presto creams choco</t>
  </si>
  <si>
    <t>Presto Vanilla</t>
  </si>
  <si>
    <t>Nescafe 2g</t>
  </si>
  <si>
    <t>Sprite1.5L</t>
  </si>
  <si>
    <t>Royal 1.5L</t>
  </si>
  <si>
    <t>Coke 1.5L</t>
  </si>
  <si>
    <t>Foil #5</t>
  </si>
  <si>
    <t>Foil #8</t>
  </si>
  <si>
    <t>Del Fabcon Forever Joy</t>
  </si>
  <si>
    <t>Katinko</t>
  </si>
  <si>
    <t>Betadine Yellow</t>
  </si>
  <si>
    <t>Wilkins Distilled 4L</t>
  </si>
  <si>
    <t>Wilkins Distilled 6L</t>
  </si>
  <si>
    <t>Foil 5m</t>
  </si>
  <si>
    <t>Foil 8m</t>
  </si>
  <si>
    <t>4800575425033</t>
  </si>
  <si>
    <t>4800575425026</t>
  </si>
  <si>
    <t>4800361339568</t>
  </si>
  <si>
    <t>4800010075922</t>
  </si>
  <si>
    <t>4800010075595</t>
  </si>
  <si>
    <t>4800010075601</t>
  </si>
  <si>
    <t>4801981116171</t>
  </si>
  <si>
    <t>4801981116270</t>
  </si>
  <si>
    <t>4801981116072</t>
  </si>
  <si>
    <t>4806501705040</t>
  </si>
  <si>
    <t>4806501705224</t>
  </si>
  <si>
    <t>4806501709376</t>
  </si>
  <si>
    <t>4800047847271</t>
  </si>
  <si>
    <t>Del Monte Pineapple Juice 530ml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</si>
</sst>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AAAAFF"/>
        <bgColor rgb="FFAAAAFF"/>
      </patternFill>
    </fill>
    <fill>
      <patternFill patternType="solid">
        <fgColor theme="7" tint="0.59999389629810485"/>
        <bgColor rgb="FFAAAA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49" fontId="0" fillId="0" borderId="1" xfId="0" applyNumberFormat="1" applyFill="1" applyBorder="1" applyAlignment="1"/>
    <xf numFmtId="0" fontId="0" fillId="0" borderId="1" xfId="0" applyBorder="1"/>
    <xf numFmtId="49" fontId="0" fillId="0" borderId="1" xfId="0" applyNumberFormat="1" applyFont="1" applyFill="1" applyBorder="1" applyAlignment="1"/>
    <xf numFmtId="4" fontId="0" fillId="0" borderId="1" xfId="0" applyNumberFormat="1" applyFill="1" applyBorder="1" applyAlignment="1"/>
    <xf numFmtId="43" fontId="0" fillId="0" borderId="1" xfId="1" applyFont="1" applyFill="1" applyBorder="1" applyAlignment="1"/>
    <xf numFmtId="4" fontId="0" fillId="0" borderId="1" xfId="0" applyNumberFormat="1" applyFont="1" applyFill="1" applyBorder="1" applyAlignment="1"/>
    <xf numFmtId="0" fontId="3" fillId="2" borderId="1" xfId="0" applyFont="1" applyFill="1" applyBorder="1" applyAlignment="1">
      <alignment horizontal="center" vertical="center" wrapText="1"/>
    </xf>
    <xf numFmtId="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/>
    </xf>
    <xf numFmtId="43" fontId="0" fillId="0" borderId="1" xfId="0" applyNumberFormat="1" applyBorder="1"/>
    <xf numFmtId="0" fontId="2" fillId="0" borderId="1" xfId="0" applyFont="1" applyBorder="1"/>
    <xf numFmtId="49" fontId="0" fillId="5" borderId="1" xfId="0" applyNumberFormat="1" applyFill="1" applyBorder="1" applyAlignment="1"/>
    <xf numFmtId="43" fontId="4" fillId="5" borderId="1" xfId="1" applyFont="1" applyFill="1" applyBorder="1" applyAlignment="1" applyProtection="1"/>
    <xf numFmtId="0" fontId="0" fillId="5" borderId="1" xfId="0" applyFill="1" applyBorder="1"/>
    <xf numFmtId="43" fontId="0" fillId="5" borderId="1" xfId="0" applyNumberFormat="1" applyFill="1" applyBorder="1"/>
    <xf numFmtId="0" fontId="0" fillId="5" borderId="0" xfId="0" applyFill="1"/>
    <xf numFmtId="49" fontId="0" fillId="5" borderId="1" xfId="0" applyNumberFormat="1" applyFont="1" applyFill="1" applyBorder="1" applyAlignment="1"/>
    <xf numFmtId="4" fontId="0" fillId="5" borderId="1" xfId="0" applyNumberFormat="1" applyFill="1" applyBorder="1" applyAlignment="1"/>
    <xf numFmtId="43" fontId="0" fillId="5" borderId="1" xfId="1" applyFont="1" applyFill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14"/>
  <sheetViews>
    <sheetView tabSelected="1" topLeftCell="A103" workbookViewId="0">
      <selection activeCell="J116" sqref="J116"/>
    </sheetView>
  </sheetViews>
  <sheetFormatPr defaultRowHeight="15" x14ac:dyDescent="0.25"/>
  <cols>
    <col min="1" max="1" width="19.5703125" customWidth="1"/>
    <col min="2" max="2" width="50.5703125" bestFit="1" customWidth="1"/>
    <col min="3" max="3" width="13.28515625" customWidth="1"/>
    <col min="4" max="4" width="13.5703125" customWidth="1"/>
    <col min="5" max="5" width="11.5703125" bestFit="1" customWidth="1"/>
  </cols>
  <sheetData>
    <row r="1" spans="1:5" x14ac:dyDescent="0.25">
      <c r="A1" s="7" t="s">
        <v>591</v>
      </c>
      <c r="B1" s="7" t="s">
        <v>0</v>
      </c>
      <c r="C1" s="8" t="s">
        <v>589</v>
      </c>
      <c r="D1" s="9" t="s">
        <v>590</v>
      </c>
      <c r="E1" s="9" t="s">
        <v>1180</v>
      </c>
    </row>
    <row r="2" spans="1:5" s="16" customFormat="1" x14ac:dyDescent="0.25">
      <c r="A2" s="12" t="s">
        <v>592</v>
      </c>
      <c r="B2" s="12" t="s">
        <v>1</v>
      </c>
      <c r="C2" s="13">
        <v>23.28</v>
      </c>
      <c r="D2" s="14">
        <v>6</v>
      </c>
      <c r="E2" s="15">
        <f t="shared" ref="E2:E50" si="0">C2*D2</f>
        <v>139.68</v>
      </c>
    </row>
    <row r="3" spans="1:5" s="16" customFormat="1" x14ac:dyDescent="0.25">
      <c r="A3" s="12" t="s">
        <v>593</v>
      </c>
      <c r="B3" s="12" t="s">
        <v>2</v>
      </c>
      <c r="C3" s="13">
        <v>32.72</v>
      </c>
      <c r="D3" s="14">
        <v>14</v>
      </c>
      <c r="E3" s="15">
        <f t="shared" si="0"/>
        <v>458.08</v>
      </c>
    </row>
    <row r="4" spans="1:5" s="16" customFormat="1" x14ac:dyDescent="0.25">
      <c r="A4" s="12" t="s">
        <v>594</v>
      </c>
      <c r="B4" s="12" t="s">
        <v>3</v>
      </c>
      <c r="C4" s="13">
        <v>22.27</v>
      </c>
      <c r="D4" s="14">
        <v>5</v>
      </c>
      <c r="E4" s="15">
        <f t="shared" si="0"/>
        <v>111.35</v>
      </c>
    </row>
    <row r="5" spans="1:5" s="16" customFormat="1" x14ac:dyDescent="0.25">
      <c r="A5" s="12" t="s">
        <v>595</v>
      </c>
      <c r="B5" s="12" t="s">
        <v>4</v>
      </c>
      <c r="C5" s="13">
        <v>22.27</v>
      </c>
      <c r="D5" s="14">
        <v>33</v>
      </c>
      <c r="E5" s="15">
        <f t="shared" si="0"/>
        <v>734.91</v>
      </c>
    </row>
    <row r="6" spans="1:5" s="16" customFormat="1" x14ac:dyDescent="0.25">
      <c r="A6" s="12" t="s">
        <v>596</v>
      </c>
      <c r="B6" s="12" t="s">
        <v>5</v>
      </c>
      <c r="C6" s="13">
        <v>22.27</v>
      </c>
      <c r="D6" s="14">
        <v>6</v>
      </c>
      <c r="E6" s="15">
        <f t="shared" si="0"/>
        <v>133.62</v>
      </c>
    </row>
    <row r="7" spans="1:5" s="16" customFormat="1" x14ac:dyDescent="0.25">
      <c r="A7" s="12" t="s">
        <v>597</v>
      </c>
      <c r="B7" s="12" t="s">
        <v>6</v>
      </c>
      <c r="C7" s="13">
        <v>22.27</v>
      </c>
      <c r="D7" s="14">
        <v>13</v>
      </c>
      <c r="E7" s="15">
        <f t="shared" si="0"/>
        <v>289.51</v>
      </c>
    </row>
    <row r="8" spans="1:5" s="16" customFormat="1" x14ac:dyDescent="0.25">
      <c r="A8" s="12" t="s">
        <v>598</v>
      </c>
      <c r="B8" s="12" t="s">
        <v>7</v>
      </c>
      <c r="C8" s="13">
        <v>22.27</v>
      </c>
      <c r="D8" s="14">
        <v>10</v>
      </c>
      <c r="E8" s="15">
        <f t="shared" si="0"/>
        <v>222.7</v>
      </c>
    </row>
    <row r="9" spans="1:5" s="16" customFormat="1" x14ac:dyDescent="0.25">
      <c r="A9" s="17" t="s">
        <v>599</v>
      </c>
      <c r="B9" s="12" t="s">
        <v>8</v>
      </c>
      <c r="C9" s="13">
        <v>53.71</v>
      </c>
      <c r="D9" s="14">
        <v>3</v>
      </c>
      <c r="E9" s="15">
        <f t="shared" si="0"/>
        <v>161.13</v>
      </c>
    </row>
    <row r="10" spans="1:5" s="16" customFormat="1" x14ac:dyDescent="0.25">
      <c r="A10" s="12" t="s">
        <v>600</v>
      </c>
      <c r="B10" s="12" t="s">
        <v>9</v>
      </c>
      <c r="C10" s="13">
        <v>1.7</v>
      </c>
      <c r="D10" s="14">
        <f>135+13</f>
        <v>148</v>
      </c>
      <c r="E10" s="15">
        <f t="shared" si="0"/>
        <v>251.6</v>
      </c>
    </row>
    <row r="11" spans="1:5" s="16" customFormat="1" x14ac:dyDescent="0.25">
      <c r="A11" s="12" t="s">
        <v>601</v>
      </c>
      <c r="B11" s="12" t="s">
        <v>10</v>
      </c>
      <c r="C11" s="13">
        <v>36.9</v>
      </c>
      <c r="D11" s="14">
        <v>14</v>
      </c>
      <c r="E11" s="15">
        <f t="shared" si="0"/>
        <v>516.6</v>
      </c>
    </row>
    <row r="12" spans="1:5" s="16" customFormat="1" x14ac:dyDescent="0.25">
      <c r="A12" s="12" t="s">
        <v>602</v>
      </c>
      <c r="B12" s="12" t="s">
        <v>11</v>
      </c>
      <c r="C12" s="13">
        <v>54</v>
      </c>
      <c r="D12" s="14">
        <v>4</v>
      </c>
      <c r="E12" s="15">
        <f t="shared" si="0"/>
        <v>216</v>
      </c>
    </row>
    <row r="13" spans="1:5" s="16" customFormat="1" x14ac:dyDescent="0.25">
      <c r="A13" s="12" t="s">
        <v>603</v>
      </c>
      <c r="B13" s="12" t="s">
        <v>12</v>
      </c>
      <c r="C13" s="13">
        <v>10.24</v>
      </c>
      <c r="D13" s="14">
        <v>51</v>
      </c>
      <c r="E13" s="15">
        <f t="shared" si="0"/>
        <v>522.24</v>
      </c>
    </row>
    <row r="14" spans="1:5" s="16" customFormat="1" x14ac:dyDescent="0.25">
      <c r="A14" s="12" t="s">
        <v>604</v>
      </c>
      <c r="B14" s="12" t="s">
        <v>13</v>
      </c>
      <c r="C14" s="13">
        <v>24.09</v>
      </c>
      <c r="D14" s="14">
        <v>19</v>
      </c>
      <c r="E14" s="15">
        <f t="shared" si="0"/>
        <v>457.71</v>
      </c>
    </row>
    <row r="15" spans="1:5" s="16" customFormat="1" x14ac:dyDescent="0.25">
      <c r="A15" s="12" t="s">
        <v>605</v>
      </c>
      <c r="B15" s="12" t="s">
        <v>14</v>
      </c>
      <c r="C15" s="13">
        <v>19.78</v>
      </c>
      <c r="D15" s="14">
        <v>15</v>
      </c>
      <c r="E15" s="15">
        <f t="shared" si="0"/>
        <v>296.70000000000005</v>
      </c>
    </row>
    <row r="16" spans="1:5" s="16" customFormat="1" x14ac:dyDescent="0.25">
      <c r="A16" s="12" t="s">
        <v>606</v>
      </c>
      <c r="B16" s="12" t="s">
        <v>15</v>
      </c>
      <c r="C16" s="13">
        <v>36.04</v>
      </c>
      <c r="D16" s="14">
        <v>7</v>
      </c>
      <c r="E16" s="15">
        <f t="shared" si="0"/>
        <v>252.28</v>
      </c>
    </row>
    <row r="17" spans="1:5" s="16" customFormat="1" x14ac:dyDescent="0.25">
      <c r="A17" s="12" t="s">
        <v>607</v>
      </c>
      <c r="B17" s="12" t="s">
        <v>16</v>
      </c>
      <c r="C17" s="13">
        <v>78.38</v>
      </c>
      <c r="D17" s="14">
        <f>29+2</f>
        <v>31</v>
      </c>
      <c r="E17" s="15">
        <f t="shared" si="0"/>
        <v>2429.7799999999997</v>
      </c>
    </row>
    <row r="18" spans="1:5" s="16" customFormat="1" x14ac:dyDescent="0.25">
      <c r="A18" s="12" t="s">
        <v>608</v>
      </c>
      <c r="B18" s="12" t="s">
        <v>17</v>
      </c>
      <c r="C18" s="13">
        <v>40.22</v>
      </c>
      <c r="D18" s="14">
        <f>60+2</f>
        <v>62</v>
      </c>
      <c r="E18" s="15">
        <f t="shared" si="0"/>
        <v>2493.64</v>
      </c>
    </row>
    <row r="19" spans="1:5" s="16" customFormat="1" x14ac:dyDescent="0.25">
      <c r="A19" s="12" t="s">
        <v>609</v>
      </c>
      <c r="B19" s="12" t="s">
        <v>18</v>
      </c>
      <c r="C19" s="13">
        <v>27.22</v>
      </c>
      <c r="D19" s="14">
        <v>89</v>
      </c>
      <c r="E19" s="15">
        <f t="shared" si="0"/>
        <v>2422.58</v>
      </c>
    </row>
    <row r="20" spans="1:5" s="16" customFormat="1" x14ac:dyDescent="0.25">
      <c r="A20" s="12" t="s">
        <v>610</v>
      </c>
      <c r="B20" s="12" t="s">
        <v>19</v>
      </c>
      <c r="C20" s="13">
        <v>28.7</v>
      </c>
      <c r="D20" s="14">
        <v>2</v>
      </c>
      <c r="E20" s="15">
        <f t="shared" si="0"/>
        <v>57.4</v>
      </c>
    </row>
    <row r="21" spans="1:5" s="16" customFormat="1" x14ac:dyDescent="0.25">
      <c r="A21" s="12" t="s">
        <v>611</v>
      </c>
      <c r="B21" s="12" t="s">
        <v>20</v>
      </c>
      <c r="C21" s="13">
        <v>33.200000000000003</v>
      </c>
      <c r="D21" s="14">
        <v>4</v>
      </c>
      <c r="E21" s="15">
        <f t="shared" si="0"/>
        <v>132.80000000000001</v>
      </c>
    </row>
    <row r="22" spans="1:5" s="16" customFormat="1" x14ac:dyDescent="0.25">
      <c r="A22" s="12" t="s">
        <v>612</v>
      </c>
      <c r="B22" s="12" t="s">
        <v>21</v>
      </c>
      <c r="C22" s="13">
        <v>15.51</v>
      </c>
      <c r="D22" s="14">
        <v>32</v>
      </c>
      <c r="E22" s="15">
        <f t="shared" si="0"/>
        <v>496.32</v>
      </c>
    </row>
    <row r="23" spans="1:5" s="16" customFormat="1" x14ac:dyDescent="0.25">
      <c r="A23" s="12" t="s">
        <v>613</v>
      </c>
      <c r="B23" s="12" t="s">
        <v>22</v>
      </c>
      <c r="C23" s="13">
        <v>16.23</v>
      </c>
      <c r="D23" s="14">
        <v>37</v>
      </c>
      <c r="E23" s="15">
        <f t="shared" si="0"/>
        <v>600.51</v>
      </c>
    </row>
    <row r="24" spans="1:5" s="16" customFormat="1" x14ac:dyDescent="0.25">
      <c r="A24" s="12" t="s">
        <v>614</v>
      </c>
      <c r="B24" s="12" t="s">
        <v>23</v>
      </c>
      <c r="C24" s="13">
        <v>25.47</v>
      </c>
      <c r="D24" s="14">
        <v>48</v>
      </c>
      <c r="E24" s="15">
        <f t="shared" si="0"/>
        <v>1222.56</v>
      </c>
    </row>
    <row r="25" spans="1:5" s="16" customFormat="1" x14ac:dyDescent="0.25">
      <c r="A25" s="12" t="s">
        <v>615</v>
      </c>
      <c r="B25" s="12" t="s">
        <v>24</v>
      </c>
      <c r="C25" s="18">
        <v>10.72</v>
      </c>
      <c r="D25" s="14">
        <f>7+36</f>
        <v>43</v>
      </c>
      <c r="E25" s="15">
        <f t="shared" si="0"/>
        <v>460.96000000000004</v>
      </c>
    </row>
    <row r="26" spans="1:5" s="16" customFormat="1" x14ac:dyDescent="0.25">
      <c r="A26" s="12" t="s">
        <v>616</v>
      </c>
      <c r="B26" s="12" t="s">
        <v>25</v>
      </c>
      <c r="C26" s="18">
        <v>10.68</v>
      </c>
      <c r="D26" s="14">
        <v>102</v>
      </c>
      <c r="E26" s="15">
        <f t="shared" si="0"/>
        <v>1089.3599999999999</v>
      </c>
    </row>
    <row r="27" spans="1:5" s="16" customFormat="1" x14ac:dyDescent="0.25">
      <c r="A27" s="12" t="s">
        <v>617</v>
      </c>
      <c r="B27" s="12" t="s">
        <v>26</v>
      </c>
      <c r="C27" s="18">
        <v>10.11</v>
      </c>
      <c r="D27" s="14">
        <f>222+4</f>
        <v>226</v>
      </c>
      <c r="E27" s="15">
        <f t="shared" si="0"/>
        <v>2284.8599999999997</v>
      </c>
    </row>
    <row r="28" spans="1:5" s="16" customFormat="1" x14ac:dyDescent="0.25">
      <c r="A28" s="12" t="s">
        <v>618</v>
      </c>
      <c r="B28" s="12" t="s">
        <v>27</v>
      </c>
      <c r="C28" s="13">
        <v>10.11</v>
      </c>
      <c r="D28" s="14">
        <f>648+102+4</f>
        <v>754</v>
      </c>
      <c r="E28" s="15">
        <f t="shared" si="0"/>
        <v>7622.94</v>
      </c>
    </row>
    <row r="29" spans="1:5" s="16" customFormat="1" x14ac:dyDescent="0.25">
      <c r="A29" s="12" t="s">
        <v>619</v>
      </c>
      <c r="B29" s="12" t="s">
        <v>28</v>
      </c>
      <c r="C29" s="13">
        <v>10.11</v>
      </c>
      <c r="D29" s="14">
        <f>144+1+4</f>
        <v>149</v>
      </c>
      <c r="E29" s="15">
        <f t="shared" si="0"/>
        <v>1506.3899999999999</v>
      </c>
    </row>
    <row r="30" spans="1:5" s="16" customFormat="1" x14ac:dyDescent="0.25">
      <c r="A30" s="12" t="s">
        <v>620</v>
      </c>
      <c r="B30" s="12" t="s">
        <v>29</v>
      </c>
      <c r="C30" s="13">
        <v>6.8</v>
      </c>
      <c r="D30" s="14">
        <f>54+3+4</f>
        <v>61</v>
      </c>
      <c r="E30" s="15">
        <f t="shared" si="0"/>
        <v>414.8</v>
      </c>
    </row>
    <row r="31" spans="1:5" s="16" customFormat="1" x14ac:dyDescent="0.25">
      <c r="A31" s="12" t="s">
        <v>621</v>
      </c>
      <c r="B31" s="12" t="s">
        <v>30</v>
      </c>
      <c r="C31" s="13">
        <v>6.8</v>
      </c>
      <c r="D31" s="14">
        <f>84+162+3+4</f>
        <v>253</v>
      </c>
      <c r="E31" s="15">
        <f t="shared" si="0"/>
        <v>1720.3999999999999</v>
      </c>
    </row>
    <row r="32" spans="1:5" s="16" customFormat="1" x14ac:dyDescent="0.25">
      <c r="A32" s="12" t="s">
        <v>622</v>
      </c>
      <c r="B32" s="12" t="s">
        <v>31</v>
      </c>
      <c r="C32" s="13">
        <v>19.760000000000002</v>
      </c>
      <c r="D32" s="14">
        <f>108+188+1</f>
        <v>297</v>
      </c>
      <c r="E32" s="15">
        <f t="shared" si="0"/>
        <v>5868.72</v>
      </c>
    </row>
    <row r="33" spans="1:5" s="16" customFormat="1" x14ac:dyDescent="0.25">
      <c r="A33" s="12" t="s">
        <v>623</v>
      </c>
      <c r="B33" s="12" t="s">
        <v>32</v>
      </c>
      <c r="C33" s="13">
        <v>19.760000000000002</v>
      </c>
      <c r="D33" s="14">
        <f>108+32+120+3</f>
        <v>263</v>
      </c>
      <c r="E33" s="15">
        <f t="shared" si="0"/>
        <v>5196.88</v>
      </c>
    </row>
    <row r="34" spans="1:5" s="16" customFormat="1" x14ac:dyDescent="0.25">
      <c r="A34" s="12" t="s">
        <v>624</v>
      </c>
      <c r="B34" s="12" t="s">
        <v>33</v>
      </c>
      <c r="C34" s="13">
        <v>9.8800000000000008</v>
      </c>
      <c r="D34" s="14">
        <f>6+108+138</f>
        <v>252</v>
      </c>
      <c r="E34" s="15">
        <f t="shared" si="0"/>
        <v>2489.7600000000002</v>
      </c>
    </row>
    <row r="35" spans="1:5" s="16" customFormat="1" x14ac:dyDescent="0.25">
      <c r="A35" s="12" t="s">
        <v>625</v>
      </c>
      <c r="B35" s="12" t="s">
        <v>34</v>
      </c>
      <c r="C35" s="13">
        <v>9.8800000000000008</v>
      </c>
      <c r="D35" s="14">
        <v>1</v>
      </c>
      <c r="E35" s="15">
        <f t="shared" si="0"/>
        <v>9.8800000000000008</v>
      </c>
    </row>
    <row r="36" spans="1:5" s="16" customFormat="1" x14ac:dyDescent="0.25">
      <c r="A36" s="12" t="s">
        <v>626</v>
      </c>
      <c r="B36" s="12" t="s">
        <v>35</v>
      </c>
      <c r="C36" s="13">
        <v>9.8800000000000008</v>
      </c>
      <c r="D36" s="14">
        <f>216+348+1+4</f>
        <v>569</v>
      </c>
      <c r="E36" s="15">
        <f t="shared" si="0"/>
        <v>5621.72</v>
      </c>
    </row>
    <row r="37" spans="1:5" s="16" customFormat="1" x14ac:dyDescent="0.25">
      <c r="A37" s="17" t="s">
        <v>627</v>
      </c>
      <c r="B37" s="12" t="s">
        <v>36</v>
      </c>
      <c r="C37" s="13">
        <v>123.92</v>
      </c>
      <c r="D37" s="14">
        <v>2</v>
      </c>
      <c r="E37" s="15">
        <f t="shared" si="0"/>
        <v>247.84</v>
      </c>
    </row>
    <row r="38" spans="1:5" s="16" customFormat="1" x14ac:dyDescent="0.25">
      <c r="A38" s="17" t="s">
        <v>628</v>
      </c>
      <c r="B38" s="12" t="s">
        <v>37</v>
      </c>
      <c r="C38" s="13">
        <v>419.99</v>
      </c>
      <c r="D38" s="14">
        <f>7+3</f>
        <v>10</v>
      </c>
      <c r="E38" s="15">
        <f t="shared" si="0"/>
        <v>4199.8999999999996</v>
      </c>
    </row>
    <row r="39" spans="1:5" s="16" customFormat="1" x14ac:dyDescent="0.25">
      <c r="A39" s="12" t="s">
        <v>629</v>
      </c>
      <c r="B39" s="12" t="s">
        <v>38</v>
      </c>
      <c r="C39" s="13">
        <v>346.09</v>
      </c>
      <c r="D39" s="14">
        <f>19+3</f>
        <v>22</v>
      </c>
      <c r="E39" s="15">
        <f t="shared" si="0"/>
        <v>7613.98</v>
      </c>
    </row>
    <row r="40" spans="1:5" s="16" customFormat="1" x14ac:dyDescent="0.25">
      <c r="A40" s="12" t="s">
        <v>630</v>
      </c>
      <c r="B40" s="12" t="s">
        <v>39</v>
      </c>
      <c r="C40" s="13">
        <v>103.49</v>
      </c>
      <c r="D40" s="14">
        <f>60+11</f>
        <v>71</v>
      </c>
      <c r="E40" s="15">
        <f t="shared" si="0"/>
        <v>7347.79</v>
      </c>
    </row>
    <row r="41" spans="1:5" s="16" customFormat="1" x14ac:dyDescent="0.25">
      <c r="A41" s="12" t="s">
        <v>631</v>
      </c>
      <c r="B41" s="12" t="s">
        <v>40</v>
      </c>
      <c r="C41" s="13">
        <v>261.91000000000003</v>
      </c>
      <c r="D41" s="14">
        <f>15+5</f>
        <v>20</v>
      </c>
      <c r="E41" s="15">
        <f t="shared" si="0"/>
        <v>5238.2000000000007</v>
      </c>
    </row>
    <row r="42" spans="1:5" s="16" customFormat="1" x14ac:dyDescent="0.25">
      <c r="A42" s="12" t="s">
        <v>632</v>
      </c>
      <c r="B42" s="12" t="s">
        <v>41</v>
      </c>
      <c r="C42" s="13">
        <v>31.8</v>
      </c>
      <c r="D42" s="14">
        <f>234+16</f>
        <v>250</v>
      </c>
      <c r="E42" s="15">
        <f t="shared" si="0"/>
        <v>7950</v>
      </c>
    </row>
    <row r="43" spans="1:5" s="16" customFormat="1" x14ac:dyDescent="0.25">
      <c r="A43" s="12" t="s">
        <v>633</v>
      </c>
      <c r="B43" s="12" t="s">
        <v>42</v>
      </c>
      <c r="C43" s="18">
        <v>92.4</v>
      </c>
      <c r="D43" s="14">
        <v>27</v>
      </c>
      <c r="E43" s="15">
        <f t="shared" si="0"/>
        <v>2494.8000000000002</v>
      </c>
    </row>
    <row r="44" spans="1:5" s="16" customFormat="1" x14ac:dyDescent="0.25">
      <c r="A44" s="12" t="s">
        <v>634</v>
      </c>
      <c r="B44" s="12" t="s">
        <v>43</v>
      </c>
      <c r="C44" s="18">
        <v>44.67</v>
      </c>
      <c r="D44" s="14">
        <f>72+66</f>
        <v>138</v>
      </c>
      <c r="E44" s="15">
        <f t="shared" si="0"/>
        <v>6164.46</v>
      </c>
    </row>
    <row r="45" spans="1:5" s="16" customFormat="1" x14ac:dyDescent="0.25">
      <c r="A45" s="12" t="s">
        <v>635</v>
      </c>
      <c r="B45" s="12" t="s">
        <v>44</v>
      </c>
      <c r="C45" s="18">
        <v>205.46</v>
      </c>
      <c r="D45" s="14">
        <v>7</v>
      </c>
      <c r="E45" s="15">
        <f t="shared" si="0"/>
        <v>1438.22</v>
      </c>
    </row>
    <row r="46" spans="1:5" s="16" customFormat="1" x14ac:dyDescent="0.25">
      <c r="A46" s="12" t="s">
        <v>636</v>
      </c>
      <c r="B46" s="12" t="s">
        <v>45</v>
      </c>
      <c r="C46" s="18">
        <v>10.72</v>
      </c>
      <c r="D46" s="14">
        <f>128+4+11+64</f>
        <v>207</v>
      </c>
      <c r="E46" s="15">
        <f t="shared" si="0"/>
        <v>2219.04</v>
      </c>
    </row>
    <row r="47" spans="1:5" s="16" customFormat="1" x14ac:dyDescent="0.25">
      <c r="A47" s="12" t="s">
        <v>637</v>
      </c>
      <c r="B47" s="12" t="s">
        <v>46</v>
      </c>
      <c r="C47" s="18">
        <v>19.8</v>
      </c>
      <c r="D47" s="14">
        <v>2</v>
      </c>
      <c r="E47" s="15">
        <f t="shared" si="0"/>
        <v>39.6</v>
      </c>
    </row>
    <row r="48" spans="1:5" s="16" customFormat="1" x14ac:dyDescent="0.25">
      <c r="A48" s="12" t="s">
        <v>638</v>
      </c>
      <c r="B48" s="12" t="s">
        <v>47</v>
      </c>
      <c r="C48" s="18">
        <v>21.9</v>
      </c>
      <c r="D48" s="14">
        <f>68+2</f>
        <v>70</v>
      </c>
      <c r="E48" s="15">
        <f t="shared" si="0"/>
        <v>1533</v>
      </c>
    </row>
    <row r="49" spans="1:5" s="16" customFormat="1" x14ac:dyDescent="0.25">
      <c r="A49" s="12" t="s">
        <v>639</v>
      </c>
      <c r="B49" s="12" t="s">
        <v>48</v>
      </c>
      <c r="C49" s="18">
        <v>10.7</v>
      </c>
      <c r="D49" s="14">
        <v>2</v>
      </c>
      <c r="E49" s="15">
        <f t="shared" si="0"/>
        <v>21.4</v>
      </c>
    </row>
    <row r="50" spans="1:5" s="16" customFormat="1" x14ac:dyDescent="0.25">
      <c r="A50" s="12" t="s">
        <v>640</v>
      </c>
      <c r="B50" s="12" t="s">
        <v>49</v>
      </c>
      <c r="C50" s="18">
        <v>54</v>
      </c>
      <c r="D50" s="14">
        <v>2</v>
      </c>
      <c r="E50" s="15">
        <f t="shared" si="0"/>
        <v>108</v>
      </c>
    </row>
    <row r="51" spans="1:5" s="16" customFormat="1" x14ac:dyDescent="0.25">
      <c r="A51" s="12" t="s">
        <v>641</v>
      </c>
      <c r="B51" s="12" t="s">
        <v>50</v>
      </c>
      <c r="C51" s="18">
        <v>28</v>
      </c>
      <c r="D51" s="14">
        <f>1+4</f>
        <v>5</v>
      </c>
      <c r="E51" s="15">
        <f t="shared" ref="E51:E106" si="1">C51*D51</f>
        <v>140</v>
      </c>
    </row>
    <row r="52" spans="1:5" s="16" customFormat="1" x14ac:dyDescent="0.25">
      <c r="A52" s="12" t="s">
        <v>642</v>
      </c>
      <c r="B52" s="12" t="s">
        <v>51</v>
      </c>
      <c r="C52" s="18">
        <v>54</v>
      </c>
      <c r="D52" s="14">
        <f>2+4</f>
        <v>6</v>
      </c>
      <c r="E52" s="15">
        <f t="shared" si="1"/>
        <v>324</v>
      </c>
    </row>
    <row r="53" spans="1:5" s="16" customFormat="1" x14ac:dyDescent="0.25">
      <c r="A53" s="12" t="s">
        <v>643</v>
      </c>
      <c r="B53" s="12" t="s">
        <v>52</v>
      </c>
      <c r="C53" s="18">
        <v>28</v>
      </c>
      <c r="D53" s="14">
        <f>1+4</f>
        <v>5</v>
      </c>
      <c r="E53" s="15">
        <f t="shared" si="1"/>
        <v>140</v>
      </c>
    </row>
    <row r="54" spans="1:5" s="16" customFormat="1" x14ac:dyDescent="0.25">
      <c r="A54" s="12" t="s">
        <v>644</v>
      </c>
      <c r="B54" s="12" t="s">
        <v>53</v>
      </c>
      <c r="C54" s="18">
        <v>54</v>
      </c>
      <c r="D54" s="14">
        <f>1+4</f>
        <v>5</v>
      </c>
      <c r="E54" s="15">
        <f t="shared" si="1"/>
        <v>270</v>
      </c>
    </row>
    <row r="55" spans="1:5" s="16" customFormat="1" x14ac:dyDescent="0.25">
      <c r="A55" s="12" t="s">
        <v>645</v>
      </c>
      <c r="B55" s="12" t="s">
        <v>54</v>
      </c>
      <c r="C55" s="18">
        <v>28</v>
      </c>
      <c r="D55" s="14">
        <f>2+2</f>
        <v>4</v>
      </c>
      <c r="E55" s="15">
        <f t="shared" si="1"/>
        <v>112</v>
      </c>
    </row>
    <row r="56" spans="1:5" s="16" customFormat="1" x14ac:dyDescent="0.25">
      <c r="A56" s="12" t="s">
        <v>646</v>
      </c>
      <c r="B56" s="12" t="s">
        <v>55</v>
      </c>
      <c r="C56" s="18">
        <v>54</v>
      </c>
      <c r="D56" s="14">
        <f>4+1</f>
        <v>5</v>
      </c>
      <c r="E56" s="15">
        <f t="shared" si="1"/>
        <v>270</v>
      </c>
    </row>
    <row r="57" spans="1:5" s="16" customFormat="1" x14ac:dyDescent="0.25">
      <c r="A57" s="12" t="s">
        <v>647</v>
      </c>
      <c r="B57" s="12" t="s">
        <v>56</v>
      </c>
      <c r="C57" s="18">
        <v>28</v>
      </c>
      <c r="D57" s="14">
        <f>2+3</f>
        <v>5</v>
      </c>
      <c r="E57" s="15">
        <f t="shared" si="1"/>
        <v>140</v>
      </c>
    </row>
    <row r="58" spans="1:5" s="16" customFormat="1" x14ac:dyDescent="0.25">
      <c r="A58" s="12" t="s">
        <v>648</v>
      </c>
      <c r="B58" s="12" t="s">
        <v>57</v>
      </c>
      <c r="C58" s="18">
        <v>54</v>
      </c>
      <c r="D58" s="14">
        <f>1+1</f>
        <v>2</v>
      </c>
      <c r="E58" s="15">
        <f t="shared" si="1"/>
        <v>108</v>
      </c>
    </row>
    <row r="59" spans="1:5" s="16" customFormat="1" x14ac:dyDescent="0.25">
      <c r="A59" s="12" t="s">
        <v>649</v>
      </c>
      <c r="B59" s="12" t="s">
        <v>58</v>
      </c>
      <c r="C59" s="18">
        <v>28</v>
      </c>
      <c r="D59" s="14">
        <f>1+1</f>
        <v>2</v>
      </c>
      <c r="E59" s="15">
        <f t="shared" si="1"/>
        <v>56</v>
      </c>
    </row>
    <row r="60" spans="1:5" s="16" customFormat="1" x14ac:dyDescent="0.25">
      <c r="A60" s="12" t="s">
        <v>650</v>
      </c>
      <c r="B60" s="12" t="s">
        <v>59</v>
      </c>
      <c r="C60" s="18">
        <v>54</v>
      </c>
      <c r="D60" s="14">
        <v>1</v>
      </c>
      <c r="E60" s="15">
        <f t="shared" si="1"/>
        <v>54</v>
      </c>
    </row>
    <row r="61" spans="1:5" s="16" customFormat="1" x14ac:dyDescent="0.25">
      <c r="A61" s="12" t="s">
        <v>651</v>
      </c>
      <c r="B61" s="12" t="s">
        <v>60</v>
      </c>
      <c r="C61" s="18">
        <v>28</v>
      </c>
      <c r="D61" s="14">
        <v>2</v>
      </c>
      <c r="E61" s="15">
        <f t="shared" si="1"/>
        <v>56</v>
      </c>
    </row>
    <row r="62" spans="1:5" s="16" customFormat="1" x14ac:dyDescent="0.25">
      <c r="A62" s="12" t="s">
        <v>652</v>
      </c>
      <c r="B62" s="12" t="s">
        <v>61</v>
      </c>
      <c r="C62" s="18">
        <v>54</v>
      </c>
      <c r="D62" s="14">
        <v>1</v>
      </c>
      <c r="E62" s="15">
        <f t="shared" si="1"/>
        <v>54</v>
      </c>
    </row>
    <row r="63" spans="1:5" s="16" customFormat="1" x14ac:dyDescent="0.25">
      <c r="A63" s="12" t="s">
        <v>653</v>
      </c>
      <c r="B63" s="12" t="s">
        <v>62</v>
      </c>
      <c r="C63" s="18">
        <v>28</v>
      </c>
      <c r="D63" s="14">
        <f>2+2</f>
        <v>4</v>
      </c>
      <c r="E63" s="15">
        <f t="shared" si="1"/>
        <v>112</v>
      </c>
    </row>
    <row r="64" spans="1:5" s="16" customFormat="1" x14ac:dyDescent="0.25">
      <c r="A64" s="12" t="s">
        <v>654</v>
      </c>
      <c r="B64" s="12" t="s">
        <v>63</v>
      </c>
      <c r="C64" s="18">
        <v>54</v>
      </c>
      <c r="D64" s="14">
        <v>5</v>
      </c>
      <c r="E64" s="15">
        <f t="shared" si="1"/>
        <v>270</v>
      </c>
    </row>
    <row r="65" spans="1:5" s="16" customFormat="1" x14ac:dyDescent="0.25">
      <c r="A65" s="12" t="s">
        <v>655</v>
      </c>
      <c r="B65" s="12" t="s">
        <v>64</v>
      </c>
      <c r="C65" s="18">
        <v>28</v>
      </c>
      <c r="D65" s="14">
        <v>4</v>
      </c>
      <c r="E65" s="15">
        <f t="shared" si="1"/>
        <v>112</v>
      </c>
    </row>
    <row r="66" spans="1:5" s="16" customFormat="1" x14ac:dyDescent="0.25">
      <c r="A66" s="12" t="s">
        <v>656</v>
      </c>
      <c r="B66" s="12" t="s">
        <v>65</v>
      </c>
      <c r="C66" s="18">
        <v>28</v>
      </c>
      <c r="D66" s="14">
        <v>4</v>
      </c>
      <c r="E66" s="15">
        <f t="shared" si="1"/>
        <v>112</v>
      </c>
    </row>
    <row r="67" spans="1:5" s="16" customFormat="1" x14ac:dyDescent="0.25">
      <c r="A67" s="12" t="s">
        <v>657</v>
      </c>
      <c r="B67" s="12" t="s">
        <v>66</v>
      </c>
      <c r="C67" s="18">
        <v>28</v>
      </c>
      <c r="D67" s="14">
        <f>2+2</f>
        <v>4</v>
      </c>
      <c r="E67" s="15">
        <f t="shared" si="1"/>
        <v>112</v>
      </c>
    </row>
    <row r="68" spans="1:5" s="16" customFormat="1" x14ac:dyDescent="0.25">
      <c r="A68" s="12" t="s">
        <v>658</v>
      </c>
      <c r="B68" s="12" t="s">
        <v>67</v>
      </c>
      <c r="C68" s="18">
        <v>54</v>
      </c>
      <c r="D68" s="14">
        <v>4</v>
      </c>
      <c r="E68" s="15">
        <f t="shared" si="1"/>
        <v>216</v>
      </c>
    </row>
    <row r="69" spans="1:5" s="16" customFormat="1" x14ac:dyDescent="0.25">
      <c r="A69" s="12" t="s">
        <v>659</v>
      </c>
      <c r="B69" s="12" t="s">
        <v>68</v>
      </c>
      <c r="C69" s="18">
        <v>28</v>
      </c>
      <c r="D69" s="14">
        <v>3</v>
      </c>
      <c r="E69" s="15">
        <f t="shared" si="1"/>
        <v>84</v>
      </c>
    </row>
    <row r="70" spans="1:5" s="16" customFormat="1" x14ac:dyDescent="0.25">
      <c r="A70" s="12" t="s">
        <v>660</v>
      </c>
      <c r="B70" s="12" t="s">
        <v>69</v>
      </c>
      <c r="C70" s="18">
        <v>54</v>
      </c>
      <c r="D70" s="14">
        <v>1</v>
      </c>
      <c r="E70" s="15">
        <f t="shared" si="1"/>
        <v>54</v>
      </c>
    </row>
    <row r="71" spans="1:5" s="16" customFormat="1" x14ac:dyDescent="0.25">
      <c r="A71" s="12" t="s">
        <v>661</v>
      </c>
      <c r="B71" s="12" t="s">
        <v>70</v>
      </c>
      <c r="C71" s="18">
        <v>28</v>
      </c>
      <c r="D71" s="14">
        <v>4</v>
      </c>
      <c r="E71" s="15">
        <f t="shared" si="1"/>
        <v>112</v>
      </c>
    </row>
    <row r="72" spans="1:5" s="16" customFormat="1" x14ac:dyDescent="0.25">
      <c r="A72" s="12" t="s">
        <v>662</v>
      </c>
      <c r="B72" s="12" t="s">
        <v>71</v>
      </c>
      <c r="C72" s="18">
        <v>54</v>
      </c>
      <c r="D72" s="14">
        <v>1</v>
      </c>
      <c r="E72" s="15">
        <f t="shared" si="1"/>
        <v>54</v>
      </c>
    </row>
    <row r="73" spans="1:5" s="16" customFormat="1" x14ac:dyDescent="0.25">
      <c r="A73" s="12" t="s">
        <v>663</v>
      </c>
      <c r="B73" s="12" t="s">
        <v>72</v>
      </c>
      <c r="C73" s="18">
        <v>28</v>
      </c>
      <c r="D73" s="14">
        <v>2</v>
      </c>
      <c r="E73" s="15">
        <f t="shared" si="1"/>
        <v>56</v>
      </c>
    </row>
    <row r="74" spans="1:5" s="16" customFormat="1" x14ac:dyDescent="0.25">
      <c r="A74" s="12" t="s">
        <v>664</v>
      </c>
      <c r="B74" s="12" t="s">
        <v>73</v>
      </c>
      <c r="C74" s="18">
        <v>28</v>
      </c>
      <c r="D74" s="14">
        <f>3+2</f>
        <v>5</v>
      </c>
      <c r="E74" s="15">
        <f t="shared" si="1"/>
        <v>140</v>
      </c>
    </row>
    <row r="75" spans="1:5" s="16" customFormat="1" x14ac:dyDescent="0.25">
      <c r="A75" s="12"/>
      <c r="B75" s="12" t="s">
        <v>1202</v>
      </c>
      <c r="C75" s="18">
        <v>35</v>
      </c>
      <c r="D75" s="14">
        <v>3</v>
      </c>
      <c r="E75" s="15">
        <f t="shared" si="1"/>
        <v>105</v>
      </c>
    </row>
    <row r="76" spans="1:5" s="16" customFormat="1" x14ac:dyDescent="0.25">
      <c r="A76" s="12" t="s">
        <v>665</v>
      </c>
      <c r="B76" s="12" t="s">
        <v>74</v>
      </c>
      <c r="C76" s="19">
        <v>48</v>
      </c>
      <c r="D76" s="14">
        <v>61</v>
      </c>
      <c r="E76" s="15">
        <f t="shared" si="1"/>
        <v>2928</v>
      </c>
    </row>
    <row r="77" spans="1:5" s="16" customFormat="1" x14ac:dyDescent="0.25">
      <c r="A77" s="12" t="s">
        <v>666</v>
      </c>
      <c r="B77" s="12" t="s">
        <v>75</v>
      </c>
      <c r="C77" s="19">
        <v>45.6</v>
      </c>
      <c r="D77" s="14">
        <v>22.4</v>
      </c>
      <c r="E77" s="15">
        <f t="shared" si="1"/>
        <v>1021.4399999999999</v>
      </c>
    </row>
    <row r="78" spans="1:5" s="16" customFormat="1" x14ac:dyDescent="0.25">
      <c r="A78" s="12" t="s">
        <v>667</v>
      </c>
      <c r="B78" s="12" t="s">
        <v>76</v>
      </c>
      <c r="C78" s="19">
        <v>4.67</v>
      </c>
      <c r="D78" s="14">
        <v>6</v>
      </c>
      <c r="E78" s="15">
        <f t="shared" si="1"/>
        <v>28.02</v>
      </c>
    </row>
    <row r="79" spans="1:5" s="16" customFormat="1" x14ac:dyDescent="0.25">
      <c r="A79" s="12" t="s">
        <v>668</v>
      </c>
      <c r="B79" s="12" t="s">
        <v>77</v>
      </c>
      <c r="C79" s="19">
        <v>27</v>
      </c>
      <c r="D79" s="14">
        <v>3</v>
      </c>
      <c r="E79" s="15">
        <f t="shared" si="1"/>
        <v>81</v>
      </c>
    </row>
    <row r="80" spans="1:5" s="16" customFormat="1" x14ac:dyDescent="0.25">
      <c r="A80" s="12" t="s">
        <v>669</v>
      </c>
      <c r="B80" s="12" t="s">
        <v>78</v>
      </c>
      <c r="C80" s="19">
        <v>81</v>
      </c>
      <c r="D80" s="14">
        <v>24</v>
      </c>
      <c r="E80" s="15">
        <f t="shared" si="1"/>
        <v>1944</v>
      </c>
    </row>
    <row r="81" spans="1:5" s="16" customFormat="1" x14ac:dyDescent="0.25">
      <c r="A81" s="12" t="s">
        <v>670</v>
      </c>
      <c r="B81" s="12" t="s">
        <v>79</v>
      </c>
      <c r="C81" s="19">
        <v>6.48</v>
      </c>
      <c r="D81" s="14">
        <f>160+112+6+15</f>
        <v>293</v>
      </c>
      <c r="E81" s="15">
        <f t="shared" si="1"/>
        <v>1898.64</v>
      </c>
    </row>
    <row r="82" spans="1:5" s="16" customFormat="1" x14ac:dyDescent="0.25">
      <c r="A82" s="12" t="s">
        <v>671</v>
      </c>
      <c r="B82" s="12" t="s">
        <v>80</v>
      </c>
      <c r="C82" s="19">
        <v>4.28</v>
      </c>
      <c r="D82" s="14">
        <f>166+4</f>
        <v>170</v>
      </c>
      <c r="E82" s="15">
        <f t="shared" si="1"/>
        <v>727.6</v>
      </c>
    </row>
    <row r="83" spans="1:5" s="16" customFormat="1" x14ac:dyDescent="0.25">
      <c r="A83" s="12" t="s">
        <v>672</v>
      </c>
      <c r="B83" s="12" t="s">
        <v>81</v>
      </c>
      <c r="C83" s="19">
        <v>4.28</v>
      </c>
      <c r="D83" s="14">
        <v>234</v>
      </c>
      <c r="E83" s="15">
        <f t="shared" si="1"/>
        <v>1001.5200000000001</v>
      </c>
    </row>
    <row r="84" spans="1:5" s="16" customFormat="1" x14ac:dyDescent="0.25">
      <c r="A84" s="12" t="s">
        <v>673</v>
      </c>
      <c r="B84" s="12" t="s">
        <v>82</v>
      </c>
      <c r="C84" s="19">
        <v>4.28</v>
      </c>
      <c r="D84" s="14">
        <f>340+2</f>
        <v>342</v>
      </c>
      <c r="E84" s="15">
        <f t="shared" si="1"/>
        <v>1463.76</v>
      </c>
    </row>
    <row r="85" spans="1:5" s="16" customFormat="1" x14ac:dyDescent="0.25">
      <c r="A85" s="12" t="s">
        <v>674</v>
      </c>
      <c r="B85" s="12" t="s">
        <v>83</v>
      </c>
      <c r="C85" s="19">
        <v>9.6999999999999993</v>
      </c>
      <c r="D85" s="14">
        <f>24+5</f>
        <v>29</v>
      </c>
      <c r="E85" s="15">
        <f t="shared" si="1"/>
        <v>281.29999999999995</v>
      </c>
    </row>
    <row r="86" spans="1:5" s="16" customFormat="1" x14ac:dyDescent="0.25">
      <c r="A86" s="12" t="s">
        <v>675</v>
      </c>
      <c r="B86" s="12" t="s">
        <v>84</v>
      </c>
      <c r="C86" s="19">
        <v>9.6999999999999993</v>
      </c>
      <c r="D86" s="14">
        <v>168</v>
      </c>
      <c r="E86" s="15">
        <f t="shared" si="1"/>
        <v>1629.6</v>
      </c>
    </row>
    <row r="87" spans="1:5" s="16" customFormat="1" x14ac:dyDescent="0.25">
      <c r="A87" s="12" t="s">
        <v>676</v>
      </c>
      <c r="B87" s="12" t="s">
        <v>85</v>
      </c>
      <c r="C87" s="19">
        <v>17.5</v>
      </c>
      <c r="D87" s="14">
        <v>2</v>
      </c>
      <c r="E87" s="15">
        <f t="shared" si="1"/>
        <v>35</v>
      </c>
    </row>
    <row r="88" spans="1:5" s="16" customFormat="1" x14ac:dyDescent="0.25">
      <c r="A88" s="12" t="s">
        <v>677</v>
      </c>
      <c r="B88" s="12" t="s">
        <v>86</v>
      </c>
      <c r="C88" s="19">
        <v>25.2</v>
      </c>
      <c r="D88" s="14">
        <f>24+7</f>
        <v>31</v>
      </c>
      <c r="E88" s="15">
        <f t="shared" si="1"/>
        <v>781.19999999999993</v>
      </c>
    </row>
    <row r="89" spans="1:5" s="16" customFormat="1" x14ac:dyDescent="0.25">
      <c r="A89" s="12" t="s">
        <v>678</v>
      </c>
      <c r="B89" s="12" t="s">
        <v>87</v>
      </c>
      <c r="C89" s="19">
        <v>37.799999999999997</v>
      </c>
      <c r="D89" s="14">
        <f>5+7</f>
        <v>12</v>
      </c>
      <c r="E89" s="15">
        <f t="shared" si="1"/>
        <v>453.59999999999997</v>
      </c>
    </row>
    <row r="90" spans="1:5" s="16" customFormat="1" x14ac:dyDescent="0.25">
      <c r="A90" s="12" t="s">
        <v>679</v>
      </c>
      <c r="B90" s="12" t="s">
        <v>88</v>
      </c>
      <c r="C90" s="19">
        <v>4.5599999999999996</v>
      </c>
      <c r="D90" s="14">
        <f>132+3</f>
        <v>135</v>
      </c>
      <c r="E90" s="15">
        <f t="shared" si="1"/>
        <v>615.59999999999991</v>
      </c>
    </row>
    <row r="91" spans="1:5" s="16" customFormat="1" x14ac:dyDescent="0.25">
      <c r="A91" s="12" t="s">
        <v>680</v>
      </c>
      <c r="B91" s="12" t="s">
        <v>89</v>
      </c>
      <c r="C91" s="19">
        <v>9.66</v>
      </c>
      <c r="D91" s="14">
        <v>2</v>
      </c>
      <c r="E91" s="15">
        <f t="shared" si="1"/>
        <v>19.32</v>
      </c>
    </row>
    <row r="92" spans="1:5" s="16" customFormat="1" x14ac:dyDescent="0.25">
      <c r="A92" s="12" t="s">
        <v>681</v>
      </c>
      <c r="B92" s="12" t="s">
        <v>90</v>
      </c>
      <c r="C92" s="19">
        <v>73.45</v>
      </c>
      <c r="D92" s="14">
        <v>1</v>
      </c>
      <c r="E92" s="15">
        <f t="shared" si="1"/>
        <v>73.45</v>
      </c>
    </row>
    <row r="93" spans="1:5" s="16" customFormat="1" x14ac:dyDescent="0.25">
      <c r="A93" s="12" t="s">
        <v>682</v>
      </c>
      <c r="B93" s="12" t="s">
        <v>91</v>
      </c>
      <c r="C93" s="19">
        <v>36.729999999999997</v>
      </c>
      <c r="D93" s="14">
        <v>18</v>
      </c>
      <c r="E93" s="15">
        <f t="shared" si="1"/>
        <v>661.14</v>
      </c>
    </row>
    <row r="94" spans="1:5" s="16" customFormat="1" x14ac:dyDescent="0.25">
      <c r="A94" s="12" t="s">
        <v>683</v>
      </c>
      <c r="B94" s="12" t="s">
        <v>92</v>
      </c>
      <c r="C94" s="19">
        <v>146.72</v>
      </c>
      <c r="D94" s="14">
        <v>4</v>
      </c>
      <c r="E94" s="15">
        <f t="shared" si="1"/>
        <v>586.88</v>
      </c>
    </row>
    <row r="95" spans="1:5" s="16" customFormat="1" x14ac:dyDescent="0.25">
      <c r="A95" s="12" t="s">
        <v>684</v>
      </c>
      <c r="B95" s="12" t="s">
        <v>93</v>
      </c>
      <c r="C95" s="19">
        <v>9.66</v>
      </c>
      <c r="D95" s="14">
        <f>84+2</f>
        <v>86</v>
      </c>
      <c r="E95" s="15">
        <f t="shared" si="1"/>
        <v>830.76</v>
      </c>
    </row>
    <row r="96" spans="1:5" s="16" customFormat="1" x14ac:dyDescent="0.25">
      <c r="A96" s="12" t="s">
        <v>1218</v>
      </c>
      <c r="B96" s="12" t="s">
        <v>1182</v>
      </c>
      <c r="C96" s="19">
        <v>73.45</v>
      </c>
      <c r="D96" s="14">
        <v>2</v>
      </c>
      <c r="E96" s="15">
        <f t="shared" si="1"/>
        <v>146.9</v>
      </c>
    </row>
    <row r="97" spans="1:5" s="16" customFormat="1" x14ac:dyDescent="0.25">
      <c r="A97" s="12" t="s">
        <v>685</v>
      </c>
      <c r="B97" s="12" t="s">
        <v>94</v>
      </c>
      <c r="C97" s="19">
        <v>55</v>
      </c>
      <c r="D97" s="14">
        <v>2</v>
      </c>
      <c r="E97" s="15">
        <f t="shared" si="1"/>
        <v>110</v>
      </c>
    </row>
    <row r="98" spans="1:5" s="16" customFormat="1" x14ac:dyDescent="0.25">
      <c r="A98" s="12" t="s">
        <v>686</v>
      </c>
      <c r="B98" s="12" t="s">
        <v>95</v>
      </c>
      <c r="C98" s="19">
        <v>17.100000000000001</v>
      </c>
      <c r="D98" s="14">
        <v>24</v>
      </c>
      <c r="E98" s="15">
        <f t="shared" si="1"/>
        <v>410.40000000000003</v>
      </c>
    </row>
    <row r="99" spans="1:5" s="16" customFormat="1" x14ac:dyDescent="0.25">
      <c r="A99" s="12" t="s">
        <v>687</v>
      </c>
      <c r="B99" s="12" t="s">
        <v>96</v>
      </c>
      <c r="C99" s="19">
        <v>14.22</v>
      </c>
      <c r="D99" s="14">
        <v>44</v>
      </c>
      <c r="E99" s="15">
        <f t="shared" si="1"/>
        <v>625.68000000000006</v>
      </c>
    </row>
    <row r="100" spans="1:5" s="16" customFormat="1" x14ac:dyDescent="0.25">
      <c r="A100" s="12" t="s">
        <v>688</v>
      </c>
      <c r="B100" s="12" t="s">
        <v>97</v>
      </c>
      <c r="C100" s="19">
        <v>23.37</v>
      </c>
      <c r="D100" s="14">
        <f>8+1</f>
        <v>9</v>
      </c>
      <c r="E100" s="15">
        <f t="shared" si="1"/>
        <v>210.33</v>
      </c>
    </row>
    <row r="101" spans="1:5" s="16" customFormat="1" x14ac:dyDescent="0.25">
      <c r="A101" s="12" t="s">
        <v>689</v>
      </c>
      <c r="B101" s="12" t="s">
        <v>98</v>
      </c>
      <c r="C101" s="19">
        <v>26.56</v>
      </c>
      <c r="D101" s="14">
        <v>23</v>
      </c>
      <c r="E101" s="15">
        <f t="shared" si="1"/>
        <v>610.88</v>
      </c>
    </row>
    <row r="102" spans="1:5" s="16" customFormat="1" x14ac:dyDescent="0.25">
      <c r="A102" s="12" t="s">
        <v>690</v>
      </c>
      <c r="B102" s="12" t="s">
        <v>99</v>
      </c>
      <c r="C102" s="19">
        <v>41.5</v>
      </c>
      <c r="D102" s="14">
        <v>19</v>
      </c>
      <c r="E102" s="15">
        <f t="shared" si="1"/>
        <v>788.5</v>
      </c>
    </row>
    <row r="103" spans="1:5" s="16" customFormat="1" x14ac:dyDescent="0.25">
      <c r="A103" s="12" t="s">
        <v>691</v>
      </c>
      <c r="B103" s="12" t="s">
        <v>100</v>
      </c>
      <c r="C103" s="19">
        <v>26.1</v>
      </c>
      <c r="D103" s="14">
        <v>12</v>
      </c>
      <c r="E103" s="15">
        <f t="shared" si="1"/>
        <v>313.20000000000005</v>
      </c>
    </row>
    <row r="104" spans="1:5" s="16" customFormat="1" x14ac:dyDescent="0.25">
      <c r="A104" s="12" t="s">
        <v>692</v>
      </c>
      <c r="B104" s="12" t="s">
        <v>101</v>
      </c>
      <c r="C104" s="19">
        <v>59.15</v>
      </c>
      <c r="D104" s="14">
        <v>15</v>
      </c>
      <c r="E104" s="15">
        <f t="shared" si="1"/>
        <v>887.25</v>
      </c>
    </row>
    <row r="105" spans="1:5" s="16" customFormat="1" x14ac:dyDescent="0.25">
      <c r="A105" s="12" t="s">
        <v>693</v>
      </c>
      <c r="B105" s="12" t="s">
        <v>102</v>
      </c>
      <c r="C105" s="19">
        <v>15.1</v>
      </c>
      <c r="D105" s="14">
        <v>49</v>
      </c>
      <c r="E105" s="15">
        <f t="shared" si="1"/>
        <v>739.9</v>
      </c>
    </row>
    <row r="106" spans="1:5" s="16" customFormat="1" x14ac:dyDescent="0.25">
      <c r="A106" s="12" t="s">
        <v>694</v>
      </c>
      <c r="B106" s="12" t="s">
        <v>103</v>
      </c>
      <c r="C106" s="19">
        <v>21.38</v>
      </c>
      <c r="D106" s="14">
        <v>25</v>
      </c>
      <c r="E106" s="15">
        <f t="shared" si="1"/>
        <v>534.5</v>
      </c>
    </row>
    <row r="107" spans="1:5" s="16" customFormat="1" x14ac:dyDescent="0.25">
      <c r="A107" s="12" t="s">
        <v>695</v>
      </c>
      <c r="B107" s="12" t="s">
        <v>104</v>
      </c>
      <c r="C107" s="19">
        <v>27.8</v>
      </c>
      <c r="D107" s="14">
        <v>3</v>
      </c>
      <c r="E107" s="15">
        <f t="shared" ref="E107:E161" si="2">C107*D107</f>
        <v>83.4</v>
      </c>
    </row>
    <row r="108" spans="1:5" s="16" customFormat="1" x14ac:dyDescent="0.25">
      <c r="A108" s="12" t="s">
        <v>696</v>
      </c>
      <c r="B108" s="12" t="s">
        <v>105</v>
      </c>
      <c r="C108" s="19">
        <v>27.8</v>
      </c>
      <c r="D108" s="14">
        <v>50</v>
      </c>
      <c r="E108" s="15">
        <f t="shared" si="2"/>
        <v>1390</v>
      </c>
    </row>
    <row r="109" spans="1:5" s="16" customFormat="1" x14ac:dyDescent="0.25">
      <c r="A109" s="12" t="s">
        <v>697</v>
      </c>
      <c r="B109" s="12" t="s">
        <v>106</v>
      </c>
      <c r="C109" s="19">
        <v>33.39</v>
      </c>
      <c r="D109" s="14">
        <v>48</v>
      </c>
      <c r="E109" s="15">
        <f t="shared" si="2"/>
        <v>1602.72</v>
      </c>
    </row>
    <row r="110" spans="1:5" s="16" customFormat="1" x14ac:dyDescent="0.25">
      <c r="A110" s="12" t="s">
        <v>698</v>
      </c>
      <c r="B110" s="12" t="s">
        <v>107</v>
      </c>
      <c r="C110" s="19">
        <v>71.59</v>
      </c>
      <c r="D110" s="14">
        <v>19</v>
      </c>
      <c r="E110" s="15">
        <f t="shared" si="2"/>
        <v>1360.21</v>
      </c>
    </row>
    <row r="111" spans="1:5" s="16" customFormat="1" x14ac:dyDescent="0.25">
      <c r="A111" s="12" t="s">
        <v>699</v>
      </c>
      <c r="B111" s="12" t="s">
        <v>108</v>
      </c>
      <c r="C111" s="19">
        <v>71.59</v>
      </c>
      <c r="D111" s="14">
        <v>36</v>
      </c>
      <c r="E111" s="15">
        <f t="shared" si="2"/>
        <v>2577.2400000000002</v>
      </c>
    </row>
    <row r="112" spans="1:5" s="16" customFormat="1" x14ac:dyDescent="0.25">
      <c r="A112" s="12" t="s">
        <v>700</v>
      </c>
      <c r="B112" s="12" t="s">
        <v>109</v>
      </c>
      <c r="C112" s="19">
        <v>21.5</v>
      </c>
      <c r="D112" s="14">
        <v>32</v>
      </c>
      <c r="E112" s="15">
        <f t="shared" si="2"/>
        <v>688</v>
      </c>
    </row>
    <row r="113" spans="1:5" x14ac:dyDescent="0.25">
      <c r="A113" s="1" t="s">
        <v>701</v>
      </c>
      <c r="B113" s="1" t="s">
        <v>110</v>
      </c>
      <c r="C113" s="5">
        <v>27.8</v>
      </c>
      <c r="D113" s="2">
        <v>36</v>
      </c>
      <c r="E113" s="10">
        <f t="shared" si="2"/>
        <v>1000.8000000000001</v>
      </c>
    </row>
    <row r="114" spans="1:5" x14ac:dyDescent="0.25">
      <c r="A114" s="1" t="s">
        <v>702</v>
      </c>
      <c r="B114" s="1" t="s">
        <v>111</v>
      </c>
      <c r="C114" s="5">
        <v>33.39</v>
      </c>
      <c r="D114" s="2">
        <v>36</v>
      </c>
      <c r="E114" s="10">
        <f t="shared" si="2"/>
        <v>1202.04</v>
      </c>
    </row>
    <row r="115" spans="1:5" x14ac:dyDescent="0.25">
      <c r="A115" s="1" t="s">
        <v>1217</v>
      </c>
      <c r="B115" s="1" t="s">
        <v>1184</v>
      </c>
      <c r="C115" s="5">
        <v>12.78</v>
      </c>
      <c r="D115" s="2">
        <f>60+4</f>
        <v>64</v>
      </c>
      <c r="E115" s="10">
        <f t="shared" si="2"/>
        <v>817.92</v>
      </c>
    </row>
    <row r="116" spans="1:5" x14ac:dyDescent="0.25">
      <c r="A116" s="1" t="s">
        <v>703</v>
      </c>
      <c r="B116" s="1" t="s">
        <v>112</v>
      </c>
      <c r="C116" s="5">
        <v>8</v>
      </c>
      <c r="D116" s="2">
        <v>28</v>
      </c>
      <c r="E116" s="10">
        <f t="shared" si="2"/>
        <v>224</v>
      </c>
    </row>
    <row r="117" spans="1:5" x14ac:dyDescent="0.25">
      <c r="A117" s="1" t="s">
        <v>704</v>
      </c>
      <c r="B117" s="1" t="s">
        <v>113</v>
      </c>
      <c r="C117" s="5">
        <v>3.7</v>
      </c>
      <c r="D117" s="2">
        <f>66+4</f>
        <v>70</v>
      </c>
      <c r="E117" s="10">
        <f t="shared" si="2"/>
        <v>259</v>
      </c>
    </row>
    <row r="118" spans="1:5" x14ac:dyDescent="0.25">
      <c r="A118" s="1" t="s">
        <v>705</v>
      </c>
      <c r="B118" s="1" t="s">
        <v>114</v>
      </c>
      <c r="C118" s="5">
        <v>18.96</v>
      </c>
      <c r="D118" s="2">
        <v>21</v>
      </c>
      <c r="E118" s="10">
        <f t="shared" si="2"/>
        <v>398.16</v>
      </c>
    </row>
    <row r="119" spans="1:5" x14ac:dyDescent="0.25">
      <c r="A119" s="1" t="s">
        <v>706</v>
      </c>
      <c r="B119" s="1" t="s">
        <v>115</v>
      </c>
      <c r="C119" s="5">
        <v>4.1399999999999997</v>
      </c>
      <c r="D119" s="2">
        <f>90+8</f>
        <v>98</v>
      </c>
      <c r="E119" s="10">
        <f t="shared" si="2"/>
        <v>405.71999999999997</v>
      </c>
    </row>
    <row r="120" spans="1:5" x14ac:dyDescent="0.25">
      <c r="A120" s="1" t="s">
        <v>707</v>
      </c>
      <c r="B120" s="1" t="s">
        <v>116</v>
      </c>
      <c r="C120" s="5">
        <v>12.78</v>
      </c>
      <c r="D120" s="2">
        <f>102+4</f>
        <v>106</v>
      </c>
      <c r="E120" s="10">
        <f t="shared" si="2"/>
        <v>1354.6799999999998</v>
      </c>
    </row>
    <row r="121" spans="1:5" x14ac:dyDescent="0.25">
      <c r="A121" s="1" t="s">
        <v>708</v>
      </c>
      <c r="B121" s="1" t="s">
        <v>117</v>
      </c>
      <c r="C121" s="5">
        <v>94.5</v>
      </c>
      <c r="D121" s="2">
        <v>8</v>
      </c>
      <c r="E121" s="10">
        <f t="shared" si="2"/>
        <v>756</v>
      </c>
    </row>
    <row r="122" spans="1:5" x14ac:dyDescent="0.25">
      <c r="A122" s="1" t="s">
        <v>709</v>
      </c>
      <c r="B122" s="1" t="s">
        <v>118</v>
      </c>
      <c r="C122" s="5">
        <v>49.5</v>
      </c>
      <c r="D122" s="2">
        <v>23</v>
      </c>
      <c r="E122" s="10">
        <f t="shared" si="2"/>
        <v>1138.5</v>
      </c>
    </row>
    <row r="123" spans="1:5" x14ac:dyDescent="0.25">
      <c r="A123" s="1" t="s">
        <v>710</v>
      </c>
      <c r="B123" s="1" t="s">
        <v>119</v>
      </c>
      <c r="C123" s="5">
        <v>12.78</v>
      </c>
      <c r="D123" s="2">
        <v>78</v>
      </c>
      <c r="E123" s="10">
        <f t="shared" si="2"/>
        <v>996.83999999999992</v>
      </c>
    </row>
    <row r="124" spans="1:5" x14ac:dyDescent="0.25">
      <c r="A124" s="1" t="s">
        <v>711</v>
      </c>
      <c r="B124" s="1" t="s">
        <v>120</v>
      </c>
      <c r="C124" s="5">
        <v>49.12</v>
      </c>
      <c r="D124" s="2">
        <v>3</v>
      </c>
      <c r="E124" s="10">
        <f t="shared" si="2"/>
        <v>147.35999999999999</v>
      </c>
    </row>
    <row r="125" spans="1:5" x14ac:dyDescent="0.25">
      <c r="A125" s="1" t="s">
        <v>1216</v>
      </c>
      <c r="B125" s="1" t="s">
        <v>1183</v>
      </c>
      <c r="C125" s="5">
        <v>94.5</v>
      </c>
      <c r="D125" s="2">
        <v>3</v>
      </c>
      <c r="E125" s="10">
        <f t="shared" si="2"/>
        <v>283.5</v>
      </c>
    </row>
    <row r="126" spans="1:5" x14ac:dyDescent="0.25">
      <c r="A126" s="1" t="s">
        <v>712</v>
      </c>
      <c r="B126" s="1" t="s">
        <v>121</v>
      </c>
      <c r="C126" s="5">
        <v>4.1399999999999997</v>
      </c>
      <c r="D126" s="2">
        <f>192+3</f>
        <v>195</v>
      </c>
      <c r="E126" s="10">
        <f t="shared" si="2"/>
        <v>807.3</v>
      </c>
    </row>
    <row r="127" spans="1:5" x14ac:dyDescent="0.25">
      <c r="A127" s="1" t="s">
        <v>713</v>
      </c>
      <c r="B127" s="1" t="s">
        <v>122</v>
      </c>
      <c r="C127" s="5">
        <v>9.33</v>
      </c>
      <c r="D127" s="2">
        <v>14</v>
      </c>
      <c r="E127" s="10">
        <f t="shared" si="2"/>
        <v>130.62</v>
      </c>
    </row>
    <row r="128" spans="1:5" x14ac:dyDescent="0.25">
      <c r="A128" s="1" t="s">
        <v>714</v>
      </c>
      <c r="B128" s="1" t="s">
        <v>123</v>
      </c>
      <c r="C128" s="5">
        <v>9.9</v>
      </c>
      <c r="D128" s="2">
        <f>33+6</f>
        <v>39</v>
      </c>
      <c r="E128" s="10">
        <f t="shared" si="2"/>
        <v>386.1</v>
      </c>
    </row>
    <row r="129" spans="1:5" x14ac:dyDescent="0.25">
      <c r="A129" s="1" t="s">
        <v>715</v>
      </c>
      <c r="B129" s="1" t="s">
        <v>124</v>
      </c>
      <c r="C129" s="5">
        <v>67.209999999999994</v>
      </c>
      <c r="D129" s="2">
        <v>4</v>
      </c>
      <c r="E129" s="10">
        <f t="shared" si="2"/>
        <v>268.83999999999997</v>
      </c>
    </row>
    <row r="130" spans="1:5" x14ac:dyDescent="0.25">
      <c r="A130" s="1" t="s">
        <v>716</v>
      </c>
      <c r="B130" s="1" t="s">
        <v>125</v>
      </c>
      <c r="C130" s="5">
        <v>5.5</v>
      </c>
      <c r="D130" s="2">
        <v>11</v>
      </c>
      <c r="E130" s="10">
        <f t="shared" si="2"/>
        <v>60.5</v>
      </c>
    </row>
    <row r="131" spans="1:5" x14ac:dyDescent="0.25">
      <c r="A131" s="1" t="s">
        <v>717</v>
      </c>
      <c r="B131" s="1" t="s">
        <v>126</v>
      </c>
      <c r="C131" s="5">
        <v>5.5</v>
      </c>
      <c r="D131" s="2">
        <v>25</v>
      </c>
      <c r="E131" s="10">
        <f t="shared" si="2"/>
        <v>137.5</v>
      </c>
    </row>
    <row r="132" spans="1:5" x14ac:dyDescent="0.25">
      <c r="A132" s="1" t="s">
        <v>718</v>
      </c>
      <c r="B132" s="1" t="s">
        <v>127</v>
      </c>
      <c r="C132" s="5">
        <v>5.36</v>
      </c>
      <c r="D132" s="2">
        <v>8</v>
      </c>
      <c r="E132" s="10">
        <f t="shared" si="2"/>
        <v>42.88</v>
      </c>
    </row>
    <row r="133" spans="1:5" x14ac:dyDescent="0.25">
      <c r="A133" s="1" t="s">
        <v>719</v>
      </c>
      <c r="B133" s="1" t="s">
        <v>128</v>
      </c>
      <c r="C133" s="5">
        <v>18.45</v>
      </c>
      <c r="D133" s="2">
        <v>11</v>
      </c>
      <c r="E133" s="10">
        <f t="shared" si="2"/>
        <v>202.95</v>
      </c>
    </row>
    <row r="134" spans="1:5" x14ac:dyDescent="0.25">
      <c r="A134" s="1" t="s">
        <v>720</v>
      </c>
      <c r="B134" s="1" t="s">
        <v>129</v>
      </c>
      <c r="C134" s="5">
        <v>5.36</v>
      </c>
      <c r="D134" s="2">
        <v>5</v>
      </c>
      <c r="E134" s="10">
        <f t="shared" si="2"/>
        <v>26.8</v>
      </c>
    </row>
    <row r="135" spans="1:5" x14ac:dyDescent="0.25">
      <c r="A135" s="1" t="s">
        <v>721</v>
      </c>
      <c r="B135" s="1" t="s">
        <v>130</v>
      </c>
      <c r="C135" s="5">
        <v>18.45</v>
      </c>
      <c r="D135" s="2">
        <v>10</v>
      </c>
      <c r="E135" s="10">
        <f t="shared" si="2"/>
        <v>184.5</v>
      </c>
    </row>
    <row r="136" spans="1:5" x14ac:dyDescent="0.25">
      <c r="A136" s="1" t="s">
        <v>722</v>
      </c>
      <c r="B136" s="1" t="s">
        <v>131</v>
      </c>
      <c r="C136" s="5">
        <v>11.45</v>
      </c>
      <c r="D136" s="2">
        <v>3</v>
      </c>
      <c r="E136" s="10">
        <f t="shared" si="2"/>
        <v>34.349999999999994</v>
      </c>
    </row>
    <row r="137" spans="1:5" x14ac:dyDescent="0.25">
      <c r="A137" s="1" t="s">
        <v>723</v>
      </c>
      <c r="B137" s="1" t="s">
        <v>132</v>
      </c>
      <c r="C137" s="5">
        <v>17.489999999999998</v>
      </c>
      <c r="D137" s="2">
        <v>1</v>
      </c>
      <c r="E137" s="10">
        <f t="shared" si="2"/>
        <v>17.489999999999998</v>
      </c>
    </row>
    <row r="138" spans="1:5" x14ac:dyDescent="0.25">
      <c r="A138" s="1" t="s">
        <v>724</v>
      </c>
      <c r="B138" s="1" t="s">
        <v>133</v>
      </c>
      <c r="C138" s="5">
        <v>22.19</v>
      </c>
      <c r="D138" s="2">
        <f>12+17</f>
        <v>29</v>
      </c>
      <c r="E138" s="10">
        <f t="shared" si="2"/>
        <v>643.51</v>
      </c>
    </row>
    <row r="139" spans="1:5" x14ac:dyDescent="0.25">
      <c r="A139" s="1" t="s">
        <v>725</v>
      </c>
      <c r="B139" s="1" t="s">
        <v>134</v>
      </c>
      <c r="C139" s="5">
        <v>4.34</v>
      </c>
      <c r="D139" s="2">
        <f>19+108+60</f>
        <v>187</v>
      </c>
      <c r="E139" s="10">
        <f t="shared" si="2"/>
        <v>811.57999999999993</v>
      </c>
    </row>
    <row r="140" spans="1:5" x14ac:dyDescent="0.25">
      <c r="A140" s="1" t="s">
        <v>726</v>
      </c>
      <c r="B140" s="1" t="s">
        <v>135</v>
      </c>
      <c r="C140" s="5">
        <v>5.29</v>
      </c>
      <c r="D140" s="2">
        <v>75</v>
      </c>
      <c r="E140" s="10">
        <f t="shared" si="2"/>
        <v>396.75</v>
      </c>
    </row>
    <row r="141" spans="1:5" x14ac:dyDescent="0.25">
      <c r="A141" s="1" t="s">
        <v>727</v>
      </c>
      <c r="B141" s="1" t="s">
        <v>136</v>
      </c>
      <c r="C141" s="5">
        <v>33.549999999999997</v>
      </c>
      <c r="D141" s="2">
        <f>47+60</f>
        <v>107</v>
      </c>
      <c r="E141" s="10">
        <f t="shared" si="2"/>
        <v>3589.85</v>
      </c>
    </row>
    <row r="142" spans="1:5" x14ac:dyDescent="0.25">
      <c r="A142" s="1" t="s">
        <v>728</v>
      </c>
      <c r="B142" s="1" t="s">
        <v>137</v>
      </c>
      <c r="C142" s="5">
        <v>79.37</v>
      </c>
      <c r="D142" s="2">
        <f>3+10</f>
        <v>13</v>
      </c>
      <c r="E142" s="10">
        <f t="shared" si="2"/>
        <v>1031.81</v>
      </c>
    </row>
    <row r="143" spans="1:5" x14ac:dyDescent="0.25">
      <c r="A143" s="1" t="s">
        <v>729</v>
      </c>
      <c r="B143" s="1" t="s">
        <v>138</v>
      </c>
      <c r="C143" s="5">
        <v>1.61</v>
      </c>
      <c r="D143" s="2">
        <f>384+960+11+11+816</f>
        <v>2182</v>
      </c>
      <c r="E143" s="10">
        <f t="shared" si="2"/>
        <v>3513.0200000000004</v>
      </c>
    </row>
    <row r="144" spans="1:5" x14ac:dyDescent="0.25">
      <c r="A144" s="1" t="s">
        <v>730</v>
      </c>
      <c r="B144" s="1" t="s">
        <v>139</v>
      </c>
      <c r="C144" s="5">
        <v>14.85</v>
      </c>
      <c r="D144" s="2">
        <f>41+72+1</f>
        <v>114</v>
      </c>
      <c r="E144" s="10">
        <f t="shared" si="2"/>
        <v>1692.8999999999999</v>
      </c>
    </row>
    <row r="145" spans="1:5" x14ac:dyDescent="0.25">
      <c r="A145" s="1" t="s">
        <v>1215</v>
      </c>
      <c r="B145" s="1" t="s">
        <v>1197</v>
      </c>
      <c r="C145" s="5">
        <v>54</v>
      </c>
      <c r="D145" s="2">
        <f>3+2</f>
        <v>5</v>
      </c>
      <c r="E145" s="10">
        <f t="shared" si="2"/>
        <v>270</v>
      </c>
    </row>
    <row r="146" spans="1:5" x14ac:dyDescent="0.25">
      <c r="A146" s="1" t="s">
        <v>731</v>
      </c>
      <c r="B146" s="1" t="s">
        <v>140</v>
      </c>
      <c r="C146" s="5">
        <v>11.09</v>
      </c>
      <c r="D146" s="2">
        <v>10</v>
      </c>
      <c r="E146" s="10">
        <f t="shared" si="2"/>
        <v>110.9</v>
      </c>
    </row>
    <row r="147" spans="1:5" x14ac:dyDescent="0.25">
      <c r="A147" s="1" t="s">
        <v>732</v>
      </c>
      <c r="B147" s="1" t="s">
        <v>141</v>
      </c>
      <c r="C147" s="5">
        <v>20.13</v>
      </c>
      <c r="D147" s="2">
        <f>1+2</f>
        <v>3</v>
      </c>
      <c r="E147" s="10">
        <f t="shared" si="2"/>
        <v>60.39</v>
      </c>
    </row>
    <row r="148" spans="1:5" x14ac:dyDescent="0.25">
      <c r="A148" s="1" t="s">
        <v>733</v>
      </c>
      <c r="B148" s="1" t="s">
        <v>142</v>
      </c>
      <c r="C148" s="5">
        <v>20.13</v>
      </c>
      <c r="D148" s="2">
        <v>2</v>
      </c>
      <c r="E148" s="10">
        <f t="shared" si="2"/>
        <v>40.26</v>
      </c>
    </row>
    <row r="149" spans="1:5" x14ac:dyDescent="0.25">
      <c r="A149" s="1" t="s">
        <v>734</v>
      </c>
      <c r="B149" s="1" t="s">
        <v>143</v>
      </c>
      <c r="C149" s="5">
        <v>20.13</v>
      </c>
      <c r="D149" s="2">
        <v>1</v>
      </c>
      <c r="E149" s="10">
        <f t="shared" si="2"/>
        <v>20.13</v>
      </c>
    </row>
    <row r="150" spans="1:5" x14ac:dyDescent="0.25">
      <c r="A150" s="1" t="s">
        <v>735</v>
      </c>
      <c r="B150" s="1" t="s">
        <v>144</v>
      </c>
      <c r="C150" s="5">
        <v>99.74</v>
      </c>
      <c r="D150" s="2">
        <v>6</v>
      </c>
      <c r="E150" s="10">
        <f t="shared" si="2"/>
        <v>598.43999999999994</v>
      </c>
    </row>
    <row r="151" spans="1:5" x14ac:dyDescent="0.25">
      <c r="A151" s="1" t="s">
        <v>736</v>
      </c>
      <c r="B151" s="1" t="s">
        <v>145</v>
      </c>
      <c r="C151" s="5">
        <v>22.27</v>
      </c>
      <c r="D151" s="2">
        <v>4</v>
      </c>
      <c r="E151" s="10">
        <f t="shared" si="2"/>
        <v>89.08</v>
      </c>
    </row>
    <row r="152" spans="1:5" x14ac:dyDescent="0.25">
      <c r="A152" s="1" t="s">
        <v>737</v>
      </c>
      <c r="B152" s="1" t="s">
        <v>146</v>
      </c>
      <c r="C152" s="5">
        <v>42.28</v>
      </c>
      <c r="D152" s="2">
        <v>5</v>
      </c>
      <c r="E152" s="10">
        <f t="shared" si="2"/>
        <v>211.4</v>
      </c>
    </row>
    <row r="153" spans="1:5" x14ac:dyDescent="0.25">
      <c r="A153" s="1" t="s">
        <v>738</v>
      </c>
      <c r="B153" s="1" t="s">
        <v>147</v>
      </c>
      <c r="C153" s="5">
        <v>65.7</v>
      </c>
      <c r="D153" s="2">
        <v>5</v>
      </c>
      <c r="E153" s="10">
        <f t="shared" si="2"/>
        <v>328.5</v>
      </c>
    </row>
    <row r="154" spans="1:5" x14ac:dyDescent="0.25">
      <c r="A154" s="1" t="s">
        <v>739</v>
      </c>
      <c r="B154" s="1" t="s">
        <v>148</v>
      </c>
      <c r="C154" s="5">
        <v>5.9</v>
      </c>
      <c r="D154" s="2">
        <f>1+168</f>
        <v>169</v>
      </c>
      <c r="E154" s="10">
        <f t="shared" si="2"/>
        <v>997.1</v>
      </c>
    </row>
    <row r="155" spans="1:5" x14ac:dyDescent="0.25">
      <c r="A155" s="1" t="s">
        <v>740</v>
      </c>
      <c r="B155" s="1" t="s">
        <v>149</v>
      </c>
      <c r="C155" s="5">
        <v>5.9</v>
      </c>
      <c r="D155" s="2">
        <f>10+120</f>
        <v>130</v>
      </c>
      <c r="E155" s="10">
        <f t="shared" si="2"/>
        <v>767</v>
      </c>
    </row>
    <row r="156" spans="1:5" x14ac:dyDescent="0.25">
      <c r="A156" s="1" t="s">
        <v>741</v>
      </c>
      <c r="B156" s="1" t="s">
        <v>150</v>
      </c>
      <c r="C156" s="5">
        <v>5.9</v>
      </c>
      <c r="D156" s="2">
        <f>5+192</f>
        <v>197</v>
      </c>
      <c r="E156" s="10">
        <f t="shared" si="2"/>
        <v>1162.3000000000002</v>
      </c>
    </row>
    <row r="157" spans="1:5" x14ac:dyDescent="0.25">
      <c r="A157" s="1" t="s">
        <v>742</v>
      </c>
      <c r="B157" s="1" t="s">
        <v>151</v>
      </c>
      <c r="C157" s="5">
        <v>16.2</v>
      </c>
      <c r="D157" s="2">
        <v>9</v>
      </c>
      <c r="E157" s="10">
        <f t="shared" si="2"/>
        <v>145.79999999999998</v>
      </c>
    </row>
    <row r="158" spans="1:5" x14ac:dyDescent="0.25">
      <c r="A158" s="1" t="s">
        <v>743</v>
      </c>
      <c r="B158" s="1" t="s">
        <v>152</v>
      </c>
      <c r="C158" s="5">
        <v>11.7</v>
      </c>
      <c r="D158" s="2">
        <v>35</v>
      </c>
      <c r="E158" s="10">
        <f t="shared" si="2"/>
        <v>409.5</v>
      </c>
    </row>
    <row r="159" spans="1:5" x14ac:dyDescent="0.25">
      <c r="A159" s="1" t="s">
        <v>744</v>
      </c>
      <c r="B159" s="1" t="s">
        <v>153</v>
      </c>
      <c r="C159" s="5">
        <v>109.06</v>
      </c>
      <c r="D159" s="2">
        <v>4</v>
      </c>
      <c r="E159" s="10">
        <f t="shared" si="2"/>
        <v>436.24</v>
      </c>
    </row>
    <row r="160" spans="1:5" x14ac:dyDescent="0.25">
      <c r="A160" s="1" t="s">
        <v>745</v>
      </c>
      <c r="B160" s="1" t="s">
        <v>154</v>
      </c>
      <c r="C160" s="5">
        <v>137.63999999999999</v>
      </c>
      <c r="D160" s="2">
        <v>2</v>
      </c>
      <c r="E160" s="10">
        <f t="shared" si="2"/>
        <v>275.27999999999997</v>
      </c>
    </row>
    <row r="161" spans="1:5" x14ac:dyDescent="0.25">
      <c r="A161" s="1" t="s">
        <v>746</v>
      </c>
      <c r="B161" s="1" t="s">
        <v>155</v>
      </c>
      <c r="C161" s="5">
        <v>1.75</v>
      </c>
      <c r="D161" s="2">
        <v>40</v>
      </c>
      <c r="E161" s="10">
        <f t="shared" si="2"/>
        <v>70</v>
      </c>
    </row>
    <row r="162" spans="1:5" x14ac:dyDescent="0.25">
      <c r="A162" s="1" t="s">
        <v>747</v>
      </c>
      <c r="B162" s="1" t="s">
        <v>156</v>
      </c>
      <c r="C162" s="5">
        <v>18.57</v>
      </c>
      <c r="D162" s="2">
        <v>47</v>
      </c>
      <c r="E162" s="10">
        <f t="shared" ref="E162:E219" si="3">C162*D162</f>
        <v>872.79</v>
      </c>
    </row>
    <row r="163" spans="1:5" x14ac:dyDescent="0.25">
      <c r="A163" s="1" t="s">
        <v>748</v>
      </c>
      <c r="B163" s="1" t="s">
        <v>157</v>
      </c>
      <c r="C163" s="5">
        <v>5.77</v>
      </c>
      <c r="D163" s="2">
        <f>40+10</f>
        <v>50</v>
      </c>
      <c r="E163" s="10">
        <f t="shared" si="3"/>
        <v>288.5</v>
      </c>
    </row>
    <row r="164" spans="1:5" x14ac:dyDescent="0.25">
      <c r="A164" s="1" t="s">
        <v>749</v>
      </c>
      <c r="B164" s="1" t="s">
        <v>158</v>
      </c>
      <c r="C164" s="5">
        <v>5.77</v>
      </c>
      <c r="D164" s="2">
        <v>10</v>
      </c>
      <c r="E164" s="10">
        <f t="shared" si="3"/>
        <v>57.699999999999996</v>
      </c>
    </row>
    <row r="165" spans="1:5" x14ac:dyDescent="0.25">
      <c r="A165" s="1" t="s">
        <v>750</v>
      </c>
      <c r="B165" s="1" t="s">
        <v>159</v>
      </c>
      <c r="C165" s="5">
        <v>5.15</v>
      </c>
      <c r="D165" s="2">
        <f>9+48</f>
        <v>57</v>
      </c>
      <c r="E165" s="10">
        <f t="shared" si="3"/>
        <v>293.55</v>
      </c>
    </row>
    <row r="166" spans="1:5" x14ac:dyDescent="0.25">
      <c r="A166" s="1" t="s">
        <v>751</v>
      </c>
      <c r="B166" s="1" t="s">
        <v>160</v>
      </c>
      <c r="C166" s="5">
        <v>5.15</v>
      </c>
      <c r="D166" s="2">
        <f>6+12</f>
        <v>18</v>
      </c>
      <c r="E166" s="10">
        <f t="shared" si="3"/>
        <v>92.7</v>
      </c>
    </row>
    <row r="167" spans="1:5" x14ac:dyDescent="0.25">
      <c r="A167" s="1" t="s">
        <v>752</v>
      </c>
      <c r="B167" s="1" t="s">
        <v>161</v>
      </c>
      <c r="C167" s="5">
        <v>5.15</v>
      </c>
      <c r="D167" s="2">
        <f>14+12</f>
        <v>26</v>
      </c>
      <c r="E167" s="10">
        <f t="shared" si="3"/>
        <v>133.9</v>
      </c>
    </row>
    <row r="168" spans="1:5" x14ac:dyDescent="0.25">
      <c r="A168" s="1" t="s">
        <v>753</v>
      </c>
      <c r="B168" s="1" t="s">
        <v>162</v>
      </c>
      <c r="C168" s="5">
        <v>5.15</v>
      </c>
      <c r="D168" s="2">
        <v>17</v>
      </c>
      <c r="E168" s="10">
        <f t="shared" si="3"/>
        <v>87.550000000000011</v>
      </c>
    </row>
    <row r="169" spans="1:5" x14ac:dyDescent="0.25">
      <c r="A169" s="1" t="s">
        <v>754</v>
      </c>
      <c r="B169" s="1" t="s">
        <v>163</v>
      </c>
      <c r="C169" s="5">
        <v>5.15</v>
      </c>
      <c r="D169" s="2">
        <f>13+20+108</f>
        <v>141</v>
      </c>
      <c r="E169" s="10">
        <f t="shared" si="3"/>
        <v>726.15000000000009</v>
      </c>
    </row>
    <row r="170" spans="1:5" x14ac:dyDescent="0.25">
      <c r="A170" s="1" t="s">
        <v>755</v>
      </c>
      <c r="B170" s="1" t="s">
        <v>164</v>
      </c>
      <c r="C170" s="5">
        <v>5.15</v>
      </c>
      <c r="D170" s="2">
        <v>72</v>
      </c>
      <c r="E170" s="10">
        <f t="shared" si="3"/>
        <v>370.8</v>
      </c>
    </row>
    <row r="171" spans="1:5" x14ac:dyDescent="0.25">
      <c r="A171" s="1" t="s">
        <v>756</v>
      </c>
      <c r="B171" s="1" t="s">
        <v>165</v>
      </c>
      <c r="C171" s="5">
        <v>5.15</v>
      </c>
      <c r="D171" s="2">
        <v>48</v>
      </c>
      <c r="E171" s="10">
        <f t="shared" si="3"/>
        <v>247.20000000000002</v>
      </c>
    </row>
    <row r="172" spans="1:5" x14ac:dyDescent="0.25">
      <c r="A172" s="1" t="s">
        <v>757</v>
      </c>
      <c r="B172" s="1" t="s">
        <v>166</v>
      </c>
      <c r="C172" s="5">
        <v>4.22</v>
      </c>
      <c r="D172" s="2">
        <f>17+132</f>
        <v>149</v>
      </c>
      <c r="E172" s="10">
        <f t="shared" si="3"/>
        <v>628.78</v>
      </c>
    </row>
    <row r="173" spans="1:5" x14ac:dyDescent="0.25">
      <c r="A173" s="1" t="s">
        <v>758</v>
      </c>
      <c r="B173" s="1" t="s">
        <v>167</v>
      </c>
      <c r="C173" s="5">
        <v>8.5</v>
      </c>
      <c r="D173" s="2">
        <v>4</v>
      </c>
      <c r="E173" s="10">
        <f t="shared" si="3"/>
        <v>34</v>
      </c>
    </row>
    <row r="174" spans="1:5" x14ac:dyDescent="0.25">
      <c r="A174" s="1" t="s">
        <v>759</v>
      </c>
      <c r="B174" s="1" t="s">
        <v>168</v>
      </c>
      <c r="C174" s="5">
        <v>14.25</v>
      </c>
      <c r="D174" s="2">
        <v>2</v>
      </c>
      <c r="E174" s="10">
        <f t="shared" si="3"/>
        <v>28.5</v>
      </c>
    </row>
    <row r="175" spans="1:5" x14ac:dyDescent="0.25">
      <c r="A175" s="1" t="s">
        <v>760</v>
      </c>
      <c r="B175" s="1" t="s">
        <v>169</v>
      </c>
      <c r="C175" s="5">
        <v>10.050000000000001</v>
      </c>
      <c r="D175" s="2">
        <v>54</v>
      </c>
      <c r="E175" s="10">
        <f t="shared" si="3"/>
        <v>542.70000000000005</v>
      </c>
    </row>
    <row r="176" spans="1:5" x14ac:dyDescent="0.25">
      <c r="A176" s="1" t="s">
        <v>761</v>
      </c>
      <c r="B176" s="1" t="s">
        <v>170</v>
      </c>
      <c r="C176" s="5">
        <v>19.38</v>
      </c>
      <c r="D176" s="2">
        <f>12+1</f>
        <v>13</v>
      </c>
      <c r="E176" s="10">
        <f t="shared" si="3"/>
        <v>251.94</v>
      </c>
    </row>
    <row r="177" spans="1:5" x14ac:dyDescent="0.25">
      <c r="A177" s="1" t="s">
        <v>762</v>
      </c>
      <c r="B177" s="1" t="s">
        <v>171</v>
      </c>
      <c r="C177" s="4">
        <v>4.5</v>
      </c>
      <c r="D177" s="2">
        <f>54+4</f>
        <v>58</v>
      </c>
      <c r="E177" s="10">
        <f t="shared" si="3"/>
        <v>261</v>
      </c>
    </row>
    <row r="178" spans="1:5" x14ac:dyDescent="0.25">
      <c r="A178" s="1" t="s">
        <v>763</v>
      </c>
      <c r="B178" s="1" t="s">
        <v>172</v>
      </c>
      <c r="C178" s="4">
        <v>7.97</v>
      </c>
      <c r="D178" s="2">
        <v>2</v>
      </c>
      <c r="E178" s="10">
        <f t="shared" si="3"/>
        <v>15.94</v>
      </c>
    </row>
    <row r="179" spans="1:5" x14ac:dyDescent="0.25">
      <c r="A179" s="1" t="s">
        <v>764</v>
      </c>
      <c r="B179" s="1" t="s">
        <v>173</v>
      </c>
      <c r="C179" s="4">
        <v>40.159999999999997</v>
      </c>
      <c r="D179" s="2">
        <f>3</f>
        <v>3</v>
      </c>
      <c r="E179" s="10">
        <f t="shared" si="3"/>
        <v>120.47999999999999</v>
      </c>
    </row>
    <row r="180" spans="1:5" x14ac:dyDescent="0.25">
      <c r="A180" s="1" t="s">
        <v>765</v>
      </c>
      <c r="B180" s="1" t="s">
        <v>174</v>
      </c>
      <c r="C180" s="4">
        <v>17.12</v>
      </c>
      <c r="D180" s="2">
        <f>6+4</f>
        <v>10</v>
      </c>
      <c r="E180" s="10">
        <f t="shared" si="3"/>
        <v>171.20000000000002</v>
      </c>
    </row>
    <row r="181" spans="1:5" x14ac:dyDescent="0.25">
      <c r="A181" s="1" t="s">
        <v>766</v>
      </c>
      <c r="B181" s="1" t="s">
        <v>175</v>
      </c>
      <c r="C181" s="4">
        <v>3.41</v>
      </c>
      <c r="D181" s="2">
        <f>3+6</f>
        <v>9</v>
      </c>
      <c r="E181" s="10">
        <f t="shared" si="3"/>
        <v>30.69</v>
      </c>
    </row>
    <row r="182" spans="1:5" x14ac:dyDescent="0.25">
      <c r="A182" s="1" t="s">
        <v>767</v>
      </c>
      <c r="B182" s="1" t="s">
        <v>176</v>
      </c>
      <c r="C182" s="4">
        <v>6</v>
      </c>
      <c r="D182" s="2">
        <f>10+2</f>
        <v>12</v>
      </c>
      <c r="E182" s="10">
        <f t="shared" si="3"/>
        <v>72</v>
      </c>
    </row>
    <row r="183" spans="1:5" x14ac:dyDescent="0.25">
      <c r="A183" s="1" t="s">
        <v>768</v>
      </c>
      <c r="B183" s="1" t="s">
        <v>177</v>
      </c>
      <c r="C183" s="4">
        <v>14.42</v>
      </c>
      <c r="D183" s="2">
        <f>4+4</f>
        <v>8</v>
      </c>
      <c r="E183" s="10">
        <f t="shared" si="3"/>
        <v>115.36</v>
      </c>
    </row>
    <row r="184" spans="1:5" x14ac:dyDescent="0.25">
      <c r="A184" s="1" t="s">
        <v>769</v>
      </c>
      <c r="B184" s="1" t="s">
        <v>178</v>
      </c>
      <c r="C184" s="4">
        <v>32.33</v>
      </c>
      <c r="D184" s="2">
        <v>1</v>
      </c>
      <c r="E184" s="10">
        <f t="shared" si="3"/>
        <v>32.33</v>
      </c>
    </row>
    <row r="185" spans="1:5" x14ac:dyDescent="0.25">
      <c r="A185" s="1" t="s">
        <v>1219</v>
      </c>
      <c r="B185" s="1" t="s">
        <v>1200</v>
      </c>
      <c r="C185" s="4">
        <v>3.72</v>
      </c>
      <c r="D185" s="2">
        <f>13+348</f>
        <v>361</v>
      </c>
      <c r="E185" s="10">
        <f t="shared" si="3"/>
        <v>1342.92</v>
      </c>
    </row>
    <row r="186" spans="1:5" x14ac:dyDescent="0.25">
      <c r="A186" s="1" t="s">
        <v>770</v>
      </c>
      <c r="B186" s="1" t="s">
        <v>179</v>
      </c>
      <c r="C186" s="4">
        <v>24.05</v>
      </c>
      <c r="D186" s="2">
        <v>4</v>
      </c>
      <c r="E186" s="10">
        <f t="shared" si="3"/>
        <v>96.2</v>
      </c>
    </row>
    <row r="187" spans="1:5" x14ac:dyDescent="0.25">
      <c r="A187" s="1" t="s">
        <v>771</v>
      </c>
      <c r="B187" s="1" t="s">
        <v>180</v>
      </c>
      <c r="C187" s="4">
        <v>32.81</v>
      </c>
      <c r="D187" s="2">
        <v>6</v>
      </c>
      <c r="E187" s="10">
        <f t="shared" si="3"/>
        <v>196.86</v>
      </c>
    </row>
    <row r="188" spans="1:5" x14ac:dyDescent="0.25">
      <c r="A188" s="1"/>
      <c r="B188" s="1" t="s">
        <v>1185</v>
      </c>
      <c r="C188" s="4">
        <v>52</v>
      </c>
      <c r="D188" s="2">
        <v>4</v>
      </c>
      <c r="E188" s="10">
        <f t="shared" si="3"/>
        <v>208</v>
      </c>
    </row>
    <row r="189" spans="1:5" x14ac:dyDescent="0.25">
      <c r="A189" s="1" t="s">
        <v>772</v>
      </c>
      <c r="B189" s="1" t="s">
        <v>181</v>
      </c>
      <c r="C189" s="4">
        <v>52.39</v>
      </c>
      <c r="D189" s="2">
        <v>2</v>
      </c>
      <c r="E189" s="10">
        <f t="shared" si="3"/>
        <v>104.78</v>
      </c>
    </row>
    <row r="190" spans="1:5" x14ac:dyDescent="0.25">
      <c r="A190" s="1" t="s">
        <v>773</v>
      </c>
      <c r="B190" s="1" t="s">
        <v>182</v>
      </c>
      <c r="C190" s="4">
        <v>70.959999999999994</v>
      </c>
      <c r="D190" s="2">
        <v>3</v>
      </c>
      <c r="E190" s="10">
        <f t="shared" si="3"/>
        <v>212.88</v>
      </c>
    </row>
    <row r="191" spans="1:5" x14ac:dyDescent="0.25">
      <c r="A191" s="1" t="s">
        <v>774</v>
      </c>
      <c r="B191" s="1" t="s">
        <v>183</v>
      </c>
      <c r="C191" s="4">
        <v>33.15</v>
      </c>
      <c r="D191" s="2">
        <v>2</v>
      </c>
      <c r="E191" s="10">
        <f t="shared" si="3"/>
        <v>66.3</v>
      </c>
    </row>
    <row r="192" spans="1:5" x14ac:dyDescent="0.25">
      <c r="A192" s="1" t="s">
        <v>775</v>
      </c>
      <c r="B192" s="1" t="s">
        <v>184</v>
      </c>
      <c r="C192" s="4">
        <v>33.72</v>
      </c>
      <c r="D192" s="2">
        <v>2</v>
      </c>
      <c r="E192" s="10">
        <f t="shared" si="3"/>
        <v>67.44</v>
      </c>
    </row>
    <row r="193" spans="1:5" x14ac:dyDescent="0.25">
      <c r="A193" s="1" t="s">
        <v>776</v>
      </c>
      <c r="B193" s="1" t="s">
        <v>185</v>
      </c>
      <c r="C193" s="4">
        <v>80.03</v>
      </c>
      <c r="D193" s="2">
        <v>1</v>
      </c>
      <c r="E193" s="10">
        <f t="shared" si="3"/>
        <v>80.03</v>
      </c>
    </row>
    <row r="194" spans="1:5" x14ac:dyDescent="0.25">
      <c r="A194" s="1"/>
      <c r="B194" s="1" t="s">
        <v>1220</v>
      </c>
      <c r="C194" s="4">
        <v>40.4</v>
      </c>
      <c r="D194" s="2">
        <v>4</v>
      </c>
      <c r="E194" s="10">
        <f t="shared" si="3"/>
        <v>161.6</v>
      </c>
    </row>
    <row r="195" spans="1:5" x14ac:dyDescent="0.25">
      <c r="A195" s="1" t="s">
        <v>777</v>
      </c>
      <c r="B195" s="1" t="s">
        <v>186</v>
      </c>
      <c r="C195" s="5">
        <v>26.1</v>
      </c>
      <c r="D195" s="2">
        <v>2</v>
      </c>
      <c r="E195" s="10">
        <f t="shared" si="3"/>
        <v>52.2</v>
      </c>
    </row>
    <row r="196" spans="1:5" x14ac:dyDescent="0.25">
      <c r="A196" s="1" t="s">
        <v>778</v>
      </c>
      <c r="B196" s="1" t="s">
        <v>187</v>
      </c>
      <c r="C196" s="5">
        <v>23.41</v>
      </c>
      <c r="D196" s="2">
        <v>6</v>
      </c>
      <c r="E196" s="10">
        <f t="shared" si="3"/>
        <v>140.46</v>
      </c>
    </row>
    <row r="197" spans="1:5" x14ac:dyDescent="0.25">
      <c r="A197" s="1" t="s">
        <v>779</v>
      </c>
      <c r="B197" s="1" t="s">
        <v>188</v>
      </c>
      <c r="C197" s="5">
        <v>24.55</v>
      </c>
      <c r="D197" s="2">
        <v>3</v>
      </c>
      <c r="E197" s="10">
        <f t="shared" si="3"/>
        <v>73.650000000000006</v>
      </c>
    </row>
    <row r="198" spans="1:5" x14ac:dyDescent="0.25">
      <c r="A198" s="1" t="s">
        <v>780</v>
      </c>
      <c r="B198" s="1" t="s">
        <v>189</v>
      </c>
      <c r="C198" s="5">
        <v>25.3</v>
      </c>
      <c r="D198" s="2">
        <v>4</v>
      </c>
      <c r="E198" s="10">
        <f t="shared" si="3"/>
        <v>101.2</v>
      </c>
    </row>
    <row r="199" spans="1:5" x14ac:dyDescent="0.25">
      <c r="A199" s="1"/>
      <c r="B199" s="1" t="s">
        <v>1188</v>
      </c>
      <c r="C199" s="5">
        <v>48.67</v>
      </c>
      <c r="D199" s="2">
        <v>3</v>
      </c>
      <c r="E199" s="10">
        <f t="shared" si="3"/>
        <v>146.01</v>
      </c>
    </row>
    <row r="200" spans="1:5" x14ac:dyDescent="0.25">
      <c r="A200" s="1" t="s">
        <v>781</v>
      </c>
      <c r="B200" s="1" t="s">
        <v>190</v>
      </c>
      <c r="C200" s="5">
        <v>81</v>
      </c>
      <c r="D200" s="2">
        <v>1</v>
      </c>
      <c r="E200" s="10">
        <f t="shared" si="3"/>
        <v>81</v>
      </c>
    </row>
    <row r="201" spans="1:5" x14ac:dyDescent="0.25">
      <c r="A201" s="1" t="s">
        <v>782</v>
      </c>
      <c r="B201" s="1" t="s">
        <v>191</v>
      </c>
      <c r="C201" s="5">
        <v>81</v>
      </c>
      <c r="D201" s="2">
        <v>1</v>
      </c>
      <c r="E201" s="10">
        <f t="shared" si="3"/>
        <v>81</v>
      </c>
    </row>
    <row r="202" spans="1:5" x14ac:dyDescent="0.25">
      <c r="A202" s="1"/>
      <c r="B202" s="1" t="s">
        <v>1190</v>
      </c>
      <c r="C202" s="5">
        <v>54.95</v>
      </c>
      <c r="D202" s="2">
        <v>3</v>
      </c>
      <c r="E202" s="10">
        <f t="shared" si="3"/>
        <v>164.85000000000002</v>
      </c>
    </row>
    <row r="203" spans="1:5" x14ac:dyDescent="0.25">
      <c r="A203" s="1" t="s">
        <v>783</v>
      </c>
      <c r="B203" s="1" t="s">
        <v>192</v>
      </c>
      <c r="C203" s="5">
        <v>27</v>
      </c>
      <c r="D203" s="2">
        <v>3</v>
      </c>
      <c r="E203" s="10">
        <f t="shared" si="3"/>
        <v>81</v>
      </c>
    </row>
    <row r="204" spans="1:5" x14ac:dyDescent="0.25">
      <c r="A204" s="1"/>
      <c r="B204" s="1" t="s">
        <v>1189</v>
      </c>
      <c r="C204" s="5">
        <v>54.95</v>
      </c>
      <c r="D204" s="2">
        <v>2</v>
      </c>
      <c r="E204" s="10">
        <f t="shared" si="3"/>
        <v>109.9</v>
      </c>
    </row>
    <row r="205" spans="1:5" x14ac:dyDescent="0.25">
      <c r="A205" s="1" t="s">
        <v>784</v>
      </c>
      <c r="B205" s="1" t="s">
        <v>193</v>
      </c>
      <c r="C205" s="5">
        <v>81</v>
      </c>
      <c r="D205" s="2">
        <v>2</v>
      </c>
      <c r="E205" s="10">
        <f t="shared" si="3"/>
        <v>162</v>
      </c>
    </row>
    <row r="206" spans="1:5" x14ac:dyDescent="0.25">
      <c r="A206" s="1" t="s">
        <v>785</v>
      </c>
      <c r="B206" s="1" t="s">
        <v>194</v>
      </c>
      <c r="C206" s="5">
        <v>24.41</v>
      </c>
      <c r="D206" s="2">
        <v>3</v>
      </c>
      <c r="E206" s="10">
        <f t="shared" si="3"/>
        <v>73.23</v>
      </c>
    </row>
    <row r="207" spans="1:5" x14ac:dyDescent="0.25">
      <c r="A207" s="1" t="s">
        <v>786</v>
      </c>
      <c r="B207" s="1" t="s">
        <v>195</v>
      </c>
      <c r="C207" s="4">
        <v>24.05</v>
      </c>
      <c r="D207" s="2">
        <v>4</v>
      </c>
      <c r="E207" s="10">
        <f t="shared" si="3"/>
        <v>96.2</v>
      </c>
    </row>
    <row r="208" spans="1:5" x14ac:dyDescent="0.25">
      <c r="A208" s="1" t="s">
        <v>787</v>
      </c>
      <c r="B208" s="1" t="s">
        <v>196</v>
      </c>
      <c r="C208" s="4">
        <v>12.05</v>
      </c>
      <c r="D208" s="2">
        <v>9</v>
      </c>
      <c r="E208" s="10">
        <f t="shared" si="3"/>
        <v>108.45</v>
      </c>
    </row>
    <row r="209" spans="1:5" x14ac:dyDescent="0.25">
      <c r="A209" s="1" t="s">
        <v>788</v>
      </c>
      <c r="B209" s="1" t="s">
        <v>197</v>
      </c>
      <c r="C209" s="4">
        <v>24.04</v>
      </c>
      <c r="D209" s="2">
        <v>16</v>
      </c>
      <c r="E209" s="10">
        <f t="shared" si="3"/>
        <v>384.64</v>
      </c>
    </row>
    <row r="210" spans="1:5" x14ac:dyDescent="0.25">
      <c r="A210" s="1" t="s">
        <v>789</v>
      </c>
      <c r="B210" s="1" t="s">
        <v>198</v>
      </c>
      <c r="C210" s="4">
        <v>14.51</v>
      </c>
      <c r="D210" s="2">
        <v>13</v>
      </c>
      <c r="E210" s="10">
        <f t="shared" si="3"/>
        <v>188.63</v>
      </c>
    </row>
    <row r="211" spans="1:5" x14ac:dyDescent="0.25">
      <c r="A211" s="3" t="s">
        <v>790</v>
      </c>
      <c r="B211" s="3" t="s">
        <v>199</v>
      </c>
      <c r="C211" s="4">
        <v>19</v>
      </c>
      <c r="D211" s="2">
        <v>11</v>
      </c>
      <c r="E211" s="10">
        <f t="shared" si="3"/>
        <v>209</v>
      </c>
    </row>
    <row r="212" spans="1:5" x14ac:dyDescent="0.25">
      <c r="A212" s="1" t="s">
        <v>791</v>
      </c>
      <c r="B212" s="1" t="s">
        <v>200</v>
      </c>
      <c r="C212" s="4">
        <v>21.48</v>
      </c>
      <c r="D212" s="2">
        <v>38</v>
      </c>
      <c r="E212" s="10">
        <f t="shared" si="3"/>
        <v>816.24</v>
      </c>
    </row>
    <row r="213" spans="1:5" x14ac:dyDescent="0.25">
      <c r="A213" s="1" t="s">
        <v>792</v>
      </c>
      <c r="B213" s="1" t="s">
        <v>201</v>
      </c>
      <c r="C213" s="4">
        <v>5.77</v>
      </c>
      <c r="D213" s="2">
        <f>30+10</f>
        <v>40</v>
      </c>
      <c r="E213" s="10">
        <f t="shared" si="3"/>
        <v>230.79999999999998</v>
      </c>
    </row>
    <row r="214" spans="1:5" x14ac:dyDescent="0.25">
      <c r="A214" s="1" t="s">
        <v>793</v>
      </c>
      <c r="B214" s="1" t="s">
        <v>202</v>
      </c>
      <c r="C214" s="4">
        <v>22.75</v>
      </c>
      <c r="D214" s="2">
        <v>2</v>
      </c>
      <c r="E214" s="10">
        <f t="shared" si="3"/>
        <v>45.5</v>
      </c>
    </row>
    <row r="215" spans="1:5" x14ac:dyDescent="0.25">
      <c r="A215" s="1" t="s">
        <v>794</v>
      </c>
      <c r="B215" s="1" t="s">
        <v>203</v>
      </c>
      <c r="C215" s="4">
        <v>5.14</v>
      </c>
      <c r="D215" s="2">
        <v>288</v>
      </c>
      <c r="E215" s="10">
        <f t="shared" si="3"/>
        <v>1480.32</v>
      </c>
    </row>
    <row r="216" spans="1:5" x14ac:dyDescent="0.25">
      <c r="A216" s="1" t="s">
        <v>795</v>
      </c>
      <c r="B216" s="1" t="s">
        <v>204</v>
      </c>
      <c r="C216" s="4">
        <v>5.14</v>
      </c>
      <c r="D216" s="2">
        <f>120+180</f>
        <v>300</v>
      </c>
      <c r="E216" s="10">
        <f t="shared" si="3"/>
        <v>1542</v>
      </c>
    </row>
    <row r="217" spans="1:5" x14ac:dyDescent="0.25">
      <c r="A217" s="1" t="s">
        <v>796</v>
      </c>
      <c r="B217" s="1" t="s">
        <v>205</v>
      </c>
      <c r="C217" s="4">
        <v>5.14</v>
      </c>
      <c r="D217" s="2">
        <v>120</v>
      </c>
      <c r="E217" s="10">
        <f t="shared" si="3"/>
        <v>616.79999999999995</v>
      </c>
    </row>
    <row r="218" spans="1:5" x14ac:dyDescent="0.25">
      <c r="A218" s="1" t="s">
        <v>797</v>
      </c>
      <c r="B218" s="1" t="s">
        <v>206</v>
      </c>
      <c r="C218" s="4">
        <v>4.09</v>
      </c>
      <c r="D218" s="2">
        <v>5</v>
      </c>
      <c r="E218" s="10">
        <f t="shared" si="3"/>
        <v>20.45</v>
      </c>
    </row>
    <row r="219" spans="1:5" x14ac:dyDescent="0.25">
      <c r="A219" s="1" t="s">
        <v>798</v>
      </c>
      <c r="B219" s="1" t="s">
        <v>207</v>
      </c>
      <c r="C219" s="4">
        <v>4.09</v>
      </c>
      <c r="D219" s="2">
        <v>10</v>
      </c>
      <c r="E219" s="10">
        <f t="shared" si="3"/>
        <v>40.9</v>
      </c>
    </row>
    <row r="220" spans="1:5" x14ac:dyDescent="0.25">
      <c r="A220" s="1" t="s">
        <v>799</v>
      </c>
      <c r="B220" s="1" t="s">
        <v>208</v>
      </c>
      <c r="C220" s="4">
        <v>4.09</v>
      </c>
      <c r="D220" s="2">
        <v>51</v>
      </c>
      <c r="E220" s="10">
        <f t="shared" ref="E220:E273" si="4">C220*D220</f>
        <v>208.59</v>
      </c>
    </row>
    <row r="221" spans="1:5" x14ac:dyDescent="0.25">
      <c r="A221" s="1" t="s">
        <v>800</v>
      </c>
      <c r="B221" s="1" t="s">
        <v>209</v>
      </c>
      <c r="C221" s="4">
        <v>4.09</v>
      </c>
      <c r="D221" s="2">
        <v>2</v>
      </c>
      <c r="E221" s="10">
        <f t="shared" si="4"/>
        <v>8.18</v>
      </c>
    </row>
    <row r="222" spans="1:5" x14ac:dyDescent="0.25">
      <c r="A222" s="1" t="s">
        <v>801</v>
      </c>
      <c r="B222" s="1" t="s">
        <v>210</v>
      </c>
      <c r="C222" s="4">
        <v>4.3899999999999997</v>
      </c>
      <c r="D222" s="2">
        <f>720+15+221</f>
        <v>956</v>
      </c>
      <c r="E222" s="10">
        <f t="shared" si="4"/>
        <v>4196.84</v>
      </c>
    </row>
    <row r="223" spans="1:5" x14ac:dyDescent="0.25">
      <c r="A223" s="1" t="s">
        <v>802</v>
      </c>
      <c r="B223" s="1" t="s">
        <v>211</v>
      </c>
      <c r="C223" s="4">
        <v>6.68</v>
      </c>
      <c r="D223" s="2">
        <f>432+246+18</f>
        <v>696</v>
      </c>
      <c r="E223" s="10">
        <f t="shared" si="4"/>
        <v>4649.28</v>
      </c>
    </row>
    <row r="224" spans="1:5" x14ac:dyDescent="0.25">
      <c r="A224" s="1" t="s">
        <v>803</v>
      </c>
      <c r="B224" s="1" t="s">
        <v>212</v>
      </c>
      <c r="C224" s="4">
        <v>9.07</v>
      </c>
      <c r="D224" s="2">
        <f>180+2+48</f>
        <v>230</v>
      </c>
      <c r="E224" s="10">
        <f t="shared" si="4"/>
        <v>2086.1</v>
      </c>
    </row>
    <row r="225" spans="1:5" x14ac:dyDescent="0.25">
      <c r="A225" s="1" t="s">
        <v>804</v>
      </c>
      <c r="B225" s="1" t="s">
        <v>213</v>
      </c>
      <c r="C225" s="4">
        <v>4.3899999999999997</v>
      </c>
      <c r="D225" s="2">
        <f>40+197</f>
        <v>237</v>
      </c>
      <c r="E225" s="10">
        <f t="shared" si="4"/>
        <v>1040.4299999999998</v>
      </c>
    </row>
    <row r="226" spans="1:5" x14ac:dyDescent="0.25">
      <c r="A226" s="1" t="s">
        <v>805</v>
      </c>
      <c r="B226" s="1" t="s">
        <v>214</v>
      </c>
      <c r="C226" s="4">
        <v>6.68</v>
      </c>
      <c r="D226" s="2">
        <v>41</v>
      </c>
      <c r="E226" s="10">
        <f t="shared" si="4"/>
        <v>273.88</v>
      </c>
    </row>
    <row r="227" spans="1:5" x14ac:dyDescent="0.25">
      <c r="A227" s="1" t="s">
        <v>806</v>
      </c>
      <c r="B227" s="1" t="s">
        <v>215</v>
      </c>
      <c r="C227" s="4">
        <v>4.3899999999999997</v>
      </c>
      <c r="D227" s="2">
        <f>360+3+29</f>
        <v>392</v>
      </c>
      <c r="E227" s="10">
        <f t="shared" si="4"/>
        <v>1720.8799999999999</v>
      </c>
    </row>
    <row r="228" spans="1:5" x14ac:dyDescent="0.25">
      <c r="A228" s="1" t="s">
        <v>807</v>
      </c>
      <c r="B228" s="1" t="s">
        <v>216</v>
      </c>
      <c r="C228" s="4">
        <v>6.68</v>
      </c>
      <c r="D228" s="2">
        <f>288+18+108</f>
        <v>414</v>
      </c>
      <c r="E228" s="10">
        <f t="shared" si="4"/>
        <v>2765.52</v>
      </c>
    </row>
    <row r="229" spans="1:5" x14ac:dyDescent="0.25">
      <c r="A229" s="1" t="s">
        <v>808</v>
      </c>
      <c r="B229" s="1" t="s">
        <v>217</v>
      </c>
      <c r="C229" s="4">
        <v>9.07</v>
      </c>
      <c r="D229" s="2">
        <f>96+180+2+36</f>
        <v>314</v>
      </c>
      <c r="E229" s="10">
        <f t="shared" si="4"/>
        <v>2847.98</v>
      </c>
    </row>
    <row r="230" spans="1:5" x14ac:dyDescent="0.25">
      <c r="A230" s="1" t="s">
        <v>809</v>
      </c>
      <c r="B230" s="1" t="s">
        <v>218</v>
      </c>
      <c r="C230" s="4">
        <v>4.3899999999999997</v>
      </c>
      <c r="D230" s="2">
        <f>360+12+30</f>
        <v>402</v>
      </c>
      <c r="E230" s="10">
        <f t="shared" si="4"/>
        <v>1764.78</v>
      </c>
    </row>
    <row r="231" spans="1:5" x14ac:dyDescent="0.25">
      <c r="A231" s="1" t="s">
        <v>810</v>
      </c>
      <c r="B231" s="1" t="s">
        <v>219</v>
      </c>
      <c r="C231" s="4">
        <v>6.68</v>
      </c>
      <c r="D231" s="2">
        <f>72+3+48</f>
        <v>123</v>
      </c>
      <c r="E231" s="10">
        <f t="shared" si="4"/>
        <v>821.64</v>
      </c>
    </row>
    <row r="232" spans="1:5" x14ac:dyDescent="0.25">
      <c r="A232" s="1" t="s">
        <v>811</v>
      </c>
      <c r="B232" s="1" t="s">
        <v>220</v>
      </c>
      <c r="C232" s="4">
        <v>13.38</v>
      </c>
      <c r="D232" s="2">
        <f>360+7+120+6</f>
        <v>493</v>
      </c>
      <c r="E232" s="10">
        <f t="shared" si="4"/>
        <v>6596.34</v>
      </c>
    </row>
    <row r="233" spans="1:5" x14ac:dyDescent="0.25">
      <c r="A233" s="1" t="s">
        <v>812</v>
      </c>
      <c r="B233" s="1" t="s">
        <v>221</v>
      </c>
      <c r="C233" s="4">
        <v>4.3899999999999997</v>
      </c>
      <c r="D233" s="2">
        <f>360+10+251</f>
        <v>621</v>
      </c>
      <c r="E233" s="10">
        <f t="shared" si="4"/>
        <v>2726.1899999999996</v>
      </c>
    </row>
    <row r="234" spans="1:5" x14ac:dyDescent="0.25">
      <c r="A234" s="1" t="s">
        <v>813</v>
      </c>
      <c r="B234" s="1" t="s">
        <v>222</v>
      </c>
      <c r="C234" s="4">
        <v>6.68</v>
      </c>
      <c r="D234" s="2">
        <f>288+48+5+18</f>
        <v>359</v>
      </c>
      <c r="E234" s="10">
        <f t="shared" si="4"/>
        <v>2398.12</v>
      </c>
    </row>
    <row r="235" spans="1:5" x14ac:dyDescent="0.25">
      <c r="A235" s="1" t="s">
        <v>814</v>
      </c>
      <c r="B235" s="1" t="s">
        <v>223</v>
      </c>
      <c r="C235" s="4">
        <v>13.38</v>
      </c>
      <c r="D235" s="2">
        <f>180+180+3+12</f>
        <v>375</v>
      </c>
      <c r="E235" s="10">
        <f t="shared" si="4"/>
        <v>5017.5</v>
      </c>
    </row>
    <row r="236" spans="1:5" x14ac:dyDescent="0.25">
      <c r="A236" s="1" t="s">
        <v>815</v>
      </c>
      <c r="B236" s="1" t="s">
        <v>224</v>
      </c>
      <c r="C236" s="4">
        <v>13.38</v>
      </c>
      <c r="D236" s="2">
        <f>11+35</f>
        <v>46</v>
      </c>
      <c r="E236" s="10">
        <f t="shared" si="4"/>
        <v>615.48</v>
      </c>
    </row>
    <row r="237" spans="1:5" x14ac:dyDescent="0.25">
      <c r="A237" s="1" t="s">
        <v>816</v>
      </c>
      <c r="B237" s="1" t="s">
        <v>225</v>
      </c>
      <c r="C237" s="4">
        <v>4.3899999999999997</v>
      </c>
      <c r="D237" s="2">
        <f>360+6+9+125</f>
        <v>500</v>
      </c>
      <c r="E237" s="10">
        <f t="shared" si="4"/>
        <v>2195</v>
      </c>
    </row>
    <row r="238" spans="1:5" x14ac:dyDescent="0.25">
      <c r="A238" s="1" t="s">
        <v>817</v>
      </c>
      <c r="B238" s="1" t="s">
        <v>226</v>
      </c>
      <c r="C238" s="4">
        <v>6.68</v>
      </c>
      <c r="D238" s="2">
        <f>144+140+5</f>
        <v>289</v>
      </c>
      <c r="E238" s="10">
        <f t="shared" si="4"/>
        <v>1930.52</v>
      </c>
    </row>
    <row r="239" spans="1:5" x14ac:dyDescent="0.25">
      <c r="A239" s="1" t="s">
        <v>818</v>
      </c>
      <c r="B239" s="1" t="s">
        <v>227</v>
      </c>
      <c r="C239" s="4">
        <v>9.07</v>
      </c>
      <c r="D239" s="2">
        <v>360</v>
      </c>
      <c r="E239" s="10">
        <f t="shared" si="4"/>
        <v>3265.2000000000003</v>
      </c>
    </row>
    <row r="240" spans="1:5" x14ac:dyDescent="0.25">
      <c r="A240" s="1" t="s">
        <v>819</v>
      </c>
      <c r="B240" s="1" t="s">
        <v>228</v>
      </c>
      <c r="C240" s="4">
        <v>4.6900000000000004</v>
      </c>
      <c r="D240" s="2">
        <f>360+13</f>
        <v>373</v>
      </c>
      <c r="E240" s="10">
        <f t="shared" si="4"/>
        <v>1749.3700000000001</v>
      </c>
    </row>
    <row r="241" spans="1:5" x14ac:dyDescent="0.25">
      <c r="A241" s="1" t="s">
        <v>820</v>
      </c>
      <c r="B241" s="1" t="s">
        <v>229</v>
      </c>
      <c r="C241" s="4">
        <v>6.68</v>
      </c>
      <c r="D241" s="2">
        <f>10+110+24</f>
        <v>144</v>
      </c>
      <c r="E241" s="10">
        <f t="shared" si="4"/>
        <v>961.92</v>
      </c>
    </row>
    <row r="242" spans="1:5" x14ac:dyDescent="0.25">
      <c r="A242" s="1" t="s">
        <v>821</v>
      </c>
      <c r="B242" s="1" t="s">
        <v>230</v>
      </c>
      <c r="C242" s="4">
        <v>45.28</v>
      </c>
      <c r="D242" s="2">
        <v>19</v>
      </c>
      <c r="E242" s="10">
        <f t="shared" si="4"/>
        <v>860.32</v>
      </c>
    </row>
    <row r="243" spans="1:5" x14ac:dyDescent="0.25">
      <c r="A243" s="1" t="s">
        <v>822</v>
      </c>
      <c r="B243" s="1" t="s">
        <v>231</v>
      </c>
      <c r="C243" s="4">
        <v>12.42</v>
      </c>
      <c r="D243" s="2">
        <v>3</v>
      </c>
      <c r="E243" s="10">
        <f t="shared" si="4"/>
        <v>37.26</v>
      </c>
    </row>
    <row r="244" spans="1:5" x14ac:dyDescent="0.25">
      <c r="A244" s="1" t="s">
        <v>823</v>
      </c>
      <c r="B244" s="1" t="s">
        <v>232</v>
      </c>
      <c r="C244" s="4">
        <v>15.51</v>
      </c>
      <c r="D244" s="2">
        <v>5</v>
      </c>
      <c r="E244" s="10">
        <f t="shared" si="4"/>
        <v>77.55</v>
      </c>
    </row>
    <row r="245" spans="1:5" x14ac:dyDescent="0.25">
      <c r="A245" s="1" t="s">
        <v>824</v>
      </c>
      <c r="B245" s="1" t="s">
        <v>233</v>
      </c>
      <c r="C245" s="4">
        <v>31</v>
      </c>
      <c r="D245" s="2">
        <v>12</v>
      </c>
      <c r="E245" s="10">
        <f t="shared" si="4"/>
        <v>372</v>
      </c>
    </row>
    <row r="246" spans="1:5" x14ac:dyDescent="0.25">
      <c r="A246" s="1" t="s">
        <v>825</v>
      </c>
      <c r="B246" s="1" t="s">
        <v>234</v>
      </c>
      <c r="C246" s="5">
        <v>5.8</v>
      </c>
      <c r="D246" s="2">
        <f>9+10</f>
        <v>19</v>
      </c>
      <c r="E246" s="10">
        <f t="shared" si="4"/>
        <v>110.2</v>
      </c>
    </row>
    <row r="247" spans="1:5" x14ac:dyDescent="0.25">
      <c r="A247" s="1" t="s">
        <v>826</v>
      </c>
      <c r="B247" s="1" t="s">
        <v>235</v>
      </c>
      <c r="C247" s="5">
        <v>5.8</v>
      </c>
      <c r="D247" s="2">
        <f>7+90</f>
        <v>97</v>
      </c>
      <c r="E247" s="10">
        <f t="shared" si="4"/>
        <v>562.6</v>
      </c>
    </row>
    <row r="248" spans="1:5" x14ac:dyDescent="0.25">
      <c r="A248" s="1" t="s">
        <v>827</v>
      </c>
      <c r="B248" s="1" t="s">
        <v>236</v>
      </c>
      <c r="C248" s="5">
        <v>14.63</v>
      </c>
      <c r="D248" s="2">
        <v>9</v>
      </c>
      <c r="E248" s="10">
        <f t="shared" si="4"/>
        <v>131.67000000000002</v>
      </c>
    </row>
    <row r="249" spans="1:5" x14ac:dyDescent="0.25">
      <c r="A249" s="1" t="s">
        <v>828</v>
      </c>
      <c r="B249" s="1" t="s">
        <v>237</v>
      </c>
      <c r="C249" s="5">
        <v>20.7</v>
      </c>
      <c r="D249" s="2">
        <v>33</v>
      </c>
      <c r="E249" s="10">
        <f t="shared" si="4"/>
        <v>683.1</v>
      </c>
    </row>
    <row r="250" spans="1:5" x14ac:dyDescent="0.25">
      <c r="A250" s="1" t="s">
        <v>829</v>
      </c>
      <c r="B250" s="1" t="s">
        <v>238</v>
      </c>
      <c r="C250" s="5">
        <v>4.25</v>
      </c>
      <c r="D250" s="2">
        <v>31</v>
      </c>
      <c r="E250" s="10">
        <f t="shared" si="4"/>
        <v>131.75</v>
      </c>
    </row>
    <row r="251" spans="1:5" x14ac:dyDescent="0.25">
      <c r="A251" s="1" t="s">
        <v>830</v>
      </c>
      <c r="B251" s="1" t="s">
        <v>239</v>
      </c>
      <c r="C251" s="5">
        <v>4.25</v>
      </c>
      <c r="D251" s="2">
        <v>6</v>
      </c>
      <c r="E251" s="10">
        <f t="shared" si="4"/>
        <v>25.5</v>
      </c>
    </row>
    <row r="252" spans="1:5" x14ac:dyDescent="0.25">
      <c r="A252" s="1" t="s">
        <v>1205</v>
      </c>
      <c r="B252" s="1" t="s">
        <v>1198</v>
      </c>
      <c r="C252" s="5">
        <v>14.5</v>
      </c>
      <c r="D252" s="2">
        <v>30</v>
      </c>
      <c r="E252" s="10">
        <f t="shared" si="4"/>
        <v>435</v>
      </c>
    </row>
    <row r="253" spans="1:5" x14ac:dyDescent="0.25">
      <c r="A253" s="1" t="s">
        <v>1206</v>
      </c>
      <c r="B253" s="1" t="s">
        <v>1199</v>
      </c>
      <c r="C253" s="5">
        <v>25</v>
      </c>
      <c r="D253" s="2">
        <v>42</v>
      </c>
      <c r="E253" s="10">
        <f t="shared" si="4"/>
        <v>1050</v>
      </c>
    </row>
    <row r="254" spans="1:5" x14ac:dyDescent="0.25">
      <c r="A254" s="1" t="s">
        <v>831</v>
      </c>
      <c r="B254" s="1" t="s">
        <v>240</v>
      </c>
      <c r="C254" s="4">
        <v>4.3600000000000003</v>
      </c>
      <c r="D254" s="2">
        <f>140+8</f>
        <v>148</v>
      </c>
      <c r="E254" s="10">
        <f t="shared" si="4"/>
        <v>645.28000000000009</v>
      </c>
    </row>
    <row r="255" spans="1:5" x14ac:dyDescent="0.25">
      <c r="A255" s="3" t="s">
        <v>832</v>
      </c>
      <c r="B255" s="3" t="s">
        <v>241</v>
      </c>
      <c r="C255" s="4">
        <v>34.03</v>
      </c>
      <c r="D255" s="2">
        <f>7+3</f>
        <v>10</v>
      </c>
      <c r="E255" s="10">
        <f t="shared" si="4"/>
        <v>340.3</v>
      </c>
    </row>
    <row r="256" spans="1:5" x14ac:dyDescent="0.25">
      <c r="A256" s="3" t="s">
        <v>833</v>
      </c>
      <c r="B256" s="3" t="s">
        <v>242</v>
      </c>
      <c r="C256" s="4">
        <v>34.03</v>
      </c>
      <c r="D256" s="2">
        <f>12+7</f>
        <v>19</v>
      </c>
      <c r="E256" s="10">
        <f t="shared" si="4"/>
        <v>646.57000000000005</v>
      </c>
    </row>
    <row r="257" spans="1:5" x14ac:dyDescent="0.25">
      <c r="A257" s="3" t="s">
        <v>834</v>
      </c>
      <c r="B257" s="3" t="s">
        <v>243</v>
      </c>
      <c r="C257" s="4">
        <v>28.42</v>
      </c>
      <c r="D257" s="2">
        <f>12+6</f>
        <v>18</v>
      </c>
      <c r="E257" s="10">
        <f t="shared" si="4"/>
        <v>511.56000000000006</v>
      </c>
    </row>
    <row r="258" spans="1:5" x14ac:dyDescent="0.25">
      <c r="A258" s="3" t="s">
        <v>835</v>
      </c>
      <c r="B258" s="3" t="s">
        <v>244</v>
      </c>
      <c r="C258" s="4">
        <v>3.76</v>
      </c>
      <c r="D258" s="2">
        <v>7</v>
      </c>
      <c r="E258" s="10">
        <f t="shared" si="4"/>
        <v>26.32</v>
      </c>
    </row>
    <row r="259" spans="1:5" x14ac:dyDescent="0.25">
      <c r="A259" s="1" t="s">
        <v>836</v>
      </c>
      <c r="B259" s="1" t="s">
        <v>245</v>
      </c>
      <c r="C259" s="4">
        <v>17.559999999999999</v>
      </c>
      <c r="D259" s="2">
        <v>36</v>
      </c>
      <c r="E259" s="10">
        <f t="shared" si="4"/>
        <v>632.16</v>
      </c>
    </row>
    <row r="260" spans="1:5" x14ac:dyDescent="0.25">
      <c r="A260" s="1" t="s">
        <v>837</v>
      </c>
      <c r="B260" s="1" t="s">
        <v>246</v>
      </c>
      <c r="C260" s="4">
        <v>20.8</v>
      </c>
      <c r="D260" s="2">
        <v>20</v>
      </c>
      <c r="E260" s="10">
        <f t="shared" si="4"/>
        <v>416</v>
      </c>
    </row>
    <row r="261" spans="1:5" x14ac:dyDescent="0.25">
      <c r="A261" s="1" t="s">
        <v>838</v>
      </c>
      <c r="B261" s="1" t="s">
        <v>247</v>
      </c>
      <c r="C261" s="4">
        <v>13.5</v>
      </c>
      <c r="D261" s="2">
        <f>12+2+2</f>
        <v>16</v>
      </c>
      <c r="E261" s="10">
        <f t="shared" si="4"/>
        <v>216</v>
      </c>
    </row>
    <row r="262" spans="1:5" x14ac:dyDescent="0.25">
      <c r="A262" s="1" t="s">
        <v>839</v>
      </c>
      <c r="B262" s="1" t="s">
        <v>248</v>
      </c>
      <c r="C262" s="4">
        <v>23.4</v>
      </c>
      <c r="D262" s="2">
        <f>21+7</f>
        <v>28</v>
      </c>
      <c r="E262" s="10">
        <f t="shared" si="4"/>
        <v>655.19999999999993</v>
      </c>
    </row>
    <row r="263" spans="1:5" x14ac:dyDescent="0.25">
      <c r="A263" s="3" t="s">
        <v>840</v>
      </c>
      <c r="B263" s="1" t="s">
        <v>249</v>
      </c>
      <c r="C263" s="4">
        <v>31.84</v>
      </c>
      <c r="D263" s="2">
        <v>15</v>
      </c>
      <c r="E263" s="10">
        <f t="shared" si="4"/>
        <v>477.6</v>
      </c>
    </row>
    <row r="264" spans="1:5" x14ac:dyDescent="0.25">
      <c r="A264" s="3" t="s">
        <v>841</v>
      </c>
      <c r="B264" s="1" t="s">
        <v>250</v>
      </c>
      <c r="C264" s="4">
        <v>31.99</v>
      </c>
      <c r="D264" s="2">
        <v>8</v>
      </c>
      <c r="E264" s="10">
        <f t="shared" si="4"/>
        <v>255.92</v>
      </c>
    </row>
    <row r="265" spans="1:5" x14ac:dyDescent="0.25">
      <c r="A265" s="1" t="s">
        <v>842</v>
      </c>
      <c r="B265" s="1" t="s">
        <v>251</v>
      </c>
      <c r="C265" s="4">
        <v>5.7</v>
      </c>
      <c r="D265" s="2">
        <v>9</v>
      </c>
      <c r="E265" s="10">
        <f t="shared" si="4"/>
        <v>51.300000000000004</v>
      </c>
    </row>
    <row r="266" spans="1:5" x14ac:dyDescent="0.25">
      <c r="A266" s="1" t="s">
        <v>843</v>
      </c>
      <c r="B266" s="1" t="s">
        <v>252</v>
      </c>
      <c r="C266" s="4">
        <v>7.47</v>
      </c>
      <c r="D266" s="2">
        <f>240+70+2</f>
        <v>312</v>
      </c>
      <c r="E266" s="10">
        <f t="shared" si="4"/>
        <v>2330.64</v>
      </c>
    </row>
    <row r="267" spans="1:5" x14ac:dyDescent="0.25">
      <c r="A267" s="3" t="s">
        <v>844</v>
      </c>
      <c r="B267" s="3" t="s">
        <v>253</v>
      </c>
      <c r="C267" s="4">
        <v>5.7</v>
      </c>
      <c r="D267" s="2">
        <f>170+3+1+15</f>
        <v>189</v>
      </c>
      <c r="E267" s="10">
        <f t="shared" si="4"/>
        <v>1077.3</v>
      </c>
    </row>
    <row r="268" spans="1:5" x14ac:dyDescent="0.25">
      <c r="A268" s="3" t="s">
        <v>845</v>
      </c>
      <c r="B268" s="3" t="s">
        <v>254</v>
      </c>
      <c r="C268" s="6">
        <v>7.47</v>
      </c>
      <c r="D268" s="2">
        <v>2</v>
      </c>
      <c r="E268" s="10">
        <f t="shared" si="4"/>
        <v>14.94</v>
      </c>
    </row>
    <row r="269" spans="1:5" x14ac:dyDescent="0.25">
      <c r="A269" s="3" t="s">
        <v>846</v>
      </c>
      <c r="B269" s="3" t="s">
        <v>255</v>
      </c>
      <c r="C269" s="6">
        <v>5.7</v>
      </c>
      <c r="D269" s="2">
        <f>4+160+9</f>
        <v>173</v>
      </c>
      <c r="E269" s="10">
        <f t="shared" si="4"/>
        <v>986.1</v>
      </c>
    </row>
    <row r="270" spans="1:5" x14ac:dyDescent="0.25">
      <c r="A270" s="3" t="s">
        <v>847</v>
      </c>
      <c r="B270" s="3" t="s">
        <v>256</v>
      </c>
      <c r="C270" s="6">
        <v>7.47</v>
      </c>
      <c r="D270" s="2">
        <f>6+8</f>
        <v>14</v>
      </c>
      <c r="E270" s="10">
        <f t="shared" si="4"/>
        <v>104.58</v>
      </c>
    </row>
    <row r="271" spans="1:5" x14ac:dyDescent="0.25">
      <c r="A271" s="1" t="s">
        <v>848</v>
      </c>
      <c r="B271" s="1" t="s">
        <v>257</v>
      </c>
      <c r="C271" s="4">
        <v>5.6</v>
      </c>
      <c r="D271" s="2">
        <f>240+20+17</f>
        <v>277</v>
      </c>
      <c r="E271" s="10">
        <f t="shared" si="4"/>
        <v>1551.1999999999998</v>
      </c>
    </row>
    <row r="272" spans="1:5" x14ac:dyDescent="0.25">
      <c r="A272" s="1" t="s">
        <v>849</v>
      </c>
      <c r="B272" s="1" t="s">
        <v>258</v>
      </c>
      <c r="C272" s="4">
        <v>7.78</v>
      </c>
      <c r="D272" s="2">
        <v>20</v>
      </c>
      <c r="E272" s="10">
        <f t="shared" si="4"/>
        <v>155.6</v>
      </c>
    </row>
    <row r="273" spans="1:5" x14ac:dyDescent="0.25">
      <c r="A273" s="1" t="s">
        <v>850</v>
      </c>
      <c r="B273" s="1" t="s">
        <v>259</v>
      </c>
      <c r="C273" s="4">
        <v>8.19</v>
      </c>
      <c r="D273" s="2">
        <v>8</v>
      </c>
      <c r="E273" s="10">
        <f t="shared" si="4"/>
        <v>65.52</v>
      </c>
    </row>
    <row r="274" spans="1:5" x14ac:dyDescent="0.25">
      <c r="A274" s="1" t="s">
        <v>851</v>
      </c>
      <c r="B274" s="1" t="s">
        <v>260</v>
      </c>
      <c r="C274" s="4">
        <v>4.25</v>
      </c>
      <c r="D274" s="2">
        <v>4</v>
      </c>
      <c r="E274" s="10">
        <f t="shared" ref="E274:E322" si="5">C274*D274</f>
        <v>17</v>
      </c>
    </row>
    <row r="275" spans="1:5" x14ac:dyDescent="0.25">
      <c r="A275" s="3" t="s">
        <v>852</v>
      </c>
      <c r="B275" s="1" t="s">
        <v>261</v>
      </c>
      <c r="C275" s="4">
        <v>4.9400000000000004</v>
      </c>
      <c r="D275" s="2">
        <v>5</v>
      </c>
      <c r="E275" s="10">
        <f t="shared" si="5"/>
        <v>24.700000000000003</v>
      </c>
    </row>
    <row r="276" spans="1:5" x14ac:dyDescent="0.25">
      <c r="A276" s="1" t="s">
        <v>853</v>
      </c>
      <c r="B276" s="1" t="s">
        <v>262</v>
      </c>
      <c r="C276" s="4">
        <v>4.58</v>
      </c>
      <c r="D276" s="2">
        <f>18+468+6</f>
        <v>492</v>
      </c>
      <c r="E276" s="10">
        <f t="shared" si="5"/>
        <v>2253.36</v>
      </c>
    </row>
    <row r="277" spans="1:5" x14ac:dyDescent="0.25">
      <c r="A277" s="1" t="s">
        <v>854</v>
      </c>
      <c r="B277" s="1" t="s">
        <v>263</v>
      </c>
      <c r="C277" s="4">
        <v>4.58</v>
      </c>
      <c r="D277" s="2">
        <f>19+408+6</f>
        <v>433</v>
      </c>
      <c r="E277" s="10">
        <f t="shared" si="5"/>
        <v>1983.14</v>
      </c>
    </row>
    <row r="278" spans="1:5" x14ac:dyDescent="0.25">
      <c r="A278" s="3" t="s">
        <v>855</v>
      </c>
      <c r="B278" s="1" t="s">
        <v>264</v>
      </c>
      <c r="C278" s="5">
        <v>25.07</v>
      </c>
      <c r="D278" s="2">
        <f>33+51</f>
        <v>84</v>
      </c>
      <c r="E278" s="10">
        <f t="shared" si="5"/>
        <v>2105.88</v>
      </c>
    </row>
    <row r="279" spans="1:5" x14ac:dyDescent="0.25">
      <c r="A279" s="3" t="s">
        <v>856</v>
      </c>
      <c r="B279" s="3" t="s">
        <v>265</v>
      </c>
      <c r="C279" s="5">
        <v>6.86</v>
      </c>
      <c r="D279" s="2">
        <v>51</v>
      </c>
      <c r="E279" s="10">
        <f t="shared" si="5"/>
        <v>349.86</v>
      </c>
    </row>
    <row r="280" spans="1:5" x14ac:dyDescent="0.25">
      <c r="A280" s="3" t="s">
        <v>857</v>
      </c>
      <c r="B280" s="3" t="s">
        <v>266</v>
      </c>
      <c r="C280" s="5">
        <v>6.86</v>
      </c>
      <c r="D280" s="2">
        <v>63</v>
      </c>
      <c r="E280" s="10">
        <f t="shared" si="5"/>
        <v>432.18</v>
      </c>
    </row>
    <row r="281" spans="1:5" x14ac:dyDescent="0.25">
      <c r="A281" s="3" t="s">
        <v>858</v>
      </c>
      <c r="B281" s="3" t="s">
        <v>267</v>
      </c>
      <c r="C281" s="5">
        <v>8.33</v>
      </c>
      <c r="D281" s="2">
        <v>54</v>
      </c>
      <c r="E281" s="10">
        <f t="shared" si="5"/>
        <v>449.82</v>
      </c>
    </row>
    <row r="282" spans="1:5" x14ac:dyDescent="0.25">
      <c r="A282" s="3" t="s">
        <v>859</v>
      </c>
      <c r="B282" s="1" t="s">
        <v>268</v>
      </c>
      <c r="C282" s="5">
        <v>19.440000000000001</v>
      </c>
      <c r="D282" s="2">
        <v>22</v>
      </c>
      <c r="E282" s="10">
        <f t="shared" si="5"/>
        <v>427.68</v>
      </c>
    </row>
    <row r="283" spans="1:5" x14ac:dyDescent="0.25">
      <c r="A283" s="1" t="s">
        <v>860</v>
      </c>
      <c r="B283" s="1" t="s">
        <v>269</v>
      </c>
      <c r="C283" s="5">
        <v>25.49</v>
      </c>
      <c r="D283" s="2">
        <v>16</v>
      </c>
      <c r="E283" s="10">
        <f t="shared" si="5"/>
        <v>407.84</v>
      </c>
    </row>
    <row r="284" spans="1:5" x14ac:dyDescent="0.25">
      <c r="A284" s="1" t="s">
        <v>861</v>
      </c>
      <c r="B284" s="1" t="s">
        <v>270</v>
      </c>
      <c r="C284" s="5">
        <v>52</v>
      </c>
      <c r="D284" s="2">
        <v>16.899999999999999</v>
      </c>
      <c r="E284" s="10">
        <f t="shared" si="5"/>
        <v>878.8</v>
      </c>
    </row>
    <row r="285" spans="1:5" x14ac:dyDescent="0.25">
      <c r="A285" s="1" t="s">
        <v>862</v>
      </c>
      <c r="B285" s="1" t="s">
        <v>271</v>
      </c>
      <c r="C285" s="5">
        <v>22.5</v>
      </c>
      <c r="D285" s="2">
        <v>1</v>
      </c>
      <c r="E285" s="10">
        <f t="shared" si="5"/>
        <v>22.5</v>
      </c>
    </row>
    <row r="286" spans="1:5" x14ac:dyDescent="0.25">
      <c r="A286" s="3" t="s">
        <v>863</v>
      </c>
      <c r="B286" s="1" t="s">
        <v>272</v>
      </c>
      <c r="C286" s="5">
        <v>12.7</v>
      </c>
      <c r="D286" s="2">
        <f>2+1</f>
        <v>3</v>
      </c>
      <c r="E286" s="10">
        <f t="shared" si="5"/>
        <v>38.099999999999994</v>
      </c>
    </row>
    <row r="287" spans="1:5" x14ac:dyDescent="0.25">
      <c r="A287" s="1" t="s">
        <v>864</v>
      </c>
      <c r="B287" s="1" t="s">
        <v>273</v>
      </c>
      <c r="C287" s="5">
        <v>16.899999999999999</v>
      </c>
      <c r="D287" s="2">
        <f>2+1</f>
        <v>3</v>
      </c>
      <c r="E287" s="10">
        <f t="shared" si="5"/>
        <v>50.699999999999996</v>
      </c>
    </row>
    <row r="288" spans="1:5" x14ac:dyDescent="0.25">
      <c r="A288" s="1" t="s">
        <v>865</v>
      </c>
      <c r="B288" s="1" t="s">
        <v>274</v>
      </c>
      <c r="C288" s="5">
        <v>14.4</v>
      </c>
      <c r="D288" s="2">
        <v>1</v>
      </c>
      <c r="E288" s="10">
        <f t="shared" si="5"/>
        <v>14.4</v>
      </c>
    </row>
    <row r="289" spans="1:5" x14ac:dyDescent="0.25">
      <c r="A289" s="1" t="s">
        <v>866</v>
      </c>
      <c r="B289" s="1" t="s">
        <v>275</v>
      </c>
      <c r="C289" s="5">
        <v>19.8</v>
      </c>
      <c r="D289" s="2">
        <v>3</v>
      </c>
      <c r="E289" s="10">
        <f t="shared" si="5"/>
        <v>59.400000000000006</v>
      </c>
    </row>
    <row r="290" spans="1:5" x14ac:dyDescent="0.25">
      <c r="A290" s="1" t="s">
        <v>867</v>
      </c>
      <c r="B290" s="1" t="s">
        <v>276</v>
      </c>
      <c r="C290" s="5">
        <v>19.8</v>
      </c>
      <c r="D290" s="2">
        <v>11</v>
      </c>
      <c r="E290" s="10">
        <f t="shared" si="5"/>
        <v>217.8</v>
      </c>
    </row>
    <row r="291" spans="1:5" x14ac:dyDescent="0.25">
      <c r="A291" s="1" t="s">
        <v>868</v>
      </c>
      <c r="B291" s="1" t="s">
        <v>277</v>
      </c>
      <c r="C291" s="5">
        <v>13.9</v>
      </c>
      <c r="D291" s="2">
        <v>43</v>
      </c>
      <c r="E291" s="10">
        <f t="shared" si="5"/>
        <v>597.70000000000005</v>
      </c>
    </row>
    <row r="292" spans="1:5" x14ac:dyDescent="0.25">
      <c r="A292" s="1" t="s">
        <v>869</v>
      </c>
      <c r="B292" s="1" t="s">
        <v>278</v>
      </c>
      <c r="C292" s="4">
        <v>14.4</v>
      </c>
      <c r="D292" s="2">
        <v>4</v>
      </c>
      <c r="E292" s="10">
        <f t="shared" si="5"/>
        <v>57.6</v>
      </c>
    </row>
    <row r="293" spans="1:5" x14ac:dyDescent="0.25">
      <c r="A293" s="1" t="s">
        <v>870</v>
      </c>
      <c r="B293" s="1" t="s">
        <v>279</v>
      </c>
      <c r="C293" s="4">
        <v>4.5</v>
      </c>
      <c r="D293" s="2">
        <f>216+6+120</f>
        <v>342</v>
      </c>
      <c r="E293" s="10">
        <f t="shared" si="5"/>
        <v>1539</v>
      </c>
    </row>
    <row r="294" spans="1:5" x14ac:dyDescent="0.25">
      <c r="A294" s="1" t="s">
        <v>871</v>
      </c>
      <c r="B294" s="1" t="s">
        <v>280</v>
      </c>
      <c r="C294" s="4">
        <v>9.9</v>
      </c>
      <c r="D294" s="2">
        <f>3+102</f>
        <v>105</v>
      </c>
      <c r="E294" s="10">
        <f t="shared" si="5"/>
        <v>1039.5</v>
      </c>
    </row>
    <row r="295" spans="1:5" x14ac:dyDescent="0.25">
      <c r="A295" s="1" t="s">
        <v>872</v>
      </c>
      <c r="B295" s="1" t="s">
        <v>281</v>
      </c>
      <c r="C295" s="4">
        <v>45.58</v>
      </c>
      <c r="D295" s="2">
        <v>36</v>
      </c>
      <c r="E295" s="10">
        <f t="shared" si="5"/>
        <v>1640.8799999999999</v>
      </c>
    </row>
    <row r="296" spans="1:5" x14ac:dyDescent="0.25">
      <c r="A296" s="1" t="s">
        <v>873</v>
      </c>
      <c r="B296" s="1" t="s">
        <v>282</v>
      </c>
      <c r="C296" s="4">
        <v>4.5</v>
      </c>
      <c r="D296" s="2">
        <f>216+3+72</f>
        <v>291</v>
      </c>
      <c r="E296" s="10">
        <f t="shared" si="5"/>
        <v>1309.5</v>
      </c>
    </row>
    <row r="297" spans="1:5" x14ac:dyDescent="0.25">
      <c r="A297" s="1" t="s">
        <v>874</v>
      </c>
      <c r="B297" s="1" t="s">
        <v>283</v>
      </c>
      <c r="C297" s="4">
        <v>9.9</v>
      </c>
      <c r="D297" s="2">
        <f>144+2+114</f>
        <v>260</v>
      </c>
      <c r="E297" s="10">
        <f t="shared" si="5"/>
        <v>2574</v>
      </c>
    </row>
    <row r="298" spans="1:5" x14ac:dyDescent="0.25">
      <c r="A298" s="1" t="s">
        <v>875</v>
      </c>
      <c r="B298" s="1" t="s">
        <v>284</v>
      </c>
      <c r="C298" s="4">
        <v>39.78</v>
      </c>
      <c r="D298" s="2">
        <v>34</v>
      </c>
      <c r="E298" s="10">
        <f t="shared" si="5"/>
        <v>1352.52</v>
      </c>
    </row>
    <row r="299" spans="1:5" x14ac:dyDescent="0.25">
      <c r="A299" s="1" t="s">
        <v>876</v>
      </c>
      <c r="B299" s="1" t="s">
        <v>285</v>
      </c>
      <c r="C299" s="4">
        <v>4.5</v>
      </c>
      <c r="D299" s="2">
        <f>2+204</f>
        <v>206</v>
      </c>
      <c r="E299" s="10">
        <f t="shared" si="5"/>
        <v>927</v>
      </c>
    </row>
    <row r="300" spans="1:5" x14ac:dyDescent="0.25">
      <c r="A300" s="1" t="s">
        <v>877</v>
      </c>
      <c r="B300" s="1" t="s">
        <v>286</v>
      </c>
      <c r="C300" s="4">
        <v>9.9</v>
      </c>
      <c r="D300" s="2">
        <v>54</v>
      </c>
      <c r="E300" s="10">
        <f t="shared" si="5"/>
        <v>534.6</v>
      </c>
    </row>
    <row r="301" spans="1:5" x14ac:dyDescent="0.25">
      <c r="A301" s="1" t="s">
        <v>878</v>
      </c>
      <c r="B301" s="1" t="s">
        <v>287</v>
      </c>
      <c r="C301" s="4">
        <v>4.5</v>
      </c>
      <c r="D301" s="2">
        <f>216+9+132+144</f>
        <v>501</v>
      </c>
      <c r="E301" s="10">
        <f t="shared" si="5"/>
        <v>2254.5</v>
      </c>
    </row>
    <row r="302" spans="1:5" x14ac:dyDescent="0.25">
      <c r="A302" s="1" t="s">
        <v>879</v>
      </c>
      <c r="B302" s="1" t="s">
        <v>288</v>
      </c>
      <c r="C302" s="4">
        <v>9.9</v>
      </c>
      <c r="D302" s="2">
        <v>66</v>
      </c>
      <c r="E302" s="10">
        <f t="shared" si="5"/>
        <v>653.4</v>
      </c>
    </row>
    <row r="303" spans="1:5" x14ac:dyDescent="0.25">
      <c r="A303" s="1" t="s">
        <v>880</v>
      </c>
      <c r="B303" s="1" t="s">
        <v>289</v>
      </c>
      <c r="C303" s="4">
        <v>16.260000000000002</v>
      </c>
      <c r="D303" s="2">
        <f>77+12</f>
        <v>89</v>
      </c>
      <c r="E303" s="10">
        <f t="shared" si="5"/>
        <v>1447.14</v>
      </c>
    </row>
    <row r="304" spans="1:5" x14ac:dyDescent="0.25">
      <c r="A304" s="1" t="s">
        <v>881</v>
      </c>
      <c r="B304" s="1" t="s">
        <v>290</v>
      </c>
      <c r="C304" s="4">
        <v>16.260000000000002</v>
      </c>
      <c r="D304" s="2">
        <f>3+30</f>
        <v>33</v>
      </c>
      <c r="E304" s="10">
        <f t="shared" si="5"/>
        <v>536.58000000000004</v>
      </c>
    </row>
    <row r="305" spans="1:5" x14ac:dyDescent="0.25">
      <c r="A305" s="1"/>
      <c r="B305" s="1" t="s">
        <v>1201</v>
      </c>
      <c r="C305" s="4">
        <v>28</v>
      </c>
      <c r="D305" s="2">
        <v>6</v>
      </c>
      <c r="E305" s="10">
        <f t="shared" si="5"/>
        <v>168</v>
      </c>
    </row>
    <row r="306" spans="1:5" x14ac:dyDescent="0.25">
      <c r="A306" s="1" t="s">
        <v>882</v>
      </c>
      <c r="B306" s="1" t="s">
        <v>291</v>
      </c>
      <c r="C306" s="4">
        <v>1.78</v>
      </c>
      <c r="D306" s="2">
        <f>34+6</f>
        <v>40</v>
      </c>
      <c r="E306" s="10">
        <f t="shared" si="5"/>
        <v>71.2</v>
      </c>
    </row>
    <row r="307" spans="1:5" x14ac:dyDescent="0.25">
      <c r="A307" s="1" t="s">
        <v>883</v>
      </c>
      <c r="B307" s="1" t="s">
        <v>292</v>
      </c>
      <c r="C307" s="4">
        <v>4.3600000000000003</v>
      </c>
      <c r="D307" s="2">
        <f>13+36</f>
        <v>49</v>
      </c>
      <c r="E307" s="10">
        <f t="shared" si="5"/>
        <v>213.64000000000001</v>
      </c>
    </row>
    <row r="308" spans="1:5" x14ac:dyDescent="0.25">
      <c r="A308" s="1" t="s">
        <v>884</v>
      </c>
      <c r="B308" s="1" t="s">
        <v>293</v>
      </c>
      <c r="C308" s="4">
        <v>4.3600000000000003</v>
      </c>
      <c r="D308" s="2">
        <f>38+5</f>
        <v>43</v>
      </c>
      <c r="E308" s="10">
        <f t="shared" si="5"/>
        <v>187.48000000000002</v>
      </c>
    </row>
    <row r="309" spans="1:5" x14ac:dyDescent="0.25">
      <c r="A309" s="1" t="s">
        <v>885</v>
      </c>
      <c r="B309" s="1" t="s">
        <v>294</v>
      </c>
      <c r="C309" s="4">
        <v>4.3600000000000003</v>
      </c>
      <c r="D309" s="2">
        <f>54+7+90</f>
        <v>151</v>
      </c>
      <c r="E309" s="10">
        <f t="shared" si="5"/>
        <v>658.36</v>
      </c>
    </row>
    <row r="310" spans="1:5" x14ac:dyDescent="0.25">
      <c r="A310" s="1" t="s">
        <v>886</v>
      </c>
      <c r="B310" s="1" t="s">
        <v>295</v>
      </c>
      <c r="C310" s="4">
        <v>4.3600000000000003</v>
      </c>
      <c r="D310" s="2">
        <v>5</v>
      </c>
      <c r="E310" s="10">
        <f t="shared" si="5"/>
        <v>21.8</v>
      </c>
    </row>
    <row r="311" spans="1:5" x14ac:dyDescent="0.25">
      <c r="A311" s="1" t="s">
        <v>887</v>
      </c>
      <c r="B311" s="1" t="s">
        <v>296</v>
      </c>
      <c r="C311" s="4">
        <v>11.7</v>
      </c>
      <c r="D311" s="2">
        <v>12</v>
      </c>
      <c r="E311" s="10">
        <f t="shared" si="5"/>
        <v>140.39999999999998</v>
      </c>
    </row>
    <row r="312" spans="1:5" x14ac:dyDescent="0.25">
      <c r="A312" s="1" t="s">
        <v>888</v>
      </c>
      <c r="B312" s="1" t="s">
        <v>297</v>
      </c>
      <c r="C312" s="4">
        <v>10.6</v>
      </c>
      <c r="D312" s="2">
        <v>53</v>
      </c>
      <c r="E312" s="10">
        <f t="shared" si="5"/>
        <v>561.79999999999995</v>
      </c>
    </row>
    <row r="313" spans="1:5" x14ac:dyDescent="0.25">
      <c r="A313" s="1" t="s">
        <v>889</v>
      </c>
      <c r="B313" s="1" t="s">
        <v>298</v>
      </c>
      <c r="C313" s="4">
        <v>19.47</v>
      </c>
      <c r="D313" s="2">
        <v>8</v>
      </c>
      <c r="E313" s="10">
        <f t="shared" si="5"/>
        <v>155.76</v>
      </c>
    </row>
    <row r="314" spans="1:5" x14ac:dyDescent="0.25">
      <c r="A314" s="1" t="s">
        <v>890</v>
      </c>
      <c r="B314" s="1" t="s">
        <v>299</v>
      </c>
      <c r="C314" s="4">
        <v>4.4000000000000004</v>
      </c>
      <c r="D314" s="2">
        <f>132+7</f>
        <v>139</v>
      </c>
      <c r="E314" s="10">
        <f t="shared" si="5"/>
        <v>611.6</v>
      </c>
    </row>
    <row r="315" spans="1:5" x14ac:dyDescent="0.25">
      <c r="A315" s="1" t="s">
        <v>891</v>
      </c>
      <c r="B315" s="1" t="s">
        <v>300</v>
      </c>
      <c r="C315" s="5">
        <v>52.8</v>
      </c>
      <c r="D315" s="2">
        <v>11.85</v>
      </c>
      <c r="E315" s="10">
        <f t="shared" si="5"/>
        <v>625.67999999999995</v>
      </c>
    </row>
    <row r="316" spans="1:5" x14ac:dyDescent="0.25">
      <c r="A316" s="1" t="s">
        <v>892</v>
      </c>
      <c r="B316" s="1" t="s">
        <v>301</v>
      </c>
      <c r="C316" s="5">
        <v>4.9000000000000004</v>
      </c>
      <c r="D316" s="2">
        <v>5</v>
      </c>
      <c r="E316" s="10">
        <f t="shared" si="5"/>
        <v>24.5</v>
      </c>
    </row>
    <row r="317" spans="1:5" x14ac:dyDescent="0.25">
      <c r="A317" s="1" t="s">
        <v>893</v>
      </c>
      <c r="B317" s="1" t="s">
        <v>302</v>
      </c>
      <c r="C317" s="5">
        <v>8</v>
      </c>
      <c r="D317" s="2">
        <v>11</v>
      </c>
      <c r="E317" s="10">
        <f t="shared" si="5"/>
        <v>88</v>
      </c>
    </row>
    <row r="318" spans="1:5" x14ac:dyDescent="0.25">
      <c r="A318" s="1" t="s">
        <v>894</v>
      </c>
      <c r="B318" s="1" t="s">
        <v>303</v>
      </c>
      <c r="C318" s="5">
        <v>5.8</v>
      </c>
      <c r="D318" s="2">
        <f>90+10</f>
        <v>100</v>
      </c>
      <c r="E318" s="10">
        <f t="shared" si="5"/>
        <v>580</v>
      </c>
    </row>
    <row r="319" spans="1:5" x14ac:dyDescent="0.25">
      <c r="A319" s="1" t="s">
        <v>895</v>
      </c>
      <c r="B319" s="1" t="s">
        <v>304</v>
      </c>
      <c r="C319" s="5">
        <v>5.8</v>
      </c>
      <c r="D319" s="2">
        <f>37+160</f>
        <v>197</v>
      </c>
      <c r="E319" s="10">
        <f t="shared" si="5"/>
        <v>1142.5999999999999</v>
      </c>
    </row>
    <row r="320" spans="1:5" x14ac:dyDescent="0.25">
      <c r="A320" s="1" t="s">
        <v>1208</v>
      </c>
      <c r="B320" s="1" t="s">
        <v>1186</v>
      </c>
      <c r="C320" s="5">
        <v>31.56</v>
      </c>
      <c r="D320" s="2">
        <v>5</v>
      </c>
      <c r="E320" s="10">
        <f t="shared" si="5"/>
        <v>157.79999999999998</v>
      </c>
    </row>
    <row r="321" spans="1:5" x14ac:dyDescent="0.25">
      <c r="A321" s="1" t="s">
        <v>1207</v>
      </c>
      <c r="B321" s="1" t="s">
        <v>1187</v>
      </c>
      <c r="C321" s="5">
        <v>44.15</v>
      </c>
      <c r="D321" s="2">
        <v>6</v>
      </c>
      <c r="E321" s="10">
        <f t="shared" si="5"/>
        <v>264.89999999999998</v>
      </c>
    </row>
    <row r="322" spans="1:5" x14ac:dyDescent="0.25">
      <c r="A322" s="1" t="s">
        <v>896</v>
      </c>
      <c r="B322" s="1" t="s">
        <v>305</v>
      </c>
      <c r="C322" s="4">
        <v>8.92</v>
      </c>
      <c r="D322" s="2">
        <f>72+5+11</f>
        <v>88</v>
      </c>
      <c r="E322" s="10">
        <f t="shared" si="5"/>
        <v>784.96</v>
      </c>
    </row>
    <row r="323" spans="1:5" x14ac:dyDescent="0.25">
      <c r="A323" s="1" t="s">
        <v>897</v>
      </c>
      <c r="B323" s="1" t="s">
        <v>306</v>
      </c>
      <c r="C323" s="4">
        <v>25.52</v>
      </c>
      <c r="D323" s="2">
        <f>24+4+2</f>
        <v>30</v>
      </c>
      <c r="E323" s="10">
        <f t="shared" ref="E323:E365" si="6">C323*D323</f>
        <v>765.6</v>
      </c>
    </row>
    <row r="324" spans="1:5" x14ac:dyDescent="0.25">
      <c r="A324" s="1" t="s">
        <v>898</v>
      </c>
      <c r="B324" s="1" t="s">
        <v>307</v>
      </c>
      <c r="C324" s="4">
        <v>5.25</v>
      </c>
      <c r="D324" s="2">
        <f>20+10</f>
        <v>30</v>
      </c>
      <c r="E324" s="10">
        <f t="shared" si="6"/>
        <v>157.5</v>
      </c>
    </row>
    <row r="325" spans="1:5" x14ac:dyDescent="0.25">
      <c r="A325" s="1" t="s">
        <v>899</v>
      </c>
      <c r="B325" s="1" t="s">
        <v>308</v>
      </c>
      <c r="C325" s="4">
        <v>5.25</v>
      </c>
      <c r="D325" s="2">
        <f>10+20+90</f>
        <v>120</v>
      </c>
      <c r="E325" s="10">
        <f t="shared" si="6"/>
        <v>630</v>
      </c>
    </row>
    <row r="326" spans="1:5" x14ac:dyDescent="0.25">
      <c r="A326" s="1" t="s">
        <v>900</v>
      </c>
      <c r="B326" s="1" t="s">
        <v>309</v>
      </c>
      <c r="C326" s="4">
        <v>5.35</v>
      </c>
      <c r="D326" s="2">
        <v>10</v>
      </c>
      <c r="E326" s="10">
        <f t="shared" si="6"/>
        <v>53.5</v>
      </c>
    </row>
    <row r="327" spans="1:5" x14ac:dyDescent="0.25">
      <c r="A327" s="1" t="s">
        <v>901</v>
      </c>
      <c r="B327" s="1" t="s">
        <v>310</v>
      </c>
      <c r="C327" s="4">
        <v>5.5</v>
      </c>
      <c r="D327" s="2">
        <f>40+10</f>
        <v>50</v>
      </c>
      <c r="E327" s="10">
        <f t="shared" si="6"/>
        <v>275</v>
      </c>
    </row>
    <row r="328" spans="1:5" x14ac:dyDescent="0.25">
      <c r="A328" s="1" t="s">
        <v>902</v>
      </c>
      <c r="B328" s="1" t="s">
        <v>311</v>
      </c>
      <c r="C328" s="4">
        <v>5.35</v>
      </c>
      <c r="D328" s="2">
        <f>10+10</f>
        <v>20</v>
      </c>
      <c r="E328" s="10">
        <f t="shared" si="6"/>
        <v>107</v>
      </c>
    </row>
    <row r="329" spans="1:5" x14ac:dyDescent="0.25">
      <c r="A329" s="1" t="s">
        <v>903</v>
      </c>
      <c r="B329" s="1" t="s">
        <v>312</v>
      </c>
      <c r="C329" s="4">
        <v>5.5</v>
      </c>
      <c r="D329" s="2">
        <f>30+10+7</f>
        <v>47</v>
      </c>
      <c r="E329" s="10">
        <f t="shared" si="6"/>
        <v>258.5</v>
      </c>
    </row>
    <row r="330" spans="1:5" x14ac:dyDescent="0.25">
      <c r="A330" s="1" t="s">
        <v>904</v>
      </c>
      <c r="B330" s="1" t="s">
        <v>313</v>
      </c>
      <c r="C330" s="5">
        <v>6.94</v>
      </c>
      <c r="D330" s="2">
        <f>15+288</f>
        <v>303</v>
      </c>
      <c r="E330" s="10">
        <f t="shared" si="6"/>
        <v>2102.8200000000002</v>
      </c>
    </row>
    <row r="331" spans="1:5" x14ac:dyDescent="0.25">
      <c r="A331" s="1" t="s">
        <v>905</v>
      </c>
      <c r="B331" s="1" t="s">
        <v>314</v>
      </c>
      <c r="C331" s="5">
        <v>11.21</v>
      </c>
      <c r="D331" s="2">
        <f>35+72</f>
        <v>107</v>
      </c>
      <c r="E331" s="10">
        <f t="shared" si="6"/>
        <v>1199.47</v>
      </c>
    </row>
    <row r="332" spans="1:5" x14ac:dyDescent="0.25">
      <c r="A332" s="1" t="s">
        <v>906</v>
      </c>
      <c r="B332" s="1" t="s">
        <v>315</v>
      </c>
      <c r="C332" s="5">
        <v>11.21</v>
      </c>
      <c r="D332" s="2">
        <f>7+216</f>
        <v>223</v>
      </c>
      <c r="E332" s="10">
        <f t="shared" si="6"/>
        <v>2499.8300000000004</v>
      </c>
    </row>
    <row r="333" spans="1:5" x14ac:dyDescent="0.25">
      <c r="A333" s="1" t="s">
        <v>907</v>
      </c>
      <c r="B333" s="1" t="s">
        <v>316</v>
      </c>
      <c r="C333" s="5">
        <v>11.21</v>
      </c>
      <c r="D333" s="2">
        <f>8+144</f>
        <v>152</v>
      </c>
      <c r="E333" s="10">
        <f t="shared" si="6"/>
        <v>1703.92</v>
      </c>
    </row>
    <row r="334" spans="1:5" x14ac:dyDescent="0.25">
      <c r="A334" s="1" t="s">
        <v>908</v>
      </c>
      <c r="B334" s="1" t="s">
        <v>317</v>
      </c>
      <c r="C334" s="5">
        <v>11.21</v>
      </c>
      <c r="D334" s="2">
        <f>35+52+216</f>
        <v>303</v>
      </c>
      <c r="E334" s="10">
        <f t="shared" si="6"/>
        <v>3396.63</v>
      </c>
    </row>
    <row r="335" spans="1:5" x14ac:dyDescent="0.25">
      <c r="A335" s="1" t="s">
        <v>909</v>
      </c>
      <c r="B335" s="1" t="s">
        <v>318</v>
      </c>
      <c r="C335" s="5">
        <v>11.21</v>
      </c>
      <c r="D335" s="2">
        <f>30+72</f>
        <v>102</v>
      </c>
      <c r="E335" s="10">
        <f t="shared" si="6"/>
        <v>1143.42</v>
      </c>
    </row>
    <row r="336" spans="1:5" x14ac:dyDescent="0.25">
      <c r="A336" s="1" t="s">
        <v>910</v>
      </c>
      <c r="B336" s="1" t="s">
        <v>319</v>
      </c>
      <c r="C336" s="5">
        <v>6.94</v>
      </c>
      <c r="D336" s="2">
        <f>44+216</f>
        <v>260</v>
      </c>
      <c r="E336" s="10">
        <f t="shared" si="6"/>
        <v>1804.4</v>
      </c>
    </row>
    <row r="337" spans="1:5" x14ac:dyDescent="0.25">
      <c r="A337" s="1" t="s">
        <v>911</v>
      </c>
      <c r="B337" s="1" t="s">
        <v>320</v>
      </c>
      <c r="C337" s="5">
        <v>15.16</v>
      </c>
      <c r="D337" s="2">
        <f>47+72</f>
        <v>119</v>
      </c>
      <c r="E337" s="10">
        <f t="shared" si="6"/>
        <v>1804.04</v>
      </c>
    </row>
    <row r="338" spans="1:5" x14ac:dyDescent="0.25">
      <c r="A338" s="1" t="s">
        <v>912</v>
      </c>
      <c r="B338" s="1" t="s">
        <v>321</v>
      </c>
      <c r="C338" s="5">
        <v>15.36</v>
      </c>
      <c r="D338" s="2">
        <v>57</v>
      </c>
      <c r="E338" s="10">
        <f t="shared" si="6"/>
        <v>875.52</v>
      </c>
    </row>
    <row r="339" spans="1:5" x14ac:dyDescent="0.25">
      <c r="A339" s="1" t="s">
        <v>913</v>
      </c>
      <c r="B339" s="1" t="s">
        <v>322</v>
      </c>
      <c r="C339" s="5">
        <v>10.84</v>
      </c>
      <c r="D339" s="2">
        <v>57</v>
      </c>
      <c r="E339" s="10">
        <f t="shared" si="6"/>
        <v>617.88</v>
      </c>
    </row>
    <row r="340" spans="1:5" x14ac:dyDescent="0.25">
      <c r="A340" s="1" t="s">
        <v>914</v>
      </c>
      <c r="B340" s="1" t="s">
        <v>323</v>
      </c>
      <c r="C340" s="5">
        <v>13.55</v>
      </c>
      <c r="D340" s="2">
        <v>42</v>
      </c>
      <c r="E340" s="10">
        <f t="shared" si="6"/>
        <v>569.1</v>
      </c>
    </row>
    <row r="341" spans="1:5" x14ac:dyDescent="0.25">
      <c r="A341" s="1" t="s">
        <v>915</v>
      </c>
      <c r="B341" s="1" t="s">
        <v>324</v>
      </c>
      <c r="C341" s="5">
        <v>6.94</v>
      </c>
      <c r="D341" s="2">
        <v>42</v>
      </c>
      <c r="E341" s="10">
        <f t="shared" si="6"/>
        <v>291.48</v>
      </c>
    </row>
    <row r="342" spans="1:5" x14ac:dyDescent="0.25">
      <c r="A342" s="1" t="s">
        <v>916</v>
      </c>
      <c r="B342" s="1" t="s">
        <v>325</v>
      </c>
      <c r="C342" s="5">
        <v>6.94</v>
      </c>
      <c r="D342" s="2">
        <f>33+216</f>
        <v>249</v>
      </c>
      <c r="E342" s="10">
        <f t="shared" si="6"/>
        <v>1728.0600000000002</v>
      </c>
    </row>
    <row r="343" spans="1:5" x14ac:dyDescent="0.25">
      <c r="A343" s="1" t="s">
        <v>917</v>
      </c>
      <c r="B343" s="1" t="s">
        <v>326</v>
      </c>
      <c r="C343" s="5">
        <v>15.16</v>
      </c>
      <c r="D343" s="2">
        <f>35+37+2</f>
        <v>74</v>
      </c>
      <c r="E343" s="10">
        <f t="shared" si="6"/>
        <v>1121.8399999999999</v>
      </c>
    </row>
    <row r="344" spans="1:5" x14ac:dyDescent="0.25">
      <c r="A344" s="1" t="s">
        <v>918</v>
      </c>
      <c r="B344" s="1" t="s">
        <v>327</v>
      </c>
      <c r="C344" s="5">
        <v>15.16</v>
      </c>
      <c r="D344" s="2">
        <v>20</v>
      </c>
      <c r="E344" s="10">
        <f t="shared" si="6"/>
        <v>303.2</v>
      </c>
    </row>
    <row r="345" spans="1:5" x14ac:dyDescent="0.25">
      <c r="A345" s="1" t="s">
        <v>919</v>
      </c>
      <c r="B345" s="1" t="s">
        <v>328</v>
      </c>
      <c r="C345" s="5">
        <v>15.16</v>
      </c>
      <c r="D345" s="2">
        <f>25+30+2</f>
        <v>57</v>
      </c>
      <c r="E345" s="10">
        <f t="shared" si="6"/>
        <v>864.12</v>
      </c>
    </row>
    <row r="346" spans="1:5" x14ac:dyDescent="0.25">
      <c r="A346" s="1" t="s">
        <v>920</v>
      </c>
      <c r="B346" s="1" t="s">
        <v>329</v>
      </c>
      <c r="C346" s="4">
        <v>2.8</v>
      </c>
      <c r="D346" s="2">
        <f>1044+8+12</f>
        <v>1064</v>
      </c>
      <c r="E346" s="10">
        <f t="shared" si="6"/>
        <v>2979.2</v>
      </c>
    </row>
    <row r="347" spans="1:5" x14ac:dyDescent="0.25">
      <c r="A347" s="1" t="s">
        <v>921</v>
      </c>
      <c r="B347" s="1" t="s">
        <v>330</v>
      </c>
      <c r="C347" s="4">
        <v>14.85</v>
      </c>
      <c r="D347" s="2">
        <v>3</v>
      </c>
      <c r="E347" s="10">
        <f t="shared" si="6"/>
        <v>44.55</v>
      </c>
    </row>
    <row r="348" spans="1:5" x14ac:dyDescent="0.25">
      <c r="A348" s="1" t="s">
        <v>922</v>
      </c>
      <c r="B348" s="1" t="s">
        <v>331</v>
      </c>
      <c r="C348" s="4">
        <v>8.4</v>
      </c>
      <c r="D348" s="2">
        <f>3+6</f>
        <v>9</v>
      </c>
      <c r="E348" s="10">
        <f t="shared" si="6"/>
        <v>75.600000000000009</v>
      </c>
    </row>
    <row r="349" spans="1:5" x14ac:dyDescent="0.25">
      <c r="A349" s="1" t="s">
        <v>923</v>
      </c>
      <c r="B349" s="1" t="s">
        <v>332</v>
      </c>
      <c r="C349" s="5">
        <v>68.06</v>
      </c>
      <c r="D349" s="2">
        <v>93</v>
      </c>
      <c r="E349" s="10">
        <f t="shared" si="6"/>
        <v>6329.58</v>
      </c>
    </row>
    <row r="350" spans="1:5" x14ac:dyDescent="0.25">
      <c r="A350" s="1" t="s">
        <v>924</v>
      </c>
      <c r="B350" s="1" t="s">
        <v>333</v>
      </c>
      <c r="C350" s="5">
        <v>90.97</v>
      </c>
      <c r="D350" s="2">
        <v>9</v>
      </c>
      <c r="E350" s="10">
        <f t="shared" si="6"/>
        <v>818.73</v>
      </c>
    </row>
    <row r="351" spans="1:5" x14ac:dyDescent="0.25">
      <c r="A351" s="1" t="s">
        <v>925</v>
      </c>
      <c r="B351" s="1" t="s">
        <v>334</v>
      </c>
      <c r="C351" s="4">
        <v>41.67</v>
      </c>
      <c r="D351" s="2">
        <v>20</v>
      </c>
      <c r="E351" s="10">
        <f t="shared" si="6"/>
        <v>833.40000000000009</v>
      </c>
    </row>
    <row r="352" spans="1:5" x14ac:dyDescent="0.25">
      <c r="A352" s="1" t="s">
        <v>926</v>
      </c>
      <c r="B352" s="1" t="s">
        <v>335</v>
      </c>
      <c r="C352" s="4">
        <v>25.1</v>
      </c>
      <c r="D352" s="2">
        <f>5+3</f>
        <v>8</v>
      </c>
      <c r="E352" s="10">
        <f t="shared" si="6"/>
        <v>200.8</v>
      </c>
    </row>
    <row r="353" spans="1:5" x14ac:dyDescent="0.25">
      <c r="A353" s="1" t="s">
        <v>927</v>
      </c>
      <c r="B353" s="1" t="s">
        <v>336</v>
      </c>
      <c r="C353" s="4">
        <v>4.55</v>
      </c>
      <c r="D353" s="2">
        <f>118+3</f>
        <v>121</v>
      </c>
      <c r="E353" s="10">
        <f t="shared" si="6"/>
        <v>550.54999999999995</v>
      </c>
    </row>
    <row r="354" spans="1:5" x14ac:dyDescent="0.25">
      <c r="A354" s="1" t="s">
        <v>928</v>
      </c>
      <c r="B354" s="1" t="s">
        <v>337</v>
      </c>
      <c r="C354" s="4">
        <v>27.8</v>
      </c>
      <c r="D354" s="2">
        <v>3</v>
      </c>
      <c r="E354" s="10">
        <f t="shared" si="6"/>
        <v>83.4</v>
      </c>
    </row>
    <row r="355" spans="1:5" x14ac:dyDescent="0.25">
      <c r="A355" s="1" t="s">
        <v>929</v>
      </c>
      <c r="B355" s="1" t="s">
        <v>338</v>
      </c>
      <c r="C355" s="4">
        <v>25.73</v>
      </c>
      <c r="D355" s="2">
        <v>28</v>
      </c>
      <c r="E355" s="10">
        <f t="shared" si="6"/>
        <v>720.44</v>
      </c>
    </row>
    <row r="356" spans="1:5" x14ac:dyDescent="0.25">
      <c r="A356" s="1" t="s">
        <v>930</v>
      </c>
      <c r="B356" s="1" t="s">
        <v>339</v>
      </c>
      <c r="C356" s="4">
        <v>25.73</v>
      </c>
      <c r="D356" s="2">
        <v>22</v>
      </c>
      <c r="E356" s="10">
        <f t="shared" si="6"/>
        <v>566.06000000000006</v>
      </c>
    </row>
    <row r="357" spans="1:5" x14ac:dyDescent="0.25">
      <c r="A357" s="1" t="s">
        <v>931</v>
      </c>
      <c r="B357" s="1" t="s">
        <v>340</v>
      </c>
      <c r="C357" s="4">
        <v>15.25</v>
      </c>
      <c r="D357" s="2">
        <v>22</v>
      </c>
      <c r="E357" s="10">
        <f t="shared" si="6"/>
        <v>335.5</v>
      </c>
    </row>
    <row r="358" spans="1:5" x14ac:dyDescent="0.25">
      <c r="A358" s="1" t="s">
        <v>932</v>
      </c>
      <c r="B358" s="1" t="s">
        <v>341</v>
      </c>
      <c r="C358" s="4">
        <v>15.5</v>
      </c>
      <c r="D358" s="2">
        <v>52</v>
      </c>
      <c r="E358" s="10">
        <f t="shared" si="6"/>
        <v>806</v>
      </c>
    </row>
    <row r="359" spans="1:5" x14ac:dyDescent="0.25">
      <c r="A359" s="1" t="s">
        <v>933</v>
      </c>
      <c r="B359" s="1" t="s">
        <v>342</v>
      </c>
      <c r="C359" s="4">
        <v>37.380000000000003</v>
      </c>
      <c r="D359" s="2">
        <v>9</v>
      </c>
      <c r="E359" s="10">
        <f t="shared" si="6"/>
        <v>336.42</v>
      </c>
    </row>
    <row r="360" spans="1:5" x14ac:dyDescent="0.25">
      <c r="A360" s="1" t="s">
        <v>934</v>
      </c>
      <c r="B360" s="1" t="s">
        <v>343</v>
      </c>
      <c r="C360" s="4">
        <v>27.04</v>
      </c>
      <c r="D360" s="2">
        <v>2</v>
      </c>
      <c r="E360" s="10">
        <f t="shared" si="6"/>
        <v>54.08</v>
      </c>
    </row>
    <row r="361" spans="1:5" x14ac:dyDescent="0.25">
      <c r="A361" s="1" t="s">
        <v>935</v>
      </c>
      <c r="B361" s="1" t="s">
        <v>344</v>
      </c>
      <c r="C361" s="4">
        <v>250.7</v>
      </c>
      <c r="D361" s="2">
        <v>5</v>
      </c>
      <c r="E361" s="10">
        <f t="shared" si="6"/>
        <v>1253.5</v>
      </c>
    </row>
    <row r="362" spans="1:5" x14ac:dyDescent="0.25">
      <c r="A362" s="1" t="s">
        <v>936</v>
      </c>
      <c r="B362" s="1" t="s">
        <v>345</v>
      </c>
      <c r="C362" s="4">
        <v>59.21</v>
      </c>
      <c r="D362" s="2">
        <f>42+3</f>
        <v>45</v>
      </c>
      <c r="E362" s="10">
        <f t="shared" si="6"/>
        <v>2664.45</v>
      </c>
    </row>
    <row r="363" spans="1:5" x14ac:dyDescent="0.25">
      <c r="A363" s="1" t="s">
        <v>937</v>
      </c>
      <c r="B363" s="1" t="s">
        <v>346</v>
      </c>
      <c r="C363" s="5">
        <v>6.46</v>
      </c>
      <c r="D363" s="2">
        <f>1896+18+7+72</f>
        <v>1993</v>
      </c>
      <c r="E363" s="10">
        <f t="shared" si="6"/>
        <v>12874.78</v>
      </c>
    </row>
    <row r="364" spans="1:5" x14ac:dyDescent="0.25">
      <c r="A364" s="1" t="s">
        <v>938</v>
      </c>
      <c r="B364" s="1" t="s">
        <v>347</v>
      </c>
      <c r="C364" s="4">
        <v>78.599999999999994</v>
      </c>
      <c r="D364" s="2">
        <f>24+9</f>
        <v>33</v>
      </c>
      <c r="E364" s="10">
        <f t="shared" si="6"/>
        <v>2593.7999999999997</v>
      </c>
    </row>
    <row r="365" spans="1:5" x14ac:dyDescent="0.25">
      <c r="A365" s="1" t="s">
        <v>939</v>
      </c>
      <c r="B365" s="1" t="s">
        <v>348</v>
      </c>
      <c r="C365" s="4">
        <v>24.2</v>
      </c>
      <c r="D365" s="2">
        <f>65+2</f>
        <v>67</v>
      </c>
      <c r="E365" s="10">
        <f t="shared" si="6"/>
        <v>1621.3999999999999</v>
      </c>
    </row>
    <row r="366" spans="1:5" x14ac:dyDescent="0.25">
      <c r="A366" s="1" t="s">
        <v>940</v>
      </c>
      <c r="B366" s="1" t="s">
        <v>349</v>
      </c>
      <c r="C366" s="4">
        <v>5.18</v>
      </c>
      <c r="D366" s="2">
        <v>8</v>
      </c>
      <c r="E366" s="10">
        <f t="shared" ref="E366:E412" si="7">C366*D366</f>
        <v>41.44</v>
      </c>
    </row>
    <row r="367" spans="1:5" x14ac:dyDescent="0.25">
      <c r="A367" s="1" t="s">
        <v>941</v>
      </c>
      <c r="B367" s="1" t="s">
        <v>350</v>
      </c>
      <c r="C367" s="4">
        <v>3.96</v>
      </c>
      <c r="D367" s="2">
        <v>11</v>
      </c>
      <c r="E367" s="10">
        <f t="shared" si="7"/>
        <v>43.56</v>
      </c>
    </row>
    <row r="368" spans="1:5" x14ac:dyDescent="0.25">
      <c r="A368" s="1" t="s">
        <v>942</v>
      </c>
      <c r="B368" s="1" t="s">
        <v>351</v>
      </c>
      <c r="C368" s="4">
        <v>3.81</v>
      </c>
      <c r="D368" s="2">
        <v>5</v>
      </c>
      <c r="E368" s="10">
        <f t="shared" si="7"/>
        <v>19.05</v>
      </c>
    </row>
    <row r="369" spans="1:5" x14ac:dyDescent="0.25">
      <c r="A369" s="1" t="s">
        <v>943</v>
      </c>
      <c r="B369" s="1" t="s">
        <v>352</v>
      </c>
      <c r="C369" s="4">
        <v>4.32</v>
      </c>
      <c r="D369" s="2">
        <v>8</v>
      </c>
      <c r="E369" s="10">
        <f t="shared" si="7"/>
        <v>34.56</v>
      </c>
    </row>
    <row r="370" spans="1:5" x14ac:dyDescent="0.25">
      <c r="A370" s="1" t="s">
        <v>944</v>
      </c>
      <c r="B370" s="1" t="s">
        <v>353</v>
      </c>
      <c r="C370" s="4">
        <v>10.52</v>
      </c>
      <c r="D370" s="2">
        <f>12+12</f>
        <v>24</v>
      </c>
      <c r="E370" s="10">
        <f t="shared" si="7"/>
        <v>252.48</v>
      </c>
    </row>
    <row r="371" spans="1:5" x14ac:dyDescent="0.25">
      <c r="A371" s="1" t="s">
        <v>945</v>
      </c>
      <c r="B371" s="1" t="s">
        <v>354</v>
      </c>
      <c r="C371" s="4">
        <v>7.18</v>
      </c>
      <c r="D371" s="2">
        <v>101</v>
      </c>
      <c r="E371" s="10">
        <f t="shared" si="7"/>
        <v>725.18</v>
      </c>
    </row>
    <row r="372" spans="1:5" x14ac:dyDescent="0.25">
      <c r="A372" s="1" t="s">
        <v>946</v>
      </c>
      <c r="B372" s="1" t="s">
        <v>355</v>
      </c>
      <c r="C372" s="4">
        <v>5.52</v>
      </c>
      <c r="D372" s="2">
        <f>17+213</f>
        <v>230</v>
      </c>
      <c r="E372" s="10">
        <f t="shared" si="7"/>
        <v>1269.5999999999999</v>
      </c>
    </row>
    <row r="373" spans="1:5" x14ac:dyDescent="0.25">
      <c r="A373" s="1" t="s">
        <v>947</v>
      </c>
      <c r="B373" s="1" t="s">
        <v>356</v>
      </c>
      <c r="C373" s="4">
        <v>5.52</v>
      </c>
      <c r="D373" s="2">
        <f>240+9+140</f>
        <v>389</v>
      </c>
      <c r="E373" s="10">
        <f t="shared" si="7"/>
        <v>2147.2799999999997</v>
      </c>
    </row>
    <row r="374" spans="1:5" x14ac:dyDescent="0.25">
      <c r="A374" s="1" t="s">
        <v>948</v>
      </c>
      <c r="B374" s="1" t="s">
        <v>357</v>
      </c>
      <c r="C374" s="4">
        <v>8.52</v>
      </c>
      <c r="D374" s="2">
        <f>200+10+45</f>
        <v>255</v>
      </c>
      <c r="E374" s="10">
        <f t="shared" si="7"/>
        <v>2172.6</v>
      </c>
    </row>
    <row r="375" spans="1:5" x14ac:dyDescent="0.25">
      <c r="A375" s="1" t="s">
        <v>949</v>
      </c>
      <c r="B375" s="1" t="s">
        <v>358</v>
      </c>
      <c r="C375" s="4">
        <v>73.17</v>
      </c>
      <c r="D375" s="2">
        <f>30+2</f>
        <v>32</v>
      </c>
      <c r="E375" s="10">
        <f t="shared" si="7"/>
        <v>2341.44</v>
      </c>
    </row>
    <row r="376" spans="1:5" x14ac:dyDescent="0.25">
      <c r="A376" s="1" t="s">
        <v>1209</v>
      </c>
      <c r="B376" s="1" t="s">
        <v>1194</v>
      </c>
      <c r="C376" s="4">
        <v>1.61</v>
      </c>
      <c r="D376" s="2">
        <f>3024+17+28+1152</f>
        <v>4221</v>
      </c>
      <c r="E376" s="10">
        <f t="shared" si="7"/>
        <v>6795.81</v>
      </c>
    </row>
    <row r="377" spans="1:5" x14ac:dyDescent="0.25">
      <c r="A377" s="1" t="s">
        <v>950</v>
      </c>
      <c r="B377" s="1" t="s">
        <v>359</v>
      </c>
      <c r="C377" s="4">
        <v>18.41</v>
      </c>
      <c r="D377" s="2">
        <f>120+57</f>
        <v>177</v>
      </c>
      <c r="E377" s="10">
        <f t="shared" si="7"/>
        <v>3258.57</v>
      </c>
    </row>
    <row r="378" spans="1:5" x14ac:dyDescent="0.25">
      <c r="A378" s="1" t="s">
        <v>951</v>
      </c>
      <c r="B378" s="1" t="s">
        <v>360</v>
      </c>
      <c r="C378" s="4">
        <v>36.81</v>
      </c>
      <c r="D378" s="2">
        <f>60+12</f>
        <v>72</v>
      </c>
      <c r="E378" s="10">
        <f t="shared" si="7"/>
        <v>2650.32</v>
      </c>
    </row>
    <row r="379" spans="1:5" x14ac:dyDescent="0.25">
      <c r="A379" s="1" t="s">
        <v>952</v>
      </c>
      <c r="B379" s="1" t="s">
        <v>361</v>
      </c>
      <c r="C379" s="4">
        <v>5.52</v>
      </c>
      <c r="D379" s="2">
        <f>48+800+5+9</f>
        <v>862</v>
      </c>
      <c r="E379" s="10">
        <f t="shared" si="7"/>
        <v>4758.24</v>
      </c>
    </row>
    <row r="380" spans="1:5" x14ac:dyDescent="0.25">
      <c r="A380" s="1" t="s">
        <v>953</v>
      </c>
      <c r="B380" s="1" t="s">
        <v>362</v>
      </c>
      <c r="C380" s="5">
        <v>8.73</v>
      </c>
      <c r="D380" s="2">
        <f>600+5+9+10</f>
        <v>624</v>
      </c>
      <c r="E380" s="10">
        <f t="shared" si="7"/>
        <v>5447.52</v>
      </c>
    </row>
    <row r="381" spans="1:5" x14ac:dyDescent="0.25">
      <c r="A381" s="1" t="s">
        <v>954</v>
      </c>
      <c r="B381" s="1" t="s">
        <v>363</v>
      </c>
      <c r="C381" s="4">
        <v>5.52</v>
      </c>
      <c r="D381" s="2">
        <f>1050+5+15+21</f>
        <v>1091</v>
      </c>
      <c r="E381" s="10">
        <f t="shared" si="7"/>
        <v>6022.32</v>
      </c>
    </row>
    <row r="382" spans="1:5" x14ac:dyDescent="0.25">
      <c r="A382" s="1" t="s">
        <v>955</v>
      </c>
      <c r="B382" s="1" t="s">
        <v>364</v>
      </c>
      <c r="C382" s="4">
        <v>8.73</v>
      </c>
      <c r="D382" s="2">
        <f>200+5+2+20</f>
        <v>227</v>
      </c>
      <c r="E382" s="10">
        <f t="shared" si="7"/>
        <v>1981.71</v>
      </c>
    </row>
    <row r="383" spans="1:5" x14ac:dyDescent="0.25">
      <c r="A383" s="1" t="s">
        <v>956</v>
      </c>
      <c r="B383" s="1" t="s">
        <v>365</v>
      </c>
      <c r="C383" s="4">
        <v>15.01</v>
      </c>
      <c r="D383" s="2">
        <v>27</v>
      </c>
      <c r="E383" s="10">
        <f t="shared" si="7"/>
        <v>405.27</v>
      </c>
    </row>
    <row r="384" spans="1:5" x14ac:dyDescent="0.25">
      <c r="A384" s="1" t="s">
        <v>957</v>
      </c>
      <c r="B384" s="1" t="s">
        <v>366</v>
      </c>
      <c r="C384" s="4">
        <v>15.01</v>
      </c>
      <c r="D384" s="2">
        <f>10+48</f>
        <v>58</v>
      </c>
      <c r="E384" s="10">
        <f t="shared" si="7"/>
        <v>870.58</v>
      </c>
    </row>
    <row r="385" spans="1:5" x14ac:dyDescent="0.25">
      <c r="A385" s="1" t="s">
        <v>958</v>
      </c>
      <c r="B385" s="1" t="s">
        <v>367</v>
      </c>
      <c r="C385" s="4">
        <v>11.08</v>
      </c>
      <c r="D385" s="2">
        <f>21+4</f>
        <v>25</v>
      </c>
      <c r="E385" s="10">
        <f t="shared" si="7"/>
        <v>277</v>
      </c>
    </row>
    <row r="386" spans="1:5" x14ac:dyDescent="0.25">
      <c r="A386" s="3" t="s">
        <v>959</v>
      </c>
      <c r="B386" s="1" t="s">
        <v>368</v>
      </c>
      <c r="C386" s="4">
        <v>15.63</v>
      </c>
      <c r="D386" s="2">
        <f>12+44</f>
        <v>56</v>
      </c>
      <c r="E386" s="10">
        <f t="shared" si="7"/>
        <v>875.28000000000009</v>
      </c>
    </row>
    <row r="387" spans="1:5" x14ac:dyDescent="0.25">
      <c r="A387" s="1" t="s">
        <v>960</v>
      </c>
      <c r="B387" s="1" t="s">
        <v>369</v>
      </c>
      <c r="C387" s="4">
        <v>61.58</v>
      </c>
      <c r="D387" s="2">
        <v>2</v>
      </c>
      <c r="E387" s="10">
        <f t="shared" si="7"/>
        <v>123.16</v>
      </c>
    </row>
    <row r="388" spans="1:5" x14ac:dyDescent="0.25">
      <c r="A388" s="1" t="s">
        <v>961</v>
      </c>
      <c r="B388" s="1" t="s">
        <v>370</v>
      </c>
      <c r="C388" s="4">
        <v>43.5</v>
      </c>
      <c r="D388" s="2">
        <f>32+2</f>
        <v>34</v>
      </c>
      <c r="E388" s="10">
        <f t="shared" si="7"/>
        <v>1479</v>
      </c>
    </row>
    <row r="389" spans="1:5" x14ac:dyDescent="0.25">
      <c r="A389" s="1" t="s">
        <v>962</v>
      </c>
      <c r="B389" s="1" t="s">
        <v>371</v>
      </c>
      <c r="C389" s="4">
        <v>146.69999999999999</v>
      </c>
      <c r="D389" s="2">
        <v>4</v>
      </c>
      <c r="E389" s="10">
        <f t="shared" si="7"/>
        <v>586.79999999999995</v>
      </c>
    </row>
    <row r="390" spans="1:5" x14ac:dyDescent="0.25">
      <c r="A390" s="3" t="s">
        <v>963</v>
      </c>
      <c r="B390" s="1" t="s">
        <v>372</v>
      </c>
      <c r="C390" s="4">
        <v>65.319999999999993</v>
      </c>
      <c r="D390" s="2">
        <v>3</v>
      </c>
      <c r="E390" s="10">
        <f t="shared" si="7"/>
        <v>195.95999999999998</v>
      </c>
    </row>
    <row r="391" spans="1:5" x14ac:dyDescent="0.25">
      <c r="A391" s="3" t="s">
        <v>964</v>
      </c>
      <c r="B391" s="1" t="s">
        <v>373</v>
      </c>
      <c r="C391" s="4">
        <v>65.180000000000007</v>
      </c>
      <c r="D391" s="2">
        <v>4</v>
      </c>
      <c r="E391" s="10">
        <f t="shared" si="7"/>
        <v>260.72000000000003</v>
      </c>
    </row>
    <row r="392" spans="1:5" x14ac:dyDescent="0.25">
      <c r="A392" s="3" t="s">
        <v>965</v>
      </c>
      <c r="B392" s="1" t="s">
        <v>374</v>
      </c>
      <c r="C392" s="4">
        <v>150.41</v>
      </c>
      <c r="D392" s="2">
        <v>1</v>
      </c>
      <c r="E392" s="10">
        <f t="shared" si="7"/>
        <v>150.41</v>
      </c>
    </row>
    <row r="393" spans="1:5" x14ac:dyDescent="0.25">
      <c r="A393" s="1" t="s">
        <v>966</v>
      </c>
      <c r="B393" s="1" t="s">
        <v>375</v>
      </c>
      <c r="C393" s="4">
        <v>74.92</v>
      </c>
      <c r="D393" s="2">
        <v>3</v>
      </c>
      <c r="E393" s="10">
        <f t="shared" si="7"/>
        <v>224.76</v>
      </c>
    </row>
    <row r="394" spans="1:5" x14ac:dyDescent="0.25">
      <c r="A394" s="1" t="s">
        <v>967</v>
      </c>
      <c r="B394" s="1" t="s">
        <v>376</v>
      </c>
      <c r="C394" s="4">
        <v>172.32</v>
      </c>
      <c r="D394" s="2">
        <v>6</v>
      </c>
      <c r="E394" s="10">
        <f t="shared" si="7"/>
        <v>1033.92</v>
      </c>
    </row>
    <row r="395" spans="1:5" x14ac:dyDescent="0.25">
      <c r="A395" s="1" t="s">
        <v>968</v>
      </c>
      <c r="B395" s="1" t="s">
        <v>377</v>
      </c>
      <c r="C395" s="4">
        <v>88.2</v>
      </c>
      <c r="D395" s="2">
        <v>4</v>
      </c>
      <c r="E395" s="10">
        <f t="shared" si="7"/>
        <v>352.8</v>
      </c>
    </row>
    <row r="396" spans="1:5" x14ac:dyDescent="0.25">
      <c r="A396" s="1" t="s">
        <v>969</v>
      </c>
      <c r="B396" s="1" t="s">
        <v>378</v>
      </c>
      <c r="C396" s="4">
        <v>178.2</v>
      </c>
      <c r="D396" s="2">
        <v>4</v>
      </c>
      <c r="E396" s="10">
        <f t="shared" si="7"/>
        <v>712.8</v>
      </c>
    </row>
    <row r="397" spans="1:5" x14ac:dyDescent="0.25">
      <c r="A397" s="1" t="s">
        <v>970</v>
      </c>
      <c r="B397" s="1" t="s">
        <v>379</v>
      </c>
      <c r="C397" s="5">
        <v>15</v>
      </c>
      <c r="D397" s="2">
        <v>3</v>
      </c>
      <c r="E397" s="10">
        <f t="shared" si="7"/>
        <v>45</v>
      </c>
    </row>
    <row r="398" spans="1:5" x14ac:dyDescent="0.25">
      <c r="A398" s="1" t="s">
        <v>971</v>
      </c>
      <c r="B398" s="1" t="s">
        <v>380</v>
      </c>
      <c r="C398" s="5">
        <v>15</v>
      </c>
      <c r="D398" s="2">
        <v>58</v>
      </c>
      <c r="E398" s="10">
        <f t="shared" si="7"/>
        <v>870</v>
      </c>
    </row>
    <row r="399" spans="1:5" x14ac:dyDescent="0.25">
      <c r="A399" s="1" t="s">
        <v>972</v>
      </c>
      <c r="B399" s="1" t="s">
        <v>381</v>
      </c>
      <c r="C399" s="5">
        <v>8</v>
      </c>
      <c r="D399" s="2">
        <f>21+72</f>
        <v>93</v>
      </c>
      <c r="E399" s="10">
        <f t="shared" si="7"/>
        <v>744</v>
      </c>
    </row>
    <row r="400" spans="1:5" x14ac:dyDescent="0.25">
      <c r="A400" s="1" t="s">
        <v>973</v>
      </c>
      <c r="B400" s="1" t="s">
        <v>382</v>
      </c>
      <c r="C400" s="5">
        <v>10</v>
      </c>
      <c r="D400" s="2">
        <v>31</v>
      </c>
      <c r="E400" s="10">
        <f t="shared" si="7"/>
        <v>310</v>
      </c>
    </row>
    <row r="401" spans="1:5" x14ac:dyDescent="0.25">
      <c r="A401" s="1" t="s">
        <v>974</v>
      </c>
      <c r="B401" s="1" t="s">
        <v>383</v>
      </c>
      <c r="C401" s="5">
        <v>10</v>
      </c>
      <c r="D401" s="2">
        <v>45</v>
      </c>
      <c r="E401" s="10">
        <f t="shared" si="7"/>
        <v>450</v>
      </c>
    </row>
    <row r="402" spans="1:5" x14ac:dyDescent="0.25">
      <c r="A402" s="1" t="s">
        <v>975</v>
      </c>
      <c r="B402" s="1" t="s">
        <v>384</v>
      </c>
      <c r="C402" s="5">
        <v>8.34</v>
      </c>
      <c r="D402" s="2">
        <v>49</v>
      </c>
      <c r="E402" s="10">
        <f t="shared" si="7"/>
        <v>408.65999999999997</v>
      </c>
    </row>
    <row r="403" spans="1:5" x14ac:dyDescent="0.25">
      <c r="A403" s="1" t="s">
        <v>976</v>
      </c>
      <c r="B403" s="1" t="s">
        <v>385</v>
      </c>
      <c r="C403" s="4">
        <v>6.53</v>
      </c>
      <c r="D403" s="2">
        <v>8</v>
      </c>
      <c r="E403" s="10">
        <f t="shared" si="7"/>
        <v>52.24</v>
      </c>
    </row>
    <row r="404" spans="1:5" x14ac:dyDescent="0.25">
      <c r="A404" s="1" t="s">
        <v>977</v>
      </c>
      <c r="B404" s="1" t="s">
        <v>386</v>
      </c>
      <c r="C404" s="4">
        <v>6.53</v>
      </c>
      <c r="D404" s="2">
        <f>163+4</f>
        <v>167</v>
      </c>
      <c r="E404" s="10">
        <f t="shared" si="7"/>
        <v>1090.51</v>
      </c>
    </row>
    <row r="405" spans="1:5" x14ac:dyDescent="0.25">
      <c r="A405" s="1" t="s">
        <v>978</v>
      </c>
      <c r="B405" s="1" t="s">
        <v>387</v>
      </c>
      <c r="C405" s="4">
        <v>10.39</v>
      </c>
      <c r="D405" s="2">
        <v>4</v>
      </c>
      <c r="E405" s="10">
        <f t="shared" si="7"/>
        <v>41.56</v>
      </c>
    </row>
    <row r="406" spans="1:5" x14ac:dyDescent="0.25">
      <c r="A406" s="1" t="s">
        <v>979</v>
      </c>
      <c r="B406" s="1" t="s">
        <v>388</v>
      </c>
      <c r="C406" s="4">
        <v>13.36</v>
      </c>
      <c r="D406" s="2">
        <v>7</v>
      </c>
      <c r="E406" s="10">
        <f t="shared" si="7"/>
        <v>93.52</v>
      </c>
    </row>
    <row r="407" spans="1:5" x14ac:dyDescent="0.25">
      <c r="A407" s="1" t="s">
        <v>980</v>
      </c>
      <c r="B407" s="1" t="s">
        <v>389</v>
      </c>
      <c r="C407" s="4">
        <v>12.86</v>
      </c>
      <c r="D407" s="2">
        <f>23+60</f>
        <v>83</v>
      </c>
      <c r="E407" s="10">
        <f t="shared" si="7"/>
        <v>1067.3799999999999</v>
      </c>
    </row>
    <row r="408" spans="1:5" x14ac:dyDescent="0.25">
      <c r="A408" s="1" t="s">
        <v>981</v>
      </c>
      <c r="B408" s="1" t="s">
        <v>390</v>
      </c>
      <c r="C408" s="4">
        <v>6.83</v>
      </c>
      <c r="D408" s="2">
        <v>9</v>
      </c>
      <c r="E408" s="10">
        <f t="shared" si="7"/>
        <v>61.47</v>
      </c>
    </row>
    <row r="409" spans="1:5" x14ac:dyDescent="0.25">
      <c r="A409" s="1" t="s">
        <v>982</v>
      </c>
      <c r="B409" s="1" t="s">
        <v>391</v>
      </c>
      <c r="C409" s="4">
        <v>6.83</v>
      </c>
      <c r="D409" s="2">
        <v>54</v>
      </c>
      <c r="E409" s="10">
        <f t="shared" si="7"/>
        <v>368.82</v>
      </c>
    </row>
    <row r="410" spans="1:5" x14ac:dyDescent="0.25">
      <c r="A410" s="3" t="s">
        <v>983</v>
      </c>
      <c r="B410" s="3" t="s">
        <v>392</v>
      </c>
      <c r="C410" s="6">
        <v>4.0199999999999996</v>
      </c>
      <c r="D410" s="2">
        <f>7+60+60</f>
        <v>127</v>
      </c>
      <c r="E410" s="10">
        <f t="shared" si="7"/>
        <v>510.53999999999996</v>
      </c>
    </row>
    <row r="411" spans="1:5" x14ac:dyDescent="0.25">
      <c r="A411" s="3" t="s">
        <v>984</v>
      </c>
      <c r="B411" s="3" t="s">
        <v>393</v>
      </c>
      <c r="C411" s="6">
        <v>4.0199999999999996</v>
      </c>
      <c r="D411" s="2">
        <f>19+420+60</f>
        <v>499</v>
      </c>
      <c r="E411" s="10">
        <f t="shared" si="7"/>
        <v>2005.9799999999998</v>
      </c>
    </row>
    <row r="412" spans="1:5" x14ac:dyDescent="0.25">
      <c r="A412" s="3" t="s">
        <v>985</v>
      </c>
      <c r="B412" s="3" t="s">
        <v>394</v>
      </c>
      <c r="C412" s="6">
        <v>4.0199999999999996</v>
      </c>
      <c r="D412" s="2">
        <f>19+276</f>
        <v>295</v>
      </c>
      <c r="E412" s="10">
        <f t="shared" si="7"/>
        <v>1185.8999999999999</v>
      </c>
    </row>
    <row r="413" spans="1:5" x14ac:dyDescent="0.25">
      <c r="A413" s="3" t="s">
        <v>986</v>
      </c>
      <c r="B413" s="3" t="s">
        <v>395</v>
      </c>
      <c r="C413" s="6">
        <v>4.0199999999999996</v>
      </c>
      <c r="D413" s="2">
        <f>7+15+96</f>
        <v>118</v>
      </c>
      <c r="E413" s="10">
        <f t="shared" ref="E413:E461" si="8">C413*D413</f>
        <v>474.35999999999996</v>
      </c>
    </row>
    <row r="414" spans="1:5" x14ac:dyDescent="0.25">
      <c r="A414" s="3" t="s">
        <v>987</v>
      </c>
      <c r="B414" s="3" t="s">
        <v>396</v>
      </c>
      <c r="C414" s="6">
        <v>14</v>
      </c>
      <c r="D414" s="2">
        <f>14+2</f>
        <v>16</v>
      </c>
      <c r="E414" s="10">
        <f t="shared" si="8"/>
        <v>224</v>
      </c>
    </row>
    <row r="415" spans="1:5" x14ac:dyDescent="0.25">
      <c r="A415" s="3" t="s">
        <v>988</v>
      </c>
      <c r="B415" s="3" t="s">
        <v>397</v>
      </c>
      <c r="C415" s="6">
        <v>11.45</v>
      </c>
      <c r="D415" s="2">
        <v>24</v>
      </c>
      <c r="E415" s="10">
        <f t="shared" si="8"/>
        <v>274.79999999999995</v>
      </c>
    </row>
    <row r="416" spans="1:5" x14ac:dyDescent="0.25">
      <c r="A416" s="3" t="s">
        <v>989</v>
      </c>
      <c r="B416" s="3" t="s">
        <v>398</v>
      </c>
      <c r="C416" s="6">
        <v>14</v>
      </c>
      <c r="D416" s="2">
        <v>10</v>
      </c>
      <c r="E416" s="10">
        <f t="shared" si="8"/>
        <v>140</v>
      </c>
    </row>
    <row r="417" spans="1:5" x14ac:dyDescent="0.25">
      <c r="A417" s="1" t="s">
        <v>990</v>
      </c>
      <c r="B417" s="1" t="s">
        <v>399</v>
      </c>
      <c r="C417" s="4">
        <v>6.74</v>
      </c>
      <c r="D417" s="2">
        <v>4</v>
      </c>
      <c r="E417" s="10">
        <f t="shared" si="8"/>
        <v>26.96</v>
      </c>
    </row>
    <row r="418" spans="1:5" x14ac:dyDescent="0.25">
      <c r="A418" s="1" t="s">
        <v>991</v>
      </c>
      <c r="B418" s="1" t="s">
        <v>400</v>
      </c>
      <c r="C418" s="4">
        <v>7.19</v>
      </c>
      <c r="D418" s="2">
        <v>5</v>
      </c>
      <c r="E418" s="10">
        <f t="shared" si="8"/>
        <v>35.950000000000003</v>
      </c>
    </row>
    <row r="419" spans="1:5" x14ac:dyDescent="0.25">
      <c r="A419" s="3" t="s">
        <v>992</v>
      </c>
      <c r="B419" s="3" t="s">
        <v>401</v>
      </c>
      <c r="C419" s="4">
        <v>8.99</v>
      </c>
      <c r="D419" s="2">
        <v>1</v>
      </c>
      <c r="E419" s="10">
        <f t="shared" si="8"/>
        <v>8.99</v>
      </c>
    </row>
    <row r="420" spans="1:5" x14ac:dyDescent="0.25">
      <c r="A420" s="3" t="s">
        <v>993</v>
      </c>
      <c r="B420" s="3" t="s">
        <v>402</v>
      </c>
      <c r="C420" s="4">
        <v>10.11</v>
      </c>
      <c r="D420" s="2">
        <v>5</v>
      </c>
      <c r="E420" s="10">
        <f t="shared" si="8"/>
        <v>50.55</v>
      </c>
    </row>
    <row r="421" spans="1:5" x14ac:dyDescent="0.25">
      <c r="A421" s="1" t="s">
        <v>994</v>
      </c>
      <c r="B421" s="1" t="s">
        <v>403</v>
      </c>
      <c r="C421" s="4">
        <v>11.57</v>
      </c>
      <c r="D421" s="2">
        <f>4+4</f>
        <v>8</v>
      </c>
      <c r="E421" s="10">
        <f t="shared" si="8"/>
        <v>92.56</v>
      </c>
    </row>
    <row r="422" spans="1:5" x14ac:dyDescent="0.25">
      <c r="A422" s="1" t="s">
        <v>995</v>
      </c>
      <c r="B422" s="1" t="s">
        <v>404</v>
      </c>
      <c r="C422" s="4">
        <v>10.11</v>
      </c>
      <c r="D422" s="2">
        <f>23+9</f>
        <v>32</v>
      </c>
      <c r="E422" s="10">
        <f t="shared" si="8"/>
        <v>323.52</v>
      </c>
    </row>
    <row r="423" spans="1:5" x14ac:dyDescent="0.25">
      <c r="A423" s="3" t="s">
        <v>996</v>
      </c>
      <c r="B423" s="3" t="s">
        <v>405</v>
      </c>
      <c r="C423" s="4">
        <v>11.68</v>
      </c>
      <c r="D423" s="2">
        <v>28</v>
      </c>
      <c r="E423" s="10">
        <f t="shared" si="8"/>
        <v>327.03999999999996</v>
      </c>
    </row>
    <row r="424" spans="1:5" x14ac:dyDescent="0.25">
      <c r="A424" s="1" t="s">
        <v>997</v>
      </c>
      <c r="B424" s="1" t="s">
        <v>406</v>
      </c>
      <c r="C424" s="4">
        <v>9.5500000000000007</v>
      </c>
      <c r="D424" s="2">
        <v>18</v>
      </c>
      <c r="E424" s="10">
        <f t="shared" si="8"/>
        <v>171.9</v>
      </c>
    </row>
    <row r="425" spans="1:5" x14ac:dyDescent="0.25">
      <c r="A425" s="1" t="s">
        <v>998</v>
      </c>
      <c r="B425" s="1" t="s">
        <v>407</v>
      </c>
      <c r="C425" s="4">
        <v>5.77</v>
      </c>
      <c r="D425" s="2">
        <v>22</v>
      </c>
      <c r="E425" s="10">
        <f t="shared" si="8"/>
        <v>126.94</v>
      </c>
    </row>
    <row r="426" spans="1:5" x14ac:dyDescent="0.25">
      <c r="A426" s="1" t="s">
        <v>999</v>
      </c>
      <c r="B426" s="1" t="s">
        <v>408</v>
      </c>
      <c r="C426" s="4">
        <v>5.15</v>
      </c>
      <c r="D426" s="2">
        <f>10+12+36</f>
        <v>58</v>
      </c>
      <c r="E426" s="10">
        <f t="shared" si="8"/>
        <v>298.70000000000005</v>
      </c>
    </row>
    <row r="427" spans="1:5" x14ac:dyDescent="0.25">
      <c r="A427" s="1" t="s">
        <v>1000</v>
      </c>
      <c r="B427" s="1" t="s">
        <v>409</v>
      </c>
      <c r="C427" s="4">
        <v>5.15</v>
      </c>
      <c r="D427" s="2">
        <f>31+72+4</f>
        <v>107</v>
      </c>
      <c r="E427" s="10">
        <f t="shared" si="8"/>
        <v>551.05000000000007</v>
      </c>
    </row>
    <row r="428" spans="1:5" x14ac:dyDescent="0.25">
      <c r="A428" s="1" t="s">
        <v>1001</v>
      </c>
      <c r="B428" s="1" t="s">
        <v>410</v>
      </c>
      <c r="C428" s="4">
        <v>4.3899999999999997</v>
      </c>
      <c r="D428" s="2">
        <f>5+204+6</f>
        <v>215</v>
      </c>
      <c r="E428" s="10">
        <f t="shared" si="8"/>
        <v>943.84999999999991</v>
      </c>
    </row>
    <row r="429" spans="1:5" x14ac:dyDescent="0.25">
      <c r="A429" s="1" t="s">
        <v>1002</v>
      </c>
      <c r="B429" s="1" t="s">
        <v>411</v>
      </c>
      <c r="C429" s="4">
        <v>4.3899999999999997</v>
      </c>
      <c r="D429" s="2">
        <f>6+288</f>
        <v>294</v>
      </c>
      <c r="E429" s="10">
        <f t="shared" si="8"/>
        <v>1290.6599999999999</v>
      </c>
    </row>
    <row r="430" spans="1:5" x14ac:dyDescent="0.25">
      <c r="A430" s="1" t="s">
        <v>1003</v>
      </c>
      <c r="B430" s="1" t="s">
        <v>412</v>
      </c>
      <c r="C430" s="4">
        <v>5.15</v>
      </c>
      <c r="D430" s="2">
        <f>20+36</f>
        <v>56</v>
      </c>
      <c r="E430" s="10">
        <f t="shared" si="8"/>
        <v>288.40000000000003</v>
      </c>
    </row>
    <row r="431" spans="1:5" x14ac:dyDescent="0.25">
      <c r="A431" s="1" t="s">
        <v>1004</v>
      </c>
      <c r="B431" s="1" t="s">
        <v>413</v>
      </c>
      <c r="C431" s="4">
        <v>13.8</v>
      </c>
      <c r="D431" s="2">
        <f>34</f>
        <v>34</v>
      </c>
      <c r="E431" s="10">
        <f t="shared" si="8"/>
        <v>469.20000000000005</v>
      </c>
    </row>
    <row r="432" spans="1:5" x14ac:dyDescent="0.25">
      <c r="A432" s="1" t="s">
        <v>1005</v>
      </c>
      <c r="B432" s="1" t="s">
        <v>414</v>
      </c>
      <c r="C432" s="4">
        <v>13.8</v>
      </c>
      <c r="D432" s="2">
        <f>32+48</f>
        <v>80</v>
      </c>
      <c r="E432" s="10">
        <f t="shared" si="8"/>
        <v>1104</v>
      </c>
    </row>
    <row r="433" spans="1:5" x14ac:dyDescent="0.25">
      <c r="A433" s="3" t="s">
        <v>1006</v>
      </c>
      <c r="B433" s="3" t="s">
        <v>415</v>
      </c>
      <c r="C433" s="4">
        <v>12.32</v>
      </c>
      <c r="D433" s="2">
        <f>6+7</f>
        <v>13</v>
      </c>
      <c r="E433" s="10">
        <f t="shared" si="8"/>
        <v>160.16</v>
      </c>
    </row>
    <row r="434" spans="1:5" x14ac:dyDescent="0.25">
      <c r="A434" s="3" t="s">
        <v>1007</v>
      </c>
      <c r="B434" s="3" t="s">
        <v>416</v>
      </c>
      <c r="C434" s="4">
        <v>12.32</v>
      </c>
      <c r="D434" s="2">
        <f>3+20</f>
        <v>23</v>
      </c>
      <c r="E434" s="10">
        <f t="shared" si="8"/>
        <v>283.36</v>
      </c>
    </row>
    <row r="435" spans="1:5" x14ac:dyDescent="0.25">
      <c r="A435" s="1" t="s">
        <v>1008</v>
      </c>
      <c r="B435" s="1" t="s">
        <v>417</v>
      </c>
      <c r="C435" s="4">
        <v>11.05</v>
      </c>
      <c r="D435" s="2">
        <v>23</v>
      </c>
      <c r="E435" s="10">
        <f t="shared" si="8"/>
        <v>254.15</v>
      </c>
    </row>
    <row r="436" spans="1:5" x14ac:dyDescent="0.25">
      <c r="A436" s="1" t="s">
        <v>1009</v>
      </c>
      <c r="B436" s="1" t="s">
        <v>418</v>
      </c>
      <c r="C436" s="4">
        <v>6.53</v>
      </c>
      <c r="D436" s="2">
        <v>57</v>
      </c>
      <c r="E436" s="10">
        <f t="shared" si="8"/>
        <v>372.21000000000004</v>
      </c>
    </row>
    <row r="437" spans="1:5" x14ac:dyDescent="0.25">
      <c r="A437" s="1" t="s">
        <v>1010</v>
      </c>
      <c r="B437" s="1" t="s">
        <v>419</v>
      </c>
      <c r="C437" s="4">
        <v>7.01</v>
      </c>
      <c r="D437" s="2">
        <v>74</v>
      </c>
      <c r="E437" s="10">
        <f t="shared" si="8"/>
        <v>518.74</v>
      </c>
    </row>
    <row r="438" spans="1:5" x14ac:dyDescent="0.25">
      <c r="A438" s="1" t="s">
        <v>1011</v>
      </c>
      <c r="B438" s="1" t="s">
        <v>420</v>
      </c>
      <c r="C438" s="4">
        <v>17.059999999999999</v>
      </c>
      <c r="D438" s="2">
        <v>10</v>
      </c>
      <c r="E438" s="10">
        <f t="shared" si="8"/>
        <v>170.6</v>
      </c>
    </row>
    <row r="439" spans="1:5" x14ac:dyDescent="0.25">
      <c r="A439" s="1" t="s">
        <v>1012</v>
      </c>
      <c r="B439" s="1" t="s">
        <v>421</v>
      </c>
      <c r="C439" s="4">
        <v>11.65</v>
      </c>
      <c r="D439" s="2">
        <v>10</v>
      </c>
      <c r="E439" s="10">
        <f t="shared" si="8"/>
        <v>116.5</v>
      </c>
    </row>
    <row r="440" spans="1:5" x14ac:dyDescent="0.25">
      <c r="A440" s="1" t="s">
        <v>1013</v>
      </c>
      <c r="B440" s="1" t="s">
        <v>422</v>
      </c>
      <c r="C440" s="4">
        <v>11</v>
      </c>
      <c r="D440" s="2">
        <v>108</v>
      </c>
      <c r="E440" s="10">
        <f t="shared" si="8"/>
        <v>1188</v>
      </c>
    </row>
    <row r="441" spans="1:5" x14ac:dyDescent="0.25">
      <c r="A441" s="1" t="s">
        <v>1014</v>
      </c>
      <c r="B441" s="1" t="s">
        <v>423</v>
      </c>
      <c r="C441" s="4">
        <v>62.96</v>
      </c>
      <c r="D441" s="2">
        <v>3</v>
      </c>
      <c r="E441" s="10">
        <f t="shared" si="8"/>
        <v>188.88</v>
      </c>
    </row>
    <row r="442" spans="1:5" x14ac:dyDescent="0.25">
      <c r="A442" s="1" t="s">
        <v>1015</v>
      </c>
      <c r="B442" s="1" t="s">
        <v>424</v>
      </c>
      <c r="C442" s="4">
        <v>44</v>
      </c>
      <c r="D442" s="2">
        <v>13</v>
      </c>
      <c r="E442" s="10">
        <f t="shared" si="8"/>
        <v>572</v>
      </c>
    </row>
    <row r="443" spans="1:5" x14ac:dyDescent="0.25">
      <c r="A443" s="1" t="s">
        <v>1016</v>
      </c>
      <c r="B443" s="1" t="s">
        <v>425</v>
      </c>
      <c r="C443" s="4">
        <v>17.25</v>
      </c>
      <c r="D443" s="2">
        <f>36+5</f>
        <v>41</v>
      </c>
      <c r="E443" s="10">
        <f t="shared" si="8"/>
        <v>707.25</v>
      </c>
    </row>
    <row r="444" spans="1:5" x14ac:dyDescent="0.25">
      <c r="A444" s="1" t="s">
        <v>1017</v>
      </c>
      <c r="B444" s="1" t="s">
        <v>426</v>
      </c>
      <c r="C444" s="4">
        <v>24.3</v>
      </c>
      <c r="D444" s="2">
        <v>14</v>
      </c>
      <c r="E444" s="10">
        <f t="shared" si="8"/>
        <v>340.2</v>
      </c>
    </row>
    <row r="445" spans="1:5" x14ac:dyDescent="0.25">
      <c r="A445" s="1" t="s">
        <v>1018</v>
      </c>
      <c r="B445" s="1" t="s">
        <v>427</v>
      </c>
      <c r="C445" s="4">
        <v>5.9</v>
      </c>
      <c r="D445" s="2">
        <v>10</v>
      </c>
      <c r="E445" s="10">
        <f t="shared" si="8"/>
        <v>59</v>
      </c>
    </row>
    <row r="446" spans="1:5" x14ac:dyDescent="0.25">
      <c r="A446" s="1" t="s">
        <v>1019</v>
      </c>
      <c r="B446" s="1" t="s">
        <v>428</v>
      </c>
      <c r="C446" s="4">
        <v>11</v>
      </c>
      <c r="D446" s="2">
        <v>50</v>
      </c>
      <c r="E446" s="10">
        <f t="shared" si="8"/>
        <v>550</v>
      </c>
    </row>
    <row r="447" spans="1:5" x14ac:dyDescent="0.25">
      <c r="A447" s="1" t="s">
        <v>1020</v>
      </c>
      <c r="B447" s="1" t="s">
        <v>429</v>
      </c>
      <c r="C447" s="5">
        <v>13.74</v>
      </c>
      <c r="D447" s="2">
        <v>6</v>
      </c>
      <c r="E447" s="10">
        <f t="shared" si="8"/>
        <v>82.44</v>
      </c>
    </row>
    <row r="448" spans="1:5" x14ac:dyDescent="0.25">
      <c r="A448" s="1" t="s">
        <v>1021</v>
      </c>
      <c r="B448" s="1" t="s">
        <v>430</v>
      </c>
      <c r="C448" s="5">
        <v>19.5</v>
      </c>
      <c r="D448" s="2">
        <v>4</v>
      </c>
      <c r="E448" s="10">
        <f t="shared" si="8"/>
        <v>78</v>
      </c>
    </row>
    <row r="449" spans="1:5" x14ac:dyDescent="0.25">
      <c r="A449" s="1" t="s">
        <v>1022</v>
      </c>
      <c r="B449" s="1" t="s">
        <v>431</v>
      </c>
      <c r="C449" s="5">
        <v>5.04</v>
      </c>
      <c r="D449" s="2">
        <v>5</v>
      </c>
      <c r="E449" s="10">
        <f t="shared" si="8"/>
        <v>25.2</v>
      </c>
    </row>
    <row r="450" spans="1:5" x14ac:dyDescent="0.25">
      <c r="A450" s="1" t="s">
        <v>1023</v>
      </c>
      <c r="B450" s="1" t="s">
        <v>432</v>
      </c>
      <c r="C450" s="5">
        <v>5.04</v>
      </c>
      <c r="D450" s="2">
        <v>26</v>
      </c>
      <c r="E450" s="10">
        <f t="shared" si="8"/>
        <v>131.04</v>
      </c>
    </row>
    <row r="451" spans="1:5" x14ac:dyDescent="0.25">
      <c r="A451" s="1" t="s">
        <v>1024</v>
      </c>
      <c r="B451" s="1" t="s">
        <v>433</v>
      </c>
      <c r="C451" s="5">
        <v>5.04</v>
      </c>
      <c r="D451" s="2">
        <v>1</v>
      </c>
      <c r="E451" s="10">
        <f t="shared" si="8"/>
        <v>5.04</v>
      </c>
    </row>
    <row r="452" spans="1:5" x14ac:dyDescent="0.25">
      <c r="A452" s="1" t="s">
        <v>1025</v>
      </c>
      <c r="B452" s="1" t="s">
        <v>434</v>
      </c>
      <c r="C452" s="5">
        <v>5.04</v>
      </c>
      <c r="D452" s="2">
        <v>4</v>
      </c>
      <c r="E452" s="10">
        <f t="shared" si="8"/>
        <v>20.16</v>
      </c>
    </row>
    <row r="453" spans="1:5" x14ac:dyDescent="0.25">
      <c r="A453" s="1" t="s">
        <v>1026</v>
      </c>
      <c r="B453" s="1" t="s">
        <v>435</v>
      </c>
      <c r="C453" s="5">
        <v>8.3000000000000007</v>
      </c>
      <c r="D453" s="2">
        <v>2</v>
      </c>
      <c r="E453" s="10">
        <f t="shared" si="8"/>
        <v>16.600000000000001</v>
      </c>
    </row>
    <row r="454" spans="1:5" x14ac:dyDescent="0.25">
      <c r="A454" s="1" t="s">
        <v>1210</v>
      </c>
      <c r="B454" s="1" t="s">
        <v>1191</v>
      </c>
      <c r="C454" s="5">
        <v>4.3899999999999997</v>
      </c>
      <c r="D454" s="2">
        <f>40+10</f>
        <v>50</v>
      </c>
      <c r="E454" s="10">
        <f t="shared" si="8"/>
        <v>219.49999999999997</v>
      </c>
    </row>
    <row r="455" spans="1:5" x14ac:dyDescent="0.25">
      <c r="A455" s="1" t="s">
        <v>1212</v>
      </c>
      <c r="B455" s="1" t="s">
        <v>1192</v>
      </c>
      <c r="C455" s="5">
        <v>4.3899999999999997</v>
      </c>
      <c r="D455" s="2">
        <f>40+10</f>
        <v>50</v>
      </c>
      <c r="E455" s="10">
        <f t="shared" si="8"/>
        <v>219.49999999999997</v>
      </c>
    </row>
    <row r="456" spans="1:5" x14ac:dyDescent="0.25">
      <c r="A456" s="1" t="s">
        <v>1211</v>
      </c>
      <c r="B456" s="1" t="s">
        <v>1193</v>
      </c>
      <c r="C456" s="5">
        <v>4.3899999999999997</v>
      </c>
      <c r="D456" s="2">
        <f>40+10</f>
        <v>50</v>
      </c>
      <c r="E456" s="10">
        <f t="shared" si="8"/>
        <v>219.49999999999997</v>
      </c>
    </row>
    <row r="457" spans="1:5" x14ac:dyDescent="0.25">
      <c r="A457" s="1" t="s">
        <v>1027</v>
      </c>
      <c r="B457" s="1" t="s">
        <v>436</v>
      </c>
      <c r="C457" s="5">
        <v>62.1</v>
      </c>
      <c r="D457" s="2">
        <v>7</v>
      </c>
      <c r="E457" s="10">
        <f t="shared" si="8"/>
        <v>434.7</v>
      </c>
    </row>
    <row r="458" spans="1:5" x14ac:dyDescent="0.25">
      <c r="A458" s="1" t="s">
        <v>1028</v>
      </c>
      <c r="B458" s="1" t="s">
        <v>437</v>
      </c>
      <c r="C458" s="5">
        <v>94.5</v>
      </c>
      <c r="D458" s="2">
        <v>8</v>
      </c>
      <c r="E458" s="10">
        <f t="shared" si="8"/>
        <v>756</v>
      </c>
    </row>
    <row r="459" spans="1:5" x14ac:dyDescent="0.25">
      <c r="A459" s="1" t="s">
        <v>1029</v>
      </c>
      <c r="B459" s="1" t="s">
        <v>438</v>
      </c>
      <c r="C459" s="5">
        <v>6.75</v>
      </c>
      <c r="D459" s="2">
        <v>1</v>
      </c>
      <c r="E459" s="10">
        <f t="shared" si="8"/>
        <v>6.75</v>
      </c>
    </row>
    <row r="460" spans="1:5" x14ac:dyDescent="0.25">
      <c r="A460" s="1" t="s">
        <v>1030</v>
      </c>
      <c r="B460" s="1" t="s">
        <v>439</v>
      </c>
      <c r="C460" s="5">
        <v>6.75</v>
      </c>
      <c r="D460" s="2">
        <v>3</v>
      </c>
      <c r="E460" s="10">
        <f t="shared" si="8"/>
        <v>20.25</v>
      </c>
    </row>
    <row r="461" spans="1:5" x14ac:dyDescent="0.25">
      <c r="A461" s="1" t="s">
        <v>1031</v>
      </c>
      <c r="B461" s="1" t="s">
        <v>440</v>
      </c>
      <c r="C461" s="5">
        <v>8.3000000000000007</v>
      </c>
      <c r="D461" s="2">
        <f>9+8</f>
        <v>17</v>
      </c>
      <c r="E461" s="10">
        <f t="shared" si="8"/>
        <v>141.10000000000002</v>
      </c>
    </row>
    <row r="462" spans="1:5" x14ac:dyDescent="0.25">
      <c r="A462" s="1" t="s">
        <v>1032</v>
      </c>
      <c r="B462" s="1" t="s">
        <v>441</v>
      </c>
      <c r="C462" s="5">
        <v>8.3000000000000007</v>
      </c>
      <c r="D462" s="2">
        <f>22+5</f>
        <v>27</v>
      </c>
      <c r="E462" s="10">
        <f t="shared" ref="E462:E509" si="9">C462*D462</f>
        <v>224.10000000000002</v>
      </c>
    </row>
    <row r="463" spans="1:5" x14ac:dyDescent="0.25">
      <c r="A463" s="1" t="s">
        <v>1213</v>
      </c>
      <c r="B463" s="1" t="s">
        <v>1196</v>
      </c>
      <c r="C463" s="5">
        <v>54</v>
      </c>
      <c r="D463" s="2">
        <f>6+2</f>
        <v>8</v>
      </c>
      <c r="E463" s="10">
        <f t="shared" si="9"/>
        <v>432</v>
      </c>
    </row>
    <row r="464" spans="1:5" x14ac:dyDescent="0.25">
      <c r="A464" s="1" t="s">
        <v>1033</v>
      </c>
      <c r="B464" s="1" t="s">
        <v>442</v>
      </c>
      <c r="C464" s="5">
        <v>11.08</v>
      </c>
      <c r="D464" s="2">
        <v>8</v>
      </c>
      <c r="E464" s="10">
        <f t="shared" si="9"/>
        <v>88.64</v>
      </c>
    </row>
    <row r="465" spans="1:5" x14ac:dyDescent="0.25">
      <c r="A465" s="1" t="s">
        <v>1034</v>
      </c>
      <c r="B465" s="1" t="s">
        <v>443</v>
      </c>
      <c r="C465" s="4">
        <v>15.78</v>
      </c>
      <c r="D465" s="2">
        <v>64</v>
      </c>
      <c r="E465" s="10">
        <f t="shared" si="9"/>
        <v>1009.92</v>
      </c>
    </row>
    <row r="466" spans="1:5" x14ac:dyDescent="0.25">
      <c r="A466" s="1" t="s">
        <v>1035</v>
      </c>
      <c r="B466" s="1" t="s">
        <v>444</v>
      </c>
      <c r="C466" s="4">
        <v>36.42</v>
      </c>
      <c r="D466" s="2">
        <f>56+41</f>
        <v>97</v>
      </c>
      <c r="E466" s="10">
        <f t="shared" si="9"/>
        <v>3532.7400000000002</v>
      </c>
    </row>
    <row r="467" spans="1:5" x14ac:dyDescent="0.25">
      <c r="A467" s="1" t="s">
        <v>1036</v>
      </c>
      <c r="B467" s="1" t="s">
        <v>445</v>
      </c>
      <c r="C467" s="4">
        <v>15.78</v>
      </c>
      <c r="D467" s="2">
        <f>162+49</f>
        <v>211</v>
      </c>
      <c r="E467" s="10">
        <f t="shared" si="9"/>
        <v>3329.58</v>
      </c>
    </row>
    <row r="468" spans="1:5" x14ac:dyDescent="0.25">
      <c r="A468" s="1" t="s">
        <v>1037</v>
      </c>
      <c r="B468" s="1" t="s">
        <v>446</v>
      </c>
      <c r="C468" s="4">
        <v>23.93</v>
      </c>
      <c r="D468" s="2">
        <v>106</v>
      </c>
      <c r="E468" s="10">
        <f t="shared" si="9"/>
        <v>2536.58</v>
      </c>
    </row>
    <row r="469" spans="1:5" x14ac:dyDescent="0.25">
      <c r="A469" s="1" t="s">
        <v>1038</v>
      </c>
      <c r="B469" s="1" t="s">
        <v>447</v>
      </c>
      <c r="C469" s="4">
        <v>36.42</v>
      </c>
      <c r="D469" s="2">
        <v>39</v>
      </c>
      <c r="E469" s="10">
        <f t="shared" si="9"/>
        <v>1420.38</v>
      </c>
    </row>
    <row r="470" spans="1:5" x14ac:dyDescent="0.25">
      <c r="A470" s="1" t="s">
        <v>1039</v>
      </c>
      <c r="B470" s="1" t="s">
        <v>448</v>
      </c>
      <c r="C470" s="4">
        <v>15.78</v>
      </c>
      <c r="D470" s="2">
        <f>258+2</f>
        <v>260</v>
      </c>
      <c r="E470" s="10">
        <f t="shared" si="9"/>
        <v>4102.8</v>
      </c>
    </row>
    <row r="471" spans="1:5" x14ac:dyDescent="0.25">
      <c r="A471" s="1" t="s">
        <v>1040</v>
      </c>
      <c r="B471" s="1" t="s">
        <v>449</v>
      </c>
      <c r="C471" s="4">
        <v>15.78</v>
      </c>
      <c r="D471" s="2">
        <f>67+3</f>
        <v>70</v>
      </c>
      <c r="E471" s="10">
        <f t="shared" si="9"/>
        <v>1104.5999999999999</v>
      </c>
    </row>
    <row r="472" spans="1:5" x14ac:dyDescent="0.25">
      <c r="A472" s="1" t="s">
        <v>1041</v>
      </c>
      <c r="B472" s="1" t="s">
        <v>450</v>
      </c>
      <c r="C472" s="4">
        <v>15.78</v>
      </c>
      <c r="D472" s="2">
        <v>70</v>
      </c>
      <c r="E472" s="10">
        <f t="shared" si="9"/>
        <v>1104.5999999999999</v>
      </c>
    </row>
    <row r="473" spans="1:5" x14ac:dyDescent="0.25">
      <c r="A473" s="1" t="s">
        <v>1042</v>
      </c>
      <c r="B473" s="1" t="s">
        <v>451</v>
      </c>
      <c r="C473" s="4">
        <v>9.1</v>
      </c>
      <c r="D473" s="2">
        <f>162+4</f>
        <v>166</v>
      </c>
      <c r="E473" s="10">
        <f t="shared" si="9"/>
        <v>1510.6</v>
      </c>
    </row>
    <row r="474" spans="1:5" x14ac:dyDescent="0.25">
      <c r="A474" s="1" t="s">
        <v>1043</v>
      </c>
      <c r="B474" s="1" t="s">
        <v>452</v>
      </c>
      <c r="C474" s="4">
        <v>15.78</v>
      </c>
      <c r="D474" s="2">
        <v>89</v>
      </c>
      <c r="E474" s="10">
        <f t="shared" si="9"/>
        <v>1404.4199999999998</v>
      </c>
    </row>
    <row r="475" spans="1:5" x14ac:dyDescent="0.25">
      <c r="A475" s="1" t="s">
        <v>1044</v>
      </c>
      <c r="B475" s="1" t="s">
        <v>453</v>
      </c>
      <c r="C475" s="4">
        <v>15.78</v>
      </c>
      <c r="D475" s="2">
        <v>4</v>
      </c>
      <c r="E475" s="10">
        <f t="shared" si="9"/>
        <v>63.12</v>
      </c>
    </row>
    <row r="476" spans="1:5" x14ac:dyDescent="0.25">
      <c r="A476" s="1" t="s">
        <v>1045</v>
      </c>
      <c r="B476" s="1" t="s">
        <v>454</v>
      </c>
      <c r="C476" s="4">
        <v>47.67</v>
      </c>
      <c r="D476" s="2">
        <v>30</v>
      </c>
      <c r="E476" s="10">
        <f t="shared" si="9"/>
        <v>1430.1000000000001</v>
      </c>
    </row>
    <row r="477" spans="1:5" x14ac:dyDescent="0.25">
      <c r="A477" s="1" t="s">
        <v>1046</v>
      </c>
      <c r="B477" s="1" t="s">
        <v>455</v>
      </c>
      <c r="C477" s="4">
        <v>36.42</v>
      </c>
      <c r="D477" s="2">
        <v>29</v>
      </c>
      <c r="E477" s="10">
        <f t="shared" si="9"/>
        <v>1056.18</v>
      </c>
    </row>
    <row r="478" spans="1:5" x14ac:dyDescent="0.25">
      <c r="A478" s="1" t="s">
        <v>1047</v>
      </c>
      <c r="B478" s="1" t="s">
        <v>456</v>
      </c>
      <c r="C478" s="4">
        <v>15.78</v>
      </c>
      <c r="D478" s="2">
        <f>162+162+104+4</f>
        <v>432</v>
      </c>
      <c r="E478" s="10">
        <f t="shared" si="9"/>
        <v>6816.96</v>
      </c>
    </row>
    <row r="479" spans="1:5" x14ac:dyDescent="0.25">
      <c r="A479" s="1" t="s">
        <v>1048</v>
      </c>
      <c r="B479" s="1" t="s">
        <v>457</v>
      </c>
      <c r="C479" s="4">
        <v>24.16</v>
      </c>
      <c r="D479" s="2">
        <f>52+29</f>
        <v>81</v>
      </c>
      <c r="E479" s="10">
        <f t="shared" si="9"/>
        <v>1956.96</v>
      </c>
    </row>
    <row r="480" spans="1:5" x14ac:dyDescent="0.25">
      <c r="A480" s="1" t="s">
        <v>1049</v>
      </c>
      <c r="B480" s="1" t="s">
        <v>458</v>
      </c>
      <c r="C480" s="4">
        <v>47.67</v>
      </c>
      <c r="D480" s="2">
        <v>10</v>
      </c>
      <c r="E480" s="10">
        <f t="shared" si="9"/>
        <v>476.70000000000005</v>
      </c>
    </row>
    <row r="481" spans="1:5" x14ac:dyDescent="0.25">
      <c r="A481" s="1" t="s">
        <v>1050</v>
      </c>
      <c r="B481" s="1" t="s">
        <v>459</v>
      </c>
      <c r="C481" s="4">
        <v>28.94</v>
      </c>
      <c r="D481" s="2">
        <v>15</v>
      </c>
      <c r="E481" s="10">
        <f t="shared" si="9"/>
        <v>434.1</v>
      </c>
    </row>
    <row r="482" spans="1:5" x14ac:dyDescent="0.25">
      <c r="A482" s="1" t="s">
        <v>1051</v>
      </c>
      <c r="B482" s="1" t="s">
        <v>460</v>
      </c>
      <c r="C482" s="4">
        <v>34.65</v>
      </c>
      <c r="D482" s="2">
        <v>31</v>
      </c>
      <c r="E482" s="10">
        <f t="shared" si="9"/>
        <v>1074.1499999999999</v>
      </c>
    </row>
    <row r="483" spans="1:5" x14ac:dyDescent="0.25">
      <c r="A483" s="1" t="s">
        <v>1052</v>
      </c>
      <c r="B483" s="1" t="s">
        <v>461</v>
      </c>
      <c r="C483" s="4">
        <v>19.86</v>
      </c>
      <c r="D483" s="2">
        <v>5</v>
      </c>
      <c r="E483" s="10">
        <f t="shared" si="9"/>
        <v>99.3</v>
      </c>
    </row>
    <row r="484" spans="1:5" x14ac:dyDescent="0.25">
      <c r="A484" s="1" t="s">
        <v>1053</v>
      </c>
      <c r="B484" s="1" t="s">
        <v>462</v>
      </c>
      <c r="C484" s="5">
        <v>20.43</v>
      </c>
      <c r="D484" s="2">
        <v>4</v>
      </c>
      <c r="E484" s="10">
        <f t="shared" si="9"/>
        <v>81.72</v>
      </c>
    </row>
    <row r="485" spans="1:5" x14ac:dyDescent="0.25">
      <c r="A485" s="1" t="s">
        <v>1054</v>
      </c>
      <c r="B485" s="1" t="s">
        <v>463</v>
      </c>
      <c r="C485" s="5">
        <v>20.43</v>
      </c>
      <c r="D485" s="2">
        <v>5</v>
      </c>
      <c r="E485" s="10">
        <f t="shared" si="9"/>
        <v>102.15</v>
      </c>
    </row>
    <row r="486" spans="1:5" x14ac:dyDescent="0.25">
      <c r="A486" s="1" t="s">
        <v>1055</v>
      </c>
      <c r="B486" s="1" t="s">
        <v>464</v>
      </c>
      <c r="C486" s="4">
        <v>34.65</v>
      </c>
      <c r="D486" s="2">
        <v>13</v>
      </c>
      <c r="E486" s="10">
        <f t="shared" si="9"/>
        <v>450.45</v>
      </c>
    </row>
    <row r="487" spans="1:5" x14ac:dyDescent="0.25">
      <c r="A487" s="1" t="s">
        <v>1056</v>
      </c>
      <c r="B487" s="1" t="s">
        <v>465</v>
      </c>
      <c r="C487" s="4">
        <v>28.94</v>
      </c>
      <c r="D487" s="2">
        <v>14</v>
      </c>
      <c r="E487" s="10">
        <f t="shared" si="9"/>
        <v>405.16</v>
      </c>
    </row>
    <row r="488" spans="1:5" x14ac:dyDescent="0.25">
      <c r="A488" s="1" t="s">
        <v>1057</v>
      </c>
      <c r="B488" s="1" t="s">
        <v>466</v>
      </c>
      <c r="C488" s="4">
        <v>27.88</v>
      </c>
      <c r="D488" s="2">
        <v>7</v>
      </c>
      <c r="E488" s="10">
        <f t="shared" si="9"/>
        <v>195.16</v>
      </c>
    </row>
    <row r="489" spans="1:5" x14ac:dyDescent="0.25">
      <c r="A489" s="1" t="s">
        <v>1058</v>
      </c>
      <c r="B489" s="1" t="s">
        <v>467</v>
      </c>
      <c r="C489" s="4">
        <v>16.510000000000002</v>
      </c>
      <c r="D489" s="2">
        <f>32+16</f>
        <v>48</v>
      </c>
      <c r="E489" s="10">
        <f t="shared" si="9"/>
        <v>792.48</v>
      </c>
    </row>
    <row r="490" spans="1:5" x14ac:dyDescent="0.25">
      <c r="A490" s="1" t="s">
        <v>1059</v>
      </c>
      <c r="B490" s="1" t="s">
        <v>468</v>
      </c>
      <c r="C490" s="4">
        <v>85.51</v>
      </c>
      <c r="D490" s="2">
        <v>2</v>
      </c>
      <c r="E490" s="10">
        <f t="shared" si="9"/>
        <v>171.02</v>
      </c>
    </row>
    <row r="491" spans="1:5" x14ac:dyDescent="0.25">
      <c r="A491" s="3" t="s">
        <v>1060</v>
      </c>
      <c r="B491" s="3" t="s">
        <v>469</v>
      </c>
      <c r="C491" s="4">
        <v>128.69</v>
      </c>
      <c r="D491" s="2">
        <v>1</v>
      </c>
      <c r="E491" s="10">
        <f t="shared" si="9"/>
        <v>128.69</v>
      </c>
    </row>
    <row r="492" spans="1:5" x14ac:dyDescent="0.25">
      <c r="A492" s="1" t="s">
        <v>1061</v>
      </c>
      <c r="B492" s="1" t="s">
        <v>470</v>
      </c>
      <c r="C492" s="5">
        <v>76.87</v>
      </c>
      <c r="D492" s="2">
        <v>1</v>
      </c>
      <c r="E492" s="10">
        <f t="shared" si="9"/>
        <v>76.87</v>
      </c>
    </row>
    <row r="493" spans="1:5" x14ac:dyDescent="0.25">
      <c r="A493" s="1" t="s">
        <v>1062</v>
      </c>
      <c r="B493" s="1" t="s">
        <v>471</v>
      </c>
      <c r="C493" s="5">
        <v>76.87</v>
      </c>
      <c r="D493" s="2">
        <v>1</v>
      </c>
      <c r="E493" s="10">
        <f t="shared" si="9"/>
        <v>76.87</v>
      </c>
    </row>
    <row r="494" spans="1:5" x14ac:dyDescent="0.25">
      <c r="A494" s="1" t="s">
        <v>1063</v>
      </c>
      <c r="B494" s="1" t="s">
        <v>472</v>
      </c>
      <c r="C494" s="5">
        <v>43.18</v>
      </c>
      <c r="D494" s="2">
        <v>1</v>
      </c>
      <c r="E494" s="10">
        <f t="shared" si="9"/>
        <v>43.18</v>
      </c>
    </row>
    <row r="495" spans="1:5" x14ac:dyDescent="0.25">
      <c r="A495" s="1" t="s">
        <v>1064</v>
      </c>
      <c r="B495" s="1" t="s">
        <v>473</v>
      </c>
      <c r="C495" s="5">
        <v>43.18</v>
      </c>
      <c r="D495" s="2">
        <v>1</v>
      </c>
      <c r="E495" s="10">
        <f t="shared" si="9"/>
        <v>43.18</v>
      </c>
    </row>
    <row r="496" spans="1:5" x14ac:dyDescent="0.25">
      <c r="A496" s="1" t="s">
        <v>1065</v>
      </c>
      <c r="B496" s="1" t="s">
        <v>474</v>
      </c>
      <c r="C496" s="5">
        <v>43.18</v>
      </c>
      <c r="D496" s="2">
        <v>1</v>
      </c>
      <c r="E496" s="10">
        <f t="shared" si="9"/>
        <v>43.18</v>
      </c>
    </row>
    <row r="497" spans="1:5" x14ac:dyDescent="0.25">
      <c r="A497" s="1" t="s">
        <v>1066</v>
      </c>
      <c r="B497" s="1" t="s">
        <v>475</v>
      </c>
      <c r="C497" s="4">
        <v>107.96</v>
      </c>
      <c r="D497" s="2">
        <v>1</v>
      </c>
      <c r="E497" s="10">
        <f t="shared" si="9"/>
        <v>107.96</v>
      </c>
    </row>
    <row r="498" spans="1:5" x14ac:dyDescent="0.25">
      <c r="A498" s="1" t="s">
        <v>1067</v>
      </c>
      <c r="B498" s="1" t="s">
        <v>476</v>
      </c>
      <c r="C498" s="4">
        <v>18.7</v>
      </c>
      <c r="D498" s="2">
        <v>1</v>
      </c>
      <c r="E498" s="10">
        <f t="shared" si="9"/>
        <v>18.7</v>
      </c>
    </row>
    <row r="499" spans="1:5" x14ac:dyDescent="0.25">
      <c r="A499" s="1" t="s">
        <v>1068</v>
      </c>
      <c r="B499" s="1" t="s">
        <v>477</v>
      </c>
      <c r="C499" s="4">
        <v>18.7</v>
      </c>
      <c r="D499" s="2">
        <v>38</v>
      </c>
      <c r="E499" s="10">
        <f t="shared" si="9"/>
        <v>710.6</v>
      </c>
    </row>
    <row r="500" spans="1:5" x14ac:dyDescent="0.25">
      <c r="A500" s="1" t="s">
        <v>1069</v>
      </c>
      <c r="B500" s="1" t="s">
        <v>478</v>
      </c>
      <c r="C500" s="4">
        <v>18.7</v>
      </c>
      <c r="D500" s="2">
        <v>31</v>
      </c>
      <c r="E500" s="10">
        <f t="shared" si="9"/>
        <v>579.69999999999993</v>
      </c>
    </row>
    <row r="501" spans="1:5" x14ac:dyDescent="0.25">
      <c r="A501" s="1" t="s">
        <v>1070</v>
      </c>
      <c r="B501" s="1" t="s">
        <v>479</v>
      </c>
      <c r="C501" s="4">
        <v>20.7</v>
      </c>
      <c r="D501" s="2">
        <v>2</v>
      </c>
      <c r="E501" s="10">
        <f t="shared" si="9"/>
        <v>41.4</v>
      </c>
    </row>
    <row r="502" spans="1:5" x14ac:dyDescent="0.25">
      <c r="A502" s="1" t="s">
        <v>1071</v>
      </c>
      <c r="B502" s="1" t="s">
        <v>480</v>
      </c>
      <c r="C502" s="4">
        <v>18.7</v>
      </c>
      <c r="D502" s="2">
        <v>1</v>
      </c>
      <c r="E502" s="10">
        <f t="shared" si="9"/>
        <v>18.7</v>
      </c>
    </row>
    <row r="503" spans="1:5" x14ac:dyDescent="0.25">
      <c r="A503" s="1" t="s">
        <v>1072</v>
      </c>
      <c r="B503" s="1" t="s">
        <v>481</v>
      </c>
      <c r="C503" s="4">
        <v>18.7</v>
      </c>
      <c r="D503" s="2">
        <v>42</v>
      </c>
      <c r="E503" s="10">
        <f t="shared" si="9"/>
        <v>785.4</v>
      </c>
    </row>
    <row r="504" spans="1:5" x14ac:dyDescent="0.25">
      <c r="A504" s="1" t="s">
        <v>1073</v>
      </c>
      <c r="B504" s="1" t="s">
        <v>482</v>
      </c>
      <c r="C504" s="4">
        <v>14.4</v>
      </c>
      <c r="D504" s="2">
        <f>47+1+7</f>
        <v>55</v>
      </c>
      <c r="E504" s="10">
        <f t="shared" si="9"/>
        <v>792</v>
      </c>
    </row>
    <row r="505" spans="1:5" x14ac:dyDescent="0.25">
      <c r="A505" s="1" t="s">
        <v>1074</v>
      </c>
      <c r="B505" s="1" t="s">
        <v>483</v>
      </c>
      <c r="C505" s="4">
        <v>14.4</v>
      </c>
      <c r="D505" s="2">
        <v>21</v>
      </c>
      <c r="E505" s="10">
        <f t="shared" si="9"/>
        <v>302.40000000000003</v>
      </c>
    </row>
    <row r="506" spans="1:5" x14ac:dyDescent="0.25">
      <c r="A506" s="1" t="s">
        <v>1075</v>
      </c>
      <c r="B506" s="1" t="s">
        <v>484</v>
      </c>
      <c r="C506" s="4">
        <v>14.4</v>
      </c>
      <c r="D506" s="2">
        <v>16</v>
      </c>
      <c r="E506" s="10">
        <f t="shared" si="9"/>
        <v>230.4</v>
      </c>
    </row>
    <row r="507" spans="1:5" x14ac:dyDescent="0.25">
      <c r="A507" s="1" t="s">
        <v>1076</v>
      </c>
      <c r="B507" s="1" t="s">
        <v>485</v>
      </c>
      <c r="C507" s="4">
        <v>16.2</v>
      </c>
      <c r="D507" s="2">
        <v>26</v>
      </c>
      <c r="E507" s="10">
        <f t="shared" si="9"/>
        <v>421.2</v>
      </c>
    </row>
    <row r="508" spans="1:5" x14ac:dyDescent="0.25">
      <c r="A508" s="1" t="s">
        <v>1077</v>
      </c>
      <c r="B508" s="1" t="s">
        <v>486</v>
      </c>
      <c r="C508" s="4">
        <v>14.4</v>
      </c>
      <c r="D508" s="2">
        <v>2</v>
      </c>
      <c r="E508" s="10">
        <f t="shared" si="9"/>
        <v>28.8</v>
      </c>
    </row>
    <row r="509" spans="1:5" x14ac:dyDescent="0.25">
      <c r="A509" s="1" t="s">
        <v>1078</v>
      </c>
      <c r="B509" s="1" t="s">
        <v>487</v>
      </c>
      <c r="C509" s="4">
        <v>14.4</v>
      </c>
      <c r="D509" s="2">
        <v>16</v>
      </c>
      <c r="E509" s="10">
        <f t="shared" si="9"/>
        <v>230.4</v>
      </c>
    </row>
    <row r="510" spans="1:5" x14ac:dyDescent="0.25">
      <c r="A510" s="1" t="s">
        <v>1079</v>
      </c>
      <c r="B510" s="1" t="s">
        <v>488</v>
      </c>
      <c r="C510" s="4">
        <v>14.77</v>
      </c>
      <c r="D510" s="2">
        <v>39</v>
      </c>
      <c r="E510" s="10">
        <f t="shared" ref="E510:E557" si="10">C510*D510</f>
        <v>576.03</v>
      </c>
    </row>
    <row r="511" spans="1:5" x14ac:dyDescent="0.25">
      <c r="A511" s="1" t="s">
        <v>1080</v>
      </c>
      <c r="B511" s="1" t="s">
        <v>489</v>
      </c>
      <c r="C511" s="5">
        <v>3.5</v>
      </c>
      <c r="D511" s="2">
        <f>43+7</f>
        <v>50</v>
      </c>
      <c r="E511" s="10">
        <f t="shared" si="10"/>
        <v>175</v>
      </c>
    </row>
    <row r="512" spans="1:5" x14ac:dyDescent="0.25">
      <c r="A512" s="1" t="s">
        <v>1081</v>
      </c>
      <c r="B512" s="1" t="s">
        <v>490</v>
      </c>
      <c r="C512" s="5">
        <v>7.19</v>
      </c>
      <c r="D512" s="2">
        <f>4+2</f>
        <v>6</v>
      </c>
      <c r="E512" s="10">
        <f t="shared" si="10"/>
        <v>43.14</v>
      </c>
    </row>
    <row r="513" spans="1:5" x14ac:dyDescent="0.25">
      <c r="A513" s="3" t="s">
        <v>1082</v>
      </c>
      <c r="B513" s="3" t="s">
        <v>491</v>
      </c>
      <c r="C513" s="5">
        <v>31</v>
      </c>
      <c r="D513" s="2">
        <f>5+2</f>
        <v>7</v>
      </c>
      <c r="E513" s="10">
        <f t="shared" si="10"/>
        <v>217</v>
      </c>
    </row>
    <row r="514" spans="1:5" x14ac:dyDescent="0.25">
      <c r="A514" s="3" t="s">
        <v>1083</v>
      </c>
      <c r="B514" s="1" t="s">
        <v>492</v>
      </c>
      <c r="C514" s="5">
        <v>4.5199999999999996</v>
      </c>
      <c r="D514" s="2">
        <v>1</v>
      </c>
      <c r="E514" s="10">
        <f t="shared" si="10"/>
        <v>4.5199999999999996</v>
      </c>
    </row>
    <row r="515" spans="1:5" x14ac:dyDescent="0.25">
      <c r="A515" s="3" t="s">
        <v>1084</v>
      </c>
      <c r="B515" s="1" t="s">
        <v>493</v>
      </c>
      <c r="C515" s="5">
        <v>9.8000000000000007</v>
      </c>
      <c r="D515" s="2">
        <f>40+7</f>
        <v>47</v>
      </c>
      <c r="E515" s="10">
        <f t="shared" si="10"/>
        <v>460.6</v>
      </c>
    </row>
    <row r="516" spans="1:5" x14ac:dyDescent="0.25">
      <c r="A516" s="3" t="s">
        <v>1085</v>
      </c>
      <c r="B516" s="1" t="s">
        <v>494</v>
      </c>
      <c r="C516" s="5">
        <v>39</v>
      </c>
      <c r="D516" s="2">
        <f>3+3</f>
        <v>6</v>
      </c>
      <c r="E516" s="10">
        <f t="shared" si="10"/>
        <v>234</v>
      </c>
    </row>
    <row r="517" spans="1:5" x14ac:dyDescent="0.25">
      <c r="A517" s="3" t="s">
        <v>1086</v>
      </c>
      <c r="B517" s="3" t="s">
        <v>495</v>
      </c>
      <c r="C517" s="5">
        <v>23.5</v>
      </c>
      <c r="D517" s="2">
        <f>15+9</f>
        <v>24</v>
      </c>
      <c r="E517" s="10">
        <f t="shared" si="10"/>
        <v>564</v>
      </c>
    </row>
    <row r="518" spans="1:5" x14ac:dyDescent="0.25">
      <c r="A518" s="3" t="s">
        <v>1087</v>
      </c>
      <c r="B518" s="3" t="s">
        <v>496</v>
      </c>
      <c r="C518" s="5">
        <v>16.25</v>
      </c>
      <c r="D518" s="2">
        <v>12</v>
      </c>
      <c r="E518" s="10">
        <f t="shared" si="10"/>
        <v>195</v>
      </c>
    </row>
    <row r="519" spans="1:5" x14ac:dyDescent="0.25">
      <c r="A519" s="3" t="s">
        <v>1088</v>
      </c>
      <c r="B519" s="3" t="s">
        <v>497</v>
      </c>
      <c r="C519" s="5">
        <v>21.25</v>
      </c>
      <c r="D519" s="2">
        <v>27</v>
      </c>
      <c r="E519" s="10">
        <f t="shared" si="10"/>
        <v>573.75</v>
      </c>
    </row>
    <row r="520" spans="1:5" x14ac:dyDescent="0.25">
      <c r="A520" s="1" t="s">
        <v>1089</v>
      </c>
      <c r="B520" s="1" t="s">
        <v>498</v>
      </c>
      <c r="C520" s="4">
        <v>27</v>
      </c>
      <c r="D520" s="2">
        <v>7</v>
      </c>
      <c r="E520" s="10">
        <f t="shared" si="10"/>
        <v>189</v>
      </c>
    </row>
    <row r="521" spans="1:5" x14ac:dyDescent="0.25">
      <c r="A521" s="1" t="s">
        <v>1090</v>
      </c>
      <c r="B521" s="1" t="s">
        <v>499</v>
      </c>
      <c r="C521" s="4">
        <v>4.46</v>
      </c>
      <c r="D521" s="2">
        <f>180+10+10</f>
        <v>200</v>
      </c>
      <c r="E521" s="10">
        <f t="shared" si="10"/>
        <v>892</v>
      </c>
    </row>
    <row r="522" spans="1:5" x14ac:dyDescent="0.25">
      <c r="A522" s="1" t="s">
        <v>1091</v>
      </c>
      <c r="B522" s="1" t="s">
        <v>500</v>
      </c>
      <c r="C522" s="5">
        <v>5</v>
      </c>
      <c r="D522" s="2">
        <v>17</v>
      </c>
      <c r="E522" s="10">
        <f t="shared" si="10"/>
        <v>85</v>
      </c>
    </row>
    <row r="523" spans="1:5" x14ac:dyDescent="0.25">
      <c r="A523" s="1" t="s">
        <v>1092</v>
      </c>
      <c r="B523" s="1" t="s">
        <v>501</v>
      </c>
      <c r="C523" s="5">
        <v>11.25</v>
      </c>
      <c r="D523" s="2">
        <v>6</v>
      </c>
      <c r="E523" s="10">
        <f t="shared" si="10"/>
        <v>67.5</v>
      </c>
    </row>
    <row r="524" spans="1:5" x14ac:dyDescent="0.25">
      <c r="A524" s="1" t="s">
        <v>1214</v>
      </c>
      <c r="B524" s="1" t="s">
        <v>1195</v>
      </c>
      <c r="C524" s="5">
        <v>54</v>
      </c>
      <c r="D524" s="2">
        <v>2</v>
      </c>
      <c r="E524" s="10">
        <f t="shared" si="10"/>
        <v>108</v>
      </c>
    </row>
    <row r="525" spans="1:5" x14ac:dyDescent="0.25">
      <c r="A525" s="1" t="s">
        <v>1093</v>
      </c>
      <c r="B525" s="1" t="s">
        <v>502</v>
      </c>
      <c r="C525" s="5">
        <v>11.09</v>
      </c>
      <c r="D525" s="2">
        <v>1</v>
      </c>
      <c r="E525" s="10">
        <f t="shared" si="10"/>
        <v>11.09</v>
      </c>
    </row>
    <row r="526" spans="1:5" x14ac:dyDescent="0.25">
      <c r="A526" s="1" t="s">
        <v>1094</v>
      </c>
      <c r="B526" s="1" t="s">
        <v>503</v>
      </c>
      <c r="C526" s="4">
        <v>31.5</v>
      </c>
      <c r="D526" s="2">
        <v>10</v>
      </c>
      <c r="E526" s="10">
        <f t="shared" si="10"/>
        <v>315</v>
      </c>
    </row>
    <row r="527" spans="1:5" x14ac:dyDescent="0.25">
      <c r="A527" s="1" t="s">
        <v>1095</v>
      </c>
      <c r="B527" s="1" t="s">
        <v>504</v>
      </c>
      <c r="C527" s="4">
        <v>36</v>
      </c>
      <c r="D527" s="2">
        <v>14</v>
      </c>
      <c r="E527" s="10">
        <f t="shared" si="10"/>
        <v>504</v>
      </c>
    </row>
    <row r="528" spans="1:5" x14ac:dyDescent="0.25">
      <c r="A528" s="1" t="s">
        <v>1096</v>
      </c>
      <c r="B528" s="1" t="s">
        <v>505</v>
      </c>
      <c r="C528" s="4">
        <v>14.4</v>
      </c>
      <c r="D528" s="2">
        <v>33</v>
      </c>
      <c r="E528" s="10">
        <f t="shared" si="10"/>
        <v>475.2</v>
      </c>
    </row>
    <row r="529" spans="1:5" x14ac:dyDescent="0.25">
      <c r="A529" s="1" t="s">
        <v>1097</v>
      </c>
      <c r="B529" s="1" t="s">
        <v>506</v>
      </c>
      <c r="C529" s="4">
        <v>24.3</v>
      </c>
      <c r="D529" s="2">
        <v>3</v>
      </c>
      <c r="E529" s="10">
        <f t="shared" si="10"/>
        <v>72.900000000000006</v>
      </c>
    </row>
    <row r="530" spans="1:5" x14ac:dyDescent="0.25">
      <c r="A530" s="1" t="s">
        <v>1098</v>
      </c>
      <c r="B530" s="1" t="s">
        <v>507</v>
      </c>
      <c r="C530" s="4">
        <v>0.8</v>
      </c>
      <c r="D530" s="2">
        <v>30</v>
      </c>
      <c r="E530" s="10">
        <f t="shared" si="10"/>
        <v>24</v>
      </c>
    </row>
    <row r="531" spans="1:5" x14ac:dyDescent="0.25">
      <c r="A531" s="1" t="s">
        <v>1099</v>
      </c>
      <c r="B531" s="1" t="s">
        <v>508</v>
      </c>
      <c r="C531" s="4">
        <v>42</v>
      </c>
      <c r="D531" s="2">
        <v>16.75</v>
      </c>
      <c r="E531" s="10">
        <f t="shared" si="10"/>
        <v>703.5</v>
      </c>
    </row>
    <row r="532" spans="1:5" x14ac:dyDescent="0.25">
      <c r="A532" s="1" t="s">
        <v>1100</v>
      </c>
      <c r="B532" s="1" t="s">
        <v>509</v>
      </c>
      <c r="C532" s="4">
        <v>45</v>
      </c>
      <c r="D532" s="2">
        <v>12</v>
      </c>
      <c r="E532" s="10">
        <f t="shared" si="10"/>
        <v>540</v>
      </c>
    </row>
    <row r="533" spans="1:5" x14ac:dyDescent="0.25">
      <c r="A533" s="1" t="s">
        <v>1101</v>
      </c>
      <c r="B533" s="1" t="s">
        <v>510</v>
      </c>
      <c r="C533" s="5">
        <v>4.13</v>
      </c>
      <c r="D533" s="2">
        <f>12+252</f>
        <v>264</v>
      </c>
      <c r="E533" s="10">
        <f t="shared" si="10"/>
        <v>1090.32</v>
      </c>
    </row>
    <row r="534" spans="1:5" x14ac:dyDescent="0.25">
      <c r="A534" s="1" t="s">
        <v>1102</v>
      </c>
      <c r="B534" s="1" t="s">
        <v>511</v>
      </c>
      <c r="C534" s="5">
        <v>4.13</v>
      </c>
      <c r="D534" s="2">
        <v>20</v>
      </c>
      <c r="E534" s="10">
        <f t="shared" si="10"/>
        <v>82.6</v>
      </c>
    </row>
    <row r="535" spans="1:5" x14ac:dyDescent="0.25">
      <c r="A535" s="1" t="s">
        <v>1103</v>
      </c>
      <c r="B535" s="1" t="s">
        <v>512</v>
      </c>
      <c r="C535" s="5">
        <v>4.13</v>
      </c>
      <c r="D535" s="2">
        <f>6+72</f>
        <v>78</v>
      </c>
      <c r="E535" s="10">
        <f t="shared" si="10"/>
        <v>322.14</v>
      </c>
    </row>
    <row r="536" spans="1:5" x14ac:dyDescent="0.25">
      <c r="A536" s="1" t="s">
        <v>1104</v>
      </c>
      <c r="B536" s="1" t="s">
        <v>513</v>
      </c>
      <c r="C536" s="5">
        <v>4.13</v>
      </c>
      <c r="D536" s="2">
        <f>16+240+156</f>
        <v>412</v>
      </c>
      <c r="E536" s="10">
        <f t="shared" si="10"/>
        <v>1701.56</v>
      </c>
    </row>
    <row r="537" spans="1:5" x14ac:dyDescent="0.25">
      <c r="A537" s="1" t="s">
        <v>1105</v>
      </c>
      <c r="B537" s="1" t="s">
        <v>514</v>
      </c>
      <c r="C537" s="5">
        <v>41</v>
      </c>
      <c r="D537" s="2">
        <v>42</v>
      </c>
      <c r="E537" s="10">
        <f t="shared" si="10"/>
        <v>1722</v>
      </c>
    </row>
    <row r="538" spans="1:5" x14ac:dyDescent="0.25">
      <c r="A538" s="1" t="s">
        <v>1106</v>
      </c>
      <c r="B538" s="1" t="s">
        <v>515</v>
      </c>
      <c r="C538" s="5">
        <v>30</v>
      </c>
      <c r="D538" s="2">
        <v>1</v>
      </c>
      <c r="E538" s="10">
        <f t="shared" si="10"/>
        <v>30</v>
      </c>
    </row>
    <row r="539" spans="1:5" x14ac:dyDescent="0.25">
      <c r="A539" s="1" t="s">
        <v>1107</v>
      </c>
      <c r="B539" s="1" t="s">
        <v>516</v>
      </c>
      <c r="C539" s="5">
        <v>24.66</v>
      </c>
      <c r="D539" s="2">
        <f>17+9</f>
        <v>26</v>
      </c>
      <c r="E539" s="10">
        <f t="shared" si="10"/>
        <v>641.16</v>
      </c>
    </row>
    <row r="540" spans="1:5" x14ac:dyDescent="0.25">
      <c r="A540" s="1" t="s">
        <v>1108</v>
      </c>
      <c r="B540" s="1" t="s">
        <v>517</v>
      </c>
      <c r="C540" s="5">
        <v>31.5</v>
      </c>
      <c r="D540" s="2">
        <f>23+4</f>
        <v>27</v>
      </c>
      <c r="E540" s="10">
        <f t="shared" si="10"/>
        <v>850.5</v>
      </c>
    </row>
    <row r="541" spans="1:5" x14ac:dyDescent="0.25">
      <c r="A541" s="1" t="s">
        <v>1109</v>
      </c>
      <c r="B541" s="1" t="s">
        <v>518</v>
      </c>
      <c r="C541" s="5">
        <v>24.66</v>
      </c>
      <c r="D541" s="2">
        <f>15+11</f>
        <v>26</v>
      </c>
      <c r="E541" s="10">
        <f t="shared" si="10"/>
        <v>641.16</v>
      </c>
    </row>
    <row r="542" spans="1:5" x14ac:dyDescent="0.25">
      <c r="A542" s="1" t="s">
        <v>1110</v>
      </c>
      <c r="B542" s="1" t="s">
        <v>519</v>
      </c>
      <c r="C542" s="5">
        <v>24.66</v>
      </c>
      <c r="D542" s="2">
        <v>5</v>
      </c>
      <c r="E542" s="10">
        <f t="shared" si="10"/>
        <v>123.3</v>
      </c>
    </row>
    <row r="543" spans="1:5" x14ac:dyDescent="0.25">
      <c r="A543" s="1" t="s">
        <v>1111</v>
      </c>
      <c r="B543" s="1" t="s">
        <v>520</v>
      </c>
      <c r="C543" s="5">
        <v>24.66</v>
      </c>
      <c r="D543" s="2">
        <f>29+2</f>
        <v>31</v>
      </c>
      <c r="E543" s="10">
        <f t="shared" si="10"/>
        <v>764.46</v>
      </c>
    </row>
    <row r="544" spans="1:5" x14ac:dyDescent="0.25">
      <c r="A544" s="1" t="s">
        <v>1112</v>
      </c>
      <c r="B544" s="1" t="s">
        <v>521</v>
      </c>
      <c r="C544" s="5">
        <v>4.28</v>
      </c>
      <c r="D544" s="2">
        <v>102</v>
      </c>
      <c r="E544" s="10">
        <f t="shared" si="10"/>
        <v>436.56</v>
      </c>
    </row>
    <row r="545" spans="1:5" x14ac:dyDescent="0.25">
      <c r="A545" s="1" t="s">
        <v>1113</v>
      </c>
      <c r="B545" s="1" t="s">
        <v>522</v>
      </c>
      <c r="C545" s="5">
        <v>4.28</v>
      </c>
      <c r="D545" s="2">
        <v>120</v>
      </c>
      <c r="E545" s="10">
        <f t="shared" si="10"/>
        <v>513.6</v>
      </c>
    </row>
    <row r="546" spans="1:5" x14ac:dyDescent="0.25">
      <c r="A546" s="1" t="s">
        <v>1114</v>
      </c>
      <c r="B546" s="1" t="s">
        <v>523</v>
      </c>
      <c r="C546" s="5">
        <v>8.9</v>
      </c>
      <c r="D546" s="2">
        <v>53</v>
      </c>
      <c r="E546" s="10">
        <f t="shared" si="10"/>
        <v>471.70000000000005</v>
      </c>
    </row>
    <row r="547" spans="1:5" x14ac:dyDescent="0.25">
      <c r="A547" s="1" t="s">
        <v>1115</v>
      </c>
      <c r="B547" s="1" t="s">
        <v>524</v>
      </c>
      <c r="C547" s="5">
        <v>8.9</v>
      </c>
      <c r="D547" s="2">
        <v>41</v>
      </c>
      <c r="E547" s="10">
        <f t="shared" si="10"/>
        <v>364.90000000000003</v>
      </c>
    </row>
    <row r="548" spans="1:5" x14ac:dyDescent="0.25">
      <c r="A548" s="1" t="s">
        <v>1116</v>
      </c>
      <c r="B548" s="1" t="s">
        <v>525</v>
      </c>
      <c r="C548" s="4">
        <v>21.6</v>
      </c>
      <c r="D548" s="2">
        <v>16</v>
      </c>
      <c r="E548" s="10">
        <f t="shared" si="10"/>
        <v>345.6</v>
      </c>
    </row>
    <row r="549" spans="1:5" x14ac:dyDescent="0.25">
      <c r="A549" s="1" t="s">
        <v>1117</v>
      </c>
      <c r="B549" s="1" t="s">
        <v>526</v>
      </c>
      <c r="C549" s="4">
        <v>21.6</v>
      </c>
      <c r="D549" s="2">
        <v>42</v>
      </c>
      <c r="E549" s="10">
        <f t="shared" si="10"/>
        <v>907.2</v>
      </c>
    </row>
    <row r="550" spans="1:5" x14ac:dyDescent="0.25">
      <c r="A550" s="1" t="s">
        <v>1118</v>
      </c>
      <c r="B550" s="1" t="s">
        <v>527</v>
      </c>
      <c r="C550" s="5">
        <v>4.76</v>
      </c>
      <c r="D550" s="2">
        <f>126+4</f>
        <v>130</v>
      </c>
      <c r="E550" s="10">
        <f t="shared" si="10"/>
        <v>618.79999999999995</v>
      </c>
    </row>
    <row r="551" spans="1:5" x14ac:dyDescent="0.25">
      <c r="A551" s="1" t="s">
        <v>1119</v>
      </c>
      <c r="B551" s="1" t="s">
        <v>528</v>
      </c>
      <c r="C551" s="5">
        <v>4.76</v>
      </c>
      <c r="D551" s="2">
        <f>312+4</f>
        <v>316</v>
      </c>
      <c r="E551" s="10">
        <f t="shared" si="10"/>
        <v>1504.1599999999999</v>
      </c>
    </row>
    <row r="552" spans="1:5" x14ac:dyDescent="0.25">
      <c r="A552" s="1" t="s">
        <v>1120</v>
      </c>
      <c r="B552" s="1" t="s">
        <v>529</v>
      </c>
      <c r="C552" s="5">
        <v>4.76</v>
      </c>
      <c r="D552" s="2">
        <v>312</v>
      </c>
      <c r="E552" s="10">
        <f t="shared" si="10"/>
        <v>1485.12</v>
      </c>
    </row>
    <row r="553" spans="1:5" x14ac:dyDescent="0.25">
      <c r="A553" s="1" t="s">
        <v>1121</v>
      </c>
      <c r="B553" s="1" t="s">
        <v>530</v>
      </c>
      <c r="C553" s="5">
        <v>4.76</v>
      </c>
      <c r="D553" s="2">
        <f>54+6</f>
        <v>60</v>
      </c>
      <c r="E553" s="10">
        <f t="shared" si="10"/>
        <v>285.59999999999997</v>
      </c>
    </row>
    <row r="554" spans="1:5" x14ac:dyDescent="0.25">
      <c r="A554" s="1" t="s">
        <v>1122</v>
      </c>
      <c r="B554" s="1" t="s">
        <v>531</v>
      </c>
      <c r="C554" s="5">
        <v>4.76</v>
      </c>
      <c r="D554" s="2">
        <v>144</v>
      </c>
      <c r="E554" s="10">
        <f t="shared" si="10"/>
        <v>685.43999999999994</v>
      </c>
    </row>
    <row r="555" spans="1:5" x14ac:dyDescent="0.25">
      <c r="A555" s="1" t="s">
        <v>1123</v>
      </c>
      <c r="B555" s="1" t="s">
        <v>532</v>
      </c>
      <c r="C555" s="5">
        <v>4.76</v>
      </c>
      <c r="D555" s="2">
        <v>132</v>
      </c>
      <c r="E555" s="10">
        <f t="shared" si="10"/>
        <v>628.31999999999994</v>
      </c>
    </row>
    <row r="556" spans="1:5" x14ac:dyDescent="0.25">
      <c r="A556" s="1" t="s">
        <v>1124</v>
      </c>
      <c r="B556" s="1" t="s">
        <v>533</v>
      </c>
      <c r="C556" s="4">
        <v>16.34</v>
      </c>
      <c r="D556" s="2">
        <f>8+48</f>
        <v>56</v>
      </c>
      <c r="E556" s="10">
        <f t="shared" si="10"/>
        <v>915.04</v>
      </c>
    </row>
    <row r="557" spans="1:5" x14ac:dyDescent="0.25">
      <c r="A557" s="1" t="s">
        <v>1125</v>
      </c>
      <c r="B557" s="1" t="s">
        <v>534</v>
      </c>
      <c r="C557" s="4">
        <v>16.34</v>
      </c>
      <c r="D557" s="2">
        <f>9+48</f>
        <v>57</v>
      </c>
      <c r="E557" s="10">
        <f t="shared" si="10"/>
        <v>931.38</v>
      </c>
    </row>
    <row r="558" spans="1:5" x14ac:dyDescent="0.25">
      <c r="A558" s="1" t="s">
        <v>1126</v>
      </c>
      <c r="B558" s="1" t="s">
        <v>535</v>
      </c>
      <c r="C558" s="4">
        <v>16.34</v>
      </c>
      <c r="D558" s="2">
        <v>6</v>
      </c>
      <c r="E558" s="10">
        <f t="shared" ref="E558:E602" si="11">C558*D558</f>
        <v>98.039999999999992</v>
      </c>
    </row>
    <row r="559" spans="1:5" x14ac:dyDescent="0.25">
      <c r="A559" s="1" t="s">
        <v>1127</v>
      </c>
      <c r="B559" s="1" t="s">
        <v>536</v>
      </c>
      <c r="C559" s="4">
        <v>16.34</v>
      </c>
      <c r="D559" s="2">
        <f>11+11</f>
        <v>22</v>
      </c>
      <c r="E559" s="10">
        <f t="shared" si="11"/>
        <v>359.48</v>
      </c>
    </row>
    <row r="560" spans="1:5" x14ac:dyDescent="0.25">
      <c r="A560" s="1" t="s">
        <v>1128</v>
      </c>
      <c r="B560" s="1" t="s">
        <v>537</v>
      </c>
      <c r="C560" s="4">
        <v>16.34</v>
      </c>
      <c r="D560" s="2">
        <v>9</v>
      </c>
      <c r="E560" s="10">
        <f t="shared" si="11"/>
        <v>147.06</v>
      </c>
    </row>
    <row r="561" spans="1:5" x14ac:dyDescent="0.25">
      <c r="A561" s="1" t="s">
        <v>1129</v>
      </c>
      <c r="B561" s="1" t="s">
        <v>538</v>
      </c>
      <c r="C561" s="4">
        <v>16.34</v>
      </c>
      <c r="D561" s="2">
        <v>11</v>
      </c>
      <c r="E561" s="10">
        <f t="shared" si="11"/>
        <v>179.74</v>
      </c>
    </row>
    <row r="562" spans="1:5" x14ac:dyDescent="0.25">
      <c r="A562" s="1" t="s">
        <v>1130</v>
      </c>
      <c r="B562" s="1" t="s">
        <v>539</v>
      </c>
      <c r="C562" s="4">
        <v>16.34</v>
      </c>
      <c r="D562" s="2">
        <f>18+60</f>
        <v>78</v>
      </c>
      <c r="E562" s="10">
        <f t="shared" si="11"/>
        <v>1274.52</v>
      </c>
    </row>
    <row r="563" spans="1:5" x14ac:dyDescent="0.25">
      <c r="A563" s="1" t="s">
        <v>1131</v>
      </c>
      <c r="B563" s="1" t="s">
        <v>540</v>
      </c>
      <c r="C563" s="4">
        <v>16.34</v>
      </c>
      <c r="D563" s="2">
        <v>8</v>
      </c>
      <c r="E563" s="10">
        <f t="shared" si="11"/>
        <v>130.72</v>
      </c>
    </row>
    <row r="564" spans="1:5" x14ac:dyDescent="0.25">
      <c r="A564" s="1" t="s">
        <v>1132</v>
      </c>
      <c r="B564" s="1" t="s">
        <v>541</v>
      </c>
      <c r="C564" s="4">
        <v>16.34</v>
      </c>
      <c r="D564" s="2">
        <f>144+24+24</f>
        <v>192</v>
      </c>
      <c r="E564" s="10">
        <f t="shared" si="11"/>
        <v>3137.2799999999997</v>
      </c>
    </row>
    <row r="565" spans="1:5" x14ac:dyDescent="0.25">
      <c r="A565" s="1" t="s">
        <v>1133</v>
      </c>
      <c r="B565" s="1" t="s">
        <v>542</v>
      </c>
      <c r="C565" s="4">
        <v>16.34</v>
      </c>
      <c r="D565" s="2">
        <f>144+24</f>
        <v>168</v>
      </c>
      <c r="E565" s="10">
        <f t="shared" si="11"/>
        <v>2745.12</v>
      </c>
    </row>
    <row r="566" spans="1:5" x14ac:dyDescent="0.25">
      <c r="A566" s="1" t="s">
        <v>1134</v>
      </c>
      <c r="B566" s="1" t="s">
        <v>543</v>
      </c>
      <c r="C566" s="4">
        <v>16.34</v>
      </c>
      <c r="D566" s="2">
        <f>7+24</f>
        <v>31</v>
      </c>
      <c r="E566" s="10">
        <f t="shared" si="11"/>
        <v>506.54</v>
      </c>
    </row>
    <row r="567" spans="1:5" x14ac:dyDescent="0.25">
      <c r="A567" s="1" t="s">
        <v>1135</v>
      </c>
      <c r="B567" s="1" t="s">
        <v>544</v>
      </c>
      <c r="C567" s="5">
        <v>15.3</v>
      </c>
      <c r="D567" s="2">
        <f>8+3</f>
        <v>11</v>
      </c>
      <c r="E567" s="10">
        <f t="shared" si="11"/>
        <v>168.3</v>
      </c>
    </row>
    <row r="568" spans="1:5" x14ac:dyDescent="0.25">
      <c r="A568" s="1" t="s">
        <v>1136</v>
      </c>
      <c r="B568" s="1" t="s">
        <v>545</v>
      </c>
      <c r="C568" s="4">
        <v>8.06</v>
      </c>
      <c r="D568" s="2">
        <v>24</v>
      </c>
      <c r="E568" s="10">
        <f t="shared" si="11"/>
        <v>193.44</v>
      </c>
    </row>
    <row r="569" spans="1:5" x14ac:dyDescent="0.25">
      <c r="A569" s="1" t="s">
        <v>1137</v>
      </c>
      <c r="B569" s="1" t="s">
        <v>546</v>
      </c>
      <c r="C569" s="4">
        <v>8.43</v>
      </c>
      <c r="D569" s="2">
        <v>92</v>
      </c>
      <c r="E569" s="10">
        <f t="shared" si="11"/>
        <v>775.56</v>
      </c>
    </row>
    <row r="570" spans="1:5" x14ac:dyDescent="0.25">
      <c r="A570" s="1" t="s">
        <v>1138</v>
      </c>
      <c r="B570" s="1" t="s">
        <v>547</v>
      </c>
      <c r="C570" s="4">
        <v>22.71</v>
      </c>
      <c r="D570" s="2">
        <v>38</v>
      </c>
      <c r="E570" s="10">
        <f t="shared" si="11"/>
        <v>862.98</v>
      </c>
    </row>
    <row r="571" spans="1:5" x14ac:dyDescent="0.25">
      <c r="A571" s="1" t="s">
        <v>1139</v>
      </c>
      <c r="B571" s="1" t="s">
        <v>548</v>
      </c>
      <c r="C571" s="4">
        <v>22.71</v>
      </c>
      <c r="D571" s="2">
        <f>9+1</f>
        <v>10</v>
      </c>
      <c r="E571" s="10">
        <f t="shared" si="11"/>
        <v>227.10000000000002</v>
      </c>
    </row>
    <row r="572" spans="1:5" x14ac:dyDescent="0.25">
      <c r="A572" s="1" t="s">
        <v>1140</v>
      </c>
      <c r="B572" s="1" t="s">
        <v>549</v>
      </c>
      <c r="C572" s="4">
        <v>22.71</v>
      </c>
      <c r="D572" s="2">
        <v>19</v>
      </c>
      <c r="E572" s="10">
        <f t="shared" si="11"/>
        <v>431.49</v>
      </c>
    </row>
    <row r="573" spans="1:5" x14ac:dyDescent="0.25">
      <c r="A573" s="1" t="s">
        <v>1141</v>
      </c>
      <c r="B573" s="1" t="s">
        <v>550</v>
      </c>
      <c r="C573" s="4">
        <v>5.29</v>
      </c>
      <c r="D573" s="2">
        <f>66+8</f>
        <v>74</v>
      </c>
      <c r="E573" s="10">
        <f t="shared" si="11"/>
        <v>391.46</v>
      </c>
    </row>
    <row r="574" spans="1:5" x14ac:dyDescent="0.25">
      <c r="A574" s="1" t="s">
        <v>1142</v>
      </c>
      <c r="B574" s="1" t="s">
        <v>551</v>
      </c>
      <c r="C574" s="4">
        <v>8.3699999999999992</v>
      </c>
      <c r="D574" s="2">
        <f>648+234+6</f>
        <v>888</v>
      </c>
      <c r="E574" s="10">
        <f t="shared" si="11"/>
        <v>7432.5599999999995</v>
      </c>
    </row>
    <row r="575" spans="1:5" x14ac:dyDescent="0.25">
      <c r="A575" s="1" t="s">
        <v>1143</v>
      </c>
      <c r="B575" s="1" t="s">
        <v>552</v>
      </c>
      <c r="C575" s="4">
        <v>5.29</v>
      </c>
      <c r="D575" s="2">
        <v>90</v>
      </c>
      <c r="E575" s="10">
        <f t="shared" si="11"/>
        <v>476.1</v>
      </c>
    </row>
    <row r="576" spans="1:5" x14ac:dyDescent="0.25">
      <c r="A576" s="1" t="s">
        <v>1144</v>
      </c>
      <c r="B576" s="1" t="s">
        <v>553</v>
      </c>
      <c r="C576" s="4">
        <v>8.3699999999999992</v>
      </c>
      <c r="D576" s="2">
        <f>216+1</f>
        <v>217</v>
      </c>
      <c r="E576" s="10">
        <f t="shared" si="11"/>
        <v>1816.2899999999997</v>
      </c>
    </row>
    <row r="577" spans="1:5" x14ac:dyDescent="0.25">
      <c r="A577" s="1" t="s">
        <v>1145</v>
      </c>
      <c r="B577" s="1" t="s">
        <v>554</v>
      </c>
      <c r="C577" s="4">
        <v>8.3699999999999992</v>
      </c>
      <c r="D577" s="2">
        <f>432+198+6</f>
        <v>636</v>
      </c>
      <c r="E577" s="10">
        <f t="shared" si="11"/>
        <v>5323.32</v>
      </c>
    </row>
    <row r="578" spans="1:5" x14ac:dyDescent="0.25">
      <c r="A578" s="1" t="s">
        <v>1146</v>
      </c>
      <c r="B578" s="1" t="s">
        <v>555</v>
      </c>
      <c r="C578" s="4">
        <v>5.29</v>
      </c>
      <c r="D578" s="2">
        <v>60</v>
      </c>
      <c r="E578" s="10">
        <f t="shared" si="11"/>
        <v>317.39999999999998</v>
      </c>
    </row>
    <row r="579" spans="1:5" x14ac:dyDescent="0.25">
      <c r="A579" s="1" t="s">
        <v>1147</v>
      </c>
      <c r="B579" s="1" t="s">
        <v>556</v>
      </c>
      <c r="C579" s="4">
        <v>13.28</v>
      </c>
      <c r="D579" s="2">
        <f>108+208</f>
        <v>316</v>
      </c>
      <c r="E579" s="10">
        <f t="shared" si="11"/>
        <v>4196.4799999999996</v>
      </c>
    </row>
    <row r="580" spans="1:5" x14ac:dyDescent="0.25">
      <c r="A580" s="3" t="s">
        <v>1148</v>
      </c>
      <c r="B580" s="3" t="s">
        <v>557</v>
      </c>
      <c r="C580" s="4">
        <v>5.35</v>
      </c>
      <c r="D580" s="2">
        <v>6</v>
      </c>
      <c r="E580" s="10">
        <f t="shared" si="11"/>
        <v>32.099999999999994</v>
      </c>
    </row>
    <row r="581" spans="1:5" x14ac:dyDescent="0.25">
      <c r="A581" s="3" t="s">
        <v>1149</v>
      </c>
      <c r="B581" s="3" t="s">
        <v>558</v>
      </c>
      <c r="C581" s="4">
        <v>18.45</v>
      </c>
      <c r="D581" s="2">
        <v>11</v>
      </c>
      <c r="E581" s="10">
        <f t="shared" si="11"/>
        <v>202.95</v>
      </c>
    </row>
    <row r="582" spans="1:5" x14ac:dyDescent="0.25">
      <c r="A582" s="3" t="s">
        <v>1150</v>
      </c>
      <c r="B582" s="3" t="s">
        <v>559</v>
      </c>
      <c r="C582" s="4">
        <v>27.36</v>
      </c>
      <c r="D582" s="2">
        <v>11</v>
      </c>
      <c r="E582" s="10">
        <f t="shared" si="11"/>
        <v>300.95999999999998</v>
      </c>
    </row>
    <row r="583" spans="1:5" x14ac:dyDescent="0.25">
      <c r="A583" s="1" t="s">
        <v>1151</v>
      </c>
      <c r="B583" s="3" t="s">
        <v>560</v>
      </c>
      <c r="C583" s="4">
        <v>5.35</v>
      </c>
      <c r="D583" s="2">
        <v>4</v>
      </c>
      <c r="E583" s="10">
        <f t="shared" si="11"/>
        <v>21.4</v>
      </c>
    </row>
    <row r="584" spans="1:5" x14ac:dyDescent="0.25">
      <c r="A584" s="3" t="s">
        <v>1152</v>
      </c>
      <c r="B584" s="3" t="s">
        <v>561</v>
      </c>
      <c r="C584" s="4">
        <v>18.45</v>
      </c>
      <c r="D584" s="2">
        <v>9</v>
      </c>
      <c r="E584" s="10">
        <f t="shared" si="11"/>
        <v>166.04999999999998</v>
      </c>
    </row>
    <row r="585" spans="1:5" x14ac:dyDescent="0.25">
      <c r="A585" s="3" t="s">
        <v>1153</v>
      </c>
      <c r="B585" s="3" t="s">
        <v>562</v>
      </c>
      <c r="C585" s="4">
        <v>27.36</v>
      </c>
      <c r="D585" s="2">
        <v>10</v>
      </c>
      <c r="E585" s="10">
        <f t="shared" si="11"/>
        <v>273.60000000000002</v>
      </c>
    </row>
    <row r="586" spans="1:5" x14ac:dyDescent="0.25">
      <c r="A586" s="1" t="s">
        <v>1154</v>
      </c>
      <c r="B586" s="1" t="s">
        <v>563</v>
      </c>
      <c r="C586" s="4">
        <v>22.5</v>
      </c>
      <c r="D586" s="2">
        <v>1</v>
      </c>
      <c r="E586" s="10">
        <f t="shared" si="11"/>
        <v>22.5</v>
      </c>
    </row>
    <row r="587" spans="1:5" x14ac:dyDescent="0.25">
      <c r="A587" s="1" t="s">
        <v>1155</v>
      </c>
      <c r="B587" s="1" t="s">
        <v>564</v>
      </c>
      <c r="C587" s="4">
        <v>1.75</v>
      </c>
      <c r="D587" s="2">
        <v>4</v>
      </c>
      <c r="E587" s="10">
        <f t="shared" si="11"/>
        <v>7</v>
      </c>
    </row>
    <row r="588" spans="1:5" x14ac:dyDescent="0.25">
      <c r="A588" s="1" t="s">
        <v>1156</v>
      </c>
      <c r="B588" s="1" t="s">
        <v>565</v>
      </c>
      <c r="C588" s="4">
        <v>7.9</v>
      </c>
      <c r="D588" s="2">
        <v>15</v>
      </c>
      <c r="E588" s="10">
        <f t="shared" si="11"/>
        <v>118.5</v>
      </c>
    </row>
    <row r="589" spans="1:5" x14ac:dyDescent="0.25">
      <c r="A589" s="1" t="s">
        <v>1157</v>
      </c>
      <c r="B589" s="1" t="s">
        <v>566</v>
      </c>
      <c r="C589" s="5">
        <v>11.05</v>
      </c>
      <c r="D589" s="2">
        <v>49</v>
      </c>
      <c r="E589" s="10">
        <f t="shared" si="11"/>
        <v>541.45000000000005</v>
      </c>
    </row>
    <row r="590" spans="1:5" x14ac:dyDescent="0.25">
      <c r="A590" s="3" t="s">
        <v>1158</v>
      </c>
      <c r="B590" s="1" t="s">
        <v>567</v>
      </c>
      <c r="C590" s="5">
        <v>24.8</v>
      </c>
      <c r="D590" s="2">
        <v>22</v>
      </c>
      <c r="E590" s="10">
        <f t="shared" si="11"/>
        <v>545.6</v>
      </c>
    </row>
    <row r="591" spans="1:5" x14ac:dyDescent="0.25">
      <c r="A591" s="1" t="s">
        <v>1159</v>
      </c>
      <c r="B591" s="1" t="s">
        <v>568</v>
      </c>
      <c r="C591" s="5">
        <v>39</v>
      </c>
      <c r="D591" s="2">
        <v>40.85</v>
      </c>
      <c r="E591" s="10">
        <f t="shared" si="11"/>
        <v>1593.15</v>
      </c>
    </row>
    <row r="592" spans="1:5" x14ac:dyDescent="0.25">
      <c r="A592" s="1" t="s">
        <v>1160</v>
      </c>
      <c r="B592" s="1" t="s">
        <v>569</v>
      </c>
      <c r="C592" s="5">
        <v>22</v>
      </c>
      <c r="D592" s="2">
        <v>25</v>
      </c>
      <c r="E592" s="10">
        <f t="shared" si="11"/>
        <v>550</v>
      </c>
    </row>
    <row r="593" spans="1:5" x14ac:dyDescent="0.25">
      <c r="A593" s="1" t="s">
        <v>1161</v>
      </c>
      <c r="B593" s="1" t="s">
        <v>570</v>
      </c>
      <c r="C593" s="4">
        <v>4.26</v>
      </c>
      <c r="D593" s="2">
        <v>18</v>
      </c>
      <c r="E593" s="10">
        <f t="shared" si="11"/>
        <v>76.679999999999993</v>
      </c>
    </row>
    <row r="594" spans="1:5" x14ac:dyDescent="0.25">
      <c r="A594" s="1" t="s">
        <v>1162</v>
      </c>
      <c r="B594" s="1" t="s">
        <v>571</v>
      </c>
      <c r="C594" s="4">
        <v>4.0199999999999996</v>
      </c>
      <c r="D594" s="2">
        <v>16</v>
      </c>
      <c r="E594" s="10">
        <f t="shared" si="11"/>
        <v>64.319999999999993</v>
      </c>
    </row>
    <row r="595" spans="1:5" x14ac:dyDescent="0.25">
      <c r="A595" s="1" t="s">
        <v>1163</v>
      </c>
      <c r="B595" s="1" t="s">
        <v>572</v>
      </c>
      <c r="C595" s="4">
        <v>30.6</v>
      </c>
      <c r="D595" s="2">
        <f>11+1</f>
        <v>12</v>
      </c>
      <c r="E595" s="10">
        <f t="shared" si="11"/>
        <v>367.20000000000005</v>
      </c>
    </row>
    <row r="596" spans="1:5" x14ac:dyDescent="0.25">
      <c r="A596" s="1" t="s">
        <v>1164</v>
      </c>
      <c r="B596" s="1" t="s">
        <v>573</v>
      </c>
      <c r="C596" s="5">
        <v>150</v>
      </c>
      <c r="D596" s="2">
        <v>2</v>
      </c>
      <c r="E596" s="10">
        <f t="shared" si="11"/>
        <v>300</v>
      </c>
    </row>
    <row r="597" spans="1:5" x14ac:dyDescent="0.25">
      <c r="A597" s="1"/>
      <c r="B597" s="1" t="s">
        <v>1203</v>
      </c>
      <c r="C597" s="5">
        <v>56.5</v>
      </c>
      <c r="D597" s="2">
        <v>6</v>
      </c>
      <c r="E597" s="10">
        <f t="shared" si="11"/>
        <v>339</v>
      </c>
    </row>
    <row r="598" spans="1:5" x14ac:dyDescent="0.25">
      <c r="A598" s="1"/>
      <c r="B598" s="1" t="s">
        <v>1204</v>
      </c>
      <c r="C598" s="5">
        <v>74.66</v>
      </c>
      <c r="D598" s="2">
        <v>1</v>
      </c>
      <c r="E598" s="10">
        <f t="shared" si="11"/>
        <v>74.66</v>
      </c>
    </row>
    <row r="599" spans="1:5" x14ac:dyDescent="0.25">
      <c r="A599" s="1" t="s">
        <v>1165</v>
      </c>
      <c r="B599" s="1" t="s">
        <v>574</v>
      </c>
      <c r="C599" s="4">
        <v>16.059999999999999</v>
      </c>
      <c r="D599" s="2">
        <v>21</v>
      </c>
      <c r="E599" s="10">
        <f t="shared" si="11"/>
        <v>337.26</v>
      </c>
    </row>
    <row r="600" spans="1:5" x14ac:dyDescent="0.25">
      <c r="A600" s="1" t="s">
        <v>1166</v>
      </c>
      <c r="B600" s="1" t="s">
        <v>575</v>
      </c>
      <c r="C600" s="4">
        <v>16.16</v>
      </c>
      <c r="D600" s="2">
        <v>61</v>
      </c>
      <c r="E600" s="10">
        <f t="shared" si="11"/>
        <v>985.76</v>
      </c>
    </row>
    <row r="601" spans="1:5" x14ac:dyDescent="0.25">
      <c r="A601" s="1" t="s">
        <v>1167</v>
      </c>
      <c r="B601" s="1" t="s">
        <v>576</v>
      </c>
      <c r="C601" s="4">
        <v>7.48</v>
      </c>
      <c r="D601" s="2">
        <v>200</v>
      </c>
      <c r="E601" s="10">
        <f t="shared" si="11"/>
        <v>1496</v>
      </c>
    </row>
    <row r="602" spans="1:5" x14ac:dyDescent="0.25">
      <c r="A602" s="1" t="s">
        <v>1168</v>
      </c>
      <c r="B602" s="1" t="s">
        <v>577</v>
      </c>
      <c r="C602" s="4">
        <v>7.96</v>
      </c>
      <c r="D602" s="2">
        <v>80</v>
      </c>
      <c r="E602" s="10">
        <f t="shared" si="11"/>
        <v>636.79999999999995</v>
      </c>
    </row>
    <row r="603" spans="1:5" x14ac:dyDescent="0.25">
      <c r="A603" s="1" t="s">
        <v>1169</v>
      </c>
      <c r="B603" s="1" t="s">
        <v>578</v>
      </c>
      <c r="C603" s="4">
        <v>7.48</v>
      </c>
      <c r="D603" s="2">
        <v>44</v>
      </c>
      <c r="E603" s="10">
        <f t="shared" ref="E603:E613" si="12">C603*D603</f>
        <v>329.12</v>
      </c>
    </row>
    <row r="604" spans="1:5" x14ac:dyDescent="0.25">
      <c r="A604" s="1" t="s">
        <v>1170</v>
      </c>
      <c r="B604" s="1" t="s">
        <v>579</v>
      </c>
      <c r="C604" s="4">
        <v>7.48</v>
      </c>
      <c r="D604" s="2">
        <v>160</v>
      </c>
      <c r="E604" s="10">
        <f t="shared" si="12"/>
        <v>1196.8000000000002</v>
      </c>
    </row>
    <row r="605" spans="1:5" x14ac:dyDescent="0.25">
      <c r="A605" s="1" t="s">
        <v>1171</v>
      </c>
      <c r="B605" s="1" t="s">
        <v>580</v>
      </c>
      <c r="C605" s="4">
        <v>14.26</v>
      </c>
      <c r="D605" s="2">
        <v>280</v>
      </c>
      <c r="E605" s="10">
        <f t="shared" si="12"/>
        <v>3992.7999999999997</v>
      </c>
    </row>
    <row r="606" spans="1:5" x14ac:dyDescent="0.25">
      <c r="A606" s="1" t="s">
        <v>1172</v>
      </c>
      <c r="B606" s="1" t="s">
        <v>581</v>
      </c>
      <c r="C606" s="4">
        <v>7.96</v>
      </c>
      <c r="D606" s="2">
        <v>140</v>
      </c>
      <c r="E606" s="10">
        <f t="shared" si="12"/>
        <v>1114.4000000000001</v>
      </c>
    </row>
    <row r="607" spans="1:5" x14ac:dyDescent="0.25">
      <c r="A607" s="1" t="s">
        <v>1173</v>
      </c>
      <c r="B607" s="1" t="s">
        <v>582</v>
      </c>
      <c r="C607" s="5">
        <v>7.18</v>
      </c>
      <c r="D607" s="2">
        <f>76+13</f>
        <v>89</v>
      </c>
      <c r="E607" s="10">
        <f t="shared" si="12"/>
        <v>639.02</v>
      </c>
    </row>
    <row r="608" spans="1:5" x14ac:dyDescent="0.25">
      <c r="A608" s="1" t="s">
        <v>1174</v>
      </c>
      <c r="B608" s="1" t="s">
        <v>583</v>
      </c>
      <c r="C608" s="5">
        <v>12.03</v>
      </c>
      <c r="D608" s="2">
        <v>16</v>
      </c>
      <c r="E608" s="10">
        <f t="shared" si="12"/>
        <v>192.48</v>
      </c>
    </row>
    <row r="609" spans="1:5" x14ac:dyDescent="0.25">
      <c r="A609" s="1" t="s">
        <v>1175</v>
      </c>
      <c r="B609" s="1" t="s">
        <v>584</v>
      </c>
      <c r="C609" s="5">
        <v>4</v>
      </c>
      <c r="D609" s="2">
        <f>168+6</f>
        <v>174</v>
      </c>
      <c r="E609" s="10">
        <f t="shared" si="12"/>
        <v>696</v>
      </c>
    </row>
    <row r="610" spans="1:5" x14ac:dyDescent="0.25">
      <c r="A610" s="1" t="s">
        <v>1176</v>
      </c>
      <c r="B610" s="1" t="s">
        <v>585</v>
      </c>
      <c r="C610" s="5">
        <v>31.83</v>
      </c>
      <c r="D610" s="2">
        <f>4+5</f>
        <v>9</v>
      </c>
      <c r="E610" s="10">
        <f t="shared" si="12"/>
        <v>286.46999999999997</v>
      </c>
    </row>
    <row r="611" spans="1:5" x14ac:dyDescent="0.25">
      <c r="A611" s="3" t="s">
        <v>1177</v>
      </c>
      <c r="B611" s="1" t="s">
        <v>586</v>
      </c>
      <c r="C611" s="5">
        <v>20.72</v>
      </c>
      <c r="D611" s="2">
        <f>7+5</f>
        <v>12</v>
      </c>
      <c r="E611" s="10">
        <f t="shared" si="12"/>
        <v>248.64</v>
      </c>
    </row>
    <row r="612" spans="1:5" x14ac:dyDescent="0.25">
      <c r="A612" s="3" t="s">
        <v>1178</v>
      </c>
      <c r="B612" s="1" t="s">
        <v>587</v>
      </c>
      <c r="C612" s="5">
        <v>56.68</v>
      </c>
      <c r="D612" s="2">
        <f>1+8</f>
        <v>9</v>
      </c>
      <c r="E612" s="10">
        <f t="shared" si="12"/>
        <v>510.12</v>
      </c>
    </row>
    <row r="613" spans="1:5" x14ac:dyDescent="0.25">
      <c r="A613" s="1" t="s">
        <v>1179</v>
      </c>
      <c r="B613" s="1" t="s">
        <v>588</v>
      </c>
      <c r="C613" s="5">
        <v>11</v>
      </c>
      <c r="D613" s="2">
        <f>30+10</f>
        <v>40</v>
      </c>
      <c r="E613" s="10">
        <f t="shared" si="12"/>
        <v>440</v>
      </c>
    </row>
    <row r="614" spans="1:5" x14ac:dyDescent="0.25">
      <c r="A614" s="11" t="s">
        <v>1181</v>
      </c>
      <c r="B614" s="2"/>
      <c r="C614" s="2"/>
      <c r="D614" s="2"/>
      <c r="E614" s="10">
        <f>SUM(E2:E613)</f>
        <v>520054.13999999972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Coop Admin</dc:creator>
  <cp:lastModifiedBy>Coop Admin</cp:lastModifiedBy>
  <dcterms:created xsi:type="dcterms:W3CDTF">2019-02-22T02:05:53Z</dcterms:created>
  <dcterms:modified xsi:type="dcterms:W3CDTF">2019-02-23T01:18:55Z</dcterms:modified>
</cp:coreProperties>
</file>