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github\nba_stats\"/>
    </mc:Choice>
  </mc:AlternateContent>
  <xr:revisionPtr revIDLastSave="0" documentId="13_ncr:1_{DFC86624-1E9A-4620-90EA-58EFC589A38E}" xr6:coauthVersionLast="40" xr6:coauthVersionMax="40" xr10:uidLastSave="{00000000-0000-0000-0000-000000000000}"/>
  <bookViews>
    <workbookView xWindow="0" yWindow="0" windowWidth="23040" windowHeight="8988" xr2:uid="{2A9291FE-3680-40F6-A028-104B01FB4D86}"/>
  </bookViews>
  <sheets>
    <sheet name="Overall" sheetId="3" r:id="rId1"/>
    <sheet name="Day by Day" sheetId="2" r:id="rId2"/>
    <sheet name="Exchange" sheetId="4" r:id="rId3"/>
    <sheet name="Master" sheetId="1" r:id="rId4"/>
  </sheets>
  <definedNames>
    <definedName name="_xlnm._FilterDatabase" localSheetId="3" hidden="1">Master!$A$2:$K$52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3" l="1"/>
  <c r="G3" i="3"/>
  <c r="H3" i="3"/>
  <c r="E3" i="4" l="1"/>
  <c r="F3" i="4" s="1"/>
  <c r="C6" i="4"/>
  <c r="D6" i="4"/>
  <c r="E5" i="4"/>
  <c r="F5" i="4" s="1"/>
  <c r="D23" i="2" l="1"/>
  <c r="C23" i="2"/>
  <c r="G52" i="1"/>
  <c r="G51" i="1"/>
  <c r="I51" i="1" s="1"/>
  <c r="J51" i="1" s="1"/>
  <c r="G50" i="1"/>
  <c r="I50" i="1" s="1"/>
  <c r="J50" i="1" s="1"/>
  <c r="G49" i="1"/>
  <c r="I49" i="1" s="1"/>
  <c r="G48" i="1"/>
  <c r="G47" i="1"/>
  <c r="I47" i="1" s="1"/>
  <c r="J47" i="1" s="1"/>
  <c r="G46" i="1"/>
  <c r="I46" i="1" s="1"/>
  <c r="J46" i="1" s="1"/>
  <c r="G45" i="1"/>
  <c r="I45" i="1" s="1"/>
  <c r="G44" i="1"/>
  <c r="G43" i="1"/>
  <c r="I43" i="1" s="1"/>
  <c r="J43" i="1" s="1"/>
  <c r="I42" i="1"/>
  <c r="J42" i="1" s="1"/>
  <c r="G42" i="1"/>
  <c r="G41" i="1"/>
  <c r="G40" i="1"/>
  <c r="G39" i="1"/>
  <c r="I39" i="1" s="1"/>
  <c r="J39" i="1" s="1"/>
  <c r="I38" i="1"/>
  <c r="J38" i="1" s="1"/>
  <c r="G38" i="1"/>
  <c r="G37" i="1"/>
  <c r="G36" i="1"/>
  <c r="E23" i="2" l="1"/>
  <c r="J40" i="1"/>
  <c r="I37" i="1"/>
  <c r="J37" i="1" s="1"/>
  <c r="I41" i="1"/>
  <c r="J41" i="1" s="1"/>
  <c r="I40" i="1"/>
  <c r="I44" i="1"/>
  <c r="J44" i="1" s="1"/>
  <c r="J45" i="1"/>
  <c r="I48" i="1"/>
  <c r="J48" i="1" s="1"/>
  <c r="J49" i="1"/>
  <c r="I52" i="1"/>
  <c r="J52" i="1" s="1"/>
  <c r="I36" i="1"/>
  <c r="J36" i="1" s="1"/>
  <c r="I35" i="1"/>
  <c r="I34" i="1"/>
  <c r="I33" i="1"/>
  <c r="I32" i="1"/>
  <c r="I31" i="1"/>
  <c r="I30" i="1"/>
  <c r="I29" i="1"/>
  <c r="I28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7" i="1"/>
  <c r="G35" i="1"/>
  <c r="G34" i="1"/>
  <c r="G33" i="1"/>
  <c r="J33" i="1" s="1"/>
  <c r="G32" i="1"/>
  <c r="E4" i="4" l="1"/>
  <c r="E6" i="4" s="1"/>
  <c r="F4" i="4"/>
  <c r="G23" i="2"/>
  <c r="H23" i="2" s="1"/>
  <c r="F23" i="2"/>
  <c r="J32" i="1"/>
  <c r="J35" i="1"/>
  <c r="J34" i="1"/>
  <c r="G31" i="1"/>
  <c r="G30" i="1"/>
  <c r="G29" i="1"/>
  <c r="G28" i="1"/>
  <c r="J28" i="1" s="1"/>
  <c r="G27" i="1"/>
  <c r="J27" i="1" s="1"/>
  <c r="G26" i="1"/>
  <c r="G25" i="1"/>
  <c r="G24" i="1"/>
  <c r="J24" i="1" s="1"/>
  <c r="G23" i="1"/>
  <c r="J23" i="1" s="1"/>
  <c r="G22" i="1"/>
  <c r="G21" i="1"/>
  <c r="G20" i="1"/>
  <c r="J20" i="1" s="1"/>
  <c r="G19" i="1"/>
  <c r="G18" i="1"/>
  <c r="G17" i="1"/>
  <c r="G16" i="1"/>
  <c r="J16" i="1" s="1"/>
  <c r="G15" i="1"/>
  <c r="G14" i="1"/>
  <c r="E22" i="2"/>
  <c r="D22" i="2"/>
  <c r="C22" i="2"/>
  <c r="F6" i="4" l="1"/>
  <c r="F7" i="4" s="1"/>
  <c r="J21" i="1"/>
  <c r="J19" i="1"/>
  <c r="J15" i="1"/>
  <c r="J17" i="1"/>
  <c r="J25" i="1"/>
  <c r="J31" i="1"/>
  <c r="J30" i="1"/>
  <c r="J22" i="1"/>
  <c r="J18" i="1"/>
  <c r="J26" i="1"/>
  <c r="J29" i="1"/>
  <c r="G19" i="2"/>
  <c r="F19" i="2"/>
  <c r="E19" i="2"/>
  <c r="D19" i="2"/>
  <c r="C19" i="2"/>
  <c r="J10" i="1"/>
  <c r="G13" i="1"/>
  <c r="G12" i="1"/>
  <c r="G11" i="1"/>
  <c r="G10" i="1"/>
  <c r="G9" i="1"/>
  <c r="G8" i="1"/>
  <c r="G7" i="1"/>
  <c r="G6" i="1"/>
  <c r="J6" i="1" s="1"/>
  <c r="G5" i="1"/>
  <c r="G4" i="1"/>
  <c r="G3" i="1"/>
  <c r="C3" i="3"/>
  <c r="B3" i="3"/>
  <c r="D21" i="2"/>
  <c r="D20" i="2"/>
  <c r="C21" i="2"/>
  <c r="C20" i="2"/>
  <c r="I19" i="2" l="1"/>
  <c r="J7" i="1"/>
  <c r="J3" i="1"/>
  <c r="J11" i="1"/>
  <c r="F22" i="2"/>
  <c r="J14" i="1"/>
  <c r="G22" i="2" s="1"/>
  <c r="H19" i="2"/>
  <c r="J13" i="1"/>
  <c r="J9" i="1"/>
  <c r="G21" i="2" s="1"/>
  <c r="H21" i="2" s="1"/>
  <c r="J5" i="1"/>
  <c r="J12" i="1"/>
  <c r="J8" i="1"/>
  <c r="J4" i="1"/>
  <c r="D3" i="3"/>
  <c r="E20" i="2"/>
  <c r="E21" i="2"/>
  <c r="F21" i="2" l="1"/>
  <c r="H22" i="2"/>
  <c r="F20" i="2"/>
  <c r="E3" i="3"/>
  <c r="G20" i="2"/>
  <c r="F3" i="3" l="1"/>
  <c r="E7" i="4"/>
  <c r="I22" i="2"/>
  <c r="I23" i="2"/>
  <c r="H20" i="2"/>
  <c r="I21" i="2"/>
  <c r="I20" i="2"/>
</calcChain>
</file>

<file path=xl/sharedStrings.xml><?xml version="1.0" encoding="utf-8"?>
<sst xmlns="http://schemas.openxmlformats.org/spreadsheetml/2006/main" count="187" uniqueCount="81">
  <si>
    <t>Market</t>
  </si>
  <si>
    <t>Exchange</t>
  </si>
  <si>
    <t>Odds</t>
  </si>
  <si>
    <t>Stake</t>
  </si>
  <si>
    <t>Outcome</t>
  </si>
  <si>
    <t>Betfair</t>
  </si>
  <si>
    <t>Date</t>
  </si>
  <si>
    <t>Cavs win</t>
  </si>
  <si>
    <t>Bojan Bogdanovic Under (+15.5)</t>
  </si>
  <si>
    <t>Sportsbet</t>
  </si>
  <si>
    <t>Ladbrokes</t>
  </si>
  <si>
    <t>Kyle Kuzma Under 20.5</t>
  </si>
  <si>
    <t>Lakers win</t>
  </si>
  <si>
    <t>Nuggets win</t>
  </si>
  <si>
    <t>Fees</t>
  </si>
  <si>
    <t>Win</t>
  </si>
  <si>
    <t>Lose</t>
  </si>
  <si>
    <t>Net PL</t>
  </si>
  <si>
    <t>Gross PL</t>
  </si>
  <si>
    <t>Pelicans win</t>
  </si>
  <si>
    <t>Julius Randle under 22.5</t>
  </si>
  <si>
    <t>Jrue Holiday under 22.5</t>
  </si>
  <si>
    <t>Marc Gasol over 15.5</t>
  </si>
  <si>
    <t>Anthony Davis under 30.5</t>
  </si>
  <si>
    <t>Number of bets</t>
  </si>
  <si>
    <t>Amount invested</t>
  </si>
  <si>
    <t>Gross profit</t>
  </si>
  <si>
    <t>Net profit</t>
  </si>
  <si>
    <t>Nemanja Bjelica Under 10.5</t>
  </si>
  <si>
    <t>Bets placed</t>
  </si>
  <si>
    <t>Net Returns</t>
  </si>
  <si>
    <t>Fees (% of gross)</t>
  </si>
  <si>
    <t>Net Return</t>
  </si>
  <si>
    <t>Cumulative Net Profit</t>
  </si>
  <si>
    <t>Juan Hernangomez under 11.5</t>
  </si>
  <si>
    <t>Deandre Ayton over 16.5</t>
  </si>
  <si>
    <t>Pascal Siakam under 17.5</t>
  </si>
  <si>
    <t>Fred VanVleet under 14.5</t>
  </si>
  <si>
    <t>Trevor Ariza Under (13.5)</t>
  </si>
  <si>
    <t>Joel Embiid Under (25.5)</t>
  </si>
  <si>
    <t>Dwyane Wade Under (13.5)</t>
  </si>
  <si>
    <t>Brook Lopez Under (4.5 REB)</t>
  </si>
  <si>
    <t>Giannis Antetokounmpo Under (6.5 AST)</t>
  </si>
  <si>
    <t>James Harden Under (33.5)</t>
  </si>
  <si>
    <t>Eric Gordon Under (18.5)</t>
  </si>
  <si>
    <t>Clint Capela Under (15.5)</t>
  </si>
  <si>
    <t>PJ Tucker Under (9.5)</t>
  </si>
  <si>
    <t>James Harden Under (6.5 rebounds)</t>
  </si>
  <si>
    <t>Houston Win</t>
  </si>
  <si>
    <t>Juancho Hernangomez Under (12.5)</t>
  </si>
  <si>
    <t>Lou Williams Over (16.5)</t>
  </si>
  <si>
    <t>Denver win</t>
  </si>
  <si>
    <t>Stephen Curry Under (28.5)</t>
  </si>
  <si>
    <t xml:space="preserve">Kevin Durant Over (5.5 AST) </t>
  </si>
  <si>
    <t>Luka Doncic under 5.5 AST</t>
  </si>
  <si>
    <t>lose</t>
  </si>
  <si>
    <t>Wizards win</t>
  </si>
  <si>
    <t>Checked</t>
  </si>
  <si>
    <t>Dewayne Dedmon under 8.5</t>
  </si>
  <si>
    <t>Andre Drummond over 15.5 REB</t>
  </si>
  <si>
    <t>Hassan Whitesode over 11.5</t>
  </si>
  <si>
    <t>Aaron Gordon under 3.5 assists</t>
  </si>
  <si>
    <t>DJ Augustin under 4.5 assists</t>
  </si>
  <si>
    <t>Luka Doncic over 18.5</t>
  </si>
  <si>
    <t>Luka Doncic over 5.5 REB</t>
  </si>
  <si>
    <t>Kyle Kuzma under 18.5</t>
  </si>
  <si>
    <t>Marc Gasol under 9.5 REB</t>
  </si>
  <si>
    <t>Kyle Kuzma under 6.5 REB</t>
  </si>
  <si>
    <t>Lonzo Ball over 4.5 AST</t>
  </si>
  <si>
    <t>Nikola Vucevic under 3.5 AST</t>
  </si>
  <si>
    <t>Nikola Vucevic under 12.5 REB</t>
  </si>
  <si>
    <t>Tobias Harris under 21.5</t>
  </si>
  <si>
    <t>Danilo Galinari under 19.5</t>
  </si>
  <si>
    <t>Josh Richardson under 3.5 AST</t>
  </si>
  <si>
    <t>Starting Capital</t>
  </si>
  <si>
    <t>Injections</t>
  </si>
  <si>
    <t>Winnings</t>
  </si>
  <si>
    <t>Current balance</t>
  </si>
  <si>
    <t>Total</t>
  </si>
  <si>
    <t>Check</t>
  </si>
  <si>
    <t>Win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</si>
</sst>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$-C09]* #,##0.00_-;\-[$$-C09]* #,##0.00_-;_-[$$-C09]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111111"/>
      <name val="Arial"/>
      <family val="2"/>
    </font>
    <font>
      <sz val="11"/>
      <color theme="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/>
    <xf numFmtId="0" fontId="1" fillId="0" borderId="6" xfId="0" applyFont="1" applyBorder="1"/>
    <xf numFmtId="164" fontId="0" fillId="0" borderId="2" xfId="0" applyNumberFormat="1" applyBorder="1"/>
    <xf numFmtId="164" fontId="3" fillId="0" borderId="0" xfId="0" applyNumberFormat="1" applyFont="1" applyAlignment="1">
      <alignment vertical="center"/>
    </xf>
    <xf numFmtId="164" fontId="1" fillId="0" borderId="2" xfId="0" applyNumberFormat="1" applyFont="1" applyBorder="1"/>
    <xf numFmtId="164" fontId="0" fillId="0" borderId="1" xfId="0" applyNumberFormat="1" applyBorder="1"/>
    <xf numFmtId="164" fontId="1" fillId="0" borderId="0" xfId="0" applyNumberFormat="1" applyFont="1" applyFill="1" applyBorder="1" applyAlignment="1"/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/>
    <xf numFmtId="0" fontId="0" fillId="0" borderId="0" xfId="0" applyFont="1" applyBorder="1" applyAlignment="1">
      <alignment horizontal="right"/>
    </xf>
    <xf numFmtId="164" fontId="0" fillId="0" borderId="0" xfId="0" applyNumberFormat="1" applyFont="1" applyFill="1" applyBorder="1" applyAlignment="1"/>
    <xf numFmtId="14" fontId="1" fillId="0" borderId="2" xfId="0" applyNumberFormat="1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165" fontId="0" fillId="0" borderId="9" xfId="1" applyNumberFormat="1" applyFont="1" applyBorder="1"/>
    <xf numFmtId="9" fontId="0" fillId="0" borderId="4" xfId="2" applyFont="1" applyBorder="1"/>
    <xf numFmtId="14" fontId="0" fillId="0" borderId="3" xfId="0" applyNumberFormat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2" xfId="0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4" fontId="3" fillId="0" borderId="2" xfId="0" applyNumberFormat="1" applyFont="1" applyBorder="1" applyAlignment="1">
      <alignment vertical="center"/>
    </xf>
    <xf numFmtId="0" fontId="0" fillId="0" borderId="0" xfId="0" applyFill="1" applyBorder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8" xfId="0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4" fillId="0" borderId="6" xfId="0" applyFont="1" applyBorder="1"/>
    <xf numFmtId="164" fontId="4" fillId="0" borderId="8" xfId="0" applyNumberFormat="1" applyFont="1" applyFill="1" applyBorder="1"/>
    <xf numFmtId="0" fontId="0" fillId="0" borderId="9" xfId="0" applyBorder="1"/>
    <xf numFmtId="0" fontId="1" fillId="0" borderId="7" xfId="0" applyFont="1" applyFill="1" applyBorder="1"/>
    <xf numFmtId="0" fontId="1" fillId="0" borderId="6" xfId="0" applyFont="1" applyFill="1" applyBorder="1"/>
    <xf numFmtId="0" fontId="1" fillId="0" borderId="8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6"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96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'Day by Day'!$D$18</c:f>
              <c:strCache>
                <c:ptCount val="1"/>
                <c:pt idx="0">
                  <c:v> Amount invested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'Day by Day'!$B$19:$B$32</c:f>
              <c:numCache>
                <c:formatCode>m/d/yyyy</c:formatCode>
                <c:ptCount val="14"/>
                <c:pt idx="0">
                  <c:v>43452</c:v>
                </c:pt>
                <c:pt idx="1">
                  <c:v>43453</c:v>
                </c:pt>
                <c:pt idx="2">
                  <c:v>43456</c:v>
                </c:pt>
                <c:pt idx="3">
                  <c:v>43457</c:v>
                </c:pt>
                <c:pt idx="4">
                  <c:v>43458</c:v>
                </c:pt>
              </c:numCache>
            </c:numRef>
          </c:cat>
          <c:val>
            <c:numRef>
              <c:f>'Day by Day'!$D$19:$D$32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35</c:v>
                </c:pt>
                <c:pt idx="2">
                  <c:v>70</c:v>
                </c:pt>
                <c:pt idx="3">
                  <c:v>132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D-450A-8344-F960F7673F3F}"/>
            </c:ext>
          </c:extLst>
        </c:ser>
        <c:ser>
          <c:idx val="1"/>
          <c:order val="1"/>
          <c:tx>
            <c:strRef>
              <c:f>'Day by Day'!$G$18</c:f>
              <c:strCache>
                <c:ptCount val="1"/>
                <c:pt idx="0">
                  <c:v> Net profit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 by Day'!$B$19:$B$32</c:f>
              <c:numCache>
                <c:formatCode>m/d/yyyy</c:formatCode>
                <c:ptCount val="14"/>
                <c:pt idx="0">
                  <c:v>43452</c:v>
                </c:pt>
                <c:pt idx="1">
                  <c:v>43453</c:v>
                </c:pt>
                <c:pt idx="2">
                  <c:v>43456</c:v>
                </c:pt>
                <c:pt idx="3">
                  <c:v>43457</c:v>
                </c:pt>
                <c:pt idx="4">
                  <c:v>43458</c:v>
                </c:pt>
              </c:numCache>
            </c:numRef>
          </c:cat>
          <c:val>
            <c:numRef>
              <c:f>'Day by Day'!$G$19:$G$32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40.46</c:v>
                </c:pt>
                <c:pt idx="2">
                  <c:v>5.1000000000000085</c:v>
                </c:pt>
                <c:pt idx="3">
                  <c:v>35.69</c:v>
                </c:pt>
                <c:pt idx="4">
                  <c:v>11.950000000000003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D-450A-8344-F960F767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0811264"/>
        <c:axId val="630813232"/>
      </c:barChart>
      <c:lineChart>
        <c:grouping val="standard"/>
        <c:varyColors val="0"/>
        <c:ser>
          <c:idx val="2"/>
          <c:order val="2"/>
          <c:tx>
            <c:strRef>
              <c:f>'Day by Day'!$I$18</c:f>
              <c:strCache>
                <c:ptCount val="1"/>
                <c:pt idx="0">
                  <c:v> Cumulative Net Profit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'Day by Day'!$I$19:$I$32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40.46</c:v>
                </c:pt>
                <c:pt idx="2">
                  <c:v>45.560000000000009</c:v>
                </c:pt>
                <c:pt idx="3">
                  <c:v>81.25</c:v>
                </c:pt>
                <c:pt idx="4">
                  <c:v>93.2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D-450A-8344-F960F767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732096"/>
        <c:axId val="746731440"/>
      </c:lineChart>
      <c:dateAx>
        <c:axId val="6308112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3232"/>
        <c:crosses val="autoZero"/>
        <c:auto val="1"/>
        <c:lblOffset val="100"/>
        <c:baseTimeUnit val="days"/>
      </c:dateAx>
      <c:valAx>
        <c:axId val="6308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C09]* #,##0.00_-;\-[$$-C09]* #,##0.00_-;_-[$$-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1264"/>
        <c:crosses val="autoZero"/>
        <c:crossBetween val="between"/>
      </c:valAx>
      <c:valAx>
        <c:axId val="746731440"/>
        <c:scaling>
          <c:orientation val="minMax"/>
        </c:scaling>
        <c:delete val="0"/>
        <c:axPos val="r"/>
        <c:numFmt formatCode="_-[$$-C09]* #,##0.00_-;\-[$$-C09]* #,##0.00_-;_-[$$-C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32096"/>
        <c:crosses val="max"/>
        <c:crossBetween val="between"/>
      </c:valAx>
      <c:catAx>
        <c:axId val="746732096"/>
        <c:scaling>
          <c:orientation val="minMax"/>
        </c:scaling>
        <c:delete val="1"/>
        <c:axPos val="b"/>
        <c:majorTickMark val="out"/>
        <c:minorTickMark val="none"/>
        <c:tickLblPos val="nextTo"/>
        <c:crossAx val="74673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22860</xdr:rowOff>
    </xdr:from>
    <xdr:to>
      <xdr:col>8</xdr:col>
      <xdr:colOff>1379220</xdr:colOff>
      <xdr:row>15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25EA59-1F24-4D2F-B6C5-0C3B90486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740B-DE5B-4DA0-BB8C-CF8C70395C12}">
  <dimension ref="B2:I3"/>
  <sheetViews>
    <sheetView showGridLines="0" tabSelected="1" workbookViewId="0"/>
  </sheetViews>
  <sheetFormatPr defaultRowHeight="14.4" x14ac:dyDescent="0.3"/>
  <cols>
    <col min="2" max="2" width="10.5546875" bestFit="1" customWidth="1"/>
    <col min="3" max="3" width="18.5546875" bestFit="1" customWidth="1"/>
    <col min="4" max="6" width="13.88671875" customWidth="1"/>
  </cols>
  <sheetData>
    <row r="2" spans="2:9" x14ac:dyDescent="0.3">
      <c r="B2" s="32" t="s">
        <v>29</v>
      </c>
      <c r="C2" s="20" t="s">
        <v>25</v>
      </c>
      <c r="D2" s="20" t="s">
        <v>26</v>
      </c>
      <c r="E2" s="20" t="s">
        <v>27</v>
      </c>
      <c r="F2" s="33" t="s">
        <v>30</v>
      </c>
      <c r="G2" s="62" t="s">
        <v>15</v>
      </c>
      <c r="H2" s="63" t="s">
        <v>16</v>
      </c>
      <c r="I2" s="64" t="s">
        <v>80</v>
      </c>
    </row>
    <row r="3" spans="2:9" x14ac:dyDescent="0.3">
      <c r="B3" s="34">
        <f>COUNTA(Master!A:A)-1</f>
        <v>50</v>
      </c>
      <c r="C3" s="21">
        <f>SUM(Master!E:E)</f>
        <v>322</v>
      </c>
      <c r="D3" s="21">
        <f>SUM(Master!G:G)</f>
        <v>94.15000000000002</v>
      </c>
      <c r="E3" s="21">
        <f>SUM(Master!J:J)</f>
        <v>93.200000000000017</v>
      </c>
      <c r="F3" s="35">
        <f>E3/C3</f>
        <v>0.28944099378881993</v>
      </c>
      <c r="G3" s="61">
        <f>COUNTIF(Master!$F:$F, G2)</f>
        <v>31</v>
      </c>
      <c r="H3" s="2">
        <f>COUNTIF(Master!$F:$F, H2)</f>
        <v>19</v>
      </c>
      <c r="I3" s="35">
        <f>G3/SUM(G3:H3)</f>
        <v>0.62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DC74-5C2D-4463-A37B-252BAD15DE0C}">
  <dimension ref="B18:I23"/>
  <sheetViews>
    <sheetView workbookViewId="0">
      <selection activeCell="I23" sqref="I23"/>
    </sheetView>
  </sheetViews>
  <sheetFormatPr defaultRowHeight="14.4" x14ac:dyDescent="0.3"/>
  <cols>
    <col min="2" max="2" width="16.21875" style="16" customWidth="1"/>
    <col min="3" max="3" width="16.21875" style="15" customWidth="1"/>
    <col min="4" max="7" width="16.21875" style="17" customWidth="1"/>
    <col min="8" max="8" width="16.21875" customWidth="1"/>
    <col min="9" max="9" width="20.6640625" bestFit="1" customWidth="1"/>
  </cols>
  <sheetData>
    <row r="18" spans="2:9" x14ac:dyDescent="0.3">
      <c r="B18" s="30" t="s">
        <v>6</v>
      </c>
      <c r="C18" s="18" t="s">
        <v>24</v>
      </c>
      <c r="D18" s="19" t="s">
        <v>25</v>
      </c>
      <c r="E18" s="19" t="s">
        <v>26</v>
      </c>
      <c r="F18" s="19" t="s">
        <v>14</v>
      </c>
      <c r="G18" s="19" t="s">
        <v>27</v>
      </c>
      <c r="H18" s="11" t="s">
        <v>32</v>
      </c>
      <c r="I18" s="25" t="s">
        <v>33</v>
      </c>
    </row>
    <row r="19" spans="2:9" x14ac:dyDescent="0.3">
      <c r="B19" s="31">
        <v>43452</v>
      </c>
      <c r="C19" s="26">
        <f>COUNTIF(Master!A:A,'Day by Day'!B19)</f>
        <v>0</v>
      </c>
      <c r="D19" s="27">
        <f>SUMIFS(Master!E:E,Master!A:A, 'Day by Day'!B19)</f>
        <v>0</v>
      </c>
      <c r="E19" s="27">
        <f>SUMIFS(Master!G:G,Master!A:A,'Day by Day'!B19)</f>
        <v>0</v>
      </c>
      <c r="F19" s="27">
        <f>SUMIFS(Master!I:I,Master!A:A,'Day by Day'!B19)</f>
        <v>0</v>
      </c>
      <c r="G19" s="27">
        <f>SUMIFS(Master!J:J,Master!A:A,'Day by Day'!B19)</f>
        <v>0</v>
      </c>
      <c r="H19" s="28">
        <f>IFERROR(G19/D19,0)</f>
        <v>0</v>
      </c>
      <c r="I19" s="29">
        <f>SUM($G$19:G19)</f>
        <v>0</v>
      </c>
    </row>
    <row r="20" spans="2:9" x14ac:dyDescent="0.3">
      <c r="B20" s="16">
        <v>43453</v>
      </c>
      <c r="C20" s="15">
        <f>COUNTIF(Master!A:A,'Day by Day'!B20)</f>
        <v>5</v>
      </c>
      <c r="D20" s="17">
        <f>SUMIFS(Master!E:E,Master!A:A, 'Day by Day'!B20)</f>
        <v>35</v>
      </c>
      <c r="E20" s="17">
        <f>SUMIFS(Master!G:G,Master!A:A,'Day by Day'!B20)</f>
        <v>40.9</v>
      </c>
      <c r="F20" s="17">
        <f>SUMIFS(Master!I:I,Master!A:A,'Day by Day'!B20)</f>
        <v>-0.44</v>
      </c>
      <c r="G20" s="17">
        <f>SUMIFS(Master!J:J,Master!A:A,'Day by Day'!B20)</f>
        <v>40.46</v>
      </c>
      <c r="H20" s="13">
        <f t="shared" ref="H20:H21" si="0">IFERROR(G20/D20,0)</f>
        <v>1.1559999999999999</v>
      </c>
      <c r="I20" s="14">
        <f>SUM($G$19:G20)</f>
        <v>40.46</v>
      </c>
    </row>
    <row r="21" spans="2:9" x14ac:dyDescent="0.3">
      <c r="B21" s="16">
        <v>43456</v>
      </c>
      <c r="C21" s="15">
        <f>COUNTIF(Master!A:A,'Day by Day'!B21)</f>
        <v>6</v>
      </c>
      <c r="D21" s="17">
        <f>SUMIFS(Master!E:E,Master!A:A, 'Day by Day'!B21)</f>
        <v>70</v>
      </c>
      <c r="E21" s="17">
        <f>SUMIFS(Master!G:G,Master!A:A,'Day by Day'!B21)</f>
        <v>5.1000000000000085</v>
      </c>
      <c r="F21" s="17">
        <f>SUMIFS(Master!I:I,Master!A:A,'Day by Day'!B21)</f>
        <v>0</v>
      </c>
      <c r="G21" s="17">
        <f>SUMIFS(Master!J:J,Master!A:A,'Day by Day'!B21)</f>
        <v>5.1000000000000085</v>
      </c>
      <c r="H21" s="13">
        <f t="shared" si="0"/>
        <v>7.2857142857142981E-2</v>
      </c>
      <c r="I21" s="14">
        <f>SUM($G$19:G21)</f>
        <v>45.560000000000009</v>
      </c>
    </row>
    <row r="22" spans="2:9" x14ac:dyDescent="0.3">
      <c r="B22" s="16">
        <v>43457</v>
      </c>
      <c r="C22" s="15">
        <f>COUNTIF(Master!A:A,'Day by Day'!B22)</f>
        <v>22</v>
      </c>
      <c r="D22" s="17">
        <f>SUMIFS(Master!E:E,Master!A:A, 'Day by Day'!B22)</f>
        <v>132</v>
      </c>
      <c r="E22" s="17">
        <f>SUMIFS(Master!G:G,Master!A:A,'Day by Day'!B22)</f>
        <v>36.199999999999996</v>
      </c>
      <c r="F22" s="17">
        <f>SUMIFS(Master!I:I,Master!A:A,'Day by Day'!B22)</f>
        <v>-0.51</v>
      </c>
      <c r="G22" s="17">
        <f>SUMIFS(Master!J:J,Master!A:A,'Day by Day'!B22)</f>
        <v>35.69</v>
      </c>
      <c r="H22" s="13">
        <f t="shared" ref="H22" si="1">IFERROR(G22/D22,0)</f>
        <v>0.27037878787878789</v>
      </c>
      <c r="I22" s="14">
        <f>SUM($G$19:G22)</f>
        <v>81.25</v>
      </c>
    </row>
    <row r="23" spans="2:9" x14ac:dyDescent="0.3">
      <c r="B23" s="16">
        <v>43458</v>
      </c>
      <c r="C23" s="15">
        <f>COUNTIF(Master!A:A,'Day by Day'!B23)</f>
        <v>17</v>
      </c>
      <c r="D23" s="17">
        <f>SUMIFS(Master!E:E,Master!A:A, 'Day by Day'!B23)</f>
        <v>85</v>
      </c>
      <c r="E23" s="17">
        <f>SUMIFS(Master!G:G,Master!A:A,'Day by Day'!B23)</f>
        <v>11.950000000000003</v>
      </c>
      <c r="F23" s="17">
        <f>SUMIFS(Master!I:I,Master!A:A,'Day by Day'!B23)</f>
        <v>0</v>
      </c>
      <c r="G23" s="17">
        <f>SUMIFS(Master!J:J,Master!A:A,'Day by Day'!B23)</f>
        <v>11.950000000000003</v>
      </c>
      <c r="H23" s="13">
        <f t="shared" ref="H23" si="2">IFERROR(G23/D23,0)</f>
        <v>0.14058823529411768</v>
      </c>
      <c r="I23" s="14">
        <f>SUM($G$19:G23)</f>
        <v>93.2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0285-E9F1-4DFB-A98F-37EE84445692}">
  <dimension ref="B2:F7"/>
  <sheetViews>
    <sheetView showGridLines="0" workbookViewId="0">
      <selection activeCell="D6" sqref="D6"/>
    </sheetView>
  </sheetViews>
  <sheetFormatPr defaultRowHeight="14.4" x14ac:dyDescent="0.3"/>
  <cols>
    <col min="1" max="1" width="12.88671875" bestFit="1" customWidth="1"/>
    <col min="2" max="6" width="20.6640625" customWidth="1"/>
  </cols>
  <sheetData>
    <row r="2" spans="2:6" x14ac:dyDescent="0.3">
      <c r="B2" s="56" t="s">
        <v>1</v>
      </c>
      <c r="C2" s="50" t="s">
        <v>74</v>
      </c>
      <c r="D2" s="50" t="s">
        <v>75</v>
      </c>
      <c r="E2" s="50" t="s">
        <v>76</v>
      </c>
      <c r="F2" s="51" t="s">
        <v>77</v>
      </c>
    </row>
    <row r="3" spans="2:6" x14ac:dyDescent="0.3">
      <c r="B3" s="57" t="s">
        <v>5</v>
      </c>
      <c r="C3" s="52">
        <v>118.71</v>
      </c>
      <c r="D3" s="52"/>
      <c r="E3" s="52">
        <f>SUMIFS(Master!J:J, Master!B:B,Exchange!B3)</f>
        <v>35</v>
      </c>
      <c r="F3" s="53">
        <f t="shared" ref="F3:F6" si="0">SUM(C3:E3)</f>
        <v>153.70999999999998</v>
      </c>
    </row>
    <row r="4" spans="2:6" x14ac:dyDescent="0.3">
      <c r="B4" s="57" t="s">
        <v>9</v>
      </c>
      <c r="C4" s="52">
        <v>325</v>
      </c>
      <c r="D4" s="52"/>
      <c r="E4" s="52">
        <f>SUMIFS(Master!J:J, Master!B:B,Exchange!B4)</f>
        <v>36.299999999999997</v>
      </c>
      <c r="F4" s="53">
        <f t="shared" si="0"/>
        <v>361.3</v>
      </c>
    </row>
    <row r="5" spans="2:6" x14ac:dyDescent="0.3">
      <c r="B5" s="57" t="s">
        <v>10</v>
      </c>
      <c r="C5" s="52">
        <v>34.200000000000003</v>
      </c>
      <c r="D5" s="52">
        <v>50</v>
      </c>
      <c r="E5" s="52">
        <f>SUMIFS(Master!J:J, Master!B:B,Exchange!B5)</f>
        <v>21.900000000000006</v>
      </c>
      <c r="F5" s="53">
        <f t="shared" si="0"/>
        <v>106.10000000000001</v>
      </c>
    </row>
    <row r="6" spans="2:6" x14ac:dyDescent="0.3">
      <c r="B6" s="56" t="s">
        <v>78</v>
      </c>
      <c r="C6" s="54">
        <f t="shared" ref="C6:E6" si="1">SUM(C3:C5)</f>
        <v>477.90999999999997</v>
      </c>
      <c r="D6" s="54">
        <f t="shared" si="1"/>
        <v>50</v>
      </c>
      <c r="E6" s="54">
        <f t="shared" si="1"/>
        <v>93.2</v>
      </c>
      <c r="F6" s="55">
        <f t="shared" si="0"/>
        <v>621.11</v>
      </c>
    </row>
    <row r="7" spans="2:6" x14ac:dyDescent="0.3">
      <c r="D7" s="58" t="s">
        <v>79</v>
      </c>
      <c r="E7" s="59" t="b">
        <f>E6=Overall!E3</f>
        <v>1</v>
      </c>
      <c r="F7" s="60" t="b">
        <f>F6=SUM(C3:E5)</f>
        <v>1</v>
      </c>
    </row>
  </sheetData>
  <conditionalFormatting sqref="E7:F7">
    <cfRule type="cellIs" dxfId="5" priority="1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EB38-0E05-412E-AA6C-435877CED8A2}">
  <dimension ref="A1:L52"/>
  <sheetViews>
    <sheetView showGridLines="0" workbookViewId="0">
      <pane ySplit="2" topLeftCell="A3" activePane="bottomLeft" state="frozen"/>
      <selection pane="bottomLeft" activeCell="K3" sqref="K3"/>
    </sheetView>
  </sheetViews>
  <sheetFormatPr defaultRowHeight="14.4" x14ac:dyDescent="0.3"/>
  <cols>
    <col min="1" max="1" width="11.88671875" style="36" customWidth="1"/>
    <col min="2" max="2" width="9.33203125" bestFit="1" customWidth="1"/>
    <col min="3" max="3" width="53.6640625" customWidth="1"/>
    <col min="4" max="4" width="8.88671875" style="5"/>
    <col min="5" max="5" width="8.88671875" style="7"/>
    <col min="6" max="6" width="8.88671875" style="3"/>
    <col min="8" max="8" width="15" style="3" bestFit="1" customWidth="1"/>
    <col min="9" max="10" width="8.88671875" style="14"/>
  </cols>
  <sheetData>
    <row r="1" spans="1:12" x14ac:dyDescent="0.3">
      <c r="F1"/>
    </row>
    <row r="2" spans="1:12" s="2" customFormat="1" x14ac:dyDescent="0.3">
      <c r="A2" s="37" t="s">
        <v>6</v>
      </c>
      <c r="B2" s="10" t="s">
        <v>1</v>
      </c>
      <c r="C2" s="10" t="s">
        <v>0</v>
      </c>
      <c r="D2" s="11" t="s">
        <v>2</v>
      </c>
      <c r="E2" s="12" t="s">
        <v>3</v>
      </c>
      <c r="F2" s="10" t="s">
        <v>4</v>
      </c>
      <c r="G2" s="10" t="s">
        <v>18</v>
      </c>
      <c r="H2" s="46" t="s">
        <v>31</v>
      </c>
      <c r="I2" s="23" t="s">
        <v>14</v>
      </c>
      <c r="J2" s="23" t="s">
        <v>17</v>
      </c>
      <c r="K2" s="2" t="s">
        <v>57</v>
      </c>
    </row>
    <row r="3" spans="1:12" x14ac:dyDescent="0.3">
      <c r="A3" s="36">
        <v>43453</v>
      </c>
      <c r="B3" t="s">
        <v>5</v>
      </c>
      <c r="C3" t="s">
        <v>7</v>
      </c>
      <c r="D3" s="6">
        <v>8.4</v>
      </c>
      <c r="E3" s="7">
        <v>5</v>
      </c>
      <c r="F3" s="3" t="s">
        <v>15</v>
      </c>
      <c r="G3">
        <f t="shared" ref="G3:G4" si="0">IF(F3="", 0, IF(F3="Win", E3*D3-E3, -E3))</f>
        <v>37</v>
      </c>
      <c r="I3" s="14">
        <f t="shared" ref="I3:I26" si="1">ROUND(-H3*G3, 2)</f>
        <v>0</v>
      </c>
      <c r="J3" s="14">
        <f t="shared" ref="J3:J13" si="2">G3+I3</f>
        <v>37</v>
      </c>
      <c r="K3" t="b">
        <v>1</v>
      </c>
      <c r="L3" s="14"/>
    </row>
    <row r="4" spans="1:12" x14ac:dyDescent="0.3">
      <c r="A4" s="36">
        <v>43453</v>
      </c>
      <c r="B4" t="s">
        <v>9</v>
      </c>
      <c r="C4" t="s">
        <v>8</v>
      </c>
      <c r="D4" s="6">
        <v>2.0099999999999998</v>
      </c>
      <c r="E4" s="7">
        <v>5</v>
      </c>
      <c r="F4" s="3" t="s">
        <v>15</v>
      </c>
      <c r="G4">
        <f t="shared" si="0"/>
        <v>5.0499999999999989</v>
      </c>
      <c r="I4" s="14">
        <f t="shared" si="1"/>
        <v>0</v>
      </c>
      <c r="J4" s="14">
        <f t="shared" si="2"/>
        <v>5.0499999999999989</v>
      </c>
      <c r="K4" t="b">
        <v>1</v>
      </c>
      <c r="L4" s="14"/>
    </row>
    <row r="5" spans="1:12" x14ac:dyDescent="0.3">
      <c r="A5" s="36">
        <v>43453</v>
      </c>
      <c r="B5" t="s">
        <v>9</v>
      </c>
      <c r="C5" t="s">
        <v>11</v>
      </c>
      <c r="D5" s="6">
        <v>1.85</v>
      </c>
      <c r="E5" s="7">
        <v>5</v>
      </c>
      <c r="F5" s="3" t="s">
        <v>16</v>
      </c>
      <c r="G5">
        <f t="shared" ref="G5:G13" si="3">IF(F5="", 0, IF(F5="Win", E5*D5-E5, -E5))</f>
        <v>-5</v>
      </c>
      <c r="I5" s="14">
        <f t="shared" si="1"/>
        <v>0</v>
      </c>
      <c r="J5" s="14">
        <f t="shared" si="2"/>
        <v>-5</v>
      </c>
      <c r="K5" t="b">
        <v>1</v>
      </c>
      <c r="L5" s="14"/>
    </row>
    <row r="6" spans="1:12" x14ac:dyDescent="0.3">
      <c r="A6" s="36">
        <v>43453</v>
      </c>
      <c r="B6" t="s">
        <v>5</v>
      </c>
      <c r="C6" t="s">
        <v>12</v>
      </c>
      <c r="D6" s="6">
        <v>1.87</v>
      </c>
      <c r="E6" s="7">
        <v>5</v>
      </c>
      <c r="F6" s="3" t="s">
        <v>16</v>
      </c>
      <c r="G6">
        <f t="shared" si="3"/>
        <v>-5</v>
      </c>
      <c r="I6" s="14">
        <f t="shared" si="1"/>
        <v>0</v>
      </c>
      <c r="J6" s="14">
        <f t="shared" si="2"/>
        <v>-5</v>
      </c>
      <c r="K6" t="b">
        <v>1</v>
      </c>
      <c r="L6" s="14"/>
    </row>
    <row r="7" spans="1:12" x14ac:dyDescent="0.3">
      <c r="A7" s="36">
        <v>43453</v>
      </c>
      <c r="B7" t="s">
        <v>5</v>
      </c>
      <c r="C7" t="s">
        <v>13</v>
      </c>
      <c r="D7" s="6">
        <v>1.59</v>
      </c>
      <c r="E7" s="7">
        <v>15</v>
      </c>
      <c r="F7" s="3" t="s">
        <v>15</v>
      </c>
      <c r="G7">
        <f t="shared" si="3"/>
        <v>8.8500000000000014</v>
      </c>
      <c r="H7" s="47">
        <v>0.05</v>
      </c>
      <c r="I7" s="14">
        <f t="shared" si="1"/>
        <v>-0.44</v>
      </c>
      <c r="J7" s="21">
        <f t="shared" si="2"/>
        <v>8.4100000000000019</v>
      </c>
      <c r="K7" t="b">
        <v>1</v>
      </c>
      <c r="L7" s="14"/>
    </row>
    <row r="8" spans="1:12" s="1" customFormat="1" x14ac:dyDescent="0.3">
      <c r="A8" s="38">
        <v>43456</v>
      </c>
      <c r="B8" s="1" t="s">
        <v>5</v>
      </c>
      <c r="C8" s="1" t="s">
        <v>19</v>
      </c>
      <c r="D8" s="8">
        <v>3.15</v>
      </c>
      <c r="E8" s="9">
        <v>10</v>
      </c>
      <c r="F8" s="4" t="s">
        <v>16</v>
      </c>
      <c r="G8" s="1">
        <f t="shared" si="3"/>
        <v>-10</v>
      </c>
      <c r="H8" s="4"/>
      <c r="I8" s="24">
        <f t="shared" si="1"/>
        <v>0</v>
      </c>
      <c r="J8" s="14">
        <f t="shared" si="2"/>
        <v>-10</v>
      </c>
      <c r="K8" t="b">
        <v>1</v>
      </c>
      <c r="L8" s="14"/>
    </row>
    <row r="9" spans="1:12" x14ac:dyDescent="0.3">
      <c r="A9" s="36">
        <v>43456</v>
      </c>
      <c r="B9" t="s">
        <v>10</v>
      </c>
      <c r="C9" t="s">
        <v>20</v>
      </c>
      <c r="D9" s="6">
        <v>1.87</v>
      </c>
      <c r="E9" s="7">
        <v>20</v>
      </c>
      <c r="F9" s="3" t="s">
        <v>15</v>
      </c>
      <c r="G9">
        <f t="shared" si="3"/>
        <v>17.400000000000006</v>
      </c>
      <c r="I9" s="14">
        <f t="shared" si="1"/>
        <v>0</v>
      </c>
      <c r="J9" s="14">
        <f t="shared" si="2"/>
        <v>17.400000000000006</v>
      </c>
      <c r="K9" t="b">
        <v>1</v>
      </c>
      <c r="L9" s="14"/>
    </row>
    <row r="10" spans="1:12" x14ac:dyDescent="0.3">
      <c r="A10" s="36">
        <v>43456</v>
      </c>
      <c r="B10" t="s">
        <v>10</v>
      </c>
      <c r="C10" t="s">
        <v>21</v>
      </c>
      <c r="D10" s="6">
        <v>1.87</v>
      </c>
      <c r="E10" s="7">
        <v>10</v>
      </c>
      <c r="F10" s="3" t="s">
        <v>15</v>
      </c>
      <c r="G10">
        <f t="shared" si="3"/>
        <v>8.7000000000000028</v>
      </c>
      <c r="I10" s="14">
        <f t="shared" si="1"/>
        <v>0</v>
      </c>
      <c r="J10" s="14">
        <f t="shared" si="2"/>
        <v>8.7000000000000028</v>
      </c>
      <c r="K10" t="b">
        <v>1</v>
      </c>
      <c r="L10" s="14"/>
    </row>
    <row r="11" spans="1:12" x14ac:dyDescent="0.3">
      <c r="A11" s="36">
        <v>43456</v>
      </c>
      <c r="B11" t="s">
        <v>10</v>
      </c>
      <c r="C11" t="s">
        <v>22</v>
      </c>
      <c r="D11" s="6">
        <v>1.8</v>
      </c>
      <c r="E11" s="7">
        <v>10</v>
      </c>
      <c r="F11" s="3" t="s">
        <v>16</v>
      </c>
      <c r="G11">
        <f t="shared" si="3"/>
        <v>-10</v>
      </c>
      <c r="I11" s="14">
        <f t="shared" si="1"/>
        <v>0</v>
      </c>
      <c r="J11" s="14">
        <f t="shared" si="2"/>
        <v>-10</v>
      </c>
      <c r="K11" t="b">
        <v>1</v>
      </c>
      <c r="L11" s="14"/>
    </row>
    <row r="12" spans="1:12" x14ac:dyDescent="0.3">
      <c r="A12" s="36">
        <v>43456</v>
      </c>
      <c r="B12" t="s">
        <v>9</v>
      </c>
      <c r="C12" t="s">
        <v>23</v>
      </c>
      <c r="D12" s="6">
        <v>1.9</v>
      </c>
      <c r="E12" s="7">
        <v>10</v>
      </c>
      <c r="F12" s="3" t="s">
        <v>15</v>
      </c>
      <c r="G12">
        <f t="shared" si="3"/>
        <v>9</v>
      </c>
      <c r="I12" s="14">
        <f t="shared" si="1"/>
        <v>0</v>
      </c>
      <c r="J12" s="22">
        <f t="shared" si="2"/>
        <v>9</v>
      </c>
      <c r="K12" t="b">
        <v>1</v>
      </c>
      <c r="L12" s="14"/>
    </row>
    <row r="13" spans="1:12" s="2" customFormat="1" x14ac:dyDescent="0.3">
      <c r="A13" s="39">
        <v>43456</v>
      </c>
      <c r="B13" s="2" t="s">
        <v>9</v>
      </c>
      <c r="C13" s="2" t="s">
        <v>28</v>
      </c>
      <c r="D13" s="40">
        <v>2.02</v>
      </c>
      <c r="E13" s="41">
        <v>10</v>
      </c>
      <c r="F13" s="42" t="s">
        <v>16</v>
      </c>
      <c r="G13" s="2">
        <f t="shared" si="3"/>
        <v>-10</v>
      </c>
      <c r="H13" s="42"/>
      <c r="I13" s="21">
        <f t="shared" si="1"/>
        <v>0</v>
      </c>
      <c r="J13" s="43">
        <f t="shared" si="2"/>
        <v>-10</v>
      </c>
      <c r="K13" s="2" t="b">
        <v>1</v>
      </c>
      <c r="L13" s="14"/>
    </row>
    <row r="14" spans="1:12" x14ac:dyDescent="0.3">
      <c r="A14" s="36">
        <v>43457</v>
      </c>
      <c r="B14" t="s">
        <v>10</v>
      </c>
      <c r="C14" s="44" t="s">
        <v>35</v>
      </c>
      <c r="D14" s="5">
        <v>1.95</v>
      </c>
      <c r="E14" s="7">
        <v>5</v>
      </c>
      <c r="F14" s="3" t="s">
        <v>15</v>
      </c>
      <c r="G14">
        <f t="shared" ref="G14:G29" si="4">IF(F14="", 0, IF(F14="Win", E14*D14-E14, -E14))</f>
        <v>4.75</v>
      </c>
      <c r="I14" s="14">
        <f t="shared" si="1"/>
        <v>0</v>
      </c>
      <c r="J14" s="14">
        <f t="shared" ref="J14:J29" si="5">G14+I14</f>
        <v>4.75</v>
      </c>
      <c r="K14" t="b">
        <v>1</v>
      </c>
      <c r="L14" s="14"/>
    </row>
    <row r="15" spans="1:12" x14ac:dyDescent="0.3">
      <c r="A15" s="36">
        <v>43457</v>
      </c>
      <c r="B15" t="s">
        <v>10</v>
      </c>
      <c r="C15" s="44" t="s">
        <v>36</v>
      </c>
      <c r="D15" s="5">
        <v>1.87</v>
      </c>
      <c r="E15" s="7">
        <v>10</v>
      </c>
      <c r="F15" s="3" t="s">
        <v>16</v>
      </c>
      <c r="G15">
        <f t="shared" si="4"/>
        <v>-10</v>
      </c>
      <c r="I15" s="14">
        <f t="shared" si="1"/>
        <v>0</v>
      </c>
      <c r="J15" s="14">
        <f t="shared" si="5"/>
        <v>-10</v>
      </c>
      <c r="K15" t="b">
        <v>1</v>
      </c>
      <c r="L15" s="14"/>
    </row>
    <row r="16" spans="1:12" x14ac:dyDescent="0.3">
      <c r="A16" s="36">
        <v>43457</v>
      </c>
      <c r="B16" t="s">
        <v>10</v>
      </c>
      <c r="C16" s="44" t="s">
        <v>37</v>
      </c>
      <c r="D16" s="5">
        <v>1.87</v>
      </c>
      <c r="E16" s="7">
        <v>10</v>
      </c>
      <c r="F16" s="3" t="s">
        <v>15</v>
      </c>
      <c r="G16">
        <f t="shared" si="4"/>
        <v>8.7000000000000028</v>
      </c>
      <c r="I16" s="14">
        <f t="shared" si="1"/>
        <v>0</v>
      </c>
      <c r="J16" s="14">
        <f t="shared" si="5"/>
        <v>8.7000000000000028</v>
      </c>
      <c r="K16" t="b">
        <v>1</v>
      </c>
      <c r="L16" s="14"/>
    </row>
    <row r="17" spans="1:12" x14ac:dyDescent="0.3">
      <c r="A17" s="36">
        <v>43457</v>
      </c>
      <c r="B17" t="s">
        <v>9</v>
      </c>
      <c r="C17" s="44" t="s">
        <v>38</v>
      </c>
      <c r="D17" s="5">
        <v>1.93</v>
      </c>
      <c r="E17" s="7">
        <v>5</v>
      </c>
      <c r="F17" s="3" t="s">
        <v>16</v>
      </c>
      <c r="G17">
        <f t="shared" si="4"/>
        <v>-5</v>
      </c>
      <c r="I17" s="14">
        <f t="shared" si="1"/>
        <v>0</v>
      </c>
      <c r="J17" s="14">
        <f t="shared" si="5"/>
        <v>-5</v>
      </c>
      <c r="K17" t="b">
        <v>1</v>
      </c>
      <c r="L17" s="14"/>
    </row>
    <row r="18" spans="1:12" x14ac:dyDescent="0.3">
      <c r="A18" s="36">
        <v>43457</v>
      </c>
      <c r="B18" t="s">
        <v>9</v>
      </c>
      <c r="C18" s="44" t="s">
        <v>39</v>
      </c>
      <c r="D18" s="5">
        <v>1.87</v>
      </c>
      <c r="E18" s="7">
        <v>5</v>
      </c>
      <c r="F18" s="3" t="s">
        <v>16</v>
      </c>
      <c r="G18">
        <f t="shared" si="4"/>
        <v>-5</v>
      </c>
      <c r="I18" s="14">
        <f t="shared" si="1"/>
        <v>0</v>
      </c>
      <c r="J18" s="14">
        <f t="shared" si="5"/>
        <v>-5</v>
      </c>
      <c r="K18" t="b">
        <v>1</v>
      </c>
      <c r="L18" s="14"/>
    </row>
    <row r="19" spans="1:12" x14ac:dyDescent="0.3">
      <c r="A19" s="36">
        <v>43457</v>
      </c>
      <c r="B19" t="s">
        <v>9</v>
      </c>
      <c r="C19" s="44" t="s">
        <v>40</v>
      </c>
      <c r="D19" s="5">
        <v>1.79</v>
      </c>
      <c r="E19" s="7">
        <v>5</v>
      </c>
      <c r="F19" s="3" t="s">
        <v>15</v>
      </c>
      <c r="G19">
        <f t="shared" si="4"/>
        <v>3.9499999999999993</v>
      </c>
      <c r="I19" s="14">
        <f t="shared" si="1"/>
        <v>0</v>
      </c>
      <c r="J19" s="14">
        <f t="shared" si="5"/>
        <v>3.9499999999999993</v>
      </c>
      <c r="K19" t="b">
        <v>1</v>
      </c>
      <c r="L19" s="14"/>
    </row>
    <row r="20" spans="1:12" x14ac:dyDescent="0.3">
      <c r="A20" s="36">
        <v>43457</v>
      </c>
      <c r="B20" t="s">
        <v>9</v>
      </c>
      <c r="C20" s="44" t="s">
        <v>41</v>
      </c>
      <c r="D20" s="5">
        <v>2.14</v>
      </c>
      <c r="E20" s="7">
        <v>5</v>
      </c>
      <c r="F20" s="3" t="s">
        <v>15</v>
      </c>
      <c r="G20">
        <f t="shared" si="4"/>
        <v>5.7000000000000011</v>
      </c>
      <c r="I20" s="14">
        <f t="shared" si="1"/>
        <v>0</v>
      </c>
      <c r="J20" s="14">
        <f t="shared" si="5"/>
        <v>5.7000000000000011</v>
      </c>
      <c r="K20" t="b">
        <v>1</v>
      </c>
      <c r="L20" s="14"/>
    </row>
    <row r="21" spans="1:12" x14ac:dyDescent="0.3">
      <c r="A21" s="36">
        <v>43457</v>
      </c>
      <c r="B21" t="s">
        <v>9</v>
      </c>
      <c r="C21" s="44" t="s">
        <v>42</v>
      </c>
      <c r="D21" s="5">
        <v>1.78</v>
      </c>
      <c r="E21" s="7">
        <v>5</v>
      </c>
      <c r="F21" s="3" t="s">
        <v>15</v>
      </c>
      <c r="G21">
        <f t="shared" si="4"/>
        <v>3.9000000000000004</v>
      </c>
      <c r="I21" s="14">
        <f t="shared" si="1"/>
        <v>0</v>
      </c>
      <c r="J21" s="14">
        <f t="shared" si="5"/>
        <v>3.9000000000000004</v>
      </c>
      <c r="K21" t="b">
        <v>1</v>
      </c>
      <c r="L21" s="14"/>
    </row>
    <row r="22" spans="1:12" x14ac:dyDescent="0.3">
      <c r="A22" s="36">
        <v>43457</v>
      </c>
      <c r="B22" t="s">
        <v>9</v>
      </c>
      <c r="C22" s="44" t="s">
        <v>43</v>
      </c>
      <c r="D22" s="5">
        <v>1.82</v>
      </c>
      <c r="E22" s="7">
        <v>5</v>
      </c>
      <c r="F22" s="3" t="s">
        <v>16</v>
      </c>
      <c r="G22">
        <f t="shared" si="4"/>
        <v>-5</v>
      </c>
      <c r="I22" s="14">
        <f t="shared" si="1"/>
        <v>0</v>
      </c>
      <c r="J22" s="14">
        <f t="shared" si="5"/>
        <v>-5</v>
      </c>
      <c r="K22" t="b">
        <v>1</v>
      </c>
      <c r="L22" s="14"/>
    </row>
    <row r="23" spans="1:12" x14ac:dyDescent="0.3">
      <c r="A23" s="36">
        <v>43457</v>
      </c>
      <c r="B23" t="s">
        <v>9</v>
      </c>
      <c r="C23" s="45" t="s">
        <v>44</v>
      </c>
      <c r="D23" s="5">
        <v>1.86</v>
      </c>
      <c r="E23" s="7">
        <v>5</v>
      </c>
      <c r="F23" s="3" t="s">
        <v>15</v>
      </c>
      <c r="G23">
        <f t="shared" si="4"/>
        <v>4.3000000000000007</v>
      </c>
      <c r="I23" s="14">
        <f t="shared" si="1"/>
        <v>0</v>
      </c>
      <c r="J23" s="14">
        <f t="shared" si="5"/>
        <v>4.3000000000000007</v>
      </c>
      <c r="K23" t="b">
        <v>1</v>
      </c>
      <c r="L23" s="14"/>
    </row>
    <row r="24" spans="1:12" x14ac:dyDescent="0.3">
      <c r="A24" s="36">
        <v>43457</v>
      </c>
      <c r="B24" t="s">
        <v>9</v>
      </c>
      <c r="C24" s="45" t="s">
        <v>45</v>
      </c>
      <c r="D24" s="5">
        <v>1.94</v>
      </c>
      <c r="E24" s="7">
        <v>5</v>
      </c>
      <c r="F24" s="3" t="s">
        <v>55</v>
      </c>
      <c r="G24">
        <f t="shared" si="4"/>
        <v>-5</v>
      </c>
      <c r="I24" s="14">
        <f t="shared" si="1"/>
        <v>0</v>
      </c>
      <c r="J24" s="14">
        <f t="shared" si="5"/>
        <v>-5</v>
      </c>
      <c r="K24" t="b">
        <v>1</v>
      </c>
      <c r="L24" s="14"/>
    </row>
    <row r="25" spans="1:12" x14ac:dyDescent="0.3">
      <c r="A25" s="36">
        <v>43457</v>
      </c>
      <c r="B25" t="s">
        <v>9</v>
      </c>
      <c r="C25" s="44" t="s">
        <v>46</v>
      </c>
      <c r="D25" s="5">
        <v>2.02</v>
      </c>
      <c r="E25" s="7">
        <v>5</v>
      </c>
      <c r="F25" s="3" t="s">
        <v>15</v>
      </c>
      <c r="G25">
        <f t="shared" si="4"/>
        <v>5.0999999999999996</v>
      </c>
      <c r="I25" s="14">
        <f t="shared" si="1"/>
        <v>0</v>
      </c>
      <c r="J25" s="14">
        <f t="shared" si="5"/>
        <v>5.0999999999999996</v>
      </c>
      <c r="K25" t="b">
        <v>1</v>
      </c>
      <c r="L25" s="14"/>
    </row>
    <row r="26" spans="1:12" x14ac:dyDescent="0.3">
      <c r="A26" s="36">
        <v>43457</v>
      </c>
      <c r="B26" t="s">
        <v>9</v>
      </c>
      <c r="C26" s="44" t="s">
        <v>47</v>
      </c>
      <c r="D26" s="5">
        <v>1.74</v>
      </c>
      <c r="E26" s="7">
        <v>5</v>
      </c>
      <c r="F26" s="3" t="s">
        <v>15</v>
      </c>
      <c r="G26">
        <f t="shared" si="4"/>
        <v>3.6999999999999993</v>
      </c>
      <c r="I26" s="14">
        <f t="shared" si="1"/>
        <v>0</v>
      </c>
      <c r="J26" s="14">
        <f t="shared" si="5"/>
        <v>3.6999999999999993</v>
      </c>
      <c r="K26" t="b">
        <v>1</v>
      </c>
      <c r="L26" s="14"/>
    </row>
    <row r="27" spans="1:12" x14ac:dyDescent="0.3">
      <c r="A27" s="36">
        <v>43457</v>
      </c>
      <c r="B27" t="s">
        <v>5</v>
      </c>
      <c r="C27" s="44" t="s">
        <v>48</v>
      </c>
      <c r="D27" s="5">
        <v>1.52</v>
      </c>
      <c r="E27" s="7">
        <v>10</v>
      </c>
      <c r="F27" s="3" t="s">
        <v>15</v>
      </c>
      <c r="G27">
        <f t="shared" si="4"/>
        <v>5.1999999999999993</v>
      </c>
      <c r="H27" s="47">
        <v>0.05</v>
      </c>
      <c r="I27" s="14">
        <f>ROUND(-H27*G27, 2)</f>
        <v>-0.26</v>
      </c>
      <c r="J27" s="14">
        <f t="shared" si="5"/>
        <v>4.9399999999999995</v>
      </c>
      <c r="K27" t="b">
        <v>1</v>
      </c>
      <c r="L27" s="14"/>
    </row>
    <row r="28" spans="1:12" x14ac:dyDescent="0.3">
      <c r="A28" s="36">
        <v>43457</v>
      </c>
      <c r="B28" t="s">
        <v>9</v>
      </c>
      <c r="C28" s="44" t="s">
        <v>49</v>
      </c>
      <c r="D28" s="5">
        <v>1.74</v>
      </c>
      <c r="E28" s="7">
        <v>5</v>
      </c>
      <c r="F28" s="3" t="s">
        <v>15</v>
      </c>
      <c r="G28">
        <f t="shared" si="4"/>
        <v>3.6999999999999993</v>
      </c>
      <c r="I28" s="14">
        <f t="shared" ref="I28:I35" si="6">ROUND(-H28*G28, 2)</f>
        <v>0</v>
      </c>
      <c r="J28" s="14">
        <f t="shared" si="5"/>
        <v>3.6999999999999993</v>
      </c>
      <c r="K28" t="b">
        <v>1</v>
      </c>
      <c r="L28" s="14"/>
    </row>
    <row r="29" spans="1:12" x14ac:dyDescent="0.3">
      <c r="A29" s="36">
        <v>43457</v>
      </c>
      <c r="B29" t="s">
        <v>9</v>
      </c>
      <c r="C29" s="44" t="s">
        <v>50</v>
      </c>
      <c r="D29" s="5">
        <v>1.79</v>
      </c>
      <c r="E29" s="7">
        <v>5</v>
      </c>
      <c r="F29" s="3" t="s">
        <v>16</v>
      </c>
      <c r="G29">
        <f t="shared" si="4"/>
        <v>-5</v>
      </c>
      <c r="I29" s="14">
        <f t="shared" si="6"/>
        <v>0</v>
      </c>
      <c r="J29" s="14">
        <f t="shared" si="5"/>
        <v>-5</v>
      </c>
      <c r="K29" t="b">
        <v>1</v>
      </c>
      <c r="L29" s="14"/>
    </row>
    <row r="30" spans="1:12" x14ac:dyDescent="0.3">
      <c r="A30" s="36">
        <v>43457</v>
      </c>
      <c r="B30" t="s">
        <v>10</v>
      </c>
      <c r="C30" s="44" t="s">
        <v>34</v>
      </c>
      <c r="D30" s="5">
        <v>1.91</v>
      </c>
      <c r="E30" s="7">
        <v>5</v>
      </c>
      <c r="F30" s="3" t="s">
        <v>15</v>
      </c>
      <c r="G30">
        <f t="shared" ref="G30:G31" si="7">IF(F30="", 0, IF(F30="Win", E30*D30-E30, -E30))</f>
        <v>4.5499999999999989</v>
      </c>
      <c r="I30" s="14">
        <f t="shared" si="6"/>
        <v>0</v>
      </c>
      <c r="J30" s="14">
        <f t="shared" ref="J30:J31" si="8">G30+I30</f>
        <v>4.5499999999999989</v>
      </c>
      <c r="K30" t="b">
        <v>1</v>
      </c>
      <c r="L30" s="14"/>
    </row>
    <row r="31" spans="1:12" x14ac:dyDescent="0.3">
      <c r="A31" s="36">
        <v>43457</v>
      </c>
      <c r="B31" t="s">
        <v>5</v>
      </c>
      <c r="C31" s="44" t="s">
        <v>51</v>
      </c>
      <c r="D31" s="5">
        <v>2.2799999999999998</v>
      </c>
      <c r="E31" s="7">
        <v>5</v>
      </c>
      <c r="F31" s="3" t="s">
        <v>16</v>
      </c>
      <c r="G31">
        <f t="shared" si="7"/>
        <v>-5</v>
      </c>
      <c r="I31" s="14">
        <f t="shared" si="6"/>
        <v>0</v>
      </c>
      <c r="J31" s="14">
        <f t="shared" si="8"/>
        <v>-5</v>
      </c>
      <c r="K31" t="b">
        <v>1</v>
      </c>
      <c r="L31" s="14"/>
    </row>
    <row r="32" spans="1:12" x14ac:dyDescent="0.3">
      <c r="A32" s="36">
        <v>43457</v>
      </c>
      <c r="B32" t="s">
        <v>9</v>
      </c>
      <c r="C32" s="44" t="s">
        <v>52</v>
      </c>
      <c r="D32" s="5">
        <v>1.87</v>
      </c>
      <c r="E32" s="7">
        <v>5</v>
      </c>
      <c r="F32" s="3" t="s">
        <v>15</v>
      </c>
      <c r="G32">
        <f t="shared" ref="G32:G35" si="9">IF(F32="", 0, IF(F32="Win", E32*D32-E32, -E32))</f>
        <v>4.3500000000000014</v>
      </c>
      <c r="I32" s="14">
        <f t="shared" si="6"/>
        <v>0</v>
      </c>
      <c r="J32" s="14">
        <f t="shared" ref="J32:J35" si="10">G32+I32</f>
        <v>4.3500000000000014</v>
      </c>
      <c r="K32" t="b">
        <v>1</v>
      </c>
      <c r="L32" s="14"/>
    </row>
    <row r="33" spans="1:12" x14ac:dyDescent="0.3">
      <c r="A33" s="36">
        <v>43457</v>
      </c>
      <c r="B33" t="s">
        <v>9</v>
      </c>
      <c r="C33" s="44" t="s">
        <v>53</v>
      </c>
      <c r="D33" s="5">
        <v>2.0699999999999998</v>
      </c>
      <c r="E33" s="7">
        <v>5</v>
      </c>
      <c r="F33" s="3" t="s">
        <v>15</v>
      </c>
      <c r="G33">
        <f t="shared" si="9"/>
        <v>5.35</v>
      </c>
      <c r="I33" s="14">
        <f t="shared" si="6"/>
        <v>0</v>
      </c>
      <c r="J33" s="14">
        <f t="shared" si="10"/>
        <v>5.35</v>
      </c>
      <c r="K33" t="b">
        <v>1</v>
      </c>
      <c r="L33" s="14"/>
    </row>
    <row r="34" spans="1:12" x14ac:dyDescent="0.3">
      <c r="A34" s="36">
        <v>43457</v>
      </c>
      <c r="B34" t="s">
        <v>10</v>
      </c>
      <c r="C34" s="44" t="s">
        <v>54</v>
      </c>
      <c r="D34" s="5">
        <v>2.15</v>
      </c>
      <c r="E34" s="7">
        <v>7</v>
      </c>
      <c r="F34" s="3" t="s">
        <v>15</v>
      </c>
      <c r="G34">
        <f t="shared" si="9"/>
        <v>8.0499999999999989</v>
      </c>
      <c r="I34" s="14">
        <f t="shared" si="6"/>
        <v>0</v>
      </c>
      <c r="J34" s="14">
        <f t="shared" si="10"/>
        <v>8.0499999999999989</v>
      </c>
      <c r="K34" t="b">
        <v>1</v>
      </c>
      <c r="L34" s="14"/>
    </row>
    <row r="35" spans="1:12" x14ac:dyDescent="0.3">
      <c r="A35" s="36">
        <v>43457</v>
      </c>
      <c r="B35" t="s">
        <v>5</v>
      </c>
      <c r="C35" s="44" t="s">
        <v>56</v>
      </c>
      <c r="D35" s="5">
        <v>1.49</v>
      </c>
      <c r="E35" s="7">
        <v>10</v>
      </c>
      <c r="F35" s="3" t="s">
        <v>15</v>
      </c>
      <c r="G35">
        <f t="shared" si="9"/>
        <v>4.9000000000000004</v>
      </c>
      <c r="H35" s="47">
        <v>0.05</v>
      </c>
      <c r="I35" s="14">
        <f t="shared" si="6"/>
        <v>-0.25</v>
      </c>
      <c r="J35" s="14">
        <f t="shared" si="10"/>
        <v>4.6500000000000004</v>
      </c>
      <c r="K35" t="b">
        <v>1</v>
      </c>
      <c r="L35" s="14"/>
    </row>
    <row r="36" spans="1:12" s="1" customFormat="1" x14ac:dyDescent="0.3">
      <c r="A36" s="38">
        <v>43458</v>
      </c>
      <c r="B36" s="1" t="s">
        <v>9</v>
      </c>
      <c r="C36" s="48" t="s">
        <v>58</v>
      </c>
      <c r="D36" s="49">
        <v>2.0499999999999998</v>
      </c>
      <c r="E36" s="9">
        <v>5</v>
      </c>
      <c r="F36" s="4" t="s">
        <v>15</v>
      </c>
      <c r="G36" s="1">
        <f t="shared" ref="G36:G52" si="11">IF(F36="", 0, IF(F36="Win", E36*D36-E36, -E36))</f>
        <v>5.25</v>
      </c>
      <c r="H36" s="4"/>
      <c r="I36" s="24">
        <f t="shared" ref="I36:I52" si="12">ROUND(-H36*G36, 2)</f>
        <v>0</v>
      </c>
      <c r="J36" s="24">
        <f t="shared" ref="J36:J52" si="13">G36+I36</f>
        <v>5.25</v>
      </c>
      <c r="K36" s="1" t="b">
        <v>1</v>
      </c>
      <c r="L36" s="14"/>
    </row>
    <row r="37" spans="1:12" x14ac:dyDescent="0.3">
      <c r="A37" s="36">
        <v>43458</v>
      </c>
      <c r="B37" t="s">
        <v>9</v>
      </c>
      <c r="C37" s="44" t="s">
        <v>59</v>
      </c>
      <c r="D37" s="5">
        <v>1.91</v>
      </c>
      <c r="E37" s="7">
        <v>5</v>
      </c>
      <c r="F37" s="3" t="s">
        <v>16</v>
      </c>
      <c r="G37">
        <f t="shared" si="11"/>
        <v>-5</v>
      </c>
      <c r="I37" s="14">
        <f t="shared" si="12"/>
        <v>0</v>
      </c>
      <c r="J37" s="14">
        <f t="shared" si="13"/>
        <v>-5</v>
      </c>
      <c r="K37" t="b">
        <v>1</v>
      </c>
      <c r="L37" s="14"/>
    </row>
    <row r="38" spans="1:12" x14ac:dyDescent="0.3">
      <c r="A38" s="36">
        <v>43458</v>
      </c>
      <c r="B38" t="s">
        <v>9</v>
      </c>
      <c r="C38" s="44" t="s">
        <v>60</v>
      </c>
      <c r="D38" s="5">
        <v>1.78</v>
      </c>
      <c r="E38" s="7">
        <v>5</v>
      </c>
      <c r="F38" s="3" t="s">
        <v>15</v>
      </c>
      <c r="G38">
        <f t="shared" si="11"/>
        <v>3.9000000000000004</v>
      </c>
      <c r="I38" s="14">
        <f t="shared" si="12"/>
        <v>0</v>
      </c>
      <c r="J38" s="14">
        <f t="shared" si="13"/>
        <v>3.9000000000000004</v>
      </c>
      <c r="K38" t="b">
        <v>1</v>
      </c>
      <c r="L38" s="14"/>
    </row>
    <row r="39" spans="1:12" x14ac:dyDescent="0.3">
      <c r="A39" s="36">
        <v>43458</v>
      </c>
      <c r="B39" t="s">
        <v>9</v>
      </c>
      <c r="C39" s="44" t="s">
        <v>61</v>
      </c>
      <c r="D39" s="5">
        <v>1.65</v>
      </c>
      <c r="E39" s="7">
        <v>5</v>
      </c>
      <c r="F39" s="3" t="s">
        <v>16</v>
      </c>
      <c r="G39">
        <f t="shared" si="11"/>
        <v>-5</v>
      </c>
      <c r="I39" s="14">
        <f t="shared" si="12"/>
        <v>0</v>
      </c>
      <c r="J39" s="14">
        <f t="shared" si="13"/>
        <v>-5</v>
      </c>
      <c r="K39" t="b">
        <v>1</v>
      </c>
      <c r="L39" s="14"/>
    </row>
    <row r="40" spans="1:12" x14ac:dyDescent="0.3">
      <c r="A40" s="36">
        <v>43458</v>
      </c>
      <c r="B40" t="s">
        <v>9</v>
      </c>
      <c r="C40" s="44" t="s">
        <v>62</v>
      </c>
      <c r="D40" s="5">
        <v>1.93</v>
      </c>
      <c r="E40" s="7">
        <v>5</v>
      </c>
      <c r="F40" s="3" t="s">
        <v>15</v>
      </c>
      <c r="G40">
        <f t="shared" si="11"/>
        <v>4.6500000000000004</v>
      </c>
      <c r="I40" s="14">
        <f t="shared" si="12"/>
        <v>0</v>
      </c>
      <c r="J40" s="14">
        <f t="shared" si="13"/>
        <v>4.6500000000000004</v>
      </c>
      <c r="K40" t="b">
        <v>1</v>
      </c>
      <c r="L40" s="14"/>
    </row>
    <row r="41" spans="1:12" x14ac:dyDescent="0.3">
      <c r="A41" s="36">
        <v>43458</v>
      </c>
      <c r="B41" t="s">
        <v>9</v>
      </c>
      <c r="C41" s="44" t="s">
        <v>63</v>
      </c>
      <c r="D41" s="5">
        <v>1.94</v>
      </c>
      <c r="E41" s="7">
        <v>5</v>
      </c>
      <c r="F41" s="3" t="s">
        <v>15</v>
      </c>
      <c r="G41">
        <f t="shared" si="11"/>
        <v>4.6999999999999993</v>
      </c>
      <c r="I41" s="14">
        <f t="shared" si="12"/>
        <v>0</v>
      </c>
      <c r="J41" s="14">
        <f t="shared" si="13"/>
        <v>4.6999999999999993</v>
      </c>
      <c r="K41" t="b">
        <v>1</v>
      </c>
      <c r="L41" s="14"/>
    </row>
    <row r="42" spans="1:12" x14ac:dyDescent="0.3">
      <c r="A42" s="36">
        <v>43458</v>
      </c>
      <c r="B42" t="s">
        <v>9</v>
      </c>
      <c r="C42" s="44" t="s">
        <v>64</v>
      </c>
      <c r="D42" s="5">
        <v>1.82</v>
      </c>
      <c r="E42" s="7">
        <v>5</v>
      </c>
      <c r="F42" s="3" t="s">
        <v>15</v>
      </c>
      <c r="G42">
        <f t="shared" si="11"/>
        <v>4.0999999999999996</v>
      </c>
      <c r="I42" s="14">
        <f t="shared" si="12"/>
        <v>0</v>
      </c>
      <c r="J42" s="14">
        <f t="shared" si="13"/>
        <v>4.0999999999999996</v>
      </c>
      <c r="K42" t="b">
        <v>1</v>
      </c>
      <c r="L42" s="14"/>
    </row>
    <row r="43" spans="1:12" x14ac:dyDescent="0.3">
      <c r="A43" s="36">
        <v>43458</v>
      </c>
      <c r="B43" t="s">
        <v>9</v>
      </c>
      <c r="C43" s="44" t="s">
        <v>65</v>
      </c>
      <c r="D43" s="5">
        <v>1.9</v>
      </c>
      <c r="E43" s="7">
        <v>5</v>
      </c>
      <c r="F43" s="3" t="s">
        <v>15</v>
      </c>
      <c r="G43">
        <f t="shared" si="11"/>
        <v>4.5</v>
      </c>
      <c r="I43" s="14">
        <f t="shared" si="12"/>
        <v>0</v>
      </c>
      <c r="J43" s="14">
        <f t="shared" si="13"/>
        <v>4.5</v>
      </c>
      <c r="K43" t="b">
        <v>1</v>
      </c>
      <c r="L43" s="14"/>
    </row>
    <row r="44" spans="1:12" x14ac:dyDescent="0.3">
      <c r="A44" s="36">
        <v>43458</v>
      </c>
      <c r="B44" t="s">
        <v>9</v>
      </c>
      <c r="C44" s="44" t="s">
        <v>66</v>
      </c>
      <c r="D44" s="5">
        <v>2.02</v>
      </c>
      <c r="E44" s="7">
        <v>5</v>
      </c>
      <c r="F44" s="3" t="s">
        <v>15</v>
      </c>
      <c r="G44">
        <f t="shared" si="11"/>
        <v>5.0999999999999996</v>
      </c>
      <c r="I44" s="14">
        <f t="shared" si="12"/>
        <v>0</v>
      </c>
      <c r="J44" s="14">
        <f t="shared" si="13"/>
        <v>5.0999999999999996</v>
      </c>
      <c r="K44" t="b">
        <v>1</v>
      </c>
      <c r="L44" s="14"/>
    </row>
    <row r="45" spans="1:12" x14ac:dyDescent="0.3">
      <c r="A45" s="36">
        <v>43458</v>
      </c>
      <c r="B45" t="s">
        <v>9</v>
      </c>
      <c r="C45" s="44" t="s">
        <v>67</v>
      </c>
      <c r="D45" s="5">
        <v>2</v>
      </c>
      <c r="E45" s="7">
        <v>5</v>
      </c>
      <c r="F45" s="3" t="s">
        <v>15</v>
      </c>
      <c r="G45">
        <f t="shared" si="11"/>
        <v>5</v>
      </c>
      <c r="I45" s="14">
        <f t="shared" si="12"/>
        <v>0</v>
      </c>
      <c r="J45" s="14">
        <f t="shared" si="13"/>
        <v>5</v>
      </c>
      <c r="K45" t="b">
        <v>1</v>
      </c>
      <c r="L45" s="14"/>
    </row>
    <row r="46" spans="1:12" x14ac:dyDescent="0.3">
      <c r="A46" s="36">
        <v>43458</v>
      </c>
      <c r="B46" t="s">
        <v>9</v>
      </c>
      <c r="C46" s="44" t="s">
        <v>68</v>
      </c>
      <c r="D46" s="5">
        <v>1.93</v>
      </c>
      <c r="E46" s="7">
        <v>5</v>
      </c>
      <c r="F46" s="3" t="s">
        <v>16</v>
      </c>
      <c r="G46">
        <f t="shared" si="11"/>
        <v>-5</v>
      </c>
      <c r="I46" s="14">
        <f t="shared" si="12"/>
        <v>0</v>
      </c>
      <c r="J46" s="14">
        <f t="shared" si="13"/>
        <v>-5</v>
      </c>
      <c r="K46" t="b">
        <v>1</v>
      </c>
      <c r="L46" s="14"/>
    </row>
    <row r="47" spans="1:12" x14ac:dyDescent="0.3">
      <c r="A47" s="36">
        <v>43458</v>
      </c>
      <c r="B47" t="s">
        <v>10</v>
      </c>
      <c r="C47" s="44" t="s">
        <v>69</v>
      </c>
      <c r="D47" s="5">
        <v>2</v>
      </c>
      <c r="E47" s="7">
        <v>5</v>
      </c>
      <c r="F47" s="3" t="s">
        <v>15</v>
      </c>
      <c r="G47">
        <f t="shared" si="11"/>
        <v>5</v>
      </c>
      <c r="I47" s="14">
        <f t="shared" si="12"/>
        <v>0</v>
      </c>
      <c r="J47" s="14">
        <f t="shared" si="13"/>
        <v>5</v>
      </c>
      <c r="K47" t="b">
        <v>1</v>
      </c>
      <c r="L47" s="14"/>
    </row>
    <row r="48" spans="1:12" x14ac:dyDescent="0.3">
      <c r="A48" s="36">
        <v>43458</v>
      </c>
      <c r="B48" t="s">
        <v>10</v>
      </c>
      <c r="C48" s="44" t="s">
        <v>70</v>
      </c>
      <c r="D48" s="5">
        <v>1.95</v>
      </c>
      <c r="E48" s="7">
        <v>5</v>
      </c>
      <c r="F48" s="3" t="s">
        <v>15</v>
      </c>
      <c r="G48">
        <f t="shared" si="11"/>
        <v>4.75</v>
      </c>
      <c r="I48" s="14">
        <f t="shared" si="12"/>
        <v>0</v>
      </c>
      <c r="J48" s="14">
        <f t="shared" si="13"/>
        <v>4.75</v>
      </c>
      <c r="K48" t="b">
        <v>1</v>
      </c>
      <c r="L48" s="14"/>
    </row>
    <row r="49" spans="1:12" x14ac:dyDescent="0.3">
      <c r="A49" s="36">
        <v>43458</v>
      </c>
      <c r="B49" t="s">
        <v>10</v>
      </c>
      <c r="C49" s="44" t="s">
        <v>71</v>
      </c>
      <c r="D49" s="5">
        <v>1.87</v>
      </c>
      <c r="E49" s="7">
        <v>5</v>
      </c>
      <c r="F49" s="3" t="s">
        <v>16</v>
      </c>
      <c r="G49">
        <f t="shared" si="11"/>
        <v>-5</v>
      </c>
      <c r="I49" s="14">
        <f t="shared" si="12"/>
        <v>0</v>
      </c>
      <c r="J49" s="14">
        <f t="shared" si="13"/>
        <v>-5</v>
      </c>
      <c r="K49" t="b">
        <v>1</v>
      </c>
      <c r="L49" s="14"/>
    </row>
    <row r="50" spans="1:12" x14ac:dyDescent="0.3">
      <c r="A50" s="36">
        <v>43458</v>
      </c>
      <c r="B50" t="s">
        <v>10</v>
      </c>
      <c r="C50" s="44" t="s">
        <v>52</v>
      </c>
      <c r="D50" s="5">
        <v>1.87</v>
      </c>
      <c r="E50" s="7">
        <v>5</v>
      </c>
      <c r="F50" s="3" t="s">
        <v>16</v>
      </c>
      <c r="G50">
        <f t="shared" si="11"/>
        <v>-5</v>
      </c>
      <c r="I50" s="14">
        <f t="shared" si="12"/>
        <v>0</v>
      </c>
      <c r="J50" s="14">
        <f t="shared" si="13"/>
        <v>-5</v>
      </c>
      <c r="K50" t="b">
        <v>1</v>
      </c>
      <c r="L50" s="14"/>
    </row>
    <row r="51" spans="1:12" x14ac:dyDescent="0.3">
      <c r="A51" s="36">
        <v>43458</v>
      </c>
      <c r="B51" t="s">
        <v>10</v>
      </c>
      <c r="C51" s="44" t="s">
        <v>72</v>
      </c>
      <c r="D51" s="5">
        <v>1.87</v>
      </c>
      <c r="E51" s="7">
        <v>5</v>
      </c>
      <c r="F51" s="3" t="s">
        <v>16</v>
      </c>
      <c r="G51">
        <f t="shared" si="11"/>
        <v>-5</v>
      </c>
      <c r="I51" s="14">
        <f t="shared" si="12"/>
        <v>0</v>
      </c>
      <c r="J51" s="14">
        <f t="shared" si="13"/>
        <v>-5</v>
      </c>
      <c r="K51" t="b">
        <v>1</v>
      </c>
      <c r="L51" s="14"/>
    </row>
    <row r="52" spans="1:12" x14ac:dyDescent="0.3">
      <c r="A52" s="36">
        <v>43458</v>
      </c>
      <c r="B52" t="s">
        <v>10</v>
      </c>
      <c r="C52" s="44" t="s">
        <v>73</v>
      </c>
      <c r="D52" s="5">
        <v>2.15</v>
      </c>
      <c r="E52" s="7">
        <v>5</v>
      </c>
      <c r="F52" s="3" t="s">
        <v>16</v>
      </c>
      <c r="G52">
        <f t="shared" si="11"/>
        <v>-5</v>
      </c>
      <c r="I52" s="14">
        <f t="shared" si="12"/>
        <v>0</v>
      </c>
      <c r="J52" s="14">
        <f t="shared" si="13"/>
        <v>-5</v>
      </c>
      <c r="K52" t="b">
        <v>1</v>
      </c>
      <c r="L52" s="14"/>
    </row>
  </sheetData>
  <conditionalFormatting sqref="F3:F1048576">
    <cfRule type="expression" dxfId="4" priority="5">
      <formula>AND(F3&lt;&gt;"Win", F3&lt;&gt;"")</formula>
    </cfRule>
    <cfRule type="expression" dxfId="3" priority="6">
      <formula>F3="Win"</formula>
    </cfRule>
  </conditionalFormatting>
  <conditionalFormatting sqref="B1:B1048576">
    <cfRule type="cellIs" dxfId="2" priority="1" operator="equal">
      <formula>"Ladbrokes"</formula>
    </cfRule>
    <cfRule type="cellIs" dxfId="1" priority="2" operator="equal">
      <formula>"Sportsbet"</formula>
    </cfRule>
    <cfRule type="cellIs" dxfId="0" priority="3" operator="equal">
      <formula>"Betfair"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Day by Day</vt:lpstr>
      <vt:lpstr>Exchange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Wong</dc:creator>
  <cp:lastModifiedBy>Johnny Wong</cp:lastModifiedBy>
  <dcterms:created xsi:type="dcterms:W3CDTF">2018-12-18T22:28:11Z</dcterms:created>
  <dcterms:modified xsi:type="dcterms:W3CDTF">2018-12-24T10:27:23Z</dcterms:modified>
</cp:coreProperties>
</file>