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ECCFBCF5-ACBC-4AEB-9913-42012620BA50}" xr6:coauthVersionLast="40" xr6:coauthVersionMax="40" xr10:uidLastSave="{00000000-0000-0000-0000-000000000000}"/>
  <bookViews>
    <workbookView xWindow="0" yWindow="0" windowWidth="23040" windowHeight="8988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Day'!$B$19:$B$32</definedName>
    <definedName name="_xlchart.v1.1" hidden="1">'Day by Day'!$B$19:$B$33</definedName>
    <definedName name="_xlchart.v1.2" hidden="1">'Day by Day'!$H$18</definedName>
    <definedName name="_xlchart.v1.3" hidden="1">'Day by Day'!$H$19:$H$32</definedName>
    <definedName name="_xlchart.v1.4" hidden="1">'Day by Day'!$H$19:$H$33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Cross!$E$10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4" l="1"/>
  <c r="K33" i="2"/>
  <c r="H33" i="2"/>
  <c r="J33" i="2" s="1"/>
  <c r="G33" i="2"/>
  <c r="F33" i="2"/>
  <c r="E33" i="2"/>
  <c r="D33" i="2"/>
  <c r="C33" i="2"/>
  <c r="J214" i="1"/>
  <c r="L214" i="1" s="1"/>
  <c r="J213" i="1"/>
  <c r="L213" i="1" s="1"/>
  <c r="J212" i="1"/>
  <c r="L212" i="1" s="1"/>
  <c r="J211" i="1"/>
  <c r="L211" i="1" s="1"/>
  <c r="I33" i="2" l="1"/>
  <c r="M214" i="1"/>
  <c r="M213" i="1"/>
  <c r="M212" i="1"/>
  <c r="M211" i="1"/>
  <c r="K32" i="2"/>
  <c r="H32" i="2"/>
  <c r="G32" i="2"/>
  <c r="F32" i="2"/>
  <c r="E32" i="2"/>
  <c r="D32" i="2"/>
  <c r="C32" i="2"/>
  <c r="J210" i="1"/>
  <c r="L210" i="1" s="1"/>
  <c r="J209" i="1"/>
  <c r="L209" i="1" s="1"/>
  <c r="J208" i="1"/>
  <c r="L208" i="1" s="1"/>
  <c r="J207" i="1"/>
  <c r="L207" i="1" s="1"/>
  <c r="J206" i="1"/>
  <c r="L206" i="1" s="1"/>
  <c r="I32" i="2" l="1"/>
  <c r="M210" i="1"/>
  <c r="M209" i="1"/>
  <c r="M208" i="1"/>
  <c r="M207" i="1"/>
  <c r="M206" i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E31" i="2"/>
  <c r="D31" i="2"/>
  <c r="C31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1" i="2" s="1"/>
  <c r="J187" i="1"/>
  <c r="L187" i="1" s="1"/>
  <c r="M187" i="1" s="1"/>
  <c r="J186" i="1"/>
  <c r="J185" i="1"/>
  <c r="I4" i="5"/>
  <c r="F31" i="2" l="1"/>
  <c r="G31" i="2"/>
  <c r="I31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30" i="2"/>
  <c r="F30" i="2"/>
  <c r="E30" i="2"/>
  <c r="D30" i="2"/>
  <c r="C30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30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30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9" i="2" l="1"/>
  <c r="G29" i="2"/>
  <c r="F29" i="2"/>
  <c r="E29" i="2"/>
  <c r="D29" i="2"/>
  <c r="C29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9" i="2" l="1"/>
  <c r="M145" i="1"/>
  <c r="M144" i="1"/>
  <c r="M143" i="1"/>
  <c r="M142" i="1"/>
  <c r="M141" i="1"/>
  <c r="M140" i="1"/>
  <c r="M139" i="1"/>
  <c r="J138" i="1"/>
  <c r="L138" i="1"/>
  <c r="M138" i="1"/>
  <c r="E28" i="2"/>
  <c r="D28" i="2"/>
  <c r="C28" i="2"/>
  <c r="J137" i="1"/>
  <c r="L137" i="1" s="1"/>
  <c r="J136" i="1"/>
  <c r="L136" i="1"/>
  <c r="M136" i="1"/>
  <c r="J135" i="1"/>
  <c r="L135" i="1" s="1"/>
  <c r="J134" i="1"/>
  <c r="L134" i="1" s="1"/>
  <c r="G28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8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8" i="2" l="1"/>
  <c r="I28" i="2" s="1"/>
  <c r="D9" i="6"/>
  <c r="D10" i="6"/>
  <c r="E5" i="6" l="1"/>
  <c r="C9" i="6" s="1"/>
  <c r="C5" i="6"/>
  <c r="C10" i="6" s="1"/>
  <c r="E10" i="6" s="1"/>
  <c r="C11" i="6" l="1"/>
  <c r="E11" i="6" s="1"/>
  <c r="E9" i="6"/>
  <c r="E12" i="6" s="1"/>
  <c r="C12" i="6"/>
  <c r="E27" i="2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G27" i="2" l="1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D6" i="5"/>
  <c r="D3" i="5" s="1"/>
  <c r="I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F3" i="5"/>
  <c r="E3" i="5"/>
  <c r="D4" i="5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32" i="2" l="1"/>
  <c r="J30" i="2"/>
  <c r="J31" i="2"/>
  <c r="J28" i="2"/>
  <c r="J29" i="2"/>
  <c r="J27" i="2"/>
  <c r="J26" i="2"/>
  <c r="J25" i="2"/>
  <c r="J24" i="2"/>
  <c r="G6" i="4"/>
  <c r="H6" i="4" s="1"/>
  <c r="H7" i="4" s="1"/>
  <c r="F3" i="3"/>
  <c r="J22" i="2"/>
  <c r="J23" i="2"/>
  <c r="I20" i="2"/>
  <c r="J21" i="2"/>
  <c r="J20" i="2"/>
</calcChain>
</file>

<file path=xl/sharedStrings.xml><?xml version="1.0" encoding="utf-8"?>
<sst xmlns="http://schemas.openxmlformats.org/spreadsheetml/2006/main" count="724" uniqueCount="238">
  <si>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</si>
  <si>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</si>
  <si>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</si>
  <si>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</si>
  <si>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</si>
  <si>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</si>
  <si>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</si>
  <si>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</si>
  <si>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</si>
  <si>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</si>
  <si>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</si>
  <si>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</si>
  <si>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</si>
  <si>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</si>
  <si>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</si>
  <si>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</si>
  <si>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</si>
  <si>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</si>
  <si>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</si>
  <si>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</si>
  <si>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</si>
  <si>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</si>
  <si>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</si>
  <si>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</si>
  <si>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</si>
  <si>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</si>
  <si>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</si>
  <si>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</si>
  <si>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</si>
  <si>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</si>
  <si>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</si>
  <si>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</si>
  <si>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</si>
  <si>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</si>
  <si>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</si>
  <si>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</si>
  <si>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</si>
  <si>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</si>
  <si>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</si>
  <si>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</si>
  <si>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</si>
  <si>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</si>
  <si>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</si>
  <si>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</si>
  <si>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</si>
  <si>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</si>
  <si>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</si>
  <si>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</si>
  <si>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</si>
  <si>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</si>
  <si>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</si>
  <si>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</si>
  <si>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</si>
  <si>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</si>
  <si>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</si>
  <si>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</si>
  <si>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</si>
  <si>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</si>
  <si>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</si>
  <si>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</si>
  <si>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</si>
  <si>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</si>
  <si>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</si>
  <si>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</si>
  <si>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</si>
  <si>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</si>
  <si>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</si>
  <si>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</si>
  <si>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</si>
  <si>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</si>
  <si>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</si>
  <si>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</si>
  <si>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</si>
  <si>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</si>
  <si>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</si>
  <si>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</si>
  <si>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</si>
  <si>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</si>
  <si>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</si>
  <si>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</si>
  <si>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</si>
  <si>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</si>
  <si>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</si>
  <si>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</si>
  <si>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</si>
  <si>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</si>
  <si>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</si>
  <si>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</si>
  <si>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</si>
  <si>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</si>
  <si>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</si>
  <si>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</si>
  <si>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</si>
  <si>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</si>
  <si>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</si>
  <si>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</si>
  <si>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</si>
  <si>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</si>
  <si>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</si>
  <si>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</si>
  <si>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</si>
  <si>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</si>
  <si>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</si>
  <si>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</si>
  <si>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</si>
  <si>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</si>
  <si>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</si>
  <si>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</si>
  <si>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</si>
  <si>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</si>
  <si>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</si>
  <si>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</si>
  <si>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</si>
  <si>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</si>
  <si>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</si>
  <si>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</si>
  <si>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</si>
  <si>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</si>
  <si>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</si>
  <si>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</si>
  <si>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</si>
  <si>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</si>
  <si>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</si>
  <si>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</si>
  <si>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</si>
  <si>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</si>
  <si>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</si>
  <si>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</si>
  <si>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</si>
  <si>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</si>
  <si>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</si>
  <si>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</si>
  <si>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</si>
  <si>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</si>
  <si>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</si>
  <si>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</si>
  <si>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</si>
  <si>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</si>
  <si>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</si>
  <si>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Profit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</si>
  <si>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</si>
  <si>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</si>
  <si>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</si>
  <si>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</si>
  <si>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</si>
  <si>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</si>
  <si>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</si>
  <si>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</si>
  <si>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</si>
  <si>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</si>
  <si>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</si>
  <si>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</si>
  <si>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</si>
  <si>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</si>
  <si>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</si>
  <si>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</si>
  <si>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</si>
  <si>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</si>
  <si>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</si>
  <si>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</si>
  <si>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</si>
  <si>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Pr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</si>
  <si>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</si>
  <si>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</si>
  <si>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</si>
  <si>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</si>
  <si>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</si>
  <si>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</si>
  <si>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</si>
  <si>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</si>
  <si>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</si>
  <si>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</si>
  <si>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</si>
  <si>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</si>
  <si>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</si>
  <si>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</si>
  <si>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</si>
  <si>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</si>
  <si>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</si>
  <si>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</si>
  <si>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</si>
  <si>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</si>
  <si>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</si>
  <si>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</si>
  <si>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</si>
  <si>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</si>
  <si>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</si>
  <si>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</si>
  <si>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</si>
  <si>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</si>
  <si>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</si>
  <si>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</si>
  <si>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</si>
  <si>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</si>
  <si>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</si>
  <si>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</si>
  <si>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</si>
  <si>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</si>
  <si>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</si>
  <si>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</si>
  <si>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</si>
  <si>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</si>
  <si>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</si>
  <si>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</si>
  <si>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</si>
  <si>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</si>
  <si>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</si>
  <si>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</si>
  <si>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</si>
  <si>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</si>
  <si>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</si>
  <si>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</si>
  <si>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</si>
  <si>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</si>
  <si>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</si>
  <si>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</si>
  <si>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</si>
  <si>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</si>
  <si>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</si>
  <si>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</si>
  <si>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</si>
  <si>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</si>
  <si>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</si>
  <si>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</si>
  <si>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</si>
  <si>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</si>
  <si>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</si>
  <si>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</si>
  <si>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</si>
  <si>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</si>
  <si>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</si>
  <si>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</si>
  <si>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</si>
  <si>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</si>
  <si>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</si>
  <si>
    <t>Jusuf Nurkic under 3.5 AST</t>
  </si>
  <si>
    <t>Jusuf Nurkic under 12.5 REB</t>
  </si>
  <si>
    <t>Danilo Gallinari under 6.5 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</si>
</sst>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43" fontId="0" fillId="0" borderId="0" xfId="1" applyFont="1"/>
    <xf numFmtId="0" fontId="6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Day'!$B$19:$B$38</c:f>
              <c:numCache>
                <c:formatCode>m/d/yyyy</c:formatCode>
                <c:ptCount val="20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  <c:pt idx="11">
                  <c:v>43472</c:v>
                </c:pt>
                <c:pt idx="12">
                  <c:v>43473</c:v>
                </c:pt>
                <c:pt idx="13">
                  <c:v>43474</c:v>
                </c:pt>
                <c:pt idx="14">
                  <c:v>43480</c:v>
                </c:pt>
              </c:numCache>
            </c:numRef>
          </c:cat>
          <c:val>
            <c:numRef>
              <c:f>'Day by Day'!$D$19:$D$38</c:f>
              <c:numCache>
                <c:formatCode>_-[$$-C09]* #,##0.00_-;\-[$$-C09]* #,##0.00_-;_-[$$-C09]* "-"??_-;_-@_-</c:formatCode>
                <c:ptCount val="20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  <c:pt idx="8">
                  <c:v>268.32</c:v>
                </c:pt>
                <c:pt idx="9">
                  <c:v>241</c:v>
                </c:pt>
                <c:pt idx="10">
                  <c:v>310</c:v>
                </c:pt>
                <c:pt idx="11">
                  <c:v>210</c:v>
                </c:pt>
                <c:pt idx="12">
                  <c:v>242</c:v>
                </c:pt>
                <c:pt idx="13">
                  <c:v>50</c:v>
                </c:pt>
                <c:pt idx="1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Day'!$B$19:$B$38</c:f>
              <c:numCache>
                <c:formatCode>m/d/yyyy</c:formatCode>
                <c:ptCount val="20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  <c:pt idx="11">
                  <c:v>43472</c:v>
                </c:pt>
                <c:pt idx="12">
                  <c:v>43473</c:v>
                </c:pt>
                <c:pt idx="13">
                  <c:v>43474</c:v>
                </c:pt>
                <c:pt idx="14">
                  <c:v>43480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  <c:pt idx="8">
                  <c:v>-50.31</c:v>
                </c:pt>
                <c:pt idx="9">
                  <c:v>13.259999999999987</c:v>
                </c:pt>
                <c:pt idx="10">
                  <c:v>-65.199999999999989</c:v>
                </c:pt>
                <c:pt idx="11">
                  <c:v>-13.400000000000006</c:v>
                </c:pt>
                <c:pt idx="12">
                  <c:v>2.1999999999999993</c:v>
                </c:pt>
                <c:pt idx="13">
                  <c:v>5.5999999999999979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732096"/>
        <c:axId val="746731440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Day'!$J$19:$J$37</c:f>
              <c:numCache>
                <c:formatCode>_-[$$-C09]* #,##0.00_-;\-[$$-C09]* #,##0.00_-;_-[$$-C09]* "-"??_-;_-@_-</c:formatCode>
                <c:ptCount val="19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  <c:pt idx="8">
                  <c:v>114.38999999999999</c:v>
                </c:pt>
                <c:pt idx="9">
                  <c:v>127.64999999999998</c:v>
                </c:pt>
                <c:pt idx="10">
                  <c:v>62.449999999999989</c:v>
                </c:pt>
                <c:pt idx="11">
                  <c:v>49.049999999999983</c:v>
                </c:pt>
                <c:pt idx="12">
                  <c:v>51.249999999999986</c:v>
                </c:pt>
                <c:pt idx="13">
                  <c:v>56.84999999999998</c:v>
                </c:pt>
                <c:pt idx="14">
                  <c:v>74.84999999999998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974200"/>
        <c:axId val="626973544"/>
      </c:lineChart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dateAx>
        <c:axId val="746732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731440"/>
        <c:crosses val="autoZero"/>
        <c:auto val="1"/>
        <c:lblOffset val="100"/>
        <c:baseTimeUnit val="days"/>
      </c:dateAx>
      <c:valAx>
        <c:axId val="626973544"/>
        <c:scaling>
          <c:orientation val="minMax"/>
        </c:scaling>
        <c:delete val="0"/>
        <c:axPos val="l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74200"/>
        <c:crosses val="autoZero"/>
        <c:crossBetween val="between"/>
      </c:valAx>
      <c:catAx>
        <c:axId val="62697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269735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_xlchart.v1.2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160020</xdr:rowOff>
    </xdr:from>
    <xdr:to>
      <xdr:col>17</xdr:col>
      <xdr:colOff>571500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1</xdr:row>
      <xdr:rowOff>7620</xdr:rowOff>
    </xdr:from>
    <xdr:to>
      <xdr:col>9</xdr:col>
      <xdr:colOff>1249680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74142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tabSelected="1" workbookViewId="0">
      <selection activeCell="F3" sqref="F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152</v>
      </c>
      <c r="K2" s="90"/>
    </row>
    <row r="3" spans="2:11" x14ac:dyDescent="0.3">
      <c r="B3" s="32">
        <f>COUNTA(Master!A:A)-1</f>
        <v>212</v>
      </c>
      <c r="C3" s="20">
        <f>SUM(Master!F:F)</f>
        <v>2993.92</v>
      </c>
      <c r="D3" s="20">
        <f>SUM(Master!J:J)</f>
        <v>82.230000000000047</v>
      </c>
      <c r="E3" s="20">
        <f>SUM(Master!M:M)</f>
        <v>74.850000000000065</v>
      </c>
      <c r="F3" s="33">
        <f>E3/C3</f>
        <v>2.5000668020521612E-2</v>
      </c>
      <c r="G3" s="51">
        <f>COUNTIF(Master!$I:$I, G2)</f>
        <v>118</v>
      </c>
      <c r="H3" s="2">
        <f>COUNTIF(Master!$I:$I, H2)</f>
        <v>94</v>
      </c>
      <c r="I3" s="33">
        <f>G3/SUM(G3:H3)</f>
        <v>0.55660377358490565</v>
      </c>
      <c r="J3" s="92">
        <f>SUMPRODUCT(Master!F:F, Master!D:D)/SUM(Master!F:F)</f>
        <v>1.9488396483539967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33"/>
  <sheetViews>
    <sheetView showGridLines="0" topLeftCell="A10" workbookViewId="0">
      <selection activeCell="I26" sqref="I26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1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  <c r="K18" s="23" t="s">
        <v>230</v>
      </c>
    </row>
    <row r="19" spans="2:11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  <c r="K19" s="12" t="e">
        <f>COUNTIFS(Master!A:A, 'Day by Day'!B19, Master!I:I, "Win")/COUNTIFS(Master!A:A, 'Day by Day'!B19)</f>
        <v>#DIV/0!</v>
      </c>
    </row>
    <row r="20" spans="2:11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  <c r="K20" s="12">
        <f>COUNTIFS(Master!A:A, 'Day by Day'!B20, Master!I:I, "Win")/COUNTIFS(Master!A:A, 'Day by Day'!B20)</f>
        <v>0.6</v>
      </c>
    </row>
    <row r="21" spans="2:11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  <c r="K21" s="12">
        <f>COUNTIFS(Master!A:A, 'Day by Day'!B21, Master!I:I, "Win")/COUNTIFS(Master!A:A, 'Day by Day'!B21)</f>
        <v>0.5</v>
      </c>
    </row>
    <row r="22" spans="2:11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  <c r="K22" s="12">
        <f>COUNTIFS(Master!A:A, 'Day by Day'!B22, Master!I:I, "Win")/COUNTIFS(Master!A:A, 'Day by Day'!B22)</f>
        <v>0.68181818181818177</v>
      </c>
    </row>
    <row r="23" spans="2:11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  <c r="K23" s="12">
        <f>COUNTIFS(Master!A:A, 'Day by Day'!B23, Master!I:I, "Win")/COUNTIFS(Master!A:A, 'Day by Day'!B23)</f>
        <v>0.58823529411764708</v>
      </c>
    </row>
    <row r="24" spans="2:11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  <c r="K24" s="12">
        <f>COUNTIFS(Master!A:A, 'Day by Day'!B24, Master!I:I, "Win")/COUNTIFS(Master!A:A, 'Day by Day'!B24)</f>
        <v>0.55555555555555558</v>
      </c>
    </row>
    <row r="25" spans="2:11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  <c r="K25" s="12">
        <f>COUNTIFS(Master!A:A, 'Day by Day'!B25, Master!I:I, "Win")/COUNTIFS(Master!A:A, 'Day by Day'!B25)</f>
        <v>0.5625</v>
      </c>
    </row>
    <row r="26" spans="2:11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  <c r="K26" s="12">
        <f>COUNTIFS(Master!A:A, 'Day by Day'!B26, Master!I:I, "Win")/COUNTIFS(Master!A:A, 'Day by Day'!B26)</f>
        <v>0.625</v>
      </c>
    </row>
    <row r="27" spans="2:11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  <c r="K27" s="12">
        <f>COUNTIFS(Master!A:A, 'Day by Day'!B27, Master!I:I, "Win")/COUNTIFS(Master!A:A, 'Day by Day'!B27)</f>
        <v>0.33333333333333331</v>
      </c>
    </row>
    <row r="28" spans="2:11" x14ac:dyDescent="0.3">
      <c r="B28" s="15">
        <v>43470</v>
      </c>
      <c r="C28" s="14">
        <f>COUNTIF(Master!A:A,'Day by Day'!B28)</f>
        <v>14</v>
      </c>
      <c r="D28" s="16">
        <f>SUMIFS(Master!F:F,Master!A:A, 'Day by Day'!B28)</f>
        <v>241</v>
      </c>
      <c r="E28" s="16">
        <f>SUMIFS(Master!H:H,Master!A:A,'Day by Day'!B28)</f>
        <v>0</v>
      </c>
      <c r="F28" s="16">
        <f>SUMIFS(Master!J:J,Master!A:A,'Day by Day'!B28)</f>
        <v>13.259999999999987</v>
      </c>
      <c r="G28" s="16">
        <f>SUMIFS(Master!L:L,Master!A:A,'Day by Day'!B28)</f>
        <v>0</v>
      </c>
      <c r="H28" s="16">
        <f>SUMIFS(Master!M:M,Master!A:A,'Day by Day'!B28)</f>
        <v>13.259999999999987</v>
      </c>
      <c r="I28" s="12">
        <f t="shared" ref="I28" si="7">IFERROR(H28/D28,0)</f>
        <v>5.5020746887966751E-2</v>
      </c>
      <c r="J28" s="13">
        <f>SUM($H$19:H28)</f>
        <v>127.64999999999998</v>
      </c>
      <c r="K28" s="12">
        <f>COUNTIFS(Master!A:A, 'Day by Day'!B28, Master!I:I, "Win")/COUNTIFS(Master!A:A, 'Day by Day'!B28)</f>
        <v>0.5714285714285714</v>
      </c>
    </row>
    <row r="29" spans="2:11" x14ac:dyDescent="0.3">
      <c r="B29" s="15">
        <v>43471</v>
      </c>
      <c r="C29" s="14">
        <f>COUNTIF(Master!A:A,'Day by Day'!B29)</f>
        <v>31</v>
      </c>
      <c r="D29" s="16">
        <f>SUMIFS(Master!F:F,Master!A:A, 'Day by Day'!B29)</f>
        <v>310</v>
      </c>
      <c r="E29" s="16">
        <f>SUMIFS(Master!H:H,Master!A:A,'Day by Day'!B29)</f>
        <v>0</v>
      </c>
      <c r="F29" s="16">
        <f>SUMIFS(Master!J:J,Master!A:A,'Day by Day'!B29)</f>
        <v>-65.199999999999989</v>
      </c>
      <c r="G29" s="16">
        <f>SUMIFS(Master!L:L,Master!A:A,'Day by Day'!B29)</f>
        <v>0</v>
      </c>
      <c r="H29" s="16">
        <f>SUMIFS(Master!M:M,Master!A:A,'Day by Day'!B29)</f>
        <v>-65.199999999999989</v>
      </c>
      <c r="I29" s="12">
        <f t="shared" ref="I29" si="8">IFERROR(H29/D29,0)</f>
        <v>-0.21032258064516127</v>
      </c>
      <c r="J29" s="13">
        <f>SUM($H$19:H29)</f>
        <v>62.449999999999989</v>
      </c>
      <c r="K29" s="12">
        <f>COUNTIFS(Master!A:A, 'Day by Day'!B29, Master!I:I, "Win")/COUNTIFS(Master!A:A, 'Day by Day'!B29)</f>
        <v>0.41935483870967744</v>
      </c>
    </row>
    <row r="30" spans="2:11" x14ac:dyDescent="0.3">
      <c r="B30" s="15">
        <v>43472</v>
      </c>
      <c r="C30" s="14">
        <f>COUNTIF(Master!A:A,'Day by Day'!B30)</f>
        <v>15</v>
      </c>
      <c r="D30" s="16">
        <f>SUMIFS(Master!F:F,Master!A:A, 'Day by Day'!B30)</f>
        <v>210</v>
      </c>
      <c r="E30" s="16">
        <f>SUMIFS(Master!H:H,Master!A:A,'Day by Day'!B30)</f>
        <v>0</v>
      </c>
      <c r="F30" s="16">
        <f>SUMIFS(Master!J:J,Master!A:A,'Day by Day'!B30)</f>
        <v>-13.400000000000006</v>
      </c>
      <c r="G30" s="16">
        <f>SUMIFS(Master!L:L,Master!A:A,'Day by Day'!B30)</f>
        <v>0</v>
      </c>
      <c r="H30" s="16">
        <f>SUMIFS(Master!M:M,Master!A:A,'Day by Day'!B30)</f>
        <v>-13.400000000000006</v>
      </c>
      <c r="I30" s="12">
        <f t="shared" ref="I30" si="9">IFERROR(H30/D30,0)</f>
        <v>-6.380952380952383E-2</v>
      </c>
      <c r="J30" s="13">
        <f>SUM($H$19:H30)</f>
        <v>49.049999999999983</v>
      </c>
      <c r="K30" s="12">
        <f>COUNTIFS(Master!A:A, 'Day by Day'!B30, Master!I:I, "Win")/COUNTIFS(Master!A:A, 'Day by Day'!B30)</f>
        <v>0.53333333333333333</v>
      </c>
    </row>
    <row r="31" spans="2:11" x14ac:dyDescent="0.3">
      <c r="B31" s="15">
        <v>43473</v>
      </c>
      <c r="C31" s="14">
        <f>COUNTIF(Master!A:A,'Day by Day'!B31)</f>
        <v>21</v>
      </c>
      <c r="D31" s="16">
        <f>SUMIFS(Master!F:F,Master!A:A, 'Day by Day'!B31)</f>
        <v>242</v>
      </c>
      <c r="E31" s="16">
        <f>SUMIFS(Master!H:H,Master!A:A,'Day by Day'!B31)</f>
        <v>0</v>
      </c>
      <c r="F31" s="16">
        <f>SUMIFS(Master!J:J,Master!A:A,'Day by Day'!B31)</f>
        <v>2.1999999999999993</v>
      </c>
      <c r="G31" s="16">
        <f>SUMIFS(Master!L:L,Master!A:A,'Day by Day'!B31)</f>
        <v>0</v>
      </c>
      <c r="H31" s="16">
        <f>SUMIFS(Master!M:M,Master!A:A,'Day by Day'!B31)</f>
        <v>2.1999999999999993</v>
      </c>
      <c r="I31" s="12">
        <f t="shared" ref="I31" si="10">IFERROR(H31/D31,0)</f>
        <v>9.0909090909090887E-3</v>
      </c>
      <c r="J31" s="13">
        <f>SUM($H$19:H31)</f>
        <v>51.249999999999986</v>
      </c>
      <c r="K31" s="12">
        <f>COUNTIFS(Master!A:A, 'Day by Day'!B31, Master!I:I, "Win")/COUNTIFS(Master!A:A, 'Day by Day'!B31)</f>
        <v>0.52380952380952384</v>
      </c>
    </row>
    <row r="32" spans="2:11" x14ac:dyDescent="0.3">
      <c r="B32" s="15">
        <v>43474</v>
      </c>
      <c r="C32" s="14">
        <f>COUNTIF(Master!A:A,'Day by Day'!B32)</f>
        <v>5</v>
      </c>
      <c r="D32" s="16">
        <f>SUMIFS(Master!F:F,Master!A:A, 'Day by Day'!B32)</f>
        <v>50</v>
      </c>
      <c r="E32" s="16">
        <f>SUMIFS(Master!H:H,Master!A:A,'Day by Day'!B32)</f>
        <v>0</v>
      </c>
      <c r="F32" s="16">
        <f>SUMIFS(Master!J:J,Master!A:A,'Day by Day'!B32)</f>
        <v>5.5999999999999979</v>
      </c>
      <c r="G32" s="16">
        <f>SUMIFS(Master!L:L,Master!A:A,'Day by Day'!B32)</f>
        <v>0</v>
      </c>
      <c r="H32" s="16">
        <f>SUMIFS(Master!M:M,Master!A:A,'Day by Day'!B32)</f>
        <v>5.5999999999999979</v>
      </c>
      <c r="I32" s="12">
        <f t="shared" ref="I32" si="11">IFERROR(H32/D32,0)</f>
        <v>0.11199999999999996</v>
      </c>
      <c r="J32" s="13">
        <f>SUM($H$19:H32)</f>
        <v>56.84999999999998</v>
      </c>
      <c r="K32" s="12">
        <f>COUNTIFS(Master!A:A, 'Day by Day'!B32, Master!I:I, "Win")/COUNTIFS(Master!A:A, 'Day by Day'!B32)</f>
        <v>0.6</v>
      </c>
    </row>
    <row r="33" spans="2:11" x14ac:dyDescent="0.3">
      <c r="B33" s="15">
        <v>43480</v>
      </c>
      <c r="C33" s="14">
        <f>COUNTIF(Master!A:A,'Day by Day'!B33)</f>
        <v>4</v>
      </c>
      <c r="D33" s="16">
        <f>SUMIFS(Master!F:F,Master!A:A, 'Day by Day'!B33)</f>
        <v>40</v>
      </c>
      <c r="E33" s="16">
        <f>SUMIFS(Master!H:H,Master!A:A,'Day by Day'!B33)</f>
        <v>0</v>
      </c>
      <c r="F33" s="16">
        <f>SUMIFS(Master!J:J,Master!A:A,'Day by Day'!B33)</f>
        <v>18.000000000000004</v>
      </c>
      <c r="G33" s="16">
        <f>SUMIFS(Master!L:L,Master!A:A,'Day by Day'!B33)</f>
        <v>0</v>
      </c>
      <c r="H33" s="16">
        <f>SUMIFS(Master!M:M,Master!A:A,'Day by Day'!B33)</f>
        <v>18.000000000000004</v>
      </c>
      <c r="I33" s="12">
        <f t="shared" ref="I33" si="12">IFERROR(H33/D33,0)</f>
        <v>0.45000000000000007</v>
      </c>
      <c r="J33" s="13">
        <f>SUM($H$19:H33)</f>
        <v>74.84999999999998</v>
      </c>
      <c r="K33" s="12">
        <f>COUNTIFS(Master!A:A, 'Day by Day'!B33, Master!I:I, "Win")/COUNTIFS(Master!A:A, 'Day by Day'!B33)</f>
        <v>0.75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2"/>
  <sheetViews>
    <sheetView workbookViewId="0">
      <selection activeCell="E7" sqref="E7"/>
    </sheetView>
  </sheetViews>
  <sheetFormatPr defaultRowHeight="14.4" x14ac:dyDescent="0.3"/>
  <cols>
    <col min="2" max="2" width="13.5546875" bestFit="1" customWidth="1"/>
  </cols>
  <sheetData>
    <row r="2" spans="2:6" x14ac:dyDescent="0.3">
      <c r="B2" t="s">
        <v>159</v>
      </c>
      <c r="C2">
        <v>14.5</v>
      </c>
      <c r="D2" t="s">
        <v>160</v>
      </c>
      <c r="E2">
        <v>15.5</v>
      </c>
    </row>
    <row r="3" spans="2:6" x14ac:dyDescent="0.3">
      <c r="B3" t="s">
        <v>2</v>
      </c>
      <c r="C3">
        <v>1.87</v>
      </c>
      <c r="D3" t="s">
        <v>2</v>
      </c>
      <c r="E3">
        <v>1.71</v>
      </c>
    </row>
    <row r="4" spans="2:6" x14ac:dyDescent="0.3">
      <c r="B4" t="s">
        <v>81</v>
      </c>
      <c r="C4">
        <v>2.33</v>
      </c>
      <c r="D4" t="s">
        <v>81</v>
      </c>
      <c r="E4">
        <v>1.46</v>
      </c>
    </row>
    <row r="5" spans="2:6" x14ac:dyDescent="0.3">
      <c r="B5" t="s">
        <v>161</v>
      </c>
      <c r="C5">
        <f>1/C4</f>
        <v>0.42918454935622319</v>
      </c>
      <c r="D5" t="s">
        <v>161</v>
      </c>
      <c r="E5">
        <f>1/E4</f>
        <v>0.68493150684931503</v>
      </c>
    </row>
    <row r="6" spans="2:6" x14ac:dyDescent="0.3">
      <c r="B6" t="s">
        <v>3</v>
      </c>
      <c r="C6">
        <v>20</v>
      </c>
      <c r="E6">
        <v>10</v>
      </c>
      <c r="F6">
        <f>E6+C6</f>
        <v>30</v>
      </c>
    </row>
    <row r="8" spans="2:6" x14ac:dyDescent="0.3">
      <c r="B8" t="s">
        <v>4</v>
      </c>
      <c r="C8" t="s">
        <v>163</v>
      </c>
      <c r="D8" t="s">
        <v>165</v>
      </c>
      <c r="E8" t="s">
        <v>164</v>
      </c>
    </row>
    <row r="9" spans="2:6" x14ac:dyDescent="0.3">
      <c r="B9" t="s">
        <v>166</v>
      </c>
      <c r="C9">
        <f>1-E5</f>
        <v>0.31506849315068497</v>
      </c>
      <c r="D9">
        <f>C6*C3-F6</f>
        <v>7.4000000000000057</v>
      </c>
      <c r="E9">
        <f>C9*D9</f>
        <v>2.3315068493150704</v>
      </c>
    </row>
    <row r="10" spans="2:6" x14ac:dyDescent="0.3">
      <c r="B10" t="s">
        <v>185</v>
      </c>
      <c r="C10">
        <f>1-C5</f>
        <v>0.57081545064377681</v>
      </c>
      <c r="D10">
        <f>E6*E3-F6</f>
        <v>-12.899999999999999</v>
      </c>
      <c r="E10">
        <f t="shared" ref="E10:E11" si="0">C10*D10</f>
        <v>-7.3635193133047201</v>
      </c>
    </row>
    <row r="11" spans="2:6" x14ac:dyDescent="0.3">
      <c r="B11" t="s">
        <v>162</v>
      </c>
      <c r="C11" s="93">
        <f>1-SUM(C9:C10)</f>
        <v>0.11411605620553822</v>
      </c>
      <c r="D11">
        <f>C6*C3+E6*E3-F6</f>
        <v>24.500000000000007</v>
      </c>
      <c r="E11">
        <f t="shared" si="0"/>
        <v>2.7958433770356872</v>
      </c>
    </row>
    <row r="12" spans="2:6" x14ac:dyDescent="0.3">
      <c r="B12" t="s">
        <v>77</v>
      </c>
      <c r="C12">
        <f>SUM(C9:C11)</f>
        <v>1</v>
      </c>
      <c r="E12">
        <f>SUM(E9:E11)</f>
        <v>-2.236169086953963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workbookViewId="0">
      <selection activeCell="H3" sqref="H3"/>
    </sheetView>
  </sheetViews>
  <sheetFormatPr defaultRowHeight="14.4" x14ac:dyDescent="0.3"/>
  <cols>
    <col min="4" max="4" width="16.77734375" bestFit="1" customWidth="1"/>
  </cols>
  <sheetData>
    <row r="2" spans="2:11" x14ac:dyDescent="0.3">
      <c r="C2" t="s">
        <v>2</v>
      </c>
      <c r="D2" t="s">
        <v>135</v>
      </c>
      <c r="E2" t="s">
        <v>138</v>
      </c>
      <c r="F2" t="s">
        <v>140</v>
      </c>
      <c r="H2" t="s">
        <v>3</v>
      </c>
      <c r="I2" t="s">
        <v>141</v>
      </c>
      <c r="J2" t="s">
        <v>138</v>
      </c>
      <c r="K2" t="s">
        <v>140</v>
      </c>
    </row>
    <row r="3" spans="2:11" x14ac:dyDescent="0.3">
      <c r="B3" t="s">
        <v>136</v>
      </c>
      <c r="C3">
        <v>2.25</v>
      </c>
      <c r="D3">
        <f>IF(D6, 1, "")</f>
        <v>1</v>
      </c>
      <c r="E3">
        <f>D3*C3-D3</f>
        <v>1.25</v>
      </c>
      <c r="F3">
        <f>-D3</f>
        <v>-1</v>
      </c>
      <c r="H3">
        <v>24</v>
      </c>
      <c r="I3">
        <f>ROUND(D3,2)</f>
        <v>1</v>
      </c>
      <c r="J3">
        <f>H3*C3-H3</f>
        <v>30</v>
      </c>
      <c r="K3">
        <f>-H3</f>
        <v>-24</v>
      </c>
    </row>
    <row r="4" spans="2:11" x14ac:dyDescent="0.3">
      <c r="B4" t="s">
        <v>137</v>
      </c>
      <c r="C4">
        <v>1.87</v>
      </c>
      <c r="D4">
        <f>IF(D6, C3/C4, "")</f>
        <v>1.2032085561497325</v>
      </c>
      <c r="E4">
        <f>-D4</f>
        <v>-1.2032085561497325</v>
      </c>
      <c r="F4">
        <f>D4*C4-D4</f>
        <v>1.0467914438502675</v>
      </c>
      <c r="H4">
        <v>28</v>
      </c>
      <c r="I4">
        <f>ROUND(D4,2)</f>
        <v>1.2</v>
      </c>
      <c r="J4">
        <f>-H4</f>
        <v>-28</v>
      </c>
      <c r="K4">
        <f>H4*C4-H4</f>
        <v>24.36</v>
      </c>
    </row>
    <row r="5" spans="2:11" x14ac:dyDescent="0.3">
      <c r="B5" t="s">
        <v>139</v>
      </c>
      <c r="E5">
        <f>SUM(E3:E4)</f>
        <v>4.6791443850267456E-2</v>
      </c>
      <c r="F5">
        <f>SUM(F3:F4)</f>
        <v>4.6791443850267456E-2</v>
      </c>
      <c r="J5">
        <f>SUM(J3:J4)</f>
        <v>2</v>
      </c>
      <c r="K5">
        <f>SUM(K3:K4)</f>
        <v>0.35999999999999943</v>
      </c>
    </row>
    <row r="6" spans="2:11" x14ac:dyDescent="0.3">
      <c r="C6" t="s">
        <v>134</v>
      </c>
      <c r="D6" t="b">
        <f>1/C3+1/C4 &lt; 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14"/>
  <sheetViews>
    <sheetView showGridLines="0" workbookViewId="0">
      <pane ySplit="2" topLeftCell="A191" activePane="bottomLeft" state="frozen"/>
      <selection pane="bottomLeft" activeCell="M206" sqref="M206:M210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61" si="21">IF(I87="", 0, IF(I87="Win", F87*D87-F87, -F87))</f>
        <v>10</v>
      </c>
      <c r="K87" s="70"/>
      <c r="L87" s="45">
        <f t="shared" ref="L87:L161" si="22">ROUND(-K87*J87, 2)</f>
        <v>0</v>
      </c>
      <c r="M87" s="46">
        <f t="shared" ref="M87:M161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142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143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144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145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146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147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148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151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149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s="2" customFormat="1" x14ac:dyDescent="0.3">
      <c r="A118" s="37">
        <v>43468</v>
      </c>
      <c r="B118" s="83" t="s">
        <v>9</v>
      </c>
      <c r="C118" s="83" t="s">
        <v>150</v>
      </c>
      <c r="D118" s="56">
        <v>1.75</v>
      </c>
      <c r="E118" s="56">
        <v>1.56</v>
      </c>
      <c r="F118" s="38">
        <v>10</v>
      </c>
      <c r="G118" s="63">
        <f t="shared" si="24"/>
        <v>0.12179487179487181</v>
      </c>
      <c r="H118" s="64">
        <f t="shared" si="25"/>
        <v>1.2179487179487181</v>
      </c>
      <c r="I118" s="39" t="s">
        <v>15</v>
      </c>
      <c r="J118" s="51">
        <f t="shared" si="21"/>
        <v>7.5</v>
      </c>
      <c r="K118" s="39"/>
      <c r="L118" s="20">
        <f t="shared" si="22"/>
        <v>0</v>
      </c>
      <c r="M118" s="72">
        <f t="shared" si="23"/>
        <v>7.5</v>
      </c>
    </row>
    <row r="119" spans="1:14" x14ac:dyDescent="0.3">
      <c r="A119" s="34">
        <v>43469</v>
      </c>
      <c r="B119" s="40" t="s">
        <v>9</v>
      </c>
      <c r="C119" s="40" t="s">
        <v>154</v>
      </c>
      <c r="D119" s="5">
        <v>1.77</v>
      </c>
      <c r="F119" s="6">
        <v>13</v>
      </c>
      <c r="I119" s="3" t="s">
        <v>15</v>
      </c>
      <c r="J119" s="69">
        <f t="shared" si="21"/>
        <v>10.010000000000002</v>
      </c>
      <c r="L119" s="45">
        <f t="shared" si="22"/>
        <v>0</v>
      </c>
      <c r="M119" s="46">
        <f t="shared" si="23"/>
        <v>10.010000000000002</v>
      </c>
    </row>
    <row r="120" spans="1:14" x14ac:dyDescent="0.3">
      <c r="A120" s="34">
        <v>43469</v>
      </c>
      <c r="B120" s="40" t="s">
        <v>5</v>
      </c>
      <c r="C120" s="40" t="s">
        <v>156</v>
      </c>
      <c r="D120" s="5">
        <v>1</v>
      </c>
      <c r="F120" s="6">
        <v>25.32</v>
      </c>
      <c r="I120" s="3" t="s">
        <v>16</v>
      </c>
      <c r="J120" s="69">
        <f t="shared" si="21"/>
        <v>-25.32</v>
      </c>
      <c r="L120" s="45">
        <f t="shared" si="22"/>
        <v>0</v>
      </c>
      <c r="M120" s="46">
        <f t="shared" si="23"/>
        <v>-25.32</v>
      </c>
    </row>
    <row r="121" spans="1:14" x14ac:dyDescent="0.3">
      <c r="A121" s="34">
        <v>43469</v>
      </c>
      <c r="B121" s="40" t="s">
        <v>5</v>
      </c>
      <c r="C121" s="40" t="s">
        <v>157</v>
      </c>
      <c r="D121" s="5">
        <v>2</v>
      </c>
      <c r="F121" s="6">
        <v>100</v>
      </c>
      <c r="I121" s="3" t="s">
        <v>15</v>
      </c>
      <c r="J121" s="69">
        <f t="shared" si="21"/>
        <v>100</v>
      </c>
      <c r="K121" s="71">
        <v>0.05</v>
      </c>
      <c r="L121" s="45">
        <f t="shared" si="22"/>
        <v>-5</v>
      </c>
      <c r="M121" s="46">
        <f t="shared" si="23"/>
        <v>95</v>
      </c>
    </row>
    <row r="122" spans="1:14" x14ac:dyDescent="0.3">
      <c r="A122" s="34">
        <v>43469</v>
      </c>
      <c r="B122" s="40" t="s">
        <v>10</v>
      </c>
      <c r="C122" s="40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9">
        <f t="shared" si="21"/>
        <v>-20</v>
      </c>
      <c r="L122" s="45">
        <f t="shared" si="22"/>
        <v>0</v>
      </c>
      <c r="M122" s="46">
        <f t="shared" si="23"/>
        <v>-20</v>
      </c>
    </row>
    <row r="123" spans="1:14" x14ac:dyDescent="0.3">
      <c r="A123" s="34">
        <v>43469</v>
      </c>
      <c r="B123" s="40" t="s">
        <v>10</v>
      </c>
      <c r="C123" s="40" t="s">
        <v>155</v>
      </c>
      <c r="D123" s="5">
        <v>2</v>
      </c>
      <c r="F123" s="6">
        <v>10</v>
      </c>
      <c r="I123" s="3" t="s">
        <v>16</v>
      </c>
      <c r="J123" s="69">
        <f t="shared" si="21"/>
        <v>-10</v>
      </c>
      <c r="L123" s="45">
        <f t="shared" si="22"/>
        <v>0</v>
      </c>
      <c r="M123" s="46">
        <f t="shared" si="23"/>
        <v>-10</v>
      </c>
    </row>
    <row r="124" spans="1:14" x14ac:dyDescent="0.3">
      <c r="A124" s="34">
        <v>43469</v>
      </c>
      <c r="B124" s="40" t="s">
        <v>10</v>
      </c>
      <c r="C124" s="40" t="s">
        <v>158</v>
      </c>
      <c r="D124" s="5">
        <v>1.91</v>
      </c>
      <c r="F124" s="6">
        <v>100</v>
      </c>
      <c r="I124" s="3" t="s">
        <v>16</v>
      </c>
      <c r="J124" s="69">
        <f t="shared" si="21"/>
        <v>-100</v>
      </c>
      <c r="L124" s="45">
        <f t="shared" si="22"/>
        <v>0</v>
      </c>
      <c r="M124" s="46">
        <f t="shared" si="23"/>
        <v>-100</v>
      </c>
    </row>
    <row r="125" spans="1:14" s="1" customFormat="1" x14ac:dyDescent="0.3">
      <c r="A125" s="36">
        <v>43470</v>
      </c>
      <c r="B125" s="1" t="s">
        <v>9</v>
      </c>
      <c r="C125" s="1" t="s">
        <v>167</v>
      </c>
      <c r="D125" s="7">
        <v>2.06</v>
      </c>
      <c r="E125" s="7"/>
      <c r="F125" s="8">
        <v>25</v>
      </c>
      <c r="G125" s="57"/>
      <c r="H125" s="58"/>
      <c r="I125" s="4" t="s">
        <v>16</v>
      </c>
      <c r="J125" s="65">
        <f t="shared" si="21"/>
        <v>-25</v>
      </c>
      <c r="K125" s="4"/>
      <c r="L125" s="22">
        <f t="shared" si="22"/>
        <v>0</v>
      </c>
      <c r="M125" s="66">
        <f t="shared" si="23"/>
        <v>-25</v>
      </c>
    </row>
    <row r="126" spans="1:14" x14ac:dyDescent="0.3">
      <c r="A126" s="34">
        <v>43470</v>
      </c>
      <c r="B126" s="40" t="s">
        <v>10</v>
      </c>
      <c r="C126" s="40" t="s">
        <v>168</v>
      </c>
      <c r="D126" s="5">
        <v>2</v>
      </c>
      <c r="F126" s="6">
        <v>25</v>
      </c>
      <c r="I126" s="3" t="s">
        <v>15</v>
      </c>
      <c r="J126" s="69">
        <f t="shared" si="21"/>
        <v>25</v>
      </c>
      <c r="L126" s="45">
        <f t="shared" si="22"/>
        <v>0</v>
      </c>
      <c r="M126" s="46">
        <f t="shared" si="23"/>
        <v>25</v>
      </c>
    </row>
    <row r="127" spans="1:14" x14ac:dyDescent="0.3">
      <c r="A127" s="34">
        <v>43470</v>
      </c>
      <c r="B127" s="40" t="s">
        <v>9</v>
      </c>
      <c r="C127" s="40" t="s">
        <v>169</v>
      </c>
      <c r="D127" s="5">
        <v>2.09</v>
      </c>
      <c r="F127" s="6">
        <v>24</v>
      </c>
      <c r="I127" s="3" t="s">
        <v>15</v>
      </c>
      <c r="J127" s="69">
        <f t="shared" si="21"/>
        <v>26.159999999999997</v>
      </c>
      <c r="L127" s="45">
        <f t="shared" si="22"/>
        <v>0</v>
      </c>
      <c r="M127" s="46">
        <f t="shared" si="23"/>
        <v>26.159999999999997</v>
      </c>
    </row>
    <row r="128" spans="1:14" x14ac:dyDescent="0.3">
      <c r="A128" s="34">
        <v>43470</v>
      </c>
      <c r="B128" s="40" t="s">
        <v>10</v>
      </c>
      <c r="C128" s="40" t="s">
        <v>170</v>
      </c>
      <c r="D128" s="5">
        <v>1.95</v>
      </c>
      <c r="F128" s="6">
        <v>26</v>
      </c>
      <c r="I128" s="3" t="s">
        <v>16</v>
      </c>
      <c r="J128" s="69">
        <f t="shared" si="21"/>
        <v>-26</v>
      </c>
      <c r="L128" s="45">
        <f t="shared" si="22"/>
        <v>0</v>
      </c>
      <c r="M128" s="46">
        <f t="shared" si="23"/>
        <v>-26</v>
      </c>
    </row>
    <row r="129" spans="1:13" x14ac:dyDescent="0.3">
      <c r="A129" s="34">
        <v>43470</v>
      </c>
      <c r="B129" s="40" t="s">
        <v>9</v>
      </c>
      <c r="C129" s="40" t="s">
        <v>171</v>
      </c>
      <c r="D129" s="5">
        <v>2.0299999999999998</v>
      </c>
      <c r="F129" s="6">
        <v>30</v>
      </c>
      <c r="I129" s="3" t="s">
        <v>15</v>
      </c>
      <c r="J129" s="69">
        <f t="shared" si="21"/>
        <v>30.899999999999991</v>
      </c>
      <c r="L129" s="45">
        <f t="shared" si="22"/>
        <v>0</v>
      </c>
      <c r="M129" s="46">
        <f t="shared" si="23"/>
        <v>30.899999999999991</v>
      </c>
    </row>
    <row r="130" spans="1:13" x14ac:dyDescent="0.3">
      <c r="A130" s="34">
        <v>43470</v>
      </c>
      <c r="B130" s="40" t="s">
        <v>10</v>
      </c>
      <c r="C130" s="40" t="s">
        <v>123</v>
      </c>
      <c r="D130" s="5">
        <v>1.8</v>
      </c>
      <c r="F130" s="6">
        <v>31</v>
      </c>
      <c r="I130" s="3" t="s">
        <v>16</v>
      </c>
      <c r="J130" s="69">
        <f t="shared" si="21"/>
        <v>-31</v>
      </c>
      <c r="L130" s="45">
        <f t="shared" si="22"/>
        <v>0</v>
      </c>
      <c r="M130" s="46">
        <f t="shared" si="23"/>
        <v>-31</v>
      </c>
    </row>
    <row r="131" spans="1:13" x14ac:dyDescent="0.3">
      <c r="A131" s="34">
        <v>43470</v>
      </c>
      <c r="B131" s="40" t="s">
        <v>9</v>
      </c>
      <c r="C131" s="40" t="s">
        <v>172</v>
      </c>
      <c r="D131" s="5">
        <v>1.99</v>
      </c>
      <c r="F131" s="6">
        <v>10</v>
      </c>
      <c r="I131" s="3" t="s">
        <v>16</v>
      </c>
      <c r="J131" s="69">
        <f t="shared" si="21"/>
        <v>-10</v>
      </c>
      <c r="L131" s="45">
        <f t="shared" si="22"/>
        <v>0</v>
      </c>
      <c r="M131" s="46">
        <f t="shared" si="23"/>
        <v>-10</v>
      </c>
    </row>
    <row r="132" spans="1:13" x14ac:dyDescent="0.3">
      <c r="A132" s="34">
        <v>43470</v>
      </c>
      <c r="B132" s="40" t="s">
        <v>9</v>
      </c>
      <c r="C132" s="40" t="s">
        <v>173</v>
      </c>
      <c r="D132" s="5">
        <v>1.88</v>
      </c>
      <c r="F132" s="6">
        <v>10</v>
      </c>
      <c r="I132" s="3" t="s">
        <v>16</v>
      </c>
      <c r="J132" s="69">
        <f t="shared" si="21"/>
        <v>-10</v>
      </c>
      <c r="L132" s="45">
        <f t="shared" si="22"/>
        <v>0</v>
      </c>
      <c r="M132" s="46">
        <f t="shared" si="23"/>
        <v>-10</v>
      </c>
    </row>
    <row r="133" spans="1:13" x14ac:dyDescent="0.3">
      <c r="A133" s="34">
        <v>43470</v>
      </c>
      <c r="B133" s="40" t="s">
        <v>9</v>
      </c>
      <c r="C133" s="40" t="s">
        <v>149</v>
      </c>
      <c r="D133" s="5">
        <v>1.92</v>
      </c>
      <c r="F133" s="6">
        <v>10</v>
      </c>
      <c r="I133" s="3" t="s">
        <v>15</v>
      </c>
      <c r="J133" s="69">
        <f t="shared" si="21"/>
        <v>9.1999999999999993</v>
      </c>
      <c r="L133" s="45">
        <f t="shared" si="22"/>
        <v>0</v>
      </c>
      <c r="M133" s="46">
        <f t="shared" si="23"/>
        <v>9.1999999999999993</v>
      </c>
    </row>
    <row r="134" spans="1:13" x14ac:dyDescent="0.3">
      <c r="A134" s="34">
        <v>43470</v>
      </c>
      <c r="B134" s="40" t="s">
        <v>9</v>
      </c>
      <c r="C134" s="40" t="s">
        <v>174</v>
      </c>
      <c r="D134" s="5">
        <v>1.79</v>
      </c>
      <c r="F134" s="6">
        <v>10</v>
      </c>
      <c r="I134" s="3" t="s">
        <v>15</v>
      </c>
      <c r="J134" s="69">
        <f t="shared" si="21"/>
        <v>7.8999999999999986</v>
      </c>
      <c r="L134" s="45">
        <f t="shared" si="22"/>
        <v>0</v>
      </c>
      <c r="M134" s="46">
        <f t="shared" si="23"/>
        <v>7.8999999999999986</v>
      </c>
    </row>
    <row r="135" spans="1:13" x14ac:dyDescent="0.3">
      <c r="A135" s="34">
        <v>43470</v>
      </c>
      <c r="B135" s="40" t="s">
        <v>9</v>
      </c>
      <c r="C135" s="40" t="s">
        <v>175</v>
      </c>
      <c r="D135" s="5">
        <v>2.14</v>
      </c>
      <c r="F135" s="6">
        <v>10</v>
      </c>
      <c r="I135" s="3" t="s">
        <v>16</v>
      </c>
      <c r="J135" s="69">
        <f t="shared" si="21"/>
        <v>-10</v>
      </c>
      <c r="L135" s="45">
        <f t="shared" si="22"/>
        <v>0</v>
      </c>
      <c r="M135" s="46">
        <f t="shared" si="23"/>
        <v>-10</v>
      </c>
    </row>
    <row r="136" spans="1:13" x14ac:dyDescent="0.3">
      <c r="A136" s="34">
        <v>43470</v>
      </c>
      <c r="B136" s="40" t="s">
        <v>9</v>
      </c>
      <c r="C136" s="40" t="s">
        <v>65</v>
      </c>
      <c r="D136" s="5">
        <v>1.86</v>
      </c>
      <c r="F136" s="6">
        <v>10</v>
      </c>
      <c r="I136" s="3" t="s">
        <v>15</v>
      </c>
      <c r="J136" s="69">
        <f t="shared" si="21"/>
        <v>8.6000000000000014</v>
      </c>
      <c r="L136" s="45">
        <f t="shared" si="22"/>
        <v>0</v>
      </c>
      <c r="M136" s="46">
        <f t="shared" si="23"/>
        <v>8.6000000000000014</v>
      </c>
    </row>
    <row r="137" spans="1:13" x14ac:dyDescent="0.3">
      <c r="A137" s="34">
        <v>43470</v>
      </c>
      <c r="B137" s="40" t="s">
        <v>10</v>
      </c>
      <c r="C137" s="40" t="s">
        <v>176</v>
      </c>
      <c r="D137" s="5">
        <v>2.1</v>
      </c>
      <c r="F137" s="6">
        <v>10</v>
      </c>
      <c r="I137" s="3" t="s">
        <v>15</v>
      </c>
      <c r="J137" s="69">
        <f t="shared" si="21"/>
        <v>11</v>
      </c>
      <c r="L137" s="45">
        <f t="shared" si="22"/>
        <v>0</v>
      </c>
      <c r="M137" s="46">
        <f t="shared" si="23"/>
        <v>11</v>
      </c>
    </row>
    <row r="138" spans="1:13" s="2" customFormat="1" x14ac:dyDescent="0.3">
      <c r="A138" s="37">
        <v>43470</v>
      </c>
      <c r="B138" s="83" t="s">
        <v>10</v>
      </c>
      <c r="C138" s="83" t="s">
        <v>177</v>
      </c>
      <c r="D138" s="56">
        <v>1.65</v>
      </c>
      <c r="E138" s="56"/>
      <c r="F138" s="38">
        <v>10</v>
      </c>
      <c r="G138" s="63"/>
      <c r="H138" s="64"/>
      <c r="I138" s="39" t="s">
        <v>15</v>
      </c>
      <c r="J138" s="51">
        <f t="shared" si="21"/>
        <v>6.5</v>
      </c>
      <c r="K138" s="39"/>
      <c r="L138" s="20">
        <f t="shared" si="22"/>
        <v>0</v>
      </c>
      <c r="M138" s="72">
        <f t="shared" si="23"/>
        <v>6.5</v>
      </c>
    </row>
    <row r="139" spans="1:13" x14ac:dyDescent="0.3">
      <c r="A139" s="34">
        <v>43471</v>
      </c>
      <c r="B139" s="40" t="s">
        <v>10</v>
      </c>
      <c r="C139" s="40" t="s">
        <v>178</v>
      </c>
      <c r="D139" s="5">
        <v>1.83</v>
      </c>
      <c r="F139" s="6">
        <v>10</v>
      </c>
      <c r="I139" s="3" t="s">
        <v>15</v>
      </c>
      <c r="J139" s="69">
        <f t="shared" si="21"/>
        <v>8.3000000000000007</v>
      </c>
      <c r="L139" s="45">
        <f t="shared" si="22"/>
        <v>0</v>
      </c>
      <c r="M139" s="46">
        <f t="shared" si="23"/>
        <v>8.3000000000000007</v>
      </c>
    </row>
    <row r="140" spans="1:13" x14ac:dyDescent="0.3">
      <c r="A140" s="34">
        <v>43471</v>
      </c>
      <c r="B140" s="40" t="s">
        <v>10</v>
      </c>
      <c r="C140" s="40" t="s">
        <v>179</v>
      </c>
      <c r="D140" s="5">
        <v>1.91</v>
      </c>
      <c r="F140" s="6">
        <v>10</v>
      </c>
      <c r="I140" s="3" t="s">
        <v>15</v>
      </c>
      <c r="J140" s="69">
        <f t="shared" si="21"/>
        <v>9.0999999999999979</v>
      </c>
      <c r="L140" s="45">
        <f t="shared" si="22"/>
        <v>0</v>
      </c>
      <c r="M140" s="46">
        <f t="shared" si="23"/>
        <v>9.0999999999999979</v>
      </c>
    </row>
    <row r="141" spans="1:13" x14ac:dyDescent="0.3">
      <c r="A141" s="34">
        <v>43471</v>
      </c>
      <c r="B141" s="40" t="s">
        <v>9</v>
      </c>
      <c r="C141" s="40" t="s">
        <v>180</v>
      </c>
      <c r="D141" s="5">
        <v>2.44</v>
      </c>
      <c r="F141" s="6">
        <v>10</v>
      </c>
      <c r="I141" s="3" t="s">
        <v>16</v>
      </c>
      <c r="J141" s="69">
        <f t="shared" si="21"/>
        <v>-10</v>
      </c>
      <c r="L141" s="45">
        <f t="shared" si="22"/>
        <v>0</v>
      </c>
      <c r="M141" s="46">
        <f t="shared" si="23"/>
        <v>-10</v>
      </c>
    </row>
    <row r="142" spans="1:13" x14ac:dyDescent="0.3">
      <c r="A142" s="34">
        <v>43471</v>
      </c>
      <c r="B142" s="40" t="s">
        <v>9</v>
      </c>
      <c r="C142" s="40" t="s">
        <v>181</v>
      </c>
      <c r="D142" s="5">
        <v>2.62</v>
      </c>
      <c r="F142" s="6">
        <v>10</v>
      </c>
      <c r="I142" s="3" t="s">
        <v>16</v>
      </c>
      <c r="J142" s="69">
        <f t="shared" si="21"/>
        <v>-10</v>
      </c>
      <c r="L142" s="45">
        <f t="shared" si="22"/>
        <v>0</v>
      </c>
      <c r="M142" s="46">
        <f t="shared" si="23"/>
        <v>-10</v>
      </c>
    </row>
    <row r="143" spans="1:13" x14ac:dyDescent="0.3">
      <c r="A143" s="34">
        <v>43471</v>
      </c>
      <c r="B143" s="40" t="s">
        <v>9</v>
      </c>
      <c r="C143" s="40" t="s">
        <v>182</v>
      </c>
      <c r="D143" s="5">
        <v>1.81</v>
      </c>
      <c r="F143" s="6">
        <v>10</v>
      </c>
      <c r="I143" s="3" t="s">
        <v>15</v>
      </c>
      <c r="J143" s="69">
        <f t="shared" si="21"/>
        <v>8.1000000000000014</v>
      </c>
      <c r="L143" s="45">
        <f t="shared" si="22"/>
        <v>0</v>
      </c>
      <c r="M143" s="46">
        <f t="shared" si="23"/>
        <v>8.1000000000000014</v>
      </c>
    </row>
    <row r="144" spans="1:13" x14ac:dyDescent="0.3">
      <c r="A144" s="34">
        <v>43471</v>
      </c>
      <c r="B144" s="40" t="s">
        <v>9</v>
      </c>
      <c r="C144" s="40" t="s">
        <v>183</v>
      </c>
      <c r="D144" s="5">
        <v>1.9</v>
      </c>
      <c r="F144" s="6">
        <v>10</v>
      </c>
      <c r="I144" s="3" t="s">
        <v>16</v>
      </c>
      <c r="J144" s="69">
        <f t="shared" si="21"/>
        <v>-10</v>
      </c>
      <c r="L144" s="45">
        <f t="shared" si="22"/>
        <v>0</v>
      </c>
      <c r="M144" s="46">
        <f t="shared" si="23"/>
        <v>-10</v>
      </c>
    </row>
    <row r="145" spans="1:13" x14ac:dyDescent="0.3">
      <c r="A145" s="34">
        <v>43471</v>
      </c>
      <c r="B145" s="40" t="s">
        <v>9</v>
      </c>
      <c r="C145" s="40" t="s">
        <v>129</v>
      </c>
      <c r="D145" s="5">
        <v>1.8</v>
      </c>
      <c r="F145" s="6">
        <v>10</v>
      </c>
      <c r="I145" s="3" t="s">
        <v>15</v>
      </c>
      <c r="J145" s="69">
        <f t="shared" si="21"/>
        <v>8</v>
      </c>
      <c r="L145" s="45">
        <f t="shared" si="22"/>
        <v>0</v>
      </c>
      <c r="M145" s="46">
        <f t="shared" si="23"/>
        <v>8</v>
      </c>
    </row>
    <row r="146" spans="1:13" x14ac:dyDescent="0.3">
      <c r="A146" s="34">
        <v>43471</v>
      </c>
      <c r="B146" s="40" t="s">
        <v>9</v>
      </c>
      <c r="C146" s="40" t="s">
        <v>184</v>
      </c>
      <c r="D146" s="5">
        <v>1.99</v>
      </c>
      <c r="F146" s="6">
        <v>10</v>
      </c>
      <c r="I146" s="3" t="s">
        <v>16</v>
      </c>
      <c r="J146" s="69">
        <f t="shared" si="21"/>
        <v>-10</v>
      </c>
      <c r="L146" s="45">
        <f t="shared" si="22"/>
        <v>0</v>
      </c>
      <c r="M146" s="46">
        <f t="shared" si="23"/>
        <v>-10</v>
      </c>
    </row>
    <row r="147" spans="1:13" x14ac:dyDescent="0.3">
      <c r="A147" s="34">
        <v>43471</v>
      </c>
      <c r="B147" s="40" t="s">
        <v>10</v>
      </c>
      <c r="C147" s="40" t="s">
        <v>186</v>
      </c>
      <c r="D147" s="5">
        <v>1.87</v>
      </c>
      <c r="F147" s="6">
        <v>10</v>
      </c>
      <c r="I147" s="3" t="s">
        <v>16</v>
      </c>
      <c r="J147" s="69">
        <f t="shared" si="21"/>
        <v>-10</v>
      </c>
      <c r="L147" s="45">
        <f t="shared" si="22"/>
        <v>0</v>
      </c>
      <c r="M147" s="46">
        <f t="shared" si="23"/>
        <v>-10</v>
      </c>
    </row>
    <row r="148" spans="1:13" x14ac:dyDescent="0.3">
      <c r="A148" s="34">
        <v>43471</v>
      </c>
      <c r="B148" s="40" t="s">
        <v>10</v>
      </c>
      <c r="C148" s="40" t="s">
        <v>187</v>
      </c>
      <c r="D148" s="5">
        <v>2</v>
      </c>
      <c r="F148" s="6">
        <v>10</v>
      </c>
      <c r="I148" s="3" t="s">
        <v>15</v>
      </c>
      <c r="J148" s="69">
        <f t="shared" si="21"/>
        <v>10</v>
      </c>
      <c r="L148" s="45">
        <f t="shared" si="22"/>
        <v>0</v>
      </c>
      <c r="M148" s="46">
        <f t="shared" si="23"/>
        <v>10</v>
      </c>
    </row>
    <row r="149" spans="1:13" x14ac:dyDescent="0.3">
      <c r="A149" s="34">
        <v>43471</v>
      </c>
      <c r="B149" s="40" t="s">
        <v>10</v>
      </c>
      <c r="C149" s="40" t="s">
        <v>188</v>
      </c>
      <c r="D149" s="5">
        <v>1.83</v>
      </c>
      <c r="F149" s="6">
        <v>10</v>
      </c>
      <c r="I149" s="3" t="s">
        <v>16</v>
      </c>
      <c r="J149" s="69">
        <f t="shared" si="21"/>
        <v>-10</v>
      </c>
      <c r="L149" s="45">
        <f t="shared" si="22"/>
        <v>0</v>
      </c>
      <c r="M149" s="46">
        <f t="shared" si="23"/>
        <v>-10</v>
      </c>
    </row>
    <row r="150" spans="1:13" x14ac:dyDescent="0.3">
      <c r="A150" s="34">
        <v>43471</v>
      </c>
      <c r="B150" s="40" t="s">
        <v>9</v>
      </c>
      <c r="C150" s="40" t="s">
        <v>189</v>
      </c>
      <c r="D150" s="5">
        <v>1.93</v>
      </c>
      <c r="F150" s="6">
        <v>10</v>
      </c>
      <c r="I150" s="3" t="s">
        <v>15</v>
      </c>
      <c r="J150" s="69">
        <f t="shared" si="21"/>
        <v>9.3000000000000007</v>
      </c>
      <c r="L150" s="45">
        <f t="shared" si="22"/>
        <v>0</v>
      </c>
      <c r="M150" s="46">
        <f t="shared" si="23"/>
        <v>9.3000000000000007</v>
      </c>
    </row>
    <row r="151" spans="1:13" x14ac:dyDescent="0.3">
      <c r="A151" s="34">
        <v>43471</v>
      </c>
      <c r="B151" s="40" t="s">
        <v>10</v>
      </c>
      <c r="C151" s="40" t="s">
        <v>190</v>
      </c>
      <c r="D151" s="5">
        <v>2.15</v>
      </c>
      <c r="F151" s="6">
        <v>10</v>
      </c>
      <c r="I151" s="3" t="s">
        <v>16</v>
      </c>
      <c r="J151" s="69">
        <f t="shared" si="21"/>
        <v>-10</v>
      </c>
      <c r="L151" s="45">
        <f t="shared" si="22"/>
        <v>0</v>
      </c>
      <c r="M151" s="46">
        <f t="shared" si="23"/>
        <v>-10</v>
      </c>
    </row>
    <row r="152" spans="1:13" x14ac:dyDescent="0.3">
      <c r="A152" s="34">
        <v>43471</v>
      </c>
      <c r="B152" s="40" t="s">
        <v>10</v>
      </c>
      <c r="C152" s="40" t="s">
        <v>20</v>
      </c>
      <c r="D152" s="5">
        <v>1.8</v>
      </c>
      <c r="F152" s="6">
        <v>10</v>
      </c>
      <c r="I152" s="3" t="s">
        <v>15</v>
      </c>
      <c r="J152" s="69">
        <f t="shared" si="21"/>
        <v>8</v>
      </c>
      <c r="L152" s="45">
        <f t="shared" si="22"/>
        <v>0</v>
      </c>
      <c r="M152" s="46">
        <f t="shared" si="23"/>
        <v>8</v>
      </c>
    </row>
    <row r="153" spans="1:13" x14ac:dyDescent="0.3">
      <c r="A153" s="34">
        <v>43471</v>
      </c>
      <c r="B153" s="40" t="s">
        <v>9</v>
      </c>
      <c r="C153" s="40" t="s">
        <v>191</v>
      </c>
      <c r="D153" s="5">
        <v>1.78</v>
      </c>
      <c r="F153" s="6">
        <v>10</v>
      </c>
      <c r="I153" s="3" t="s">
        <v>16</v>
      </c>
      <c r="J153" s="69">
        <f t="shared" si="21"/>
        <v>-10</v>
      </c>
      <c r="L153" s="45">
        <f t="shared" si="22"/>
        <v>0</v>
      </c>
      <c r="M153" s="46">
        <f t="shared" si="23"/>
        <v>-10</v>
      </c>
    </row>
    <row r="154" spans="1:13" x14ac:dyDescent="0.3">
      <c r="A154" s="34">
        <v>43471</v>
      </c>
      <c r="B154" s="40" t="s">
        <v>9</v>
      </c>
      <c r="C154" s="40" t="s">
        <v>112</v>
      </c>
      <c r="D154" s="5">
        <v>1.81</v>
      </c>
      <c r="F154" s="6">
        <v>10</v>
      </c>
      <c r="I154" s="3" t="s">
        <v>16</v>
      </c>
      <c r="J154" s="69">
        <f t="shared" si="21"/>
        <v>-10</v>
      </c>
      <c r="L154" s="45">
        <f t="shared" si="22"/>
        <v>0</v>
      </c>
      <c r="M154" s="46">
        <f t="shared" si="23"/>
        <v>-10</v>
      </c>
    </row>
    <row r="155" spans="1:13" x14ac:dyDescent="0.3">
      <c r="A155" s="34">
        <v>43471</v>
      </c>
      <c r="B155" s="40" t="s">
        <v>9</v>
      </c>
      <c r="C155" s="40" t="s">
        <v>192</v>
      </c>
      <c r="D155" s="5">
        <v>1.75</v>
      </c>
      <c r="F155" s="6">
        <v>10</v>
      </c>
      <c r="I155" s="3" t="s">
        <v>15</v>
      </c>
      <c r="J155" s="69">
        <f t="shared" si="21"/>
        <v>7.5</v>
      </c>
      <c r="L155" s="45">
        <f t="shared" si="22"/>
        <v>0</v>
      </c>
      <c r="M155" s="46">
        <f t="shared" si="23"/>
        <v>7.5</v>
      </c>
    </row>
    <row r="156" spans="1:13" x14ac:dyDescent="0.3">
      <c r="A156" s="34">
        <v>43471</v>
      </c>
      <c r="B156" s="40" t="s">
        <v>9</v>
      </c>
      <c r="C156" s="40" t="s">
        <v>193</v>
      </c>
      <c r="D156" s="5">
        <v>2.1</v>
      </c>
      <c r="F156" s="6">
        <v>10</v>
      </c>
      <c r="I156" s="3" t="s">
        <v>16</v>
      </c>
      <c r="J156" s="69">
        <f t="shared" si="21"/>
        <v>-10</v>
      </c>
      <c r="L156" s="45">
        <f t="shared" si="22"/>
        <v>0</v>
      </c>
      <c r="M156" s="46">
        <f t="shared" si="23"/>
        <v>-10</v>
      </c>
    </row>
    <row r="157" spans="1:13" x14ac:dyDescent="0.3">
      <c r="A157" s="34">
        <v>43471</v>
      </c>
      <c r="B157" s="40" t="s">
        <v>9</v>
      </c>
      <c r="C157" s="40" t="s">
        <v>150</v>
      </c>
      <c r="D157" s="5">
        <v>1.7</v>
      </c>
      <c r="F157" s="6">
        <v>10</v>
      </c>
      <c r="I157" s="3" t="s">
        <v>16</v>
      </c>
      <c r="J157" s="69">
        <f t="shared" si="21"/>
        <v>-10</v>
      </c>
      <c r="L157" s="45">
        <f t="shared" si="22"/>
        <v>0</v>
      </c>
      <c r="M157" s="46">
        <f t="shared" si="23"/>
        <v>-10</v>
      </c>
    </row>
    <row r="158" spans="1:13" x14ac:dyDescent="0.3">
      <c r="A158" s="34">
        <v>43471</v>
      </c>
      <c r="B158" s="40" t="s">
        <v>9</v>
      </c>
      <c r="C158" s="40" t="s">
        <v>194</v>
      </c>
      <c r="D158" s="5">
        <v>1.98</v>
      </c>
      <c r="F158" s="6">
        <v>10</v>
      </c>
      <c r="I158" s="3" t="s">
        <v>16</v>
      </c>
      <c r="J158" s="69">
        <f t="shared" si="21"/>
        <v>-10</v>
      </c>
      <c r="L158" s="45">
        <f t="shared" si="22"/>
        <v>0</v>
      </c>
      <c r="M158" s="46">
        <f t="shared" si="23"/>
        <v>-10</v>
      </c>
    </row>
    <row r="159" spans="1:13" x14ac:dyDescent="0.3">
      <c r="A159" s="34">
        <v>43471</v>
      </c>
      <c r="B159" s="40" t="s">
        <v>9</v>
      </c>
      <c r="C159" s="40" t="s">
        <v>144</v>
      </c>
      <c r="D159" s="5">
        <v>1.87</v>
      </c>
      <c r="F159" s="6">
        <v>10</v>
      </c>
      <c r="I159" s="3" t="s">
        <v>16</v>
      </c>
      <c r="J159" s="69">
        <f t="shared" si="21"/>
        <v>-10</v>
      </c>
      <c r="L159" s="45">
        <f t="shared" si="22"/>
        <v>0</v>
      </c>
      <c r="M159" s="46">
        <f t="shared" si="23"/>
        <v>-10</v>
      </c>
    </row>
    <row r="160" spans="1:13" x14ac:dyDescent="0.3">
      <c r="A160" s="34">
        <v>43471</v>
      </c>
      <c r="B160" s="40" t="s">
        <v>9</v>
      </c>
      <c r="C160" s="40" t="s">
        <v>177</v>
      </c>
      <c r="D160" s="5">
        <v>1.62</v>
      </c>
      <c r="F160" s="6">
        <v>10</v>
      </c>
      <c r="I160" s="3" t="s">
        <v>15</v>
      </c>
      <c r="J160" s="69">
        <f t="shared" si="21"/>
        <v>6.2000000000000028</v>
      </c>
      <c r="L160" s="45">
        <f t="shared" si="22"/>
        <v>0</v>
      </c>
      <c r="M160" s="46">
        <f t="shared" si="23"/>
        <v>6.2000000000000028</v>
      </c>
    </row>
    <row r="161" spans="1:13" x14ac:dyDescent="0.3">
      <c r="A161" s="34">
        <v>43471</v>
      </c>
      <c r="B161" s="40" t="s">
        <v>9</v>
      </c>
      <c r="C161" s="40" t="s">
        <v>190</v>
      </c>
      <c r="D161" s="5">
        <v>1.94</v>
      </c>
      <c r="F161" s="6">
        <v>10</v>
      </c>
      <c r="I161" s="3" t="s">
        <v>16</v>
      </c>
      <c r="J161" s="69">
        <f t="shared" si="21"/>
        <v>-10</v>
      </c>
      <c r="L161" s="45">
        <f t="shared" si="22"/>
        <v>0</v>
      </c>
      <c r="M161" s="46">
        <f t="shared" si="23"/>
        <v>-10</v>
      </c>
    </row>
    <row r="162" spans="1:13" x14ac:dyDescent="0.3">
      <c r="A162" s="34">
        <v>43471</v>
      </c>
      <c r="B162" s="40" t="s">
        <v>9</v>
      </c>
      <c r="C162" s="40" t="s">
        <v>195</v>
      </c>
      <c r="D162" s="5">
        <v>1.91</v>
      </c>
      <c r="F162" s="6">
        <v>10</v>
      </c>
      <c r="I162" s="3" t="s">
        <v>16</v>
      </c>
      <c r="J162" s="69">
        <f t="shared" ref="J162:J184" si="26">IF(I162="", 0, IF(I162="Win", F162*D162-F162, -F162))</f>
        <v>-10</v>
      </c>
      <c r="L162" s="45">
        <f t="shared" ref="L162:L184" si="27">ROUND(-K162*J162, 2)</f>
        <v>0</v>
      </c>
      <c r="M162" s="46">
        <f t="shared" ref="M162:M184" si="28">J162+L162</f>
        <v>-10</v>
      </c>
    </row>
    <row r="163" spans="1:13" x14ac:dyDescent="0.3">
      <c r="A163" s="34">
        <v>43471</v>
      </c>
      <c r="B163" s="40" t="s">
        <v>9</v>
      </c>
      <c r="C163" s="40" t="s">
        <v>196</v>
      </c>
      <c r="D163" s="5">
        <v>1.76</v>
      </c>
      <c r="F163" s="6">
        <v>10</v>
      </c>
      <c r="I163" s="3" t="s">
        <v>16</v>
      </c>
      <c r="J163" s="69">
        <f t="shared" si="26"/>
        <v>-10</v>
      </c>
      <c r="L163" s="45">
        <f t="shared" si="27"/>
        <v>0</v>
      </c>
      <c r="M163" s="46">
        <f t="shared" si="28"/>
        <v>-10</v>
      </c>
    </row>
    <row r="164" spans="1:13" x14ac:dyDescent="0.3">
      <c r="A164" s="34">
        <v>43471</v>
      </c>
      <c r="B164" s="40" t="s">
        <v>9</v>
      </c>
      <c r="C164" s="40" t="s">
        <v>197</v>
      </c>
      <c r="D164" s="5">
        <v>2.0099999999999998</v>
      </c>
      <c r="F164" s="6">
        <v>10</v>
      </c>
      <c r="I164" s="3" t="s">
        <v>15</v>
      </c>
      <c r="J164" s="69">
        <f t="shared" si="26"/>
        <v>10.099999999999998</v>
      </c>
      <c r="L164" s="45">
        <f t="shared" si="27"/>
        <v>0</v>
      </c>
      <c r="M164" s="46">
        <f t="shared" si="28"/>
        <v>10.099999999999998</v>
      </c>
    </row>
    <row r="165" spans="1:13" x14ac:dyDescent="0.3">
      <c r="A165" s="34">
        <v>43471</v>
      </c>
      <c r="B165" s="40" t="s">
        <v>9</v>
      </c>
      <c r="C165" s="40" t="s">
        <v>198</v>
      </c>
      <c r="D165" s="5">
        <v>2.19</v>
      </c>
      <c r="F165" s="6">
        <v>10</v>
      </c>
      <c r="I165" s="3" t="s">
        <v>15</v>
      </c>
      <c r="J165" s="69">
        <f t="shared" si="26"/>
        <v>11.899999999999999</v>
      </c>
      <c r="L165" s="45">
        <f t="shared" si="27"/>
        <v>0</v>
      </c>
      <c r="M165" s="46">
        <f t="shared" si="28"/>
        <v>11.899999999999999</v>
      </c>
    </row>
    <row r="166" spans="1:13" x14ac:dyDescent="0.3">
      <c r="A166" s="34">
        <v>43471</v>
      </c>
      <c r="B166" s="40" t="s">
        <v>9</v>
      </c>
      <c r="C166" s="40" t="s">
        <v>199</v>
      </c>
      <c r="D166" s="5">
        <v>2.06</v>
      </c>
      <c r="F166" s="6">
        <v>10</v>
      </c>
      <c r="I166" s="3" t="s">
        <v>16</v>
      </c>
      <c r="J166" s="69">
        <f t="shared" si="26"/>
        <v>-10</v>
      </c>
      <c r="L166" s="45">
        <f t="shared" si="27"/>
        <v>0</v>
      </c>
      <c r="M166" s="46">
        <f t="shared" si="28"/>
        <v>-10</v>
      </c>
    </row>
    <row r="167" spans="1:13" x14ac:dyDescent="0.3">
      <c r="A167" s="34">
        <v>43471</v>
      </c>
      <c r="B167" s="40" t="s">
        <v>9</v>
      </c>
      <c r="C167" s="40" t="s">
        <v>200</v>
      </c>
      <c r="D167" s="5">
        <v>2.09</v>
      </c>
      <c r="F167" s="6">
        <v>10</v>
      </c>
      <c r="I167" s="3" t="s">
        <v>15</v>
      </c>
      <c r="J167" s="69">
        <f t="shared" si="26"/>
        <v>10.899999999999999</v>
      </c>
      <c r="L167" s="45">
        <f t="shared" si="27"/>
        <v>0</v>
      </c>
      <c r="M167" s="46">
        <f t="shared" si="28"/>
        <v>10.899999999999999</v>
      </c>
    </row>
    <row r="168" spans="1:13" x14ac:dyDescent="0.3">
      <c r="A168" s="34">
        <v>43471</v>
      </c>
      <c r="B168" s="40" t="s">
        <v>9</v>
      </c>
      <c r="C168" s="40" t="s">
        <v>201</v>
      </c>
      <c r="D168" s="5">
        <v>2.14</v>
      </c>
      <c r="F168" s="6">
        <v>10</v>
      </c>
      <c r="I168" s="3" t="s">
        <v>16</v>
      </c>
      <c r="J168" s="69">
        <f t="shared" si="26"/>
        <v>-10</v>
      </c>
      <c r="L168" s="45">
        <f t="shared" si="27"/>
        <v>0</v>
      </c>
      <c r="M168" s="46">
        <f t="shared" si="28"/>
        <v>-10</v>
      </c>
    </row>
    <row r="169" spans="1:13" x14ac:dyDescent="0.3">
      <c r="A169" s="34">
        <v>43471</v>
      </c>
      <c r="B169" s="40" t="s">
        <v>9</v>
      </c>
      <c r="C169" s="40" t="s">
        <v>202</v>
      </c>
      <c r="D169" s="5">
        <v>1.74</v>
      </c>
      <c r="F169" s="6">
        <v>10</v>
      </c>
      <c r="I169" s="3" t="s">
        <v>15</v>
      </c>
      <c r="J169" s="69">
        <f t="shared" si="26"/>
        <v>7.3999999999999986</v>
      </c>
      <c r="L169" s="45">
        <f t="shared" si="27"/>
        <v>0</v>
      </c>
      <c r="M169" s="46">
        <f t="shared" si="28"/>
        <v>7.3999999999999986</v>
      </c>
    </row>
    <row r="170" spans="1:13" s="1" customFormat="1" x14ac:dyDescent="0.3">
      <c r="A170" s="36">
        <v>43472</v>
      </c>
      <c r="B170" s="43" t="s">
        <v>9</v>
      </c>
      <c r="C170" s="43" t="s">
        <v>117</v>
      </c>
      <c r="D170" s="7">
        <v>1.83</v>
      </c>
      <c r="E170" s="7"/>
      <c r="F170" s="8">
        <v>10</v>
      </c>
      <c r="G170" s="57"/>
      <c r="H170" s="58"/>
      <c r="I170" s="4" t="s">
        <v>15</v>
      </c>
      <c r="J170" s="65">
        <f t="shared" si="26"/>
        <v>8.3000000000000007</v>
      </c>
      <c r="K170" s="4"/>
      <c r="L170" s="22">
        <f t="shared" si="27"/>
        <v>0</v>
      </c>
      <c r="M170" s="66">
        <f t="shared" si="28"/>
        <v>8.3000000000000007</v>
      </c>
    </row>
    <row r="171" spans="1:13" x14ac:dyDescent="0.3">
      <c r="A171" s="34">
        <v>43472</v>
      </c>
      <c r="B171" s="40" t="s">
        <v>9</v>
      </c>
      <c r="C171" s="40" t="s">
        <v>121</v>
      </c>
      <c r="D171" s="5">
        <v>1.84</v>
      </c>
      <c r="F171" s="6">
        <v>10</v>
      </c>
      <c r="I171" s="3" t="s">
        <v>15</v>
      </c>
      <c r="J171" s="69">
        <f t="shared" si="26"/>
        <v>8.4000000000000021</v>
      </c>
      <c r="L171" s="45">
        <f t="shared" si="27"/>
        <v>0</v>
      </c>
      <c r="M171" s="46">
        <f t="shared" si="28"/>
        <v>8.4000000000000021</v>
      </c>
    </row>
    <row r="172" spans="1:13" x14ac:dyDescent="0.3">
      <c r="A172" s="34">
        <v>43472</v>
      </c>
      <c r="B172" s="40" t="s">
        <v>9</v>
      </c>
      <c r="C172" s="40" t="s">
        <v>203</v>
      </c>
      <c r="D172" s="5">
        <v>1.97</v>
      </c>
      <c r="F172" s="6">
        <v>10</v>
      </c>
      <c r="I172" s="3" t="s">
        <v>15</v>
      </c>
      <c r="J172" s="69">
        <f t="shared" si="26"/>
        <v>9.6999999999999993</v>
      </c>
      <c r="L172" s="45">
        <f t="shared" si="27"/>
        <v>0</v>
      </c>
      <c r="M172" s="46">
        <f t="shared" si="28"/>
        <v>9.6999999999999993</v>
      </c>
    </row>
    <row r="173" spans="1:13" x14ac:dyDescent="0.3">
      <c r="A173" s="34">
        <v>43472</v>
      </c>
      <c r="B173" s="40" t="s">
        <v>9</v>
      </c>
      <c r="C173" s="40" t="s">
        <v>204</v>
      </c>
      <c r="D173" s="5">
        <v>2.17</v>
      </c>
      <c r="F173" s="6">
        <v>20</v>
      </c>
      <c r="I173" s="3" t="s">
        <v>15</v>
      </c>
      <c r="J173" s="69">
        <f t="shared" si="26"/>
        <v>23.4</v>
      </c>
      <c r="L173" s="45">
        <f t="shared" si="27"/>
        <v>0</v>
      </c>
      <c r="M173" s="46">
        <f t="shared" si="28"/>
        <v>23.4</v>
      </c>
    </row>
    <row r="174" spans="1:13" x14ac:dyDescent="0.3">
      <c r="A174" s="34">
        <v>43472</v>
      </c>
      <c r="B174" s="40" t="s">
        <v>9</v>
      </c>
      <c r="C174" s="40" t="s">
        <v>205</v>
      </c>
      <c r="D174" s="5">
        <v>2.04</v>
      </c>
      <c r="F174" s="6">
        <v>50</v>
      </c>
      <c r="I174" s="3" t="s">
        <v>16</v>
      </c>
      <c r="J174" s="69">
        <f t="shared" si="26"/>
        <v>-50</v>
      </c>
      <c r="L174" s="45">
        <f t="shared" si="27"/>
        <v>0</v>
      </c>
      <c r="M174" s="46">
        <f t="shared" si="28"/>
        <v>-50</v>
      </c>
    </row>
    <row r="175" spans="1:13" x14ac:dyDescent="0.3">
      <c r="A175" s="34">
        <v>43472</v>
      </c>
      <c r="B175" s="40" t="s">
        <v>9</v>
      </c>
      <c r="C175" s="40" t="s">
        <v>206</v>
      </c>
      <c r="D175" s="5">
        <v>1.99</v>
      </c>
      <c r="F175" s="6">
        <v>10</v>
      </c>
      <c r="I175" s="3" t="s">
        <v>16</v>
      </c>
      <c r="J175" s="69">
        <f t="shared" si="26"/>
        <v>-10</v>
      </c>
      <c r="L175" s="45">
        <f t="shared" si="27"/>
        <v>0</v>
      </c>
      <c r="M175" s="46">
        <f t="shared" si="28"/>
        <v>-10</v>
      </c>
    </row>
    <row r="176" spans="1:13" x14ac:dyDescent="0.3">
      <c r="A176" s="34">
        <v>43472</v>
      </c>
      <c r="B176" s="40" t="s">
        <v>9</v>
      </c>
      <c r="C176" s="40" t="s">
        <v>114</v>
      </c>
      <c r="D176" s="5">
        <v>1.94</v>
      </c>
      <c r="F176" s="6">
        <v>10</v>
      </c>
      <c r="I176" s="3" t="s">
        <v>15</v>
      </c>
      <c r="J176" s="69">
        <f t="shared" si="26"/>
        <v>9.3999999999999986</v>
      </c>
      <c r="L176" s="45">
        <f t="shared" si="27"/>
        <v>0</v>
      </c>
      <c r="M176" s="46">
        <f t="shared" si="28"/>
        <v>9.3999999999999986</v>
      </c>
    </row>
    <row r="177" spans="1:13" x14ac:dyDescent="0.3">
      <c r="A177" s="34">
        <v>43472</v>
      </c>
      <c r="B177" s="40" t="s">
        <v>9</v>
      </c>
      <c r="C177" s="40" t="s">
        <v>207</v>
      </c>
      <c r="D177" s="5">
        <v>1.98</v>
      </c>
      <c r="F177" s="6">
        <v>10</v>
      </c>
      <c r="I177" s="3" t="s">
        <v>15</v>
      </c>
      <c r="J177" s="69">
        <f t="shared" si="26"/>
        <v>9.8000000000000007</v>
      </c>
      <c r="L177" s="45">
        <f t="shared" si="27"/>
        <v>0</v>
      </c>
      <c r="M177" s="46">
        <f t="shared" si="28"/>
        <v>9.8000000000000007</v>
      </c>
    </row>
    <row r="178" spans="1:13" x14ac:dyDescent="0.3">
      <c r="A178" s="34">
        <v>43472</v>
      </c>
      <c r="B178" s="40" t="s">
        <v>9</v>
      </c>
      <c r="C178" s="40" t="s">
        <v>145</v>
      </c>
      <c r="D178" s="5">
        <v>1.91</v>
      </c>
      <c r="F178" s="6">
        <v>10</v>
      </c>
      <c r="I178" s="3" t="s">
        <v>16</v>
      </c>
      <c r="J178" s="69">
        <f t="shared" si="26"/>
        <v>-10</v>
      </c>
      <c r="L178" s="45">
        <f t="shared" si="27"/>
        <v>0</v>
      </c>
      <c r="M178" s="46">
        <f t="shared" si="28"/>
        <v>-10</v>
      </c>
    </row>
    <row r="179" spans="1:13" x14ac:dyDescent="0.3">
      <c r="A179" s="34">
        <v>43472</v>
      </c>
      <c r="B179" s="40" t="s">
        <v>9</v>
      </c>
      <c r="C179" s="40" t="s">
        <v>208</v>
      </c>
      <c r="D179" s="5">
        <v>1.95</v>
      </c>
      <c r="F179" s="6">
        <v>10</v>
      </c>
      <c r="I179" s="3" t="s">
        <v>16</v>
      </c>
      <c r="J179" s="69">
        <f t="shared" si="26"/>
        <v>-10</v>
      </c>
      <c r="L179" s="45">
        <f t="shared" si="27"/>
        <v>0</v>
      </c>
      <c r="M179" s="46">
        <f t="shared" si="28"/>
        <v>-10</v>
      </c>
    </row>
    <row r="180" spans="1:13" x14ac:dyDescent="0.3">
      <c r="A180" s="34">
        <v>43472</v>
      </c>
      <c r="B180" s="40" t="s">
        <v>9</v>
      </c>
      <c r="C180" s="40" t="s">
        <v>209</v>
      </c>
      <c r="D180" s="5">
        <v>1.89</v>
      </c>
      <c r="F180" s="6">
        <v>10</v>
      </c>
      <c r="I180" s="3" t="s">
        <v>16</v>
      </c>
      <c r="J180" s="69">
        <f t="shared" si="26"/>
        <v>-10</v>
      </c>
      <c r="L180" s="45">
        <f t="shared" si="27"/>
        <v>0</v>
      </c>
      <c r="M180" s="46">
        <f t="shared" si="28"/>
        <v>-10</v>
      </c>
    </row>
    <row r="181" spans="1:13" x14ac:dyDescent="0.3">
      <c r="A181" s="34">
        <v>43472</v>
      </c>
      <c r="B181" s="40" t="s">
        <v>9</v>
      </c>
      <c r="C181" s="40" t="s">
        <v>210</v>
      </c>
      <c r="D181" s="5">
        <v>1.76</v>
      </c>
      <c r="F181" s="6">
        <v>10</v>
      </c>
      <c r="I181" s="3" t="s">
        <v>15</v>
      </c>
      <c r="J181" s="69">
        <f t="shared" si="26"/>
        <v>7.6000000000000014</v>
      </c>
      <c r="L181" s="45">
        <f t="shared" si="27"/>
        <v>0</v>
      </c>
      <c r="M181" s="46">
        <f t="shared" si="28"/>
        <v>7.6000000000000014</v>
      </c>
    </row>
    <row r="182" spans="1:13" x14ac:dyDescent="0.3">
      <c r="A182" s="34">
        <v>43472</v>
      </c>
      <c r="B182" s="40" t="s">
        <v>9</v>
      </c>
      <c r="C182" s="40" t="s">
        <v>211</v>
      </c>
      <c r="D182" s="5">
        <v>2</v>
      </c>
      <c r="F182" s="6">
        <v>10</v>
      </c>
      <c r="I182" s="3" t="s">
        <v>16</v>
      </c>
      <c r="J182" s="69">
        <f t="shared" si="26"/>
        <v>-10</v>
      </c>
      <c r="L182" s="45">
        <f t="shared" si="27"/>
        <v>0</v>
      </c>
      <c r="M182" s="46">
        <f t="shared" si="28"/>
        <v>-10</v>
      </c>
    </row>
    <row r="183" spans="1:13" x14ac:dyDescent="0.3">
      <c r="A183" s="34">
        <v>43472</v>
      </c>
      <c r="B183" s="40" t="s">
        <v>9</v>
      </c>
      <c r="C183" s="40" t="s">
        <v>212</v>
      </c>
      <c r="D183" s="5">
        <v>1.74</v>
      </c>
      <c r="F183" s="6">
        <v>10</v>
      </c>
      <c r="I183" s="3" t="s">
        <v>16</v>
      </c>
      <c r="J183" s="69">
        <f t="shared" si="26"/>
        <v>-10</v>
      </c>
      <c r="L183" s="45">
        <f t="shared" si="27"/>
        <v>0</v>
      </c>
      <c r="M183" s="46">
        <f t="shared" si="28"/>
        <v>-10</v>
      </c>
    </row>
    <row r="184" spans="1:13" s="2" customFormat="1" x14ac:dyDescent="0.3">
      <c r="A184" s="37">
        <v>43472</v>
      </c>
      <c r="B184" s="83" t="s">
        <v>10</v>
      </c>
      <c r="C184" s="83" t="s">
        <v>213</v>
      </c>
      <c r="D184" s="56">
        <v>2</v>
      </c>
      <c r="E184" s="56"/>
      <c r="F184" s="38">
        <v>20</v>
      </c>
      <c r="G184" s="63"/>
      <c r="H184" s="64"/>
      <c r="I184" s="39" t="s">
        <v>15</v>
      </c>
      <c r="J184" s="51">
        <f t="shared" si="26"/>
        <v>20</v>
      </c>
      <c r="K184" s="39"/>
      <c r="L184" s="20">
        <f t="shared" si="27"/>
        <v>0</v>
      </c>
      <c r="M184" s="72">
        <f t="shared" si="28"/>
        <v>20</v>
      </c>
    </row>
    <row r="185" spans="1:13" x14ac:dyDescent="0.3">
      <c r="A185" s="34">
        <v>43473</v>
      </c>
      <c r="B185" s="40" t="s">
        <v>9</v>
      </c>
      <c r="C185" s="40" t="s">
        <v>215</v>
      </c>
      <c r="D185" s="5">
        <v>2.0699999999999998</v>
      </c>
      <c r="F185" s="6">
        <v>10</v>
      </c>
      <c r="I185" s="3" t="s">
        <v>15</v>
      </c>
      <c r="J185" s="69">
        <f t="shared" ref="J185:J214" si="29">IF(I185="", 0, IF(I185="Win", F185*D185-F185, -F185))</f>
        <v>10.7</v>
      </c>
      <c r="L185" s="45">
        <f t="shared" ref="L185:L214" si="30">ROUND(-K185*J185, 2)</f>
        <v>0</v>
      </c>
      <c r="M185" s="46">
        <f t="shared" ref="M185:M214" si="31">J185+L185</f>
        <v>10.7</v>
      </c>
    </row>
    <row r="186" spans="1:13" x14ac:dyDescent="0.3">
      <c r="A186" s="34">
        <v>43473</v>
      </c>
      <c r="B186" t="s">
        <v>9</v>
      </c>
      <c r="C186" s="94" t="s">
        <v>214</v>
      </c>
      <c r="D186" s="5">
        <v>1.91</v>
      </c>
      <c r="F186" s="6">
        <v>10</v>
      </c>
      <c r="I186" s="3" t="s">
        <v>15</v>
      </c>
      <c r="J186" s="69">
        <f t="shared" si="29"/>
        <v>9.0999999999999979</v>
      </c>
      <c r="L186" s="45">
        <f t="shared" si="30"/>
        <v>0</v>
      </c>
      <c r="M186" s="46">
        <f t="shared" si="31"/>
        <v>9.0999999999999979</v>
      </c>
    </row>
    <row r="187" spans="1:13" x14ac:dyDescent="0.3">
      <c r="A187" s="34">
        <v>43473</v>
      </c>
      <c r="B187" t="s">
        <v>9</v>
      </c>
      <c r="C187" s="94" t="s">
        <v>216</v>
      </c>
      <c r="D187" s="5">
        <v>1.95</v>
      </c>
      <c r="F187" s="6">
        <v>10</v>
      </c>
      <c r="I187" s="3" t="s">
        <v>15</v>
      </c>
      <c r="J187" s="69">
        <f t="shared" si="29"/>
        <v>9.5</v>
      </c>
      <c r="L187" s="45">
        <f t="shared" si="30"/>
        <v>0</v>
      </c>
      <c r="M187" s="46">
        <f t="shared" si="31"/>
        <v>9.5</v>
      </c>
    </row>
    <row r="188" spans="1:13" x14ac:dyDescent="0.3">
      <c r="A188" s="34">
        <v>43473</v>
      </c>
      <c r="B188" t="s">
        <v>9</v>
      </c>
      <c r="C188" s="40" t="s">
        <v>217</v>
      </c>
      <c r="D188" s="5">
        <v>1.96</v>
      </c>
      <c r="F188" s="6">
        <v>10</v>
      </c>
      <c r="I188" s="3" t="s">
        <v>15</v>
      </c>
      <c r="J188" s="69">
        <f t="shared" si="29"/>
        <v>9.6000000000000014</v>
      </c>
      <c r="L188" s="45">
        <f t="shared" si="30"/>
        <v>0</v>
      </c>
      <c r="M188" s="46">
        <f t="shared" si="31"/>
        <v>9.6000000000000014</v>
      </c>
    </row>
    <row r="189" spans="1:13" x14ac:dyDescent="0.3">
      <c r="A189" s="34">
        <v>43473</v>
      </c>
      <c r="B189" t="s">
        <v>9</v>
      </c>
      <c r="C189" s="40" t="s">
        <v>218</v>
      </c>
      <c r="D189" s="5">
        <v>1.76</v>
      </c>
      <c r="F189" s="6">
        <v>10</v>
      </c>
      <c r="I189" s="3" t="s">
        <v>16</v>
      </c>
      <c r="J189" s="69">
        <f t="shared" si="29"/>
        <v>-10</v>
      </c>
      <c r="L189" s="45">
        <f t="shared" si="30"/>
        <v>0</v>
      </c>
      <c r="M189" s="46">
        <f t="shared" si="31"/>
        <v>-10</v>
      </c>
    </row>
    <row r="190" spans="1:13" x14ac:dyDescent="0.3">
      <c r="A190" s="34">
        <v>43473</v>
      </c>
      <c r="B190" t="s">
        <v>9</v>
      </c>
      <c r="C190" s="40" t="s">
        <v>219</v>
      </c>
      <c r="D190" s="5">
        <v>1.92</v>
      </c>
      <c r="F190" s="6">
        <v>10</v>
      </c>
      <c r="I190" s="3" t="s">
        <v>16</v>
      </c>
      <c r="J190" s="69">
        <f t="shared" si="29"/>
        <v>-10</v>
      </c>
      <c r="L190" s="45">
        <f t="shared" si="30"/>
        <v>0</v>
      </c>
      <c r="M190" s="46">
        <f t="shared" si="31"/>
        <v>-10</v>
      </c>
    </row>
    <row r="191" spans="1:13" x14ac:dyDescent="0.3">
      <c r="A191" s="34">
        <v>43473</v>
      </c>
      <c r="B191" t="s">
        <v>9</v>
      </c>
      <c r="C191" s="40" t="s">
        <v>220</v>
      </c>
      <c r="D191" s="5">
        <v>2.13</v>
      </c>
      <c r="F191" s="6">
        <v>10</v>
      </c>
      <c r="I191" s="3" t="s">
        <v>16</v>
      </c>
      <c r="J191" s="69">
        <f t="shared" si="29"/>
        <v>-10</v>
      </c>
      <c r="L191" s="45">
        <f t="shared" si="30"/>
        <v>0</v>
      </c>
      <c r="M191" s="46">
        <f t="shared" si="31"/>
        <v>-10</v>
      </c>
    </row>
    <row r="192" spans="1:13" x14ac:dyDescent="0.3">
      <c r="A192" s="34">
        <v>43473</v>
      </c>
      <c r="B192" t="s">
        <v>9</v>
      </c>
      <c r="C192" s="40" t="s">
        <v>191</v>
      </c>
      <c r="D192" s="5">
        <v>1.7</v>
      </c>
      <c r="F192" s="6">
        <v>10</v>
      </c>
      <c r="I192" s="3" t="s">
        <v>15</v>
      </c>
      <c r="J192" s="69">
        <f t="shared" si="29"/>
        <v>7</v>
      </c>
      <c r="L192" s="45">
        <f t="shared" si="30"/>
        <v>0</v>
      </c>
      <c r="M192" s="46">
        <f t="shared" si="31"/>
        <v>7</v>
      </c>
    </row>
    <row r="193" spans="1:13" x14ac:dyDescent="0.3">
      <c r="A193" s="34">
        <v>43473</v>
      </c>
      <c r="B193" t="s">
        <v>9</v>
      </c>
      <c r="C193" s="40" t="s">
        <v>98</v>
      </c>
      <c r="D193" s="5">
        <v>1.65</v>
      </c>
      <c r="F193" s="6">
        <v>10</v>
      </c>
      <c r="I193" s="3" t="s">
        <v>16</v>
      </c>
      <c r="J193" s="69">
        <f t="shared" si="29"/>
        <v>-10</v>
      </c>
      <c r="L193" s="45">
        <f t="shared" si="30"/>
        <v>0</v>
      </c>
      <c r="M193" s="46">
        <f t="shared" si="31"/>
        <v>-10</v>
      </c>
    </row>
    <row r="194" spans="1:13" x14ac:dyDescent="0.3">
      <c r="A194" s="34">
        <v>43473</v>
      </c>
      <c r="B194" t="s">
        <v>9</v>
      </c>
      <c r="C194" s="40" t="s">
        <v>221</v>
      </c>
      <c r="D194" s="5">
        <v>1.74</v>
      </c>
      <c r="F194" s="6">
        <v>10</v>
      </c>
      <c r="I194" s="3" t="s">
        <v>15</v>
      </c>
      <c r="J194" s="69">
        <f t="shared" si="29"/>
        <v>7.3999999999999986</v>
      </c>
      <c r="L194" s="45">
        <f t="shared" si="30"/>
        <v>0</v>
      </c>
      <c r="M194" s="46">
        <f t="shared" si="31"/>
        <v>7.3999999999999986</v>
      </c>
    </row>
    <row r="195" spans="1:13" x14ac:dyDescent="0.3">
      <c r="A195" s="34">
        <v>43473</v>
      </c>
      <c r="B195" t="s">
        <v>9</v>
      </c>
      <c r="C195" s="40" t="s">
        <v>106</v>
      </c>
      <c r="D195" s="5">
        <v>1.95</v>
      </c>
      <c r="F195" s="6">
        <v>10</v>
      </c>
      <c r="I195" s="3" t="s">
        <v>15</v>
      </c>
      <c r="J195" s="69">
        <f t="shared" si="29"/>
        <v>9.5</v>
      </c>
      <c r="L195" s="45">
        <f t="shared" si="30"/>
        <v>0</v>
      </c>
      <c r="M195" s="46">
        <f t="shared" si="31"/>
        <v>9.5</v>
      </c>
    </row>
    <row r="196" spans="1:13" x14ac:dyDescent="0.3">
      <c r="A196" s="34">
        <v>43473</v>
      </c>
      <c r="B196" t="s">
        <v>9</v>
      </c>
      <c r="C196" s="40" t="s">
        <v>222</v>
      </c>
      <c r="D196" s="5">
        <v>2.25</v>
      </c>
      <c r="F196" s="6">
        <v>24</v>
      </c>
      <c r="I196" s="3" t="s">
        <v>15</v>
      </c>
      <c r="J196" s="69">
        <f t="shared" si="29"/>
        <v>30</v>
      </c>
      <c r="L196" s="45">
        <f t="shared" si="30"/>
        <v>0</v>
      </c>
      <c r="M196" s="46">
        <f t="shared" si="31"/>
        <v>30</v>
      </c>
    </row>
    <row r="197" spans="1:13" x14ac:dyDescent="0.3">
      <c r="A197" s="34">
        <v>43473</v>
      </c>
      <c r="B197" t="s">
        <v>10</v>
      </c>
      <c r="C197" s="40" t="s">
        <v>223</v>
      </c>
      <c r="D197" s="5">
        <v>1.87</v>
      </c>
      <c r="F197" s="6">
        <v>28</v>
      </c>
      <c r="I197" s="3" t="s">
        <v>16</v>
      </c>
      <c r="J197" s="69">
        <f t="shared" si="29"/>
        <v>-28</v>
      </c>
      <c r="L197" s="45">
        <f t="shared" si="30"/>
        <v>0</v>
      </c>
      <c r="M197" s="46">
        <f t="shared" si="31"/>
        <v>-28</v>
      </c>
    </row>
    <row r="198" spans="1:13" x14ac:dyDescent="0.3">
      <c r="A198" s="34">
        <v>43473</v>
      </c>
      <c r="B198" t="s">
        <v>9</v>
      </c>
      <c r="C198" s="40" t="s">
        <v>224</v>
      </c>
      <c r="D198" s="5">
        <v>2.04</v>
      </c>
      <c r="F198" s="6">
        <v>10</v>
      </c>
      <c r="I198" s="3" t="s">
        <v>15</v>
      </c>
      <c r="J198" s="69">
        <f t="shared" si="29"/>
        <v>10.399999999999999</v>
      </c>
      <c r="L198" s="45">
        <f t="shared" si="30"/>
        <v>0</v>
      </c>
      <c r="M198" s="46">
        <f t="shared" si="31"/>
        <v>10.399999999999999</v>
      </c>
    </row>
    <row r="199" spans="1:13" x14ac:dyDescent="0.3">
      <c r="A199" s="34">
        <v>43473</v>
      </c>
      <c r="B199" t="s">
        <v>9</v>
      </c>
      <c r="C199" s="40" t="s">
        <v>225</v>
      </c>
      <c r="D199" s="5">
        <v>1.88</v>
      </c>
      <c r="F199" s="6">
        <v>10</v>
      </c>
      <c r="I199" s="3" t="s">
        <v>16</v>
      </c>
      <c r="J199" s="69">
        <f t="shared" si="29"/>
        <v>-10</v>
      </c>
      <c r="L199" s="45">
        <f t="shared" si="30"/>
        <v>0</v>
      </c>
      <c r="M199" s="46">
        <f t="shared" si="31"/>
        <v>-10</v>
      </c>
    </row>
    <row r="200" spans="1:13" x14ac:dyDescent="0.3">
      <c r="A200" s="34">
        <v>43473</v>
      </c>
      <c r="B200" t="s">
        <v>9</v>
      </c>
      <c r="C200" s="40" t="s">
        <v>226</v>
      </c>
      <c r="D200" s="5">
        <v>2.1</v>
      </c>
      <c r="F200" s="6">
        <v>10</v>
      </c>
      <c r="I200" s="3" t="s">
        <v>16</v>
      </c>
      <c r="J200" s="69">
        <f t="shared" si="29"/>
        <v>-10</v>
      </c>
      <c r="L200" s="45">
        <f t="shared" si="30"/>
        <v>0</v>
      </c>
      <c r="M200" s="46">
        <f t="shared" si="31"/>
        <v>-10</v>
      </c>
    </row>
    <row r="201" spans="1:13" x14ac:dyDescent="0.3">
      <c r="A201" s="34">
        <v>43473</v>
      </c>
      <c r="B201" t="s">
        <v>9</v>
      </c>
      <c r="C201" s="40" t="s">
        <v>148</v>
      </c>
      <c r="D201" s="5">
        <v>1.55</v>
      </c>
      <c r="F201" s="6">
        <v>10</v>
      </c>
      <c r="I201" s="3" t="s">
        <v>16</v>
      </c>
      <c r="J201" s="69">
        <f t="shared" si="29"/>
        <v>-10</v>
      </c>
      <c r="L201" s="45">
        <f t="shared" si="30"/>
        <v>0</v>
      </c>
      <c r="M201" s="46">
        <f t="shared" si="31"/>
        <v>-10</v>
      </c>
    </row>
    <row r="202" spans="1:13" x14ac:dyDescent="0.3">
      <c r="A202" s="34">
        <v>43473</v>
      </c>
      <c r="B202" t="s">
        <v>9</v>
      </c>
      <c r="C202" s="40" t="s">
        <v>227</v>
      </c>
      <c r="D202" s="5">
        <v>1.87</v>
      </c>
      <c r="F202" s="6">
        <v>10</v>
      </c>
      <c r="I202" s="3" t="s">
        <v>16</v>
      </c>
      <c r="J202" s="69">
        <f t="shared" si="29"/>
        <v>-10</v>
      </c>
      <c r="L202" s="45">
        <f t="shared" si="30"/>
        <v>0</v>
      </c>
      <c r="M202" s="46">
        <f t="shared" si="31"/>
        <v>-10</v>
      </c>
    </row>
    <row r="203" spans="1:13" x14ac:dyDescent="0.3">
      <c r="A203" s="34">
        <v>43473</v>
      </c>
      <c r="B203" t="s">
        <v>9</v>
      </c>
      <c r="C203" s="40" t="s">
        <v>228</v>
      </c>
      <c r="D203" s="5">
        <v>1.87</v>
      </c>
      <c r="F203" s="6">
        <v>10</v>
      </c>
      <c r="I203" s="3" t="s">
        <v>16</v>
      </c>
      <c r="J203" s="69">
        <f t="shared" si="29"/>
        <v>-10</v>
      </c>
      <c r="L203" s="45">
        <f t="shared" si="30"/>
        <v>0</v>
      </c>
      <c r="M203" s="46">
        <f t="shared" si="31"/>
        <v>-10</v>
      </c>
    </row>
    <row r="204" spans="1:13" x14ac:dyDescent="0.3">
      <c r="A204" s="34">
        <v>43473</v>
      </c>
      <c r="B204" t="s">
        <v>10</v>
      </c>
      <c r="C204" s="40" t="s">
        <v>182</v>
      </c>
      <c r="D204" s="5">
        <v>1.83</v>
      </c>
      <c r="F204" s="6">
        <v>10</v>
      </c>
      <c r="I204" s="3" t="s">
        <v>15</v>
      </c>
      <c r="J204" s="69">
        <f t="shared" si="29"/>
        <v>8.3000000000000007</v>
      </c>
      <c r="L204" s="45">
        <f t="shared" si="30"/>
        <v>0</v>
      </c>
      <c r="M204" s="46">
        <f t="shared" si="31"/>
        <v>8.3000000000000007</v>
      </c>
    </row>
    <row r="205" spans="1:13" s="2" customFormat="1" x14ac:dyDescent="0.3">
      <c r="A205" s="37">
        <v>43473</v>
      </c>
      <c r="B205" s="2" t="s">
        <v>10</v>
      </c>
      <c r="C205" s="83" t="s">
        <v>229</v>
      </c>
      <c r="D205" s="56">
        <v>1.87</v>
      </c>
      <c r="E205" s="56"/>
      <c r="F205" s="38">
        <v>10</v>
      </c>
      <c r="G205" s="63"/>
      <c r="H205" s="64"/>
      <c r="I205" s="39" t="s">
        <v>15</v>
      </c>
      <c r="J205" s="51">
        <f t="shared" si="29"/>
        <v>8.7000000000000028</v>
      </c>
      <c r="K205" s="39"/>
      <c r="L205" s="20">
        <f t="shared" si="30"/>
        <v>0</v>
      </c>
      <c r="M205" s="72">
        <f t="shared" si="31"/>
        <v>8.7000000000000028</v>
      </c>
    </row>
    <row r="206" spans="1:13" x14ac:dyDescent="0.3">
      <c r="A206" s="34">
        <v>43474</v>
      </c>
      <c r="B206" s="40" t="s">
        <v>9</v>
      </c>
      <c r="C206" s="40" t="s">
        <v>231</v>
      </c>
      <c r="D206" s="5">
        <v>2.0099999999999998</v>
      </c>
      <c r="F206" s="6">
        <v>10</v>
      </c>
      <c r="I206" s="3" t="s">
        <v>16</v>
      </c>
      <c r="J206" s="69">
        <f t="shared" si="29"/>
        <v>-10</v>
      </c>
      <c r="L206" s="45">
        <f t="shared" si="30"/>
        <v>0</v>
      </c>
      <c r="M206" s="46">
        <f t="shared" si="31"/>
        <v>-10</v>
      </c>
    </row>
    <row r="207" spans="1:13" x14ac:dyDescent="0.3">
      <c r="A207" s="34">
        <v>43474</v>
      </c>
      <c r="B207" s="40" t="s">
        <v>9</v>
      </c>
      <c r="C207" s="40" t="s">
        <v>177</v>
      </c>
      <c r="D207" s="5">
        <v>1.61</v>
      </c>
      <c r="F207" s="6">
        <v>10</v>
      </c>
      <c r="I207" s="3" t="s">
        <v>16</v>
      </c>
      <c r="J207" s="69">
        <f t="shared" si="29"/>
        <v>-10</v>
      </c>
      <c r="L207" s="45">
        <f t="shared" si="30"/>
        <v>0</v>
      </c>
      <c r="M207" s="46">
        <f t="shared" si="31"/>
        <v>-10</v>
      </c>
    </row>
    <row r="208" spans="1:13" x14ac:dyDescent="0.3">
      <c r="A208" s="34">
        <v>43474</v>
      </c>
      <c r="B208" s="40" t="s">
        <v>9</v>
      </c>
      <c r="C208" s="40" t="s">
        <v>86</v>
      </c>
      <c r="D208" s="5">
        <v>1.77</v>
      </c>
      <c r="F208" s="6">
        <v>10</v>
      </c>
      <c r="I208" s="3" t="s">
        <v>15</v>
      </c>
      <c r="J208" s="69">
        <f t="shared" si="29"/>
        <v>7.6999999999999993</v>
      </c>
      <c r="L208" s="45">
        <f t="shared" si="30"/>
        <v>0</v>
      </c>
      <c r="M208" s="46">
        <f t="shared" si="31"/>
        <v>7.6999999999999993</v>
      </c>
    </row>
    <row r="209" spans="1:13" x14ac:dyDescent="0.3">
      <c r="A209" s="34">
        <v>43474</v>
      </c>
      <c r="B209" s="40" t="s">
        <v>9</v>
      </c>
      <c r="C209" s="40" t="s">
        <v>232</v>
      </c>
      <c r="D209" s="5">
        <v>1.79</v>
      </c>
      <c r="F209" s="6">
        <v>10</v>
      </c>
      <c r="I209" s="3" t="s">
        <v>234</v>
      </c>
      <c r="J209" s="69">
        <f t="shared" si="29"/>
        <v>7.8999999999999986</v>
      </c>
      <c r="L209" s="45">
        <f t="shared" si="30"/>
        <v>0</v>
      </c>
      <c r="M209" s="46">
        <f t="shared" si="31"/>
        <v>7.8999999999999986</v>
      </c>
    </row>
    <row r="210" spans="1:13" x14ac:dyDescent="0.3">
      <c r="A210" s="34">
        <v>43474</v>
      </c>
      <c r="B210" s="40" t="s">
        <v>9</v>
      </c>
      <c r="C210" s="40" t="s">
        <v>233</v>
      </c>
      <c r="D210" s="5">
        <v>2</v>
      </c>
      <c r="F210" s="6">
        <v>10</v>
      </c>
      <c r="I210" s="3" t="s">
        <v>234</v>
      </c>
      <c r="J210" s="69">
        <f t="shared" si="29"/>
        <v>10</v>
      </c>
      <c r="L210" s="45">
        <f t="shared" si="30"/>
        <v>0</v>
      </c>
      <c r="M210" s="46">
        <f t="shared" si="31"/>
        <v>10</v>
      </c>
    </row>
    <row r="211" spans="1:13" s="1" customFormat="1" x14ac:dyDescent="0.3">
      <c r="A211" s="36">
        <v>43480</v>
      </c>
      <c r="B211" s="43" t="s">
        <v>10</v>
      </c>
      <c r="C211" s="43" t="s">
        <v>235</v>
      </c>
      <c r="D211" s="7">
        <v>1.78</v>
      </c>
      <c r="E211" s="7"/>
      <c r="F211" s="8">
        <v>10</v>
      </c>
      <c r="G211" s="57"/>
      <c r="H211" s="58"/>
      <c r="I211" s="4" t="s">
        <v>16</v>
      </c>
      <c r="J211" s="65">
        <f t="shared" si="29"/>
        <v>-10</v>
      </c>
      <c r="K211" s="4"/>
      <c r="L211" s="22">
        <f t="shared" si="30"/>
        <v>0</v>
      </c>
      <c r="M211" s="66">
        <f t="shared" si="31"/>
        <v>-10</v>
      </c>
    </row>
    <row r="212" spans="1:13" x14ac:dyDescent="0.3">
      <c r="A212" s="34">
        <v>43480</v>
      </c>
      <c r="B212" s="40" t="s">
        <v>10</v>
      </c>
      <c r="C212" s="40" t="s">
        <v>236</v>
      </c>
      <c r="D212" s="5">
        <v>1.87</v>
      </c>
      <c r="F212" s="6">
        <v>10</v>
      </c>
      <c r="I212" s="3" t="s">
        <v>15</v>
      </c>
      <c r="J212" s="69">
        <f t="shared" si="29"/>
        <v>8.7000000000000028</v>
      </c>
      <c r="L212" s="45">
        <f t="shared" si="30"/>
        <v>0</v>
      </c>
      <c r="M212" s="46">
        <f t="shared" si="31"/>
        <v>8.7000000000000028</v>
      </c>
    </row>
    <row r="213" spans="1:13" x14ac:dyDescent="0.3">
      <c r="A213" s="34">
        <v>43480</v>
      </c>
      <c r="B213" s="40" t="s">
        <v>10</v>
      </c>
      <c r="C213" s="40" t="s">
        <v>144</v>
      </c>
      <c r="D213" s="5">
        <v>2.1</v>
      </c>
      <c r="F213" s="6">
        <v>10</v>
      </c>
      <c r="I213" s="3" t="s">
        <v>15</v>
      </c>
      <c r="J213" s="69">
        <f t="shared" si="29"/>
        <v>11</v>
      </c>
      <c r="L213" s="45">
        <f t="shared" si="30"/>
        <v>0</v>
      </c>
      <c r="M213" s="46">
        <f t="shared" si="31"/>
        <v>11</v>
      </c>
    </row>
    <row r="214" spans="1:13" s="2" customFormat="1" x14ac:dyDescent="0.3">
      <c r="A214" s="37">
        <v>43480</v>
      </c>
      <c r="B214" s="83" t="s">
        <v>10</v>
      </c>
      <c r="C214" s="83" t="s">
        <v>237</v>
      </c>
      <c r="D214" s="56">
        <v>1.83</v>
      </c>
      <c r="E214" s="56"/>
      <c r="F214" s="38">
        <v>10</v>
      </c>
      <c r="G214" s="63"/>
      <c r="H214" s="64"/>
      <c r="I214" s="39" t="s">
        <v>15</v>
      </c>
      <c r="J214" s="51">
        <f t="shared" si="29"/>
        <v>8.3000000000000007</v>
      </c>
      <c r="K214" s="39"/>
      <c r="L214" s="20">
        <f t="shared" si="30"/>
        <v>0</v>
      </c>
      <c r="M214" s="72">
        <f t="shared" si="31"/>
        <v>8.3000000000000007</v>
      </c>
    </row>
  </sheetData>
  <autoFilter ref="A2:N118" xr:uid="{C495B646-4148-40E1-952F-15C071FCCAB6}"/>
  <conditionalFormatting sqref="I3:I1048576">
    <cfRule type="expression" dxfId="14" priority="15">
      <formula>AND(I3&lt;&gt;"Win", I3&lt;&gt;"")</formula>
    </cfRule>
    <cfRule type="expression" dxfId="13" priority="16">
      <formula>I3="Win"</formula>
    </cfRule>
  </conditionalFormatting>
  <conditionalFormatting sqref="B1:B72 B74:B105 B107:B1048576">
    <cfRule type="cellIs" dxfId="12" priority="11" operator="equal">
      <formula>"Ladbrokes"</formula>
    </cfRule>
    <cfRule type="cellIs" dxfId="11" priority="12" operator="equal">
      <formula>"Sportsbet"</formula>
    </cfRule>
    <cfRule type="cellIs" dxfId="10" priority="13" operator="equal">
      <formula>"Betfair"</formula>
    </cfRule>
  </conditionalFormatting>
  <conditionalFormatting sqref="B73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106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172:C185 C188:C214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11"/>
  <sheetViews>
    <sheetView showGridLines="0" workbookViewId="0">
      <selection activeCell="F6" sqref="F6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2" width="8.88671875" style="13"/>
    <col min="13" max="13" width="10.33203125" style="13" bestFit="1" customWidth="1"/>
  </cols>
  <sheetData>
    <row r="2" spans="2:14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  <c r="N2" s="2" t="s">
        <v>153</v>
      </c>
    </row>
    <row r="3" spans="2:14" x14ac:dyDescent="0.3">
      <c r="B3" s="49" t="s">
        <v>5</v>
      </c>
      <c r="C3" s="78">
        <v>118.71</v>
      </c>
      <c r="D3" s="78">
        <f>SUMIFS(Master!F:F,Master!B:B,Exchange!B3)</f>
        <v>215.32</v>
      </c>
      <c r="E3" s="80">
        <f>COUNTIF(Master!B:B,Exchange!B3)</f>
        <v>10</v>
      </c>
      <c r="F3" s="45">
        <f t="shared" ref="F3:F5" si="0">SUMIFS(L:L,K:K, B3)-SUMIFS(M:M,K:K,B3)</f>
        <v>-150</v>
      </c>
      <c r="G3" s="78">
        <f>SUMIFS(Master!M:M, Master!B:B,Exchange!B3)</f>
        <v>131.75</v>
      </c>
      <c r="H3" s="78">
        <f t="shared" ref="H3:H4" si="1">SUM(C3,F3,G3)</f>
        <v>100.46</v>
      </c>
      <c r="J3" s="75">
        <v>43460</v>
      </c>
      <c r="K3" t="s">
        <v>9</v>
      </c>
      <c r="M3" s="13">
        <v>100</v>
      </c>
    </row>
    <row r="4" spans="2:14" x14ac:dyDescent="0.3">
      <c r="B4" s="49" t="s">
        <v>9</v>
      </c>
      <c r="C4" s="78">
        <v>325</v>
      </c>
      <c r="D4" s="78">
        <f>SUMIFS(Master!F:F,Master!B:B,Exchange!B4)</f>
        <v>1753.8</v>
      </c>
      <c r="E4" s="80">
        <f>COUNTIF(Master!B:B,Exchange!B4)</f>
        <v>138</v>
      </c>
      <c r="F4" s="45">
        <f t="shared" si="0"/>
        <v>200</v>
      </c>
      <c r="G4" s="78">
        <f>SUMIFS(Master!M:M, Master!B:B,Exchange!B4)</f>
        <v>-283.63000000000005</v>
      </c>
      <c r="H4" s="78">
        <f t="shared" si="1"/>
        <v>241.36999999999995</v>
      </c>
      <c r="J4" s="75">
        <v>43456</v>
      </c>
      <c r="K4" t="s">
        <v>10</v>
      </c>
      <c r="L4" s="13">
        <v>50</v>
      </c>
    </row>
    <row r="5" spans="2:14" x14ac:dyDescent="0.3">
      <c r="B5" s="49" t="s">
        <v>10</v>
      </c>
      <c r="C5" s="78">
        <v>34.200000000000003</v>
      </c>
      <c r="D5" s="78">
        <f>SUMIFS(Master!F:F,Master!B:B,Exchange!B5)</f>
        <v>1024.8</v>
      </c>
      <c r="E5" s="80">
        <f>COUNTIF(Master!B:B,Exchange!B5)</f>
        <v>64</v>
      </c>
      <c r="F5" s="45">
        <f t="shared" si="0"/>
        <v>50</v>
      </c>
      <c r="G5" s="78">
        <f>SUMIFS(Master!M:M, Master!B:B,Exchange!B5)</f>
        <v>226.73000000000008</v>
      </c>
      <c r="H5" s="78">
        <f t="shared" ref="H5:H6" si="2">SUM(C5,F5,G5)</f>
        <v>310.93000000000006</v>
      </c>
      <c r="J5" s="75">
        <v>43461</v>
      </c>
      <c r="K5" t="s">
        <v>10</v>
      </c>
      <c r="L5" s="13">
        <v>100</v>
      </c>
    </row>
    <row r="6" spans="2:14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100</v>
      </c>
      <c r="G6" s="79">
        <f t="shared" si="3"/>
        <v>74.850000000000023</v>
      </c>
      <c r="H6" s="79">
        <f t="shared" si="2"/>
        <v>652.76</v>
      </c>
      <c r="J6" s="75">
        <v>43462</v>
      </c>
      <c r="K6" t="s">
        <v>9</v>
      </c>
      <c r="L6" s="13">
        <v>100</v>
      </c>
    </row>
    <row r="7" spans="2:14" x14ac:dyDescent="0.3">
      <c r="F7" s="50" t="s">
        <v>78</v>
      </c>
      <c r="G7" s="82" t="b">
        <f>Overall!E3-G6 &lt; 0.01</f>
        <v>1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4" x14ac:dyDescent="0.3">
      <c r="J8" s="75">
        <v>43468</v>
      </c>
      <c r="K8" t="s">
        <v>9</v>
      </c>
      <c r="L8" s="13">
        <v>100</v>
      </c>
    </row>
    <row r="9" spans="2:14" x14ac:dyDescent="0.3">
      <c r="J9" s="75">
        <v>43469</v>
      </c>
      <c r="K9" t="s">
        <v>5</v>
      </c>
      <c r="M9" s="13">
        <v>150</v>
      </c>
    </row>
    <row r="10" spans="2:14" x14ac:dyDescent="0.3">
      <c r="J10" s="75">
        <v>43471</v>
      </c>
      <c r="K10" t="s">
        <v>9</v>
      </c>
      <c r="L10" s="13">
        <v>100</v>
      </c>
    </row>
    <row r="11" spans="2:14" x14ac:dyDescent="0.3">
      <c r="J11" s="75">
        <v>43108</v>
      </c>
      <c r="K11" t="s">
        <v>10</v>
      </c>
      <c r="M11" s="13">
        <v>400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2019-01-15T07:00:31Z</dcterms:modified>
</cp:coreProperties>
</file>