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51087028-3CA7-4D69-A5E8-1B58A62572EC}" xr6:coauthVersionLast="40" xr6:coauthVersionMax="40" xr10:uidLastSave="{00000000-0000-0000-0000-000000000000}"/>
  <bookViews>
    <workbookView xWindow="0" yWindow="0" windowWidth="23040" windowHeight="8988" activeTab="2" xr2:uid="{2A9291FE-3680-40F6-A028-104B01FB4D86}"/>
  </bookViews>
  <sheets>
    <sheet name="Overall" sheetId="3" r:id="rId1"/>
    <sheet name="Day by Day" sheetId="2" r:id="rId2"/>
    <sheet name="Exchange" sheetId="4" r:id="rId3"/>
    <sheet name="Master" sheetId="1" r:id="rId4"/>
  </sheets>
  <definedNames>
    <definedName name="_xlnm._FilterDatabase" localSheetId="3" hidden="1">Master!$A$2:$N$52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4" l="1"/>
  <c r="H5" i="4"/>
  <c r="H6" i="4"/>
  <c r="H3" i="4"/>
  <c r="H4" i="4"/>
  <c r="E3" i="4"/>
  <c r="E4" i="4"/>
  <c r="E5" i="4"/>
  <c r="D3" i="4"/>
  <c r="D4" i="4"/>
  <c r="D5" i="4"/>
  <c r="F3" i="4"/>
  <c r="F4" i="4"/>
  <c r="F5" i="4"/>
  <c r="L71" i="1"/>
  <c r="Q70" i="1"/>
  <c r="M71" i="1" l="1"/>
  <c r="J70" i="1"/>
  <c r="J69" i="1"/>
  <c r="L69" i="1" s="1"/>
  <c r="M69" i="1" s="1"/>
  <c r="J68" i="1"/>
  <c r="L68" i="1" s="1"/>
  <c r="M68" i="1" s="1"/>
  <c r="J67" i="1"/>
  <c r="J66" i="1"/>
  <c r="J65" i="1"/>
  <c r="L65" i="1" s="1"/>
  <c r="M65" i="1" s="1"/>
  <c r="J64" i="1"/>
  <c r="L64" i="1" s="1"/>
  <c r="M64" i="1" s="1"/>
  <c r="J63" i="1"/>
  <c r="J62" i="1"/>
  <c r="J61" i="1"/>
  <c r="L61" i="1" s="1"/>
  <c r="M61" i="1" s="1"/>
  <c r="J60" i="1"/>
  <c r="L60" i="1" s="1"/>
  <c r="M60" i="1" s="1"/>
  <c r="J59" i="1"/>
  <c r="J58" i="1"/>
  <c r="J57" i="1"/>
  <c r="L57" i="1" s="1"/>
  <c r="M57" i="1" s="1"/>
  <c r="J56" i="1"/>
  <c r="L56" i="1" s="1"/>
  <c r="M56" i="1" s="1"/>
  <c r="J55" i="1"/>
  <c r="J54" i="1"/>
  <c r="E24" i="2"/>
  <c r="D24" i="2"/>
  <c r="C24" i="2"/>
  <c r="J53" i="1"/>
  <c r="L53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L55" i="1" l="1"/>
  <c r="M55" i="1" s="1"/>
  <c r="L59" i="1"/>
  <c r="M59" i="1" s="1"/>
  <c r="L63" i="1"/>
  <c r="M63" i="1" s="1"/>
  <c r="L67" i="1"/>
  <c r="M67" i="1" s="1"/>
  <c r="L54" i="1"/>
  <c r="M54" i="1" s="1"/>
  <c r="L58" i="1"/>
  <c r="M58" i="1" s="1"/>
  <c r="L62" i="1"/>
  <c r="M62" i="1" s="1"/>
  <c r="L66" i="1"/>
  <c r="M66" i="1" s="1"/>
  <c r="L70" i="1"/>
  <c r="M70" i="1" s="1"/>
  <c r="M53" i="1"/>
  <c r="G3" i="3"/>
  <c r="H3" i="3"/>
  <c r="F24" i="2" l="1"/>
  <c r="G24" i="2"/>
  <c r="I3" i="3"/>
  <c r="C6" i="4"/>
  <c r="F6" i="4"/>
  <c r="H24" i="2" l="1"/>
  <c r="D23" i="2"/>
  <c r="C23" i="2"/>
  <c r="J52" i="1"/>
  <c r="J51" i="1"/>
  <c r="L51" i="1" s="1"/>
  <c r="M51" i="1" s="1"/>
  <c r="J50" i="1"/>
  <c r="L50" i="1" s="1"/>
  <c r="M50" i="1" s="1"/>
  <c r="J49" i="1"/>
  <c r="L49" i="1" s="1"/>
  <c r="J48" i="1"/>
  <c r="J47" i="1"/>
  <c r="L47" i="1" s="1"/>
  <c r="M47" i="1" s="1"/>
  <c r="J46" i="1"/>
  <c r="L46" i="1" s="1"/>
  <c r="M46" i="1" s="1"/>
  <c r="J45" i="1"/>
  <c r="L45" i="1" s="1"/>
  <c r="J44" i="1"/>
  <c r="J43" i="1"/>
  <c r="L43" i="1" s="1"/>
  <c r="M43" i="1" s="1"/>
  <c r="J42" i="1"/>
  <c r="L42" i="1" s="1"/>
  <c r="M42" i="1" s="1"/>
  <c r="J41" i="1"/>
  <c r="J40" i="1"/>
  <c r="J39" i="1"/>
  <c r="L39" i="1" s="1"/>
  <c r="M39" i="1" s="1"/>
  <c r="J38" i="1"/>
  <c r="L38" i="1" s="1"/>
  <c r="M38" i="1" s="1"/>
  <c r="J37" i="1"/>
  <c r="J36" i="1"/>
  <c r="E23" i="2" l="1"/>
  <c r="L37" i="1"/>
  <c r="M37" i="1" s="1"/>
  <c r="L41" i="1"/>
  <c r="M41" i="1" s="1"/>
  <c r="L40" i="1"/>
  <c r="M40" i="1" s="1"/>
  <c r="L44" i="1"/>
  <c r="M44" i="1" s="1"/>
  <c r="M45" i="1"/>
  <c r="L48" i="1"/>
  <c r="M48" i="1" s="1"/>
  <c r="M49" i="1"/>
  <c r="L52" i="1"/>
  <c r="M52" i="1" s="1"/>
  <c r="L36" i="1"/>
  <c r="M36" i="1" s="1"/>
  <c r="J35" i="1"/>
  <c r="L35" i="1" s="1"/>
  <c r="J34" i="1"/>
  <c r="L34" i="1" s="1"/>
  <c r="J33" i="1"/>
  <c r="J32" i="1"/>
  <c r="L32" i="1" s="1"/>
  <c r="L33" i="1" l="1"/>
  <c r="M33" i="1" s="1"/>
  <c r="G23" i="2"/>
  <c r="H23" i="2" s="1"/>
  <c r="F23" i="2"/>
  <c r="M32" i="1"/>
  <c r="M35" i="1"/>
  <c r="M34" i="1"/>
  <c r="J31" i="1"/>
  <c r="L31" i="1" s="1"/>
  <c r="J30" i="1"/>
  <c r="L30" i="1" s="1"/>
  <c r="J29" i="1"/>
  <c r="L29" i="1" s="1"/>
  <c r="J28" i="1"/>
  <c r="J27" i="1"/>
  <c r="J26" i="1"/>
  <c r="L26" i="1" s="1"/>
  <c r="J25" i="1"/>
  <c r="L25" i="1" s="1"/>
  <c r="J24" i="1"/>
  <c r="J23" i="1"/>
  <c r="J22" i="1"/>
  <c r="L22" i="1" s="1"/>
  <c r="J21" i="1"/>
  <c r="L21" i="1" s="1"/>
  <c r="J20" i="1"/>
  <c r="J19" i="1"/>
  <c r="L19" i="1" s="1"/>
  <c r="J18" i="1"/>
  <c r="L18" i="1" s="1"/>
  <c r="J17" i="1"/>
  <c r="L17" i="1" s="1"/>
  <c r="J16" i="1"/>
  <c r="J15" i="1"/>
  <c r="L15" i="1" s="1"/>
  <c r="J14" i="1"/>
  <c r="L14" i="1" s="1"/>
  <c r="D22" i="2"/>
  <c r="C22" i="2"/>
  <c r="L16" i="1" l="1"/>
  <c r="M16" i="1" s="1"/>
  <c r="L20" i="1"/>
  <c r="M20" i="1" s="1"/>
  <c r="L24" i="1"/>
  <c r="M24" i="1" s="1"/>
  <c r="L28" i="1"/>
  <c r="M28" i="1" s="1"/>
  <c r="E22" i="2"/>
  <c r="L23" i="1"/>
  <c r="M23" i="1" s="1"/>
  <c r="L27" i="1"/>
  <c r="M27" i="1" s="1"/>
  <c r="M21" i="1"/>
  <c r="M19" i="1"/>
  <c r="M15" i="1"/>
  <c r="M17" i="1"/>
  <c r="M25" i="1"/>
  <c r="M31" i="1"/>
  <c r="M30" i="1"/>
  <c r="M22" i="1"/>
  <c r="M18" i="1"/>
  <c r="M26" i="1"/>
  <c r="M29" i="1"/>
  <c r="G19" i="2"/>
  <c r="F19" i="2"/>
  <c r="E19" i="2"/>
  <c r="D19" i="2"/>
  <c r="C19" i="2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J5" i="1"/>
  <c r="L5" i="1" s="1"/>
  <c r="J4" i="1"/>
  <c r="L4" i="1" s="1"/>
  <c r="J3" i="1"/>
  <c r="L3" i="1" s="1"/>
  <c r="C3" i="3"/>
  <c r="B3" i="3"/>
  <c r="D21" i="2"/>
  <c r="D20" i="2"/>
  <c r="C21" i="2"/>
  <c r="C20" i="2"/>
  <c r="M10" i="1" l="1"/>
  <c r="L6" i="1"/>
  <c r="M6" i="1" s="1"/>
  <c r="I19" i="2"/>
  <c r="M7" i="1"/>
  <c r="M3" i="1"/>
  <c r="M11" i="1"/>
  <c r="F22" i="2"/>
  <c r="M14" i="1"/>
  <c r="G22" i="2" s="1"/>
  <c r="H19" i="2"/>
  <c r="M13" i="1"/>
  <c r="M9" i="1"/>
  <c r="M5" i="1"/>
  <c r="M12" i="1"/>
  <c r="M8" i="1"/>
  <c r="M4" i="1"/>
  <c r="D3" i="3"/>
  <c r="E20" i="2"/>
  <c r="E21" i="2"/>
  <c r="G4" i="4" l="1"/>
  <c r="G21" i="2"/>
  <c r="H21" i="2" s="1"/>
  <c r="G5" i="4"/>
  <c r="G3" i="4"/>
  <c r="F21" i="2"/>
  <c r="H22" i="2"/>
  <c r="F20" i="2"/>
  <c r="E3" i="3"/>
  <c r="G20" i="2"/>
  <c r="I24" i="2" s="1"/>
  <c r="G6" i="4" l="1"/>
  <c r="F3" i="3"/>
  <c r="I22" i="2"/>
  <c r="I23" i="2"/>
  <c r="H20" i="2"/>
  <c r="I21" i="2"/>
  <c r="I20" i="2"/>
  <c r="G7" i="4" l="1"/>
</calcChain>
</file>

<file path=xl/sharedStrings.xml><?xml version="1.0" encoding="utf-8"?>
<sst xmlns="http://schemas.openxmlformats.org/spreadsheetml/2006/main" count="252" uniqueCount="104">
  <si>
    <t>Market</t>
  </si>
  <si>
    <t>Exchange</t>
  </si>
  <si>
    <t>Odds</t>
  </si>
  <si>
    <t>Stake</t>
  </si>
  <si>
    <t>Outcome</t>
  </si>
  <si>
    <t>Betfair</t>
  </si>
  <si>
    <t>Date</t>
  </si>
  <si>
    <t>Cavs win</t>
  </si>
  <si>
    <t>Bojan Bogdanovic Under (+15.5)</t>
  </si>
  <si>
    <t>Sportsbet</t>
  </si>
  <si>
    <t>Ladbrokes</t>
  </si>
  <si>
    <t>Kyle Kuzma Under 20.5</t>
  </si>
  <si>
    <t>Lakers win</t>
  </si>
  <si>
    <t>Nuggets win</t>
  </si>
  <si>
    <t>Fees</t>
  </si>
  <si>
    <t>Win</t>
  </si>
  <si>
    <t>Lose</t>
  </si>
  <si>
    <t>Net PL</t>
  </si>
  <si>
    <t>Gross PL</t>
  </si>
  <si>
    <t>Pelicans win</t>
  </si>
  <si>
    <t>Julius Randle under 22.5</t>
  </si>
  <si>
    <t>Jrue Holiday under 22.5</t>
  </si>
  <si>
    <t>Marc Gasol over 15.5</t>
  </si>
  <si>
    <t>Anthony Davis under 30.5</t>
  </si>
  <si>
    <t>Number of bets</t>
  </si>
  <si>
    <t>Gross profit</t>
  </si>
  <si>
    <t>Net profit</t>
  </si>
  <si>
    <t>Nemanja Bjelica Under 10.5</t>
  </si>
  <si>
    <t>Bets placed</t>
  </si>
  <si>
    <t>Net Returns</t>
  </si>
  <si>
    <t>Fees (% of gross)</t>
  </si>
  <si>
    <t>Net Return</t>
  </si>
  <si>
    <t>Cumulative Net Profit</t>
  </si>
  <si>
    <t>Juan Hernangomez under 11.5</t>
  </si>
  <si>
    <t>Deandre Ayton over 16.5</t>
  </si>
  <si>
    <t>Pascal Siakam under 17.5</t>
  </si>
  <si>
    <t>Fred VanVleet under 14.5</t>
  </si>
  <si>
    <t>Trevor Ariza Under (13.5)</t>
  </si>
  <si>
    <t>Joel Embiid Under (25.5)</t>
  </si>
  <si>
    <t>Dwyane Wade Under (13.5)</t>
  </si>
  <si>
    <t>Brook Lopez Under (4.5 REB)</t>
  </si>
  <si>
    <t>Giannis Antetokounmpo Under (6.5 AST)</t>
  </si>
  <si>
    <t>James Harden Under (33.5)</t>
  </si>
  <si>
    <t>Eric Gordon Under (18.5)</t>
  </si>
  <si>
    <t>Clint Capela Under (15.5)</t>
  </si>
  <si>
    <t>PJ Tucker Under (9.5)</t>
  </si>
  <si>
    <t>James Harden Under (6.5 rebounds)</t>
  </si>
  <si>
    <t>Houston Win</t>
  </si>
  <si>
    <t>Juancho Hernangomez Under (12.5)</t>
  </si>
  <si>
    <t>Lou Williams Over (16.5)</t>
  </si>
  <si>
    <t>Denver win</t>
  </si>
  <si>
    <t>Stephen Curry Under (28.5)</t>
  </si>
  <si>
    <t xml:space="preserve">Kevin Durant Over (5.5 AST) </t>
  </si>
  <si>
    <t>Luka Doncic under 5.5 AST</t>
  </si>
  <si>
    <t>lose</t>
  </si>
  <si>
    <t>Wizards win</t>
  </si>
  <si>
    <t>Checked</t>
  </si>
  <si>
    <t>Dewayne Dedmon under 8.5</t>
  </si>
  <si>
    <t>Andre Drummond over 15.5 REB</t>
  </si>
  <si>
    <t>Hassan Whitesode over 11.5</t>
  </si>
  <si>
    <t>Aaron Gordon under 3.5 assists</t>
  </si>
  <si>
    <t>DJ Augustin under 4.5 assists</t>
  </si>
  <si>
    <t>Luka Doncic over 18.5</t>
  </si>
  <si>
    <t>Luka Doncic over 5.5 REB</t>
  </si>
  <si>
    <t>Kyle Kuzma under 18.5</t>
  </si>
  <si>
    <t>Marc Gasol under 9.5 REB</t>
  </si>
  <si>
    <t>Kyle Kuzma under 6.5 REB</t>
  </si>
  <si>
    <t>Lonzo Ball over 4.5 AST</t>
  </si>
  <si>
    <t>Nikola Vucevic under 3.5 AST</t>
  </si>
  <si>
    <t>Nikola Vucevic under 12.5 REB</t>
  </si>
  <si>
    <t>Tobias Harris under 21.5</t>
  </si>
  <si>
    <t>Danilo Galinari under 19.5</t>
  </si>
  <si>
    <t>Josh Richardson under 3.5 AST</t>
  </si>
  <si>
    <t>Starting Capital</t>
  </si>
  <si>
    <t>Injections</t>
  </si>
  <si>
    <t>Winnings</t>
  </si>
  <si>
    <t>Current balance</t>
  </si>
  <si>
    <t>Total</t>
  </si>
  <si>
    <t>Check</t>
  </si>
  <si>
    <t>Win %</t>
  </si>
  <si>
    <t>Tim Hardaway Jr. Under 22.5</t>
  </si>
  <si>
    <t>Theo</t>
  </si>
  <si>
    <t>Kevin Knox under 16.5</t>
  </si>
  <si>
    <t>Khris Middleton over 17.5</t>
  </si>
  <si>
    <t>Eric bledsoe under 4.5 REB</t>
  </si>
  <si>
    <t>Kevin Knox under 6.5 REB</t>
  </si>
  <si>
    <t>Emmanuel Mudiay under 3.5 REB</t>
  </si>
  <si>
    <t>Khris Middleton under 4.5 AST</t>
  </si>
  <si>
    <t>Tim Hardaway Jr. Under 3.5 AST</t>
  </si>
  <si>
    <t>Emmanuel Mudiay under 4.5 AST</t>
  </si>
  <si>
    <t>Emmanuel Mudiay under 5.5 AST</t>
  </si>
  <si>
    <t>Jerami Grant over 11.5</t>
  </si>
  <si>
    <t>James Harden under 32.5</t>
  </si>
  <si>
    <t>PJ Tucker under 6.5 REB</t>
  </si>
  <si>
    <t>Edge ($)</t>
  </si>
  <si>
    <t>Ben Simmons under 9.5 REB</t>
  </si>
  <si>
    <t>Jae Crowder under 5.5 REB</t>
  </si>
  <si>
    <t>Damian Lillard over 5.5 AST</t>
  </si>
  <si>
    <t>Rudy Gobert under 2.5 AST</t>
  </si>
  <si>
    <t>Ricky Rubio under 6.5 AST</t>
  </si>
  <si>
    <t>Expected profit</t>
  </si>
  <si>
    <t>Deposit</t>
  </si>
  <si>
    <t>Withdraw</t>
  </si>
  <si>
    <t>Amount 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</si>
</sst>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$-C09]* #,##0.00_-;\-[$$-C09]* #,##0.00_-;_-[$$-C09]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1" fillId="0" borderId="6" xfId="0" applyFont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0" fillId="0" borderId="1" xfId="0" applyNumberFormat="1" applyBorder="1"/>
    <xf numFmtId="164" fontId="1" fillId="0" borderId="0" xfId="0" applyNumberFormat="1" applyFont="1" applyFill="1" applyBorder="1" applyAlignme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164" fontId="0" fillId="0" borderId="0" xfId="0" applyNumberFormat="1" applyFont="1" applyFill="1" applyBorder="1" applyAlignment="1"/>
    <xf numFmtId="14" fontId="1" fillId="0" borderId="2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0" fillId="0" borderId="9" xfId="1" applyNumberFormat="1" applyFont="1" applyBorder="1"/>
    <xf numFmtId="9" fontId="0" fillId="0" borderId="4" xfId="2" applyFont="1" applyBorder="1"/>
    <xf numFmtId="14" fontId="0" fillId="0" borderId="3" xfId="0" applyNumberForma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6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2" fontId="1" fillId="0" borderId="2" xfId="0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2" xfId="0" applyBorder="1"/>
    <xf numFmtId="164" fontId="0" fillId="0" borderId="5" xfId="0" applyNumberFormat="1" applyBorder="1"/>
    <xf numFmtId="0" fontId="1" fillId="0" borderId="9" xfId="0" applyFont="1" applyBorder="1"/>
    <xf numFmtId="164" fontId="1" fillId="0" borderId="4" xfId="0" applyNumberFormat="1" applyFont="1" applyBorder="1"/>
    <xf numFmtId="0" fontId="0" fillId="0" borderId="13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4" xfId="0" applyNumberFormat="1" applyBorder="1"/>
    <xf numFmtId="164" fontId="3" fillId="0" borderId="3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0" fillId="0" borderId="0" xfId="0" applyNumberFormat="1"/>
    <xf numFmtId="14" fontId="0" fillId="0" borderId="2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5" fontId="0" fillId="0" borderId="11" xfId="1" applyNumberFormat="1" applyFont="1" applyBorder="1"/>
    <xf numFmtId="164" fontId="4" fillId="0" borderId="10" xfId="0" applyNumberFormat="1" applyFont="1" applyFill="1" applyBorder="1"/>
    <xf numFmtId="0" fontId="4" fillId="0" borderId="10" xfId="0" applyFont="1" applyBorder="1"/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696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'Day by Day'!$D$18</c:f>
              <c:strCache>
                <c:ptCount val="1"/>
                <c:pt idx="0">
                  <c:v> Amount bet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'Day by Day'!$B$19:$B$32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</c:numCache>
            </c:numRef>
          </c:cat>
          <c:val>
            <c:numRef>
              <c:f>'Day by Day'!$D$19:$D$32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35</c:v>
                </c:pt>
                <c:pt idx="2">
                  <c:v>70</c:v>
                </c:pt>
                <c:pt idx="3">
                  <c:v>132</c:v>
                </c:pt>
                <c:pt idx="4">
                  <c:v>85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D-450A-8344-F960F7673F3F}"/>
            </c:ext>
          </c:extLst>
        </c:ser>
        <c:ser>
          <c:idx val="1"/>
          <c:order val="1"/>
          <c:tx>
            <c:strRef>
              <c:f>'Day by Day'!$G$18</c:f>
              <c:strCache>
                <c:ptCount val="1"/>
                <c:pt idx="0">
                  <c:v> Net profit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 by Day'!$B$19:$B$32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</c:numCache>
            </c:numRef>
          </c:cat>
          <c:val>
            <c:numRef>
              <c:f>'Day by Day'!$G$19:$G$32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5.1000000000000085</c:v>
                </c:pt>
                <c:pt idx="3">
                  <c:v>35.69</c:v>
                </c:pt>
                <c:pt idx="4">
                  <c:v>11.950000000000003</c:v>
                </c:pt>
                <c:pt idx="5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811264"/>
        <c:axId val="630813232"/>
      </c:barChart>
      <c:lineChart>
        <c:grouping val="standard"/>
        <c:varyColors val="0"/>
        <c:ser>
          <c:idx val="2"/>
          <c:order val="2"/>
          <c:tx>
            <c:strRef>
              <c:f>'Day by Day'!$I$18</c:f>
              <c:strCache>
                <c:ptCount val="1"/>
                <c:pt idx="0">
                  <c:v> Cumulative Net Profit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'Day by Day'!$I$19:$I$32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45.560000000000009</c:v>
                </c:pt>
                <c:pt idx="3">
                  <c:v>81.25</c:v>
                </c:pt>
                <c:pt idx="4">
                  <c:v>93.2</c:v>
                </c:pt>
                <c:pt idx="5">
                  <c:v>103.4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732096"/>
        <c:axId val="746731440"/>
      </c:lineChart>
      <c:dateAx>
        <c:axId val="630811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3232"/>
        <c:crosses val="autoZero"/>
        <c:auto val="1"/>
        <c:lblOffset val="100"/>
        <c:baseTimeUnit val="days"/>
      </c:dateAx>
      <c:valAx>
        <c:axId val="6308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C09]* #,##0.00_-;\-[$$-C09]* #,##0.00_-;_-[$$-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1264"/>
        <c:crosses val="autoZero"/>
        <c:crossBetween val="between"/>
      </c:valAx>
      <c:valAx>
        <c:axId val="746731440"/>
        <c:scaling>
          <c:orientation val="minMax"/>
        </c:scaling>
        <c:delete val="0"/>
        <c:axPos val="r"/>
        <c:numFmt formatCode="_-[$$-C09]* #,##0.00_-;\-[$$-C09]* #,##0.00_-;_-[$$-C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32096"/>
        <c:crosses val="max"/>
        <c:crossBetween val="between"/>
      </c:valAx>
      <c:catAx>
        <c:axId val="74673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74673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22860</xdr:rowOff>
    </xdr:from>
    <xdr:to>
      <xdr:col>8</xdr:col>
      <xdr:colOff>1379220</xdr:colOff>
      <xdr:row>15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5EA59-1F24-4D2F-B6C5-0C3B90486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740B-DE5B-4DA0-BB8C-CF8C70395C12}">
  <dimension ref="B2:I3"/>
  <sheetViews>
    <sheetView showGridLines="0" workbookViewId="0">
      <selection activeCell="I3" sqref="I3"/>
    </sheetView>
  </sheetViews>
  <sheetFormatPr defaultRowHeight="14.4" x14ac:dyDescent="0.3"/>
  <cols>
    <col min="2" max="2" width="10.5546875" bestFit="1" customWidth="1"/>
    <col min="3" max="3" width="18.5546875" bestFit="1" customWidth="1"/>
    <col min="4" max="6" width="13.88671875" customWidth="1"/>
  </cols>
  <sheetData>
    <row r="2" spans="2:9" x14ac:dyDescent="0.3">
      <c r="B2" s="30" t="s">
        <v>28</v>
      </c>
      <c r="C2" s="19" t="s">
        <v>103</v>
      </c>
      <c r="D2" s="19" t="s">
        <v>25</v>
      </c>
      <c r="E2" s="19" t="s">
        <v>26</v>
      </c>
      <c r="F2" s="31" t="s">
        <v>29</v>
      </c>
      <c r="G2" s="52" t="s">
        <v>15</v>
      </c>
      <c r="H2" s="53" t="s">
        <v>16</v>
      </c>
      <c r="I2" s="54" t="s">
        <v>79</v>
      </c>
    </row>
    <row r="3" spans="2:9" x14ac:dyDescent="0.3">
      <c r="B3" s="32">
        <f>COUNTA(Master!A:A)-1</f>
        <v>68</v>
      </c>
      <c r="C3" s="20">
        <f>SUM(Master!F:F)</f>
        <v>462</v>
      </c>
      <c r="D3" s="20">
        <f>SUM(Master!J:J)</f>
        <v>104.35000000000001</v>
      </c>
      <c r="E3" s="20">
        <f>SUM(Master!M:M)</f>
        <v>103.40000000000002</v>
      </c>
      <c r="F3" s="33">
        <f>E3/C3</f>
        <v>0.22380952380952385</v>
      </c>
      <c r="G3" s="51">
        <f>COUNTIF(Master!$I:$I, G2)</f>
        <v>41</v>
      </c>
      <c r="H3" s="2">
        <f>COUNTIF(Master!$I:$I, H2)</f>
        <v>27</v>
      </c>
      <c r="I3" s="33">
        <f>G3/SUM(G3:H3)</f>
        <v>0.6029411764705882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DC74-5C2D-4463-A37B-252BAD15DE0C}">
  <dimension ref="B18:I24"/>
  <sheetViews>
    <sheetView workbookViewId="0">
      <selection activeCell="D19" sqref="D19"/>
    </sheetView>
  </sheetViews>
  <sheetFormatPr defaultRowHeight="14.4" x14ac:dyDescent="0.3"/>
  <cols>
    <col min="2" max="2" width="16.21875" style="15" customWidth="1"/>
    <col min="3" max="3" width="16.21875" style="14" customWidth="1"/>
    <col min="4" max="7" width="16.21875" style="16" customWidth="1"/>
    <col min="8" max="8" width="16.21875" customWidth="1"/>
    <col min="9" max="9" width="20.6640625" bestFit="1" customWidth="1"/>
  </cols>
  <sheetData>
    <row r="18" spans="2:9" x14ac:dyDescent="0.3">
      <c r="B18" s="28" t="s">
        <v>6</v>
      </c>
      <c r="C18" s="17" t="s">
        <v>24</v>
      </c>
      <c r="D18" s="18" t="s">
        <v>103</v>
      </c>
      <c r="E18" s="18" t="s">
        <v>25</v>
      </c>
      <c r="F18" s="18" t="s">
        <v>14</v>
      </c>
      <c r="G18" s="18" t="s">
        <v>26</v>
      </c>
      <c r="H18" s="10" t="s">
        <v>31</v>
      </c>
      <c r="I18" s="23" t="s">
        <v>32</v>
      </c>
    </row>
    <row r="19" spans="2:9" x14ac:dyDescent="0.3">
      <c r="B19" s="29">
        <v>43452</v>
      </c>
      <c r="C19" s="24">
        <f>COUNTIF(Master!A:A,'Day by Day'!B19)</f>
        <v>0</v>
      </c>
      <c r="D19" s="25">
        <f>SUMIFS(Master!F:F,Master!A:A, 'Day by Day'!B19)</f>
        <v>0</v>
      </c>
      <c r="E19" s="25">
        <f>SUMIFS(Master!J:J,Master!A:A,'Day by Day'!B19)</f>
        <v>0</v>
      </c>
      <c r="F19" s="25">
        <f>SUMIFS(Master!L:L,Master!A:A,'Day by Day'!B19)</f>
        <v>0</v>
      </c>
      <c r="G19" s="25">
        <f>SUMIFS(Master!M:M,Master!A:A,'Day by Day'!B19)</f>
        <v>0</v>
      </c>
      <c r="H19" s="26">
        <f>IFERROR(G19/D19,0)</f>
        <v>0</v>
      </c>
      <c r="I19" s="27">
        <f>SUM($G$19:G19)</f>
        <v>0</v>
      </c>
    </row>
    <row r="20" spans="2:9" x14ac:dyDescent="0.3">
      <c r="B20" s="15">
        <v>43453</v>
      </c>
      <c r="C20" s="14">
        <f>COUNTIF(Master!A:A,'Day by Day'!B20)</f>
        <v>5</v>
      </c>
      <c r="D20" s="16">
        <f>SUMIFS(Master!F:F,Master!A:A, 'Day by Day'!B20)</f>
        <v>35</v>
      </c>
      <c r="E20" s="16">
        <f>SUMIFS(Master!J:J,Master!A:A,'Day by Day'!B20)</f>
        <v>40.9</v>
      </c>
      <c r="F20" s="16">
        <f>SUMIFS(Master!L:L,Master!A:A,'Day by Day'!B20)</f>
        <v>-0.44</v>
      </c>
      <c r="G20" s="16">
        <f>SUMIFS(Master!M:M,Master!A:A,'Day by Day'!B20)</f>
        <v>40.46</v>
      </c>
      <c r="H20" s="12">
        <f t="shared" ref="H20:H21" si="0">IFERROR(G20/D20,0)</f>
        <v>1.1559999999999999</v>
      </c>
      <c r="I20" s="13">
        <f>SUM($G$19:G20)</f>
        <v>40.46</v>
      </c>
    </row>
    <row r="21" spans="2:9" x14ac:dyDescent="0.3">
      <c r="B21" s="15">
        <v>43456</v>
      </c>
      <c r="C21" s="14">
        <f>COUNTIF(Master!A:A,'Day by Day'!B21)</f>
        <v>6</v>
      </c>
      <c r="D21" s="16">
        <f>SUMIFS(Master!F:F,Master!A:A, 'Day by Day'!B21)</f>
        <v>70</v>
      </c>
      <c r="E21" s="16">
        <f>SUMIFS(Master!J:J,Master!A:A,'Day by Day'!B21)</f>
        <v>5.1000000000000085</v>
      </c>
      <c r="F21" s="16">
        <f>SUMIFS(Master!L:L,Master!A:A,'Day by Day'!B21)</f>
        <v>0</v>
      </c>
      <c r="G21" s="16">
        <f>SUMIFS(Master!M:M,Master!A:A,'Day by Day'!B21)</f>
        <v>5.1000000000000085</v>
      </c>
      <c r="H21" s="12">
        <f t="shared" si="0"/>
        <v>7.2857142857142981E-2</v>
      </c>
      <c r="I21" s="13">
        <f>SUM($G$19:G21)</f>
        <v>45.560000000000009</v>
      </c>
    </row>
    <row r="22" spans="2:9" x14ac:dyDescent="0.3">
      <c r="B22" s="15">
        <v>43457</v>
      </c>
      <c r="C22" s="14">
        <f>COUNTIF(Master!A:A,'Day by Day'!B22)</f>
        <v>22</v>
      </c>
      <c r="D22" s="16">
        <f>SUMIFS(Master!F:F,Master!A:A, 'Day by Day'!B22)</f>
        <v>132</v>
      </c>
      <c r="E22" s="16">
        <f>SUMIFS(Master!J:J,Master!A:A,'Day by Day'!B22)</f>
        <v>36.199999999999996</v>
      </c>
      <c r="F22" s="16">
        <f>SUMIFS(Master!L:L,Master!A:A,'Day by Day'!B22)</f>
        <v>-0.51</v>
      </c>
      <c r="G22" s="16">
        <f>SUMIFS(Master!M:M,Master!A:A,'Day by Day'!B22)</f>
        <v>35.69</v>
      </c>
      <c r="H22" s="12">
        <f t="shared" ref="H22" si="1">IFERROR(G22/D22,0)</f>
        <v>0.27037878787878789</v>
      </c>
      <c r="I22" s="13">
        <f>SUM($G$19:G22)</f>
        <v>81.25</v>
      </c>
    </row>
    <row r="23" spans="2:9" x14ac:dyDescent="0.3">
      <c r="B23" s="15">
        <v>43458</v>
      </c>
      <c r="C23" s="14">
        <f>COUNTIF(Master!A:A,'Day by Day'!B23)</f>
        <v>17</v>
      </c>
      <c r="D23" s="16">
        <f>SUMIFS(Master!F:F,Master!A:A, 'Day by Day'!B23)</f>
        <v>85</v>
      </c>
      <c r="E23" s="16">
        <f>SUMIFS(Master!J:J,Master!A:A,'Day by Day'!B23)</f>
        <v>11.950000000000003</v>
      </c>
      <c r="F23" s="16">
        <f>SUMIFS(Master!L:L,Master!A:A,'Day by Day'!B23)</f>
        <v>0</v>
      </c>
      <c r="G23" s="16">
        <f>SUMIFS(Master!M:M,Master!A:A,'Day by Day'!B23)</f>
        <v>11.950000000000003</v>
      </c>
      <c r="H23" s="12">
        <f t="shared" ref="H23" si="2">IFERROR(G23/D23,0)</f>
        <v>0.14058823529411768</v>
      </c>
      <c r="I23" s="13">
        <f>SUM($G$19:G23)</f>
        <v>93.2</v>
      </c>
    </row>
    <row r="24" spans="2:9" x14ac:dyDescent="0.3">
      <c r="B24" s="15">
        <v>43460</v>
      </c>
      <c r="C24" s="14">
        <f>COUNTIF(Master!A:A,'Day by Day'!B24)</f>
        <v>18</v>
      </c>
      <c r="D24" s="16">
        <f>SUMIFS(Master!F:F,Master!A:A, 'Day by Day'!B24)</f>
        <v>140</v>
      </c>
      <c r="E24" s="16">
        <f>SUMIFS(Master!J:J,Master!A:A,'Day by Day'!B24)</f>
        <v>10.199999999999999</v>
      </c>
      <c r="F24" s="16">
        <f>SUMIFS(Master!L:L,Master!A:A,'Day by Day'!B24)</f>
        <v>0</v>
      </c>
      <c r="G24" s="16">
        <f>SUMIFS(Master!M:M,Master!A:A,'Day by Day'!B24)</f>
        <v>10.199999999999999</v>
      </c>
      <c r="H24" s="12">
        <f t="shared" ref="H24" si="3">IFERROR(G24/D24,0)</f>
        <v>7.2857142857142856E-2</v>
      </c>
      <c r="I24" s="13">
        <f>SUM($G$19:G24)</f>
        <v>103.4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0285-E9F1-4DFB-A98F-37EE84445692}">
  <dimension ref="B2:M7"/>
  <sheetViews>
    <sheetView showGridLines="0" tabSelected="1" workbookViewId="0">
      <selection activeCell="E14" sqref="E14"/>
    </sheetView>
  </sheetViews>
  <sheetFormatPr defaultRowHeight="14.4" x14ac:dyDescent="0.3"/>
  <cols>
    <col min="1" max="1" width="12.88671875" bestFit="1" customWidth="1"/>
    <col min="2" max="2" width="20.6640625" customWidth="1"/>
    <col min="3" max="3" width="13.44140625" bestFit="1" customWidth="1"/>
    <col min="4" max="4" width="10.5546875" bestFit="1" customWidth="1"/>
    <col min="5" max="5" width="15.5546875" customWidth="1"/>
    <col min="6" max="6" width="10.88671875" customWidth="1"/>
    <col min="7" max="8" width="20.6640625" customWidth="1"/>
    <col min="10" max="10" width="10.5546875" style="75" bestFit="1" customWidth="1"/>
    <col min="12" max="13" width="8.88671875" style="13"/>
  </cols>
  <sheetData>
    <row r="2" spans="2:13" x14ac:dyDescent="0.3">
      <c r="B2" s="48" t="s">
        <v>1</v>
      </c>
      <c r="C2" s="77" t="s">
        <v>73</v>
      </c>
      <c r="D2" s="77" t="s">
        <v>103</v>
      </c>
      <c r="E2" s="77" t="s">
        <v>24</v>
      </c>
      <c r="F2" s="44" t="s">
        <v>74</v>
      </c>
      <c r="G2" s="77" t="s">
        <v>75</v>
      </c>
      <c r="H2" s="77" t="s">
        <v>76</v>
      </c>
      <c r="J2" s="76" t="s">
        <v>6</v>
      </c>
      <c r="K2" s="2" t="s">
        <v>1</v>
      </c>
      <c r="L2" s="20" t="s">
        <v>101</v>
      </c>
      <c r="M2" s="20" t="s">
        <v>102</v>
      </c>
    </row>
    <row r="3" spans="2:13" x14ac:dyDescent="0.3">
      <c r="B3" s="49" t="s">
        <v>5</v>
      </c>
      <c r="C3" s="78">
        <v>118.71</v>
      </c>
      <c r="D3" s="78">
        <f>SUMIFS(Master!F:F,Master!B:B,Exchange!B3)</f>
        <v>60</v>
      </c>
      <c r="E3" s="80">
        <f>COUNTIF(Master!B:B,Exchange!B3)</f>
        <v>7</v>
      </c>
      <c r="F3" s="45">
        <f t="shared" ref="F3:F5" si="0">SUMIFS(L:L,K:K, B3)-SUMIFS(M:M,K:K,B3)</f>
        <v>0</v>
      </c>
      <c r="G3" s="78">
        <f>SUMIFS(Master!M:M, Master!B:B,Exchange!B3)</f>
        <v>35</v>
      </c>
      <c r="H3" s="78">
        <f t="shared" ref="H3:H5" si="1">SUM(C3,F3,G3)</f>
        <v>153.70999999999998</v>
      </c>
      <c r="J3" s="75">
        <v>43460</v>
      </c>
      <c r="K3" t="s">
        <v>9</v>
      </c>
      <c r="M3" s="13">
        <v>100</v>
      </c>
    </row>
    <row r="4" spans="2:13" x14ac:dyDescent="0.3">
      <c r="B4" s="49" t="s">
        <v>9</v>
      </c>
      <c r="C4" s="78">
        <v>325</v>
      </c>
      <c r="D4" s="78">
        <f>SUMIFS(Master!F:F,Master!B:B,Exchange!B4)</f>
        <v>220</v>
      </c>
      <c r="E4" s="80">
        <f>COUNTIF(Master!B:B,Exchange!B4)</f>
        <v>37</v>
      </c>
      <c r="F4" s="45">
        <f t="shared" si="0"/>
        <v>-100</v>
      </c>
      <c r="G4" s="78">
        <f>SUMIFS(Master!M:M, Master!B:B,Exchange!B4)</f>
        <v>67.149999999999991</v>
      </c>
      <c r="H4" s="78">
        <f t="shared" si="1"/>
        <v>292.14999999999998</v>
      </c>
      <c r="J4" s="75">
        <v>43456</v>
      </c>
      <c r="K4" t="s">
        <v>10</v>
      </c>
      <c r="L4" s="13">
        <v>50</v>
      </c>
    </row>
    <row r="5" spans="2:13" x14ac:dyDescent="0.3">
      <c r="B5" s="49" t="s">
        <v>10</v>
      </c>
      <c r="C5" s="78">
        <v>34.200000000000003</v>
      </c>
      <c r="D5" s="78">
        <f>SUMIFS(Master!F:F,Master!B:B,Exchange!B5)</f>
        <v>182</v>
      </c>
      <c r="E5" s="80">
        <f>COUNTIF(Master!B:B,Exchange!B5)</f>
        <v>24</v>
      </c>
      <c r="F5" s="45">
        <f t="shared" si="0"/>
        <v>50</v>
      </c>
      <c r="G5" s="78">
        <f>SUMIFS(Master!M:M, Master!B:B,Exchange!B5)</f>
        <v>1.2500000000000071</v>
      </c>
      <c r="H5" s="78">
        <f t="shared" ref="H5:H6" si="2">SUM(C5,F5,G5)</f>
        <v>85.450000000000017</v>
      </c>
    </row>
    <row r="6" spans="2:13" x14ac:dyDescent="0.3">
      <c r="B6" s="48" t="s">
        <v>77</v>
      </c>
      <c r="C6" s="79">
        <f t="shared" ref="C6:G6" si="3">SUM(C3:C5)</f>
        <v>477.90999999999997</v>
      </c>
      <c r="D6" s="79"/>
      <c r="E6" s="79"/>
      <c r="F6" s="47">
        <f t="shared" si="3"/>
        <v>-50</v>
      </c>
      <c r="G6" s="79">
        <f t="shared" si="3"/>
        <v>103.4</v>
      </c>
      <c r="H6" s="79">
        <f t="shared" si="2"/>
        <v>531.30999999999995</v>
      </c>
    </row>
    <row r="7" spans="2:13" x14ac:dyDescent="0.3">
      <c r="F7" s="50" t="s">
        <v>78</v>
      </c>
      <c r="G7" s="82" t="b">
        <f>G6=Overall!E3</f>
        <v>1</v>
      </c>
      <c r="H7" s="81" t="b">
        <f>H6=SUM(C3:C5,F3:G5)</f>
        <v>1</v>
      </c>
    </row>
  </sheetData>
  <conditionalFormatting sqref="G7:H7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Q71"/>
  <sheetViews>
    <sheetView showGridLines="0" workbookViewId="0">
      <pane ySplit="2" topLeftCell="A47" activePane="bottomLeft" state="frozen"/>
      <selection pane="bottomLeft" activeCell="J71" sqref="J71"/>
    </sheetView>
  </sheetViews>
  <sheetFormatPr defaultRowHeight="14.4" x14ac:dyDescent="0.3"/>
  <cols>
    <col min="1" max="1" width="11.88671875" style="34" customWidth="1"/>
    <col min="2" max="2" width="9.33203125" bestFit="1" customWidth="1"/>
    <col min="3" max="3" width="53.6640625" customWidth="1"/>
    <col min="4" max="5" width="8.88671875" style="5"/>
    <col min="6" max="6" width="8.88671875" style="6"/>
    <col min="7" max="7" width="8.88671875" style="61"/>
    <col min="8" max="8" width="15.21875" style="62" bestFit="1" customWidth="1"/>
    <col min="9" max="9" width="8.88671875" style="3"/>
    <col min="10" max="10" width="8.88671875" style="69"/>
    <col min="11" max="11" width="15" style="70" bestFit="1" customWidth="1"/>
    <col min="12" max="12" width="8.88671875" style="45"/>
    <col min="13" max="13" width="8.88671875" style="46"/>
  </cols>
  <sheetData>
    <row r="1" spans="1:15" x14ac:dyDescent="0.3">
      <c r="G1" s="57"/>
      <c r="H1" s="58"/>
      <c r="I1"/>
      <c r="J1" s="65"/>
      <c r="K1" s="4"/>
      <c r="L1" s="22"/>
      <c r="M1" s="66"/>
    </row>
    <row r="2" spans="1:15" s="2" customFormat="1" x14ac:dyDescent="0.3">
      <c r="A2" s="35" t="s">
        <v>6</v>
      </c>
      <c r="B2" s="9" t="s">
        <v>1</v>
      </c>
      <c r="C2" s="9" t="s">
        <v>0</v>
      </c>
      <c r="D2" s="55" t="s">
        <v>2</v>
      </c>
      <c r="E2" s="55" t="s">
        <v>81</v>
      </c>
      <c r="F2" s="11" t="s">
        <v>3</v>
      </c>
      <c r="G2" s="59" t="s">
        <v>94</v>
      </c>
      <c r="H2" s="60" t="s">
        <v>100</v>
      </c>
      <c r="I2" s="9" t="s">
        <v>4</v>
      </c>
      <c r="J2" s="67" t="s">
        <v>18</v>
      </c>
      <c r="K2" s="42" t="s">
        <v>30</v>
      </c>
      <c r="L2" s="21" t="s">
        <v>14</v>
      </c>
      <c r="M2" s="68" t="s">
        <v>17</v>
      </c>
      <c r="N2" s="2" t="s">
        <v>56</v>
      </c>
    </row>
    <row r="3" spans="1:15" x14ac:dyDescent="0.3">
      <c r="A3" s="34">
        <v>43453</v>
      </c>
      <c r="B3" t="s">
        <v>5</v>
      </c>
      <c r="C3" t="s">
        <v>7</v>
      </c>
      <c r="D3" s="5">
        <v>8.4</v>
      </c>
      <c r="F3" s="6">
        <v>5</v>
      </c>
      <c r="I3" s="3" t="s">
        <v>15</v>
      </c>
      <c r="J3" s="69">
        <f t="shared" ref="J3:J34" si="0">IF(I3="", 0, IF(I3="Win", F3*D3-F3, -F3))</f>
        <v>37</v>
      </c>
      <c r="L3" s="45">
        <f t="shared" ref="L3:L26" si="1">ROUND(-K3*J3, 2)</f>
        <v>0</v>
      </c>
      <c r="M3" s="46">
        <f t="shared" ref="M3:M13" si="2">J3+L3</f>
        <v>37</v>
      </c>
      <c r="N3" t="b">
        <v>1</v>
      </c>
      <c r="O3" s="13"/>
    </row>
    <row r="4" spans="1:15" x14ac:dyDescent="0.3">
      <c r="A4" s="34">
        <v>43453</v>
      </c>
      <c r="B4" t="s">
        <v>9</v>
      </c>
      <c r="C4" t="s">
        <v>8</v>
      </c>
      <c r="D4" s="5">
        <v>2.0099999999999998</v>
      </c>
      <c r="F4" s="6">
        <v>5</v>
      </c>
      <c r="I4" s="3" t="s">
        <v>15</v>
      </c>
      <c r="J4" s="69">
        <f t="shared" si="0"/>
        <v>5.0499999999999989</v>
      </c>
      <c r="L4" s="45">
        <f t="shared" si="1"/>
        <v>0</v>
      </c>
      <c r="M4" s="46">
        <f t="shared" si="2"/>
        <v>5.0499999999999989</v>
      </c>
      <c r="N4" t="b">
        <v>1</v>
      </c>
      <c r="O4" s="13"/>
    </row>
    <row r="5" spans="1:15" x14ac:dyDescent="0.3">
      <c r="A5" s="34">
        <v>43453</v>
      </c>
      <c r="B5" t="s">
        <v>9</v>
      </c>
      <c r="C5" t="s">
        <v>11</v>
      </c>
      <c r="D5" s="5">
        <v>1.85</v>
      </c>
      <c r="F5" s="6">
        <v>5</v>
      </c>
      <c r="I5" s="3" t="s">
        <v>16</v>
      </c>
      <c r="J5" s="69">
        <f t="shared" si="0"/>
        <v>-5</v>
      </c>
      <c r="L5" s="45">
        <f t="shared" si="1"/>
        <v>0</v>
      </c>
      <c r="M5" s="46">
        <f t="shared" si="2"/>
        <v>-5</v>
      </c>
      <c r="N5" t="b">
        <v>1</v>
      </c>
      <c r="O5" s="13"/>
    </row>
    <row r="6" spans="1:15" x14ac:dyDescent="0.3">
      <c r="A6" s="34">
        <v>43453</v>
      </c>
      <c r="B6" t="s">
        <v>5</v>
      </c>
      <c r="C6" t="s">
        <v>12</v>
      </c>
      <c r="D6" s="5">
        <v>1.87</v>
      </c>
      <c r="F6" s="6">
        <v>5</v>
      </c>
      <c r="I6" s="3" t="s">
        <v>16</v>
      </c>
      <c r="J6" s="69">
        <f t="shared" si="0"/>
        <v>-5</v>
      </c>
      <c r="L6" s="45">
        <f t="shared" si="1"/>
        <v>0</v>
      </c>
      <c r="M6" s="46">
        <f t="shared" si="2"/>
        <v>-5</v>
      </c>
      <c r="N6" t="b">
        <v>1</v>
      </c>
      <c r="O6" s="13"/>
    </row>
    <row r="7" spans="1:15" x14ac:dyDescent="0.3">
      <c r="A7" s="34">
        <v>43453</v>
      </c>
      <c r="B7" t="s">
        <v>5</v>
      </c>
      <c r="C7" t="s">
        <v>13</v>
      </c>
      <c r="D7" s="5">
        <v>1.59</v>
      </c>
      <c r="F7" s="6">
        <v>15</v>
      </c>
      <c r="I7" s="3" t="s">
        <v>15</v>
      </c>
      <c r="J7" s="69">
        <f t="shared" si="0"/>
        <v>8.8500000000000014</v>
      </c>
      <c r="K7" s="71">
        <v>0.05</v>
      </c>
      <c r="L7" s="45">
        <f t="shared" si="1"/>
        <v>-0.44</v>
      </c>
      <c r="M7" s="72">
        <f t="shared" si="2"/>
        <v>8.4100000000000019</v>
      </c>
      <c r="N7" t="b">
        <v>1</v>
      </c>
      <c r="O7" s="13"/>
    </row>
    <row r="8" spans="1:15" s="1" customFormat="1" x14ac:dyDescent="0.3">
      <c r="A8" s="36">
        <v>43456</v>
      </c>
      <c r="B8" s="1" t="s">
        <v>5</v>
      </c>
      <c r="C8" s="1" t="s">
        <v>19</v>
      </c>
      <c r="D8" s="7">
        <v>3.15</v>
      </c>
      <c r="E8" s="7"/>
      <c r="F8" s="8">
        <v>10</v>
      </c>
      <c r="G8" s="57"/>
      <c r="H8" s="58"/>
      <c r="I8" s="4" t="s">
        <v>16</v>
      </c>
      <c r="J8" s="65">
        <f t="shared" si="0"/>
        <v>-10</v>
      </c>
      <c r="K8" s="4"/>
      <c r="L8" s="22">
        <f t="shared" si="1"/>
        <v>0</v>
      </c>
      <c r="M8" s="46">
        <f t="shared" si="2"/>
        <v>-10</v>
      </c>
      <c r="N8" t="b">
        <v>1</v>
      </c>
      <c r="O8" s="13"/>
    </row>
    <row r="9" spans="1:15" x14ac:dyDescent="0.3">
      <c r="A9" s="34">
        <v>43456</v>
      </c>
      <c r="B9" t="s">
        <v>10</v>
      </c>
      <c r="C9" t="s">
        <v>20</v>
      </c>
      <c r="D9" s="5">
        <v>1.87</v>
      </c>
      <c r="F9" s="6">
        <v>20</v>
      </c>
      <c r="I9" s="3" t="s">
        <v>15</v>
      </c>
      <c r="J9" s="69">
        <f t="shared" si="0"/>
        <v>17.400000000000006</v>
      </c>
      <c r="L9" s="45">
        <f t="shared" si="1"/>
        <v>0</v>
      </c>
      <c r="M9" s="46">
        <f t="shared" si="2"/>
        <v>17.400000000000006</v>
      </c>
      <c r="N9" t="b">
        <v>1</v>
      </c>
      <c r="O9" s="13"/>
    </row>
    <row r="10" spans="1:15" x14ac:dyDescent="0.3">
      <c r="A10" s="34">
        <v>43456</v>
      </c>
      <c r="B10" t="s">
        <v>10</v>
      </c>
      <c r="C10" t="s">
        <v>21</v>
      </c>
      <c r="D10" s="5">
        <v>1.87</v>
      </c>
      <c r="F10" s="6">
        <v>10</v>
      </c>
      <c r="I10" s="3" t="s">
        <v>15</v>
      </c>
      <c r="J10" s="69">
        <f t="shared" si="0"/>
        <v>8.7000000000000028</v>
      </c>
      <c r="L10" s="45">
        <f t="shared" si="1"/>
        <v>0</v>
      </c>
      <c r="M10" s="46">
        <f t="shared" si="2"/>
        <v>8.7000000000000028</v>
      </c>
      <c r="N10" t="b">
        <v>1</v>
      </c>
      <c r="O10" s="13"/>
    </row>
    <row r="11" spans="1:15" x14ac:dyDescent="0.3">
      <c r="A11" s="34">
        <v>43456</v>
      </c>
      <c r="B11" t="s">
        <v>10</v>
      </c>
      <c r="C11" t="s">
        <v>22</v>
      </c>
      <c r="D11" s="5">
        <v>1.8</v>
      </c>
      <c r="F11" s="6">
        <v>10</v>
      </c>
      <c r="I11" s="3" t="s">
        <v>16</v>
      </c>
      <c r="J11" s="69">
        <f t="shared" si="0"/>
        <v>-10</v>
      </c>
      <c r="L11" s="45">
        <f t="shared" si="1"/>
        <v>0</v>
      </c>
      <c r="M11" s="46">
        <f t="shared" si="2"/>
        <v>-10</v>
      </c>
      <c r="N11" t="b">
        <v>1</v>
      </c>
      <c r="O11" s="13"/>
    </row>
    <row r="12" spans="1:15" x14ac:dyDescent="0.3">
      <c r="A12" s="34">
        <v>43456</v>
      </c>
      <c r="B12" t="s">
        <v>9</v>
      </c>
      <c r="C12" t="s">
        <v>23</v>
      </c>
      <c r="D12" s="5">
        <v>1.9</v>
      </c>
      <c r="F12" s="6">
        <v>10</v>
      </c>
      <c r="I12" s="3" t="s">
        <v>15</v>
      </c>
      <c r="J12" s="69">
        <f t="shared" si="0"/>
        <v>9</v>
      </c>
      <c r="L12" s="45">
        <f t="shared" si="1"/>
        <v>0</v>
      </c>
      <c r="M12" s="73">
        <f t="shared" si="2"/>
        <v>9</v>
      </c>
      <c r="N12" t="b">
        <v>1</v>
      </c>
      <c r="O12" s="13"/>
    </row>
    <row r="13" spans="1:15" s="2" customFormat="1" x14ac:dyDescent="0.3">
      <c r="A13" s="37">
        <v>43456</v>
      </c>
      <c r="B13" s="2" t="s">
        <v>9</v>
      </c>
      <c r="C13" s="2" t="s">
        <v>27</v>
      </c>
      <c r="D13" s="56">
        <v>2.02</v>
      </c>
      <c r="E13" s="56"/>
      <c r="F13" s="38">
        <v>10</v>
      </c>
      <c r="G13" s="63"/>
      <c r="H13" s="64"/>
      <c r="I13" s="39" t="s">
        <v>16</v>
      </c>
      <c r="J13" s="51">
        <f t="shared" si="0"/>
        <v>-10</v>
      </c>
      <c r="K13" s="39"/>
      <c r="L13" s="20">
        <f t="shared" si="1"/>
        <v>0</v>
      </c>
      <c r="M13" s="74">
        <f t="shared" si="2"/>
        <v>-10</v>
      </c>
      <c r="N13" s="2" t="b">
        <v>1</v>
      </c>
      <c r="O13" s="13"/>
    </row>
    <row r="14" spans="1:15" x14ac:dyDescent="0.3">
      <c r="A14" s="34">
        <v>43457</v>
      </c>
      <c r="B14" t="s">
        <v>10</v>
      </c>
      <c r="C14" s="40" t="s">
        <v>34</v>
      </c>
      <c r="D14" s="5">
        <v>1.95</v>
      </c>
      <c r="F14" s="6">
        <v>5</v>
      </c>
      <c r="I14" s="3" t="s">
        <v>15</v>
      </c>
      <c r="J14" s="69">
        <f t="shared" si="0"/>
        <v>4.75</v>
      </c>
      <c r="L14" s="45">
        <f t="shared" si="1"/>
        <v>0</v>
      </c>
      <c r="M14" s="46">
        <f t="shared" ref="M14:M29" si="3">J14+L14</f>
        <v>4.75</v>
      </c>
      <c r="N14" t="b">
        <v>1</v>
      </c>
      <c r="O14" s="13"/>
    </row>
    <row r="15" spans="1:15" x14ac:dyDescent="0.3">
      <c r="A15" s="34">
        <v>43457</v>
      </c>
      <c r="B15" t="s">
        <v>10</v>
      </c>
      <c r="C15" s="40" t="s">
        <v>35</v>
      </c>
      <c r="D15" s="5">
        <v>1.87</v>
      </c>
      <c r="F15" s="6">
        <v>10</v>
      </c>
      <c r="I15" s="3" t="s">
        <v>16</v>
      </c>
      <c r="J15" s="69">
        <f t="shared" si="0"/>
        <v>-10</v>
      </c>
      <c r="L15" s="45">
        <f t="shared" si="1"/>
        <v>0</v>
      </c>
      <c r="M15" s="46">
        <f t="shared" si="3"/>
        <v>-10</v>
      </c>
      <c r="N15" t="b">
        <v>1</v>
      </c>
      <c r="O15" s="13"/>
    </row>
    <row r="16" spans="1:15" x14ac:dyDescent="0.3">
      <c r="A16" s="34">
        <v>43457</v>
      </c>
      <c r="B16" t="s">
        <v>10</v>
      </c>
      <c r="C16" s="40" t="s">
        <v>36</v>
      </c>
      <c r="D16" s="5">
        <v>1.87</v>
      </c>
      <c r="F16" s="6">
        <v>10</v>
      </c>
      <c r="I16" s="3" t="s">
        <v>15</v>
      </c>
      <c r="J16" s="69">
        <f t="shared" si="0"/>
        <v>8.7000000000000028</v>
      </c>
      <c r="L16" s="45">
        <f t="shared" si="1"/>
        <v>0</v>
      </c>
      <c r="M16" s="46">
        <f t="shared" si="3"/>
        <v>8.7000000000000028</v>
      </c>
      <c r="N16" t="b">
        <v>1</v>
      </c>
      <c r="O16" s="13"/>
    </row>
    <row r="17" spans="1:15" x14ac:dyDescent="0.3">
      <c r="A17" s="34">
        <v>43457</v>
      </c>
      <c r="B17" t="s">
        <v>9</v>
      </c>
      <c r="C17" s="40" t="s">
        <v>37</v>
      </c>
      <c r="D17" s="5">
        <v>1.93</v>
      </c>
      <c r="F17" s="6">
        <v>5</v>
      </c>
      <c r="I17" s="3" t="s">
        <v>16</v>
      </c>
      <c r="J17" s="69">
        <f t="shared" si="0"/>
        <v>-5</v>
      </c>
      <c r="L17" s="45">
        <f t="shared" si="1"/>
        <v>0</v>
      </c>
      <c r="M17" s="46">
        <f t="shared" si="3"/>
        <v>-5</v>
      </c>
      <c r="N17" t="b">
        <v>1</v>
      </c>
      <c r="O17" s="13"/>
    </row>
    <row r="18" spans="1:15" x14ac:dyDescent="0.3">
      <c r="A18" s="34">
        <v>43457</v>
      </c>
      <c r="B18" t="s">
        <v>9</v>
      </c>
      <c r="C18" s="40" t="s">
        <v>38</v>
      </c>
      <c r="D18" s="5">
        <v>1.87</v>
      </c>
      <c r="F18" s="6">
        <v>5</v>
      </c>
      <c r="I18" s="3" t="s">
        <v>16</v>
      </c>
      <c r="J18" s="69">
        <f t="shared" si="0"/>
        <v>-5</v>
      </c>
      <c r="L18" s="45">
        <f t="shared" si="1"/>
        <v>0</v>
      </c>
      <c r="M18" s="46">
        <f t="shared" si="3"/>
        <v>-5</v>
      </c>
      <c r="N18" t="b">
        <v>1</v>
      </c>
      <c r="O18" s="13"/>
    </row>
    <row r="19" spans="1:15" x14ac:dyDescent="0.3">
      <c r="A19" s="34">
        <v>43457</v>
      </c>
      <c r="B19" t="s">
        <v>9</v>
      </c>
      <c r="C19" s="40" t="s">
        <v>39</v>
      </c>
      <c r="D19" s="5">
        <v>1.79</v>
      </c>
      <c r="F19" s="6">
        <v>5</v>
      </c>
      <c r="I19" s="3" t="s">
        <v>15</v>
      </c>
      <c r="J19" s="69">
        <f t="shared" si="0"/>
        <v>3.9499999999999993</v>
      </c>
      <c r="L19" s="45">
        <f t="shared" si="1"/>
        <v>0</v>
      </c>
      <c r="M19" s="46">
        <f t="shared" si="3"/>
        <v>3.9499999999999993</v>
      </c>
      <c r="N19" t="b">
        <v>1</v>
      </c>
      <c r="O19" s="13"/>
    </row>
    <row r="20" spans="1:15" x14ac:dyDescent="0.3">
      <c r="A20" s="34">
        <v>43457</v>
      </c>
      <c r="B20" t="s">
        <v>9</v>
      </c>
      <c r="C20" s="40" t="s">
        <v>40</v>
      </c>
      <c r="D20" s="5">
        <v>2.14</v>
      </c>
      <c r="F20" s="6">
        <v>5</v>
      </c>
      <c r="I20" s="3" t="s">
        <v>15</v>
      </c>
      <c r="J20" s="69">
        <f t="shared" si="0"/>
        <v>5.7000000000000011</v>
      </c>
      <c r="L20" s="45">
        <f t="shared" si="1"/>
        <v>0</v>
      </c>
      <c r="M20" s="46">
        <f t="shared" si="3"/>
        <v>5.7000000000000011</v>
      </c>
      <c r="N20" t="b">
        <v>1</v>
      </c>
      <c r="O20" s="13"/>
    </row>
    <row r="21" spans="1:15" x14ac:dyDescent="0.3">
      <c r="A21" s="34">
        <v>43457</v>
      </c>
      <c r="B21" t="s">
        <v>9</v>
      </c>
      <c r="C21" s="40" t="s">
        <v>41</v>
      </c>
      <c r="D21" s="5">
        <v>1.78</v>
      </c>
      <c r="F21" s="6">
        <v>5</v>
      </c>
      <c r="I21" s="3" t="s">
        <v>15</v>
      </c>
      <c r="J21" s="69">
        <f t="shared" si="0"/>
        <v>3.9000000000000004</v>
      </c>
      <c r="L21" s="45">
        <f t="shared" si="1"/>
        <v>0</v>
      </c>
      <c r="M21" s="46">
        <f t="shared" si="3"/>
        <v>3.9000000000000004</v>
      </c>
      <c r="N21" t="b">
        <v>1</v>
      </c>
      <c r="O21" s="13"/>
    </row>
    <row r="22" spans="1:15" x14ac:dyDescent="0.3">
      <c r="A22" s="34">
        <v>43457</v>
      </c>
      <c r="B22" t="s">
        <v>9</v>
      </c>
      <c r="C22" s="40" t="s">
        <v>42</v>
      </c>
      <c r="D22" s="5">
        <v>1.82</v>
      </c>
      <c r="F22" s="6">
        <v>5</v>
      </c>
      <c r="I22" s="3" t="s">
        <v>16</v>
      </c>
      <c r="J22" s="69">
        <f t="shared" si="0"/>
        <v>-5</v>
      </c>
      <c r="L22" s="45">
        <f t="shared" si="1"/>
        <v>0</v>
      </c>
      <c r="M22" s="46">
        <f t="shared" si="3"/>
        <v>-5</v>
      </c>
      <c r="N22" t="b">
        <v>1</v>
      </c>
      <c r="O22" s="13"/>
    </row>
    <row r="23" spans="1:15" x14ac:dyDescent="0.3">
      <c r="A23" s="34">
        <v>43457</v>
      </c>
      <c r="B23" t="s">
        <v>9</v>
      </c>
      <c r="C23" s="41" t="s">
        <v>43</v>
      </c>
      <c r="D23" s="5">
        <v>1.86</v>
      </c>
      <c r="F23" s="6">
        <v>5</v>
      </c>
      <c r="I23" s="3" t="s">
        <v>15</v>
      </c>
      <c r="J23" s="69">
        <f t="shared" si="0"/>
        <v>4.3000000000000007</v>
      </c>
      <c r="L23" s="45">
        <f t="shared" si="1"/>
        <v>0</v>
      </c>
      <c r="M23" s="46">
        <f t="shared" si="3"/>
        <v>4.3000000000000007</v>
      </c>
      <c r="N23" t="b">
        <v>1</v>
      </c>
      <c r="O23" s="13"/>
    </row>
    <row r="24" spans="1:15" x14ac:dyDescent="0.3">
      <c r="A24" s="34">
        <v>43457</v>
      </c>
      <c r="B24" t="s">
        <v>9</v>
      </c>
      <c r="C24" s="41" t="s">
        <v>44</v>
      </c>
      <c r="D24" s="5">
        <v>1.94</v>
      </c>
      <c r="F24" s="6">
        <v>5</v>
      </c>
      <c r="I24" s="3" t="s">
        <v>54</v>
      </c>
      <c r="J24" s="69">
        <f t="shared" si="0"/>
        <v>-5</v>
      </c>
      <c r="L24" s="45">
        <f t="shared" si="1"/>
        <v>0</v>
      </c>
      <c r="M24" s="46">
        <f t="shared" si="3"/>
        <v>-5</v>
      </c>
      <c r="N24" t="b">
        <v>1</v>
      </c>
      <c r="O24" s="13"/>
    </row>
    <row r="25" spans="1:15" x14ac:dyDescent="0.3">
      <c r="A25" s="34">
        <v>43457</v>
      </c>
      <c r="B25" t="s">
        <v>9</v>
      </c>
      <c r="C25" s="40" t="s">
        <v>45</v>
      </c>
      <c r="D25" s="5">
        <v>2.02</v>
      </c>
      <c r="F25" s="6">
        <v>5</v>
      </c>
      <c r="I25" s="3" t="s">
        <v>15</v>
      </c>
      <c r="J25" s="69">
        <f t="shared" si="0"/>
        <v>5.0999999999999996</v>
      </c>
      <c r="L25" s="45">
        <f t="shared" si="1"/>
        <v>0</v>
      </c>
      <c r="M25" s="46">
        <f t="shared" si="3"/>
        <v>5.0999999999999996</v>
      </c>
      <c r="N25" t="b">
        <v>1</v>
      </c>
      <c r="O25" s="13"/>
    </row>
    <row r="26" spans="1:15" x14ac:dyDescent="0.3">
      <c r="A26" s="34">
        <v>43457</v>
      </c>
      <c r="B26" t="s">
        <v>9</v>
      </c>
      <c r="C26" s="40" t="s">
        <v>46</v>
      </c>
      <c r="D26" s="5">
        <v>1.74</v>
      </c>
      <c r="F26" s="6">
        <v>5</v>
      </c>
      <c r="I26" s="3" t="s">
        <v>15</v>
      </c>
      <c r="J26" s="69">
        <f t="shared" si="0"/>
        <v>3.6999999999999993</v>
      </c>
      <c r="L26" s="45">
        <f t="shared" si="1"/>
        <v>0</v>
      </c>
      <c r="M26" s="46">
        <f t="shared" si="3"/>
        <v>3.6999999999999993</v>
      </c>
      <c r="N26" t="b">
        <v>1</v>
      </c>
      <c r="O26" s="13"/>
    </row>
    <row r="27" spans="1:15" x14ac:dyDescent="0.3">
      <c r="A27" s="34">
        <v>43457</v>
      </c>
      <c r="B27" t="s">
        <v>5</v>
      </c>
      <c r="C27" s="40" t="s">
        <v>47</v>
      </c>
      <c r="D27" s="5">
        <v>1.52</v>
      </c>
      <c r="F27" s="6">
        <v>10</v>
      </c>
      <c r="I27" s="3" t="s">
        <v>15</v>
      </c>
      <c r="J27" s="69">
        <f t="shared" si="0"/>
        <v>5.1999999999999993</v>
      </c>
      <c r="K27" s="71">
        <v>0.05</v>
      </c>
      <c r="L27" s="45">
        <f>ROUND(-K27*J27, 2)</f>
        <v>-0.26</v>
      </c>
      <c r="M27" s="46">
        <f t="shared" si="3"/>
        <v>4.9399999999999995</v>
      </c>
      <c r="N27" t="b">
        <v>1</v>
      </c>
      <c r="O27" s="13"/>
    </row>
    <row r="28" spans="1:15" x14ac:dyDescent="0.3">
      <c r="A28" s="34">
        <v>43457</v>
      </c>
      <c r="B28" t="s">
        <v>9</v>
      </c>
      <c r="C28" s="40" t="s">
        <v>48</v>
      </c>
      <c r="D28" s="5">
        <v>1.74</v>
      </c>
      <c r="F28" s="6">
        <v>5</v>
      </c>
      <c r="I28" s="3" t="s">
        <v>15</v>
      </c>
      <c r="J28" s="69">
        <f t="shared" si="0"/>
        <v>3.6999999999999993</v>
      </c>
      <c r="L28" s="45">
        <f t="shared" ref="L28:L35" si="4">ROUND(-K28*J28, 2)</f>
        <v>0</v>
      </c>
      <c r="M28" s="46">
        <f t="shared" si="3"/>
        <v>3.6999999999999993</v>
      </c>
      <c r="N28" t="b">
        <v>1</v>
      </c>
      <c r="O28" s="13"/>
    </row>
    <row r="29" spans="1:15" x14ac:dyDescent="0.3">
      <c r="A29" s="34">
        <v>43457</v>
      </c>
      <c r="B29" t="s">
        <v>9</v>
      </c>
      <c r="C29" s="40" t="s">
        <v>49</v>
      </c>
      <c r="D29" s="5">
        <v>1.79</v>
      </c>
      <c r="F29" s="6">
        <v>5</v>
      </c>
      <c r="I29" s="3" t="s">
        <v>16</v>
      </c>
      <c r="J29" s="69">
        <f t="shared" si="0"/>
        <v>-5</v>
      </c>
      <c r="L29" s="45">
        <f t="shared" si="4"/>
        <v>0</v>
      </c>
      <c r="M29" s="46">
        <f t="shared" si="3"/>
        <v>-5</v>
      </c>
      <c r="N29" t="b">
        <v>1</v>
      </c>
      <c r="O29" s="13"/>
    </row>
    <row r="30" spans="1:15" x14ac:dyDescent="0.3">
      <c r="A30" s="34">
        <v>43457</v>
      </c>
      <c r="B30" t="s">
        <v>10</v>
      </c>
      <c r="C30" s="40" t="s">
        <v>33</v>
      </c>
      <c r="D30" s="5">
        <v>1.91</v>
      </c>
      <c r="F30" s="6">
        <v>5</v>
      </c>
      <c r="I30" s="3" t="s">
        <v>15</v>
      </c>
      <c r="J30" s="69">
        <f t="shared" si="0"/>
        <v>4.5499999999999989</v>
      </c>
      <c r="L30" s="45">
        <f t="shared" si="4"/>
        <v>0</v>
      </c>
      <c r="M30" s="46">
        <f t="shared" ref="M30:M31" si="5">J30+L30</f>
        <v>4.5499999999999989</v>
      </c>
      <c r="N30" t="b">
        <v>1</v>
      </c>
      <c r="O30" s="13"/>
    </row>
    <row r="31" spans="1:15" x14ac:dyDescent="0.3">
      <c r="A31" s="34">
        <v>43457</v>
      </c>
      <c r="B31" t="s">
        <v>5</v>
      </c>
      <c r="C31" s="40" t="s">
        <v>50</v>
      </c>
      <c r="D31" s="5">
        <v>2.2799999999999998</v>
      </c>
      <c r="F31" s="6">
        <v>5</v>
      </c>
      <c r="I31" s="3" t="s">
        <v>16</v>
      </c>
      <c r="J31" s="69">
        <f t="shared" si="0"/>
        <v>-5</v>
      </c>
      <c r="L31" s="45">
        <f t="shared" si="4"/>
        <v>0</v>
      </c>
      <c r="M31" s="46">
        <f t="shared" si="5"/>
        <v>-5</v>
      </c>
      <c r="N31" t="b">
        <v>1</v>
      </c>
      <c r="O31" s="13"/>
    </row>
    <row r="32" spans="1:15" x14ac:dyDescent="0.3">
      <c r="A32" s="34">
        <v>43457</v>
      </c>
      <c r="B32" t="s">
        <v>9</v>
      </c>
      <c r="C32" s="40" t="s">
        <v>51</v>
      </c>
      <c r="D32" s="5">
        <v>1.87</v>
      </c>
      <c r="F32" s="6">
        <v>5</v>
      </c>
      <c r="I32" s="3" t="s">
        <v>15</v>
      </c>
      <c r="J32" s="69">
        <f t="shared" si="0"/>
        <v>4.3500000000000014</v>
      </c>
      <c r="L32" s="45">
        <f t="shared" si="4"/>
        <v>0</v>
      </c>
      <c r="M32" s="46">
        <f t="shared" ref="M32:M35" si="6">J32+L32</f>
        <v>4.3500000000000014</v>
      </c>
      <c r="N32" t="b">
        <v>1</v>
      </c>
      <c r="O32" s="13"/>
    </row>
    <row r="33" spans="1:15" x14ac:dyDescent="0.3">
      <c r="A33" s="34">
        <v>43457</v>
      </c>
      <c r="B33" t="s">
        <v>9</v>
      </c>
      <c r="C33" s="40" t="s">
        <v>52</v>
      </c>
      <c r="D33" s="5">
        <v>2.0699999999999998</v>
      </c>
      <c r="F33" s="6">
        <v>5</v>
      </c>
      <c r="I33" s="3" t="s">
        <v>15</v>
      </c>
      <c r="J33" s="69">
        <f t="shared" si="0"/>
        <v>5.35</v>
      </c>
      <c r="L33" s="45">
        <f t="shared" si="4"/>
        <v>0</v>
      </c>
      <c r="M33" s="46">
        <f t="shared" si="6"/>
        <v>5.35</v>
      </c>
      <c r="N33" t="b">
        <v>1</v>
      </c>
      <c r="O33" s="13"/>
    </row>
    <row r="34" spans="1:15" x14ac:dyDescent="0.3">
      <c r="A34" s="34">
        <v>43457</v>
      </c>
      <c r="B34" t="s">
        <v>10</v>
      </c>
      <c r="C34" s="40" t="s">
        <v>53</v>
      </c>
      <c r="D34" s="5">
        <v>2.15</v>
      </c>
      <c r="F34" s="6">
        <v>7</v>
      </c>
      <c r="I34" s="3" t="s">
        <v>15</v>
      </c>
      <c r="J34" s="69">
        <f t="shared" si="0"/>
        <v>8.0499999999999989</v>
      </c>
      <c r="L34" s="45">
        <f t="shared" si="4"/>
        <v>0</v>
      </c>
      <c r="M34" s="46">
        <f t="shared" si="6"/>
        <v>8.0499999999999989</v>
      </c>
      <c r="N34" t="b">
        <v>1</v>
      </c>
      <c r="O34" s="13"/>
    </row>
    <row r="35" spans="1:15" x14ac:dyDescent="0.3">
      <c r="A35" s="34">
        <v>43457</v>
      </c>
      <c r="B35" t="s">
        <v>5</v>
      </c>
      <c r="C35" s="40" t="s">
        <v>55</v>
      </c>
      <c r="D35" s="5">
        <v>1.49</v>
      </c>
      <c r="F35" s="6">
        <v>10</v>
      </c>
      <c r="I35" s="3" t="s">
        <v>15</v>
      </c>
      <c r="J35" s="69">
        <f t="shared" ref="J35:J66" si="7">IF(I35="", 0, IF(I35="Win", F35*D35-F35, -F35))</f>
        <v>4.9000000000000004</v>
      </c>
      <c r="K35" s="71">
        <v>0.05</v>
      </c>
      <c r="L35" s="45">
        <f t="shared" si="4"/>
        <v>-0.25</v>
      </c>
      <c r="M35" s="46">
        <f t="shared" si="6"/>
        <v>4.6500000000000004</v>
      </c>
      <c r="N35" t="b">
        <v>1</v>
      </c>
      <c r="O35" s="13"/>
    </row>
    <row r="36" spans="1:15" s="1" customFormat="1" x14ac:dyDescent="0.3">
      <c r="A36" s="36">
        <v>43458</v>
      </c>
      <c r="B36" s="1" t="s">
        <v>9</v>
      </c>
      <c r="C36" s="43" t="s">
        <v>57</v>
      </c>
      <c r="D36" s="7">
        <v>2.0499999999999998</v>
      </c>
      <c r="E36" s="7"/>
      <c r="F36" s="8">
        <v>5</v>
      </c>
      <c r="G36" s="57"/>
      <c r="H36" s="58"/>
      <c r="I36" s="4" t="s">
        <v>15</v>
      </c>
      <c r="J36" s="65">
        <f t="shared" si="7"/>
        <v>5.25</v>
      </c>
      <c r="K36" s="4"/>
      <c r="L36" s="22">
        <f t="shared" ref="L36:L53" si="8">ROUND(-K36*J36, 2)</f>
        <v>0</v>
      </c>
      <c r="M36" s="66">
        <f t="shared" ref="M36:M53" si="9">J36+L36</f>
        <v>5.25</v>
      </c>
      <c r="N36" s="1" t="b">
        <v>1</v>
      </c>
      <c r="O36" s="13"/>
    </row>
    <row r="37" spans="1:15" x14ac:dyDescent="0.3">
      <c r="A37" s="34">
        <v>43458</v>
      </c>
      <c r="B37" t="s">
        <v>9</v>
      </c>
      <c r="C37" s="40" t="s">
        <v>58</v>
      </c>
      <c r="D37" s="5">
        <v>1.91</v>
      </c>
      <c r="F37" s="6">
        <v>5</v>
      </c>
      <c r="I37" s="3" t="s">
        <v>16</v>
      </c>
      <c r="J37" s="69">
        <f t="shared" si="7"/>
        <v>-5</v>
      </c>
      <c r="L37" s="45">
        <f t="shared" si="8"/>
        <v>0</v>
      </c>
      <c r="M37" s="46">
        <f t="shared" si="9"/>
        <v>-5</v>
      </c>
      <c r="N37" t="b">
        <v>1</v>
      </c>
      <c r="O37" s="13"/>
    </row>
    <row r="38" spans="1:15" x14ac:dyDescent="0.3">
      <c r="A38" s="34">
        <v>43458</v>
      </c>
      <c r="B38" t="s">
        <v>9</v>
      </c>
      <c r="C38" s="40" t="s">
        <v>59</v>
      </c>
      <c r="D38" s="5">
        <v>1.78</v>
      </c>
      <c r="F38" s="6">
        <v>5</v>
      </c>
      <c r="I38" s="3" t="s">
        <v>15</v>
      </c>
      <c r="J38" s="69">
        <f t="shared" si="7"/>
        <v>3.9000000000000004</v>
      </c>
      <c r="L38" s="45">
        <f t="shared" si="8"/>
        <v>0</v>
      </c>
      <c r="M38" s="46">
        <f t="shared" si="9"/>
        <v>3.9000000000000004</v>
      </c>
      <c r="N38" t="b">
        <v>1</v>
      </c>
      <c r="O38" s="13"/>
    </row>
    <row r="39" spans="1:15" x14ac:dyDescent="0.3">
      <c r="A39" s="34">
        <v>43458</v>
      </c>
      <c r="B39" t="s">
        <v>9</v>
      </c>
      <c r="C39" s="40" t="s">
        <v>60</v>
      </c>
      <c r="D39" s="5">
        <v>1.65</v>
      </c>
      <c r="F39" s="6">
        <v>5</v>
      </c>
      <c r="I39" s="3" t="s">
        <v>16</v>
      </c>
      <c r="J39" s="69">
        <f t="shared" si="7"/>
        <v>-5</v>
      </c>
      <c r="L39" s="45">
        <f t="shared" si="8"/>
        <v>0</v>
      </c>
      <c r="M39" s="46">
        <f t="shared" si="9"/>
        <v>-5</v>
      </c>
      <c r="N39" t="b">
        <v>1</v>
      </c>
      <c r="O39" s="13"/>
    </row>
    <row r="40" spans="1:15" x14ac:dyDescent="0.3">
      <c r="A40" s="34">
        <v>43458</v>
      </c>
      <c r="B40" t="s">
        <v>9</v>
      </c>
      <c r="C40" s="40" t="s">
        <v>61</v>
      </c>
      <c r="D40" s="5">
        <v>1.93</v>
      </c>
      <c r="F40" s="6">
        <v>5</v>
      </c>
      <c r="I40" s="3" t="s">
        <v>15</v>
      </c>
      <c r="J40" s="69">
        <f t="shared" si="7"/>
        <v>4.6500000000000004</v>
      </c>
      <c r="L40" s="45">
        <f t="shared" si="8"/>
        <v>0</v>
      </c>
      <c r="M40" s="46">
        <f t="shared" si="9"/>
        <v>4.6500000000000004</v>
      </c>
      <c r="N40" t="b">
        <v>1</v>
      </c>
      <c r="O40" s="13"/>
    </row>
    <row r="41" spans="1:15" x14ac:dyDescent="0.3">
      <c r="A41" s="34">
        <v>43458</v>
      </c>
      <c r="B41" t="s">
        <v>9</v>
      </c>
      <c r="C41" s="40" t="s">
        <v>62</v>
      </c>
      <c r="D41" s="5">
        <v>1.94</v>
      </c>
      <c r="F41" s="6">
        <v>5</v>
      </c>
      <c r="I41" s="3" t="s">
        <v>15</v>
      </c>
      <c r="J41" s="69">
        <f t="shared" si="7"/>
        <v>4.6999999999999993</v>
      </c>
      <c r="L41" s="45">
        <f t="shared" si="8"/>
        <v>0</v>
      </c>
      <c r="M41" s="46">
        <f t="shared" si="9"/>
        <v>4.6999999999999993</v>
      </c>
      <c r="N41" t="b">
        <v>1</v>
      </c>
      <c r="O41" s="13"/>
    </row>
    <row r="42" spans="1:15" x14ac:dyDescent="0.3">
      <c r="A42" s="34">
        <v>43458</v>
      </c>
      <c r="B42" t="s">
        <v>9</v>
      </c>
      <c r="C42" s="40" t="s">
        <v>63</v>
      </c>
      <c r="D42" s="5">
        <v>1.82</v>
      </c>
      <c r="F42" s="6">
        <v>5</v>
      </c>
      <c r="I42" s="3" t="s">
        <v>15</v>
      </c>
      <c r="J42" s="69">
        <f t="shared" si="7"/>
        <v>4.0999999999999996</v>
      </c>
      <c r="L42" s="45">
        <f t="shared" si="8"/>
        <v>0</v>
      </c>
      <c r="M42" s="46">
        <f t="shared" si="9"/>
        <v>4.0999999999999996</v>
      </c>
      <c r="N42" t="b">
        <v>1</v>
      </c>
      <c r="O42" s="13"/>
    </row>
    <row r="43" spans="1:15" x14ac:dyDescent="0.3">
      <c r="A43" s="34">
        <v>43458</v>
      </c>
      <c r="B43" t="s">
        <v>9</v>
      </c>
      <c r="C43" s="40" t="s">
        <v>64</v>
      </c>
      <c r="D43" s="5">
        <v>1.9</v>
      </c>
      <c r="F43" s="6">
        <v>5</v>
      </c>
      <c r="I43" s="3" t="s">
        <v>15</v>
      </c>
      <c r="J43" s="69">
        <f t="shared" si="7"/>
        <v>4.5</v>
      </c>
      <c r="L43" s="45">
        <f t="shared" si="8"/>
        <v>0</v>
      </c>
      <c r="M43" s="46">
        <f t="shared" si="9"/>
        <v>4.5</v>
      </c>
      <c r="N43" t="b">
        <v>1</v>
      </c>
      <c r="O43" s="13"/>
    </row>
    <row r="44" spans="1:15" x14ac:dyDescent="0.3">
      <c r="A44" s="34">
        <v>43458</v>
      </c>
      <c r="B44" t="s">
        <v>9</v>
      </c>
      <c r="C44" s="40" t="s">
        <v>65</v>
      </c>
      <c r="D44" s="5">
        <v>2.02</v>
      </c>
      <c r="F44" s="6">
        <v>5</v>
      </c>
      <c r="I44" s="3" t="s">
        <v>15</v>
      </c>
      <c r="J44" s="69">
        <f t="shared" si="7"/>
        <v>5.0999999999999996</v>
      </c>
      <c r="L44" s="45">
        <f t="shared" si="8"/>
        <v>0</v>
      </c>
      <c r="M44" s="46">
        <f t="shared" si="9"/>
        <v>5.0999999999999996</v>
      </c>
      <c r="N44" t="b">
        <v>1</v>
      </c>
      <c r="O44" s="13"/>
    </row>
    <row r="45" spans="1:15" x14ac:dyDescent="0.3">
      <c r="A45" s="34">
        <v>43458</v>
      </c>
      <c r="B45" t="s">
        <v>9</v>
      </c>
      <c r="C45" s="40" t="s">
        <v>66</v>
      </c>
      <c r="D45" s="5">
        <v>2</v>
      </c>
      <c r="F45" s="6">
        <v>5</v>
      </c>
      <c r="I45" s="3" t="s">
        <v>15</v>
      </c>
      <c r="J45" s="69">
        <f t="shared" si="7"/>
        <v>5</v>
      </c>
      <c r="L45" s="45">
        <f t="shared" si="8"/>
        <v>0</v>
      </c>
      <c r="M45" s="46">
        <f t="shared" si="9"/>
        <v>5</v>
      </c>
      <c r="N45" t="b">
        <v>1</v>
      </c>
      <c r="O45" s="13"/>
    </row>
    <row r="46" spans="1:15" x14ac:dyDescent="0.3">
      <c r="A46" s="34">
        <v>43458</v>
      </c>
      <c r="B46" t="s">
        <v>9</v>
      </c>
      <c r="C46" s="40" t="s">
        <v>67</v>
      </c>
      <c r="D46" s="5">
        <v>1.93</v>
      </c>
      <c r="F46" s="6">
        <v>5</v>
      </c>
      <c r="I46" s="3" t="s">
        <v>16</v>
      </c>
      <c r="J46" s="69">
        <f t="shared" si="7"/>
        <v>-5</v>
      </c>
      <c r="L46" s="45">
        <f t="shared" si="8"/>
        <v>0</v>
      </c>
      <c r="M46" s="46">
        <f t="shared" si="9"/>
        <v>-5</v>
      </c>
      <c r="N46" t="b">
        <v>1</v>
      </c>
      <c r="O46" s="13"/>
    </row>
    <row r="47" spans="1:15" x14ac:dyDescent="0.3">
      <c r="A47" s="34">
        <v>43458</v>
      </c>
      <c r="B47" t="s">
        <v>10</v>
      </c>
      <c r="C47" s="40" t="s">
        <v>68</v>
      </c>
      <c r="D47" s="5">
        <v>2</v>
      </c>
      <c r="F47" s="6">
        <v>5</v>
      </c>
      <c r="I47" s="3" t="s">
        <v>15</v>
      </c>
      <c r="J47" s="69">
        <f t="shared" si="7"/>
        <v>5</v>
      </c>
      <c r="L47" s="45">
        <f t="shared" si="8"/>
        <v>0</v>
      </c>
      <c r="M47" s="46">
        <f t="shared" si="9"/>
        <v>5</v>
      </c>
      <c r="N47" t="b">
        <v>1</v>
      </c>
      <c r="O47" s="13"/>
    </row>
    <row r="48" spans="1:15" x14ac:dyDescent="0.3">
      <c r="A48" s="34">
        <v>43458</v>
      </c>
      <c r="B48" t="s">
        <v>10</v>
      </c>
      <c r="C48" s="40" t="s">
        <v>69</v>
      </c>
      <c r="D48" s="5">
        <v>1.95</v>
      </c>
      <c r="F48" s="6">
        <v>5</v>
      </c>
      <c r="I48" s="3" t="s">
        <v>15</v>
      </c>
      <c r="J48" s="69">
        <f t="shared" si="7"/>
        <v>4.75</v>
      </c>
      <c r="L48" s="45">
        <f t="shared" si="8"/>
        <v>0</v>
      </c>
      <c r="M48" s="46">
        <f t="shared" si="9"/>
        <v>4.75</v>
      </c>
      <c r="N48" t="b">
        <v>1</v>
      </c>
      <c r="O48" s="13"/>
    </row>
    <row r="49" spans="1:16" x14ac:dyDescent="0.3">
      <c r="A49" s="34">
        <v>43458</v>
      </c>
      <c r="B49" t="s">
        <v>10</v>
      </c>
      <c r="C49" s="40" t="s">
        <v>70</v>
      </c>
      <c r="D49" s="5">
        <v>1.87</v>
      </c>
      <c r="F49" s="6">
        <v>5</v>
      </c>
      <c r="I49" s="3" t="s">
        <v>16</v>
      </c>
      <c r="J49" s="69">
        <f t="shared" si="7"/>
        <v>-5</v>
      </c>
      <c r="L49" s="45">
        <f t="shared" si="8"/>
        <v>0</v>
      </c>
      <c r="M49" s="46">
        <f t="shared" si="9"/>
        <v>-5</v>
      </c>
      <c r="N49" t="b">
        <v>1</v>
      </c>
      <c r="O49" s="13"/>
    </row>
    <row r="50" spans="1:16" x14ac:dyDescent="0.3">
      <c r="A50" s="34">
        <v>43458</v>
      </c>
      <c r="B50" t="s">
        <v>10</v>
      </c>
      <c r="C50" s="40" t="s">
        <v>51</v>
      </c>
      <c r="D50" s="5">
        <v>1.87</v>
      </c>
      <c r="F50" s="6">
        <v>5</v>
      </c>
      <c r="I50" s="3" t="s">
        <v>16</v>
      </c>
      <c r="J50" s="69">
        <f t="shared" si="7"/>
        <v>-5</v>
      </c>
      <c r="L50" s="45">
        <f t="shared" si="8"/>
        <v>0</v>
      </c>
      <c r="M50" s="46">
        <f t="shared" si="9"/>
        <v>-5</v>
      </c>
      <c r="N50" t="b">
        <v>1</v>
      </c>
      <c r="O50" s="13"/>
    </row>
    <row r="51" spans="1:16" x14ac:dyDescent="0.3">
      <c r="A51" s="34">
        <v>43458</v>
      </c>
      <c r="B51" t="s">
        <v>10</v>
      </c>
      <c r="C51" s="40" t="s">
        <v>71</v>
      </c>
      <c r="D51" s="5">
        <v>1.87</v>
      </c>
      <c r="F51" s="6">
        <v>5</v>
      </c>
      <c r="I51" s="3" t="s">
        <v>16</v>
      </c>
      <c r="J51" s="69">
        <f t="shared" si="7"/>
        <v>-5</v>
      </c>
      <c r="L51" s="45">
        <f t="shared" si="8"/>
        <v>0</v>
      </c>
      <c r="M51" s="46">
        <f t="shared" si="9"/>
        <v>-5</v>
      </c>
      <c r="N51" t="b">
        <v>1</v>
      </c>
      <c r="O51" s="13"/>
    </row>
    <row r="52" spans="1:16" x14ac:dyDescent="0.3">
      <c r="A52" s="34">
        <v>43458</v>
      </c>
      <c r="B52" t="s">
        <v>10</v>
      </c>
      <c r="C52" s="40" t="s">
        <v>72</v>
      </c>
      <c r="D52" s="5">
        <v>2.15</v>
      </c>
      <c r="F52" s="6">
        <v>5</v>
      </c>
      <c r="I52" s="3" t="s">
        <v>16</v>
      </c>
      <c r="J52" s="69">
        <f t="shared" si="7"/>
        <v>-5</v>
      </c>
      <c r="L52" s="45">
        <f t="shared" si="8"/>
        <v>0</v>
      </c>
      <c r="M52" s="46">
        <f t="shared" si="9"/>
        <v>-5</v>
      </c>
      <c r="N52" t="b">
        <v>1</v>
      </c>
      <c r="O52" s="20"/>
      <c r="P52" s="2"/>
    </row>
    <row r="53" spans="1:16" s="1" customFormat="1" x14ac:dyDescent="0.3">
      <c r="A53" s="36">
        <v>43460</v>
      </c>
      <c r="B53" s="1" t="s">
        <v>10</v>
      </c>
      <c r="C53" s="43" t="s">
        <v>80</v>
      </c>
      <c r="D53" s="7">
        <v>1.8</v>
      </c>
      <c r="E53" s="7">
        <v>1.5</v>
      </c>
      <c r="F53" s="8">
        <v>5</v>
      </c>
      <c r="G53" s="57">
        <f t="shared" ref="G53:G70" si="10">D53/E53-1</f>
        <v>0.19999999999999996</v>
      </c>
      <c r="H53" s="58">
        <f t="shared" ref="H53:H70" si="11">F53*G53</f>
        <v>0.99999999999999978</v>
      </c>
      <c r="I53" s="4" t="s">
        <v>15</v>
      </c>
      <c r="J53" s="65">
        <f t="shared" si="7"/>
        <v>4</v>
      </c>
      <c r="K53" s="4"/>
      <c r="L53" s="22">
        <f t="shared" si="8"/>
        <v>0</v>
      </c>
      <c r="M53" s="66">
        <f t="shared" si="9"/>
        <v>4</v>
      </c>
      <c r="O53"/>
      <c r="P53"/>
    </row>
    <row r="54" spans="1:16" x14ac:dyDescent="0.3">
      <c r="A54" s="34">
        <v>43460</v>
      </c>
      <c r="B54" t="s">
        <v>10</v>
      </c>
      <c r="C54" s="40" t="s">
        <v>82</v>
      </c>
      <c r="D54" s="5">
        <v>2</v>
      </c>
      <c r="E54" s="5">
        <v>1.47</v>
      </c>
      <c r="F54" s="6">
        <v>15</v>
      </c>
      <c r="G54" s="61">
        <f t="shared" si="10"/>
        <v>0.36054421768707479</v>
      </c>
      <c r="H54" s="62">
        <f t="shared" si="11"/>
        <v>5.408163265306122</v>
      </c>
      <c r="I54" s="3" t="s">
        <v>16</v>
      </c>
      <c r="J54" s="69">
        <f t="shared" si="7"/>
        <v>-15</v>
      </c>
      <c r="L54" s="45">
        <f t="shared" ref="L54:L71" si="12">ROUND(-K54*J54, 2)</f>
        <v>0</v>
      </c>
      <c r="M54" s="46">
        <f t="shared" ref="M54:M71" si="13">J54+L54</f>
        <v>-15</v>
      </c>
    </row>
    <row r="55" spans="1:16" x14ac:dyDescent="0.3">
      <c r="A55" s="34">
        <v>43460</v>
      </c>
      <c r="B55" t="s">
        <v>10</v>
      </c>
      <c r="C55" s="40" t="s">
        <v>83</v>
      </c>
      <c r="D55" s="5">
        <v>1.97</v>
      </c>
      <c r="E55" s="5">
        <v>1.63</v>
      </c>
      <c r="F55" s="6">
        <v>5</v>
      </c>
      <c r="G55" s="61">
        <f t="shared" si="10"/>
        <v>0.20858895705521485</v>
      </c>
      <c r="H55" s="62">
        <f t="shared" si="11"/>
        <v>1.0429447852760743</v>
      </c>
      <c r="I55" s="3" t="s">
        <v>16</v>
      </c>
      <c r="J55" s="69">
        <f t="shared" si="7"/>
        <v>-5</v>
      </c>
      <c r="L55" s="45">
        <f t="shared" si="12"/>
        <v>0</v>
      </c>
      <c r="M55" s="46">
        <f t="shared" si="13"/>
        <v>-5</v>
      </c>
    </row>
    <row r="56" spans="1:16" x14ac:dyDescent="0.3">
      <c r="A56" s="34">
        <v>43460</v>
      </c>
      <c r="B56" t="s">
        <v>10</v>
      </c>
      <c r="C56" s="40" t="s">
        <v>84</v>
      </c>
      <c r="D56" s="5">
        <v>1.87</v>
      </c>
      <c r="E56" s="5">
        <v>1.56</v>
      </c>
      <c r="F56" s="6">
        <v>5</v>
      </c>
      <c r="G56" s="61">
        <f t="shared" si="10"/>
        <v>0.19871794871794868</v>
      </c>
      <c r="H56" s="62">
        <f t="shared" si="11"/>
        <v>0.99358974358974339</v>
      </c>
      <c r="I56" s="3" t="s">
        <v>16</v>
      </c>
      <c r="J56" s="69">
        <f t="shared" si="7"/>
        <v>-5</v>
      </c>
      <c r="L56" s="45">
        <f t="shared" si="12"/>
        <v>0</v>
      </c>
      <c r="M56" s="46">
        <f t="shared" si="13"/>
        <v>-5</v>
      </c>
    </row>
    <row r="57" spans="1:16" x14ac:dyDescent="0.3">
      <c r="A57" s="34">
        <v>43460</v>
      </c>
      <c r="B57" t="s">
        <v>10</v>
      </c>
      <c r="C57" s="40" t="s">
        <v>85</v>
      </c>
      <c r="D57" s="5">
        <v>1.8</v>
      </c>
      <c r="E57" s="5">
        <v>1.21</v>
      </c>
      <c r="F57" s="6">
        <v>15</v>
      </c>
      <c r="G57" s="61">
        <f t="shared" si="10"/>
        <v>0.48760330578512412</v>
      </c>
      <c r="H57" s="62">
        <f t="shared" si="11"/>
        <v>7.3140495867768616</v>
      </c>
      <c r="I57" s="3" t="s">
        <v>15</v>
      </c>
      <c r="J57" s="69">
        <f t="shared" si="7"/>
        <v>12</v>
      </c>
      <c r="L57" s="45">
        <f t="shared" si="12"/>
        <v>0</v>
      </c>
      <c r="M57" s="46">
        <f t="shared" si="13"/>
        <v>12</v>
      </c>
    </row>
    <row r="58" spans="1:16" x14ac:dyDescent="0.3">
      <c r="A58" s="34">
        <v>43460</v>
      </c>
      <c r="B58" t="s">
        <v>9</v>
      </c>
      <c r="C58" s="40" t="s">
        <v>86</v>
      </c>
      <c r="D58" s="5">
        <v>1.85</v>
      </c>
      <c r="E58" s="5">
        <v>1.39</v>
      </c>
      <c r="F58" s="6">
        <v>15</v>
      </c>
      <c r="G58" s="61">
        <f t="shared" si="10"/>
        <v>0.33093525179856131</v>
      </c>
      <c r="H58" s="62">
        <f t="shared" si="11"/>
        <v>4.9640287769784202</v>
      </c>
      <c r="I58" s="3" t="s">
        <v>15</v>
      </c>
      <c r="J58" s="69">
        <f t="shared" si="7"/>
        <v>12.75</v>
      </c>
      <c r="L58" s="45">
        <f t="shared" si="12"/>
        <v>0</v>
      </c>
      <c r="M58" s="46">
        <f t="shared" si="13"/>
        <v>12.75</v>
      </c>
    </row>
    <row r="59" spans="1:16" x14ac:dyDescent="0.3">
      <c r="A59" s="34">
        <v>43460</v>
      </c>
      <c r="B59" t="s">
        <v>10</v>
      </c>
      <c r="C59" s="40" t="s">
        <v>87</v>
      </c>
      <c r="D59" s="5">
        <v>1.8</v>
      </c>
      <c r="E59" s="5">
        <v>1.49</v>
      </c>
      <c r="F59" s="6">
        <v>5</v>
      </c>
      <c r="G59" s="61">
        <f t="shared" si="10"/>
        <v>0.20805369127516782</v>
      </c>
      <c r="H59" s="62">
        <f t="shared" si="11"/>
        <v>1.0402684563758391</v>
      </c>
      <c r="I59" s="3" t="s">
        <v>15</v>
      </c>
      <c r="J59" s="69">
        <f t="shared" si="7"/>
        <v>4</v>
      </c>
      <c r="L59" s="45">
        <f t="shared" si="12"/>
        <v>0</v>
      </c>
      <c r="M59" s="46">
        <f t="shared" si="13"/>
        <v>4</v>
      </c>
    </row>
    <row r="60" spans="1:16" x14ac:dyDescent="0.3">
      <c r="A60" s="34">
        <v>43460</v>
      </c>
      <c r="B60" t="s">
        <v>9</v>
      </c>
      <c r="C60" s="40" t="s">
        <v>88</v>
      </c>
      <c r="D60" s="5">
        <v>1.81</v>
      </c>
      <c r="E60" s="5">
        <v>1.5</v>
      </c>
      <c r="F60" s="6">
        <v>5</v>
      </c>
      <c r="G60" s="61">
        <f t="shared" si="10"/>
        <v>0.20666666666666678</v>
      </c>
      <c r="H60" s="62">
        <f t="shared" si="11"/>
        <v>1.0333333333333339</v>
      </c>
      <c r="I60" s="3" t="s">
        <v>15</v>
      </c>
      <c r="J60" s="69">
        <f t="shared" si="7"/>
        <v>4.0500000000000007</v>
      </c>
      <c r="L60" s="45">
        <f t="shared" si="12"/>
        <v>0</v>
      </c>
      <c r="M60" s="46">
        <f t="shared" si="13"/>
        <v>4.0500000000000007</v>
      </c>
    </row>
    <row r="61" spans="1:16" x14ac:dyDescent="0.3">
      <c r="A61" s="34">
        <v>43460</v>
      </c>
      <c r="B61" t="s">
        <v>9</v>
      </c>
      <c r="C61" s="40" t="s">
        <v>90</v>
      </c>
      <c r="D61" s="5">
        <v>1.66</v>
      </c>
      <c r="E61" s="5">
        <v>1.26</v>
      </c>
      <c r="F61" s="6">
        <v>10</v>
      </c>
      <c r="G61" s="61">
        <f t="shared" si="10"/>
        <v>0.31746031746031744</v>
      </c>
      <c r="H61" s="62">
        <f t="shared" si="11"/>
        <v>3.1746031746031744</v>
      </c>
      <c r="I61" s="3" t="s">
        <v>15</v>
      </c>
      <c r="J61" s="69">
        <f t="shared" si="7"/>
        <v>6.5999999999999979</v>
      </c>
      <c r="L61" s="45">
        <f t="shared" si="12"/>
        <v>0</v>
      </c>
      <c r="M61" s="46">
        <f t="shared" si="13"/>
        <v>6.5999999999999979</v>
      </c>
    </row>
    <row r="62" spans="1:16" x14ac:dyDescent="0.3">
      <c r="A62" s="34">
        <v>43460</v>
      </c>
      <c r="B62" t="s">
        <v>10</v>
      </c>
      <c r="C62" s="40" t="s">
        <v>89</v>
      </c>
      <c r="D62" s="5">
        <v>1.87</v>
      </c>
      <c r="E62" s="5">
        <v>1.36</v>
      </c>
      <c r="F62" s="6">
        <v>10</v>
      </c>
      <c r="G62" s="61">
        <f t="shared" si="10"/>
        <v>0.375</v>
      </c>
      <c r="H62" s="62">
        <f t="shared" si="11"/>
        <v>3.75</v>
      </c>
      <c r="I62" s="3" t="s">
        <v>16</v>
      </c>
      <c r="J62" s="69">
        <f t="shared" si="7"/>
        <v>-10</v>
      </c>
      <c r="L62" s="45">
        <f t="shared" si="12"/>
        <v>0</v>
      </c>
      <c r="M62" s="46">
        <f t="shared" si="13"/>
        <v>-10</v>
      </c>
    </row>
    <row r="63" spans="1:16" x14ac:dyDescent="0.3">
      <c r="A63" s="34">
        <v>43460</v>
      </c>
      <c r="B63" t="s">
        <v>10</v>
      </c>
      <c r="C63" s="40" t="s">
        <v>91</v>
      </c>
      <c r="D63" s="5">
        <v>1.87</v>
      </c>
      <c r="E63" s="5">
        <v>1.5</v>
      </c>
      <c r="F63" s="6">
        <v>5</v>
      </c>
      <c r="G63" s="61">
        <f t="shared" si="10"/>
        <v>0.24666666666666681</v>
      </c>
      <c r="H63" s="62">
        <f t="shared" si="11"/>
        <v>1.2333333333333341</v>
      </c>
      <c r="I63" s="3" t="s">
        <v>15</v>
      </c>
      <c r="J63" s="69">
        <f t="shared" si="7"/>
        <v>4.3500000000000014</v>
      </c>
      <c r="L63" s="45">
        <f t="shared" si="12"/>
        <v>0</v>
      </c>
      <c r="M63" s="46">
        <f t="shared" si="13"/>
        <v>4.3500000000000014</v>
      </c>
    </row>
    <row r="64" spans="1:16" x14ac:dyDescent="0.3">
      <c r="A64" s="34">
        <v>43460</v>
      </c>
      <c r="B64" t="s">
        <v>10</v>
      </c>
      <c r="C64" s="40" t="s">
        <v>92</v>
      </c>
      <c r="D64" s="5">
        <v>1.95</v>
      </c>
      <c r="E64" s="5">
        <v>1.54</v>
      </c>
      <c r="F64" s="6">
        <v>5</v>
      </c>
      <c r="G64" s="61">
        <f t="shared" si="10"/>
        <v>0.26623376623376616</v>
      </c>
      <c r="H64" s="62">
        <f t="shared" si="11"/>
        <v>1.3311688311688308</v>
      </c>
      <c r="I64" s="3" t="s">
        <v>16</v>
      </c>
      <c r="J64" s="69">
        <f t="shared" si="7"/>
        <v>-5</v>
      </c>
      <c r="L64" s="45">
        <f t="shared" si="12"/>
        <v>0</v>
      </c>
      <c r="M64" s="46">
        <f t="shared" si="13"/>
        <v>-5</v>
      </c>
    </row>
    <row r="65" spans="1:17" x14ac:dyDescent="0.3">
      <c r="A65" s="34">
        <v>43460</v>
      </c>
      <c r="B65" t="s">
        <v>9</v>
      </c>
      <c r="C65" s="40" t="s">
        <v>93</v>
      </c>
      <c r="D65" s="5">
        <v>1.98</v>
      </c>
      <c r="E65" s="5">
        <v>1.59</v>
      </c>
      <c r="F65" s="6">
        <v>5</v>
      </c>
      <c r="G65" s="61">
        <f t="shared" si="10"/>
        <v>0.24528301886792447</v>
      </c>
      <c r="H65" s="62">
        <f t="shared" si="11"/>
        <v>1.2264150943396224</v>
      </c>
      <c r="I65" s="3" t="s">
        <v>16</v>
      </c>
      <c r="J65" s="69">
        <f t="shared" si="7"/>
        <v>-5</v>
      </c>
      <c r="L65" s="45">
        <f t="shared" si="12"/>
        <v>0</v>
      </c>
      <c r="M65" s="46">
        <f t="shared" si="13"/>
        <v>-5</v>
      </c>
    </row>
    <row r="66" spans="1:17" x14ac:dyDescent="0.3">
      <c r="A66" s="34">
        <v>43460</v>
      </c>
      <c r="B66" t="s">
        <v>10</v>
      </c>
      <c r="C66" s="40" t="s">
        <v>95</v>
      </c>
      <c r="D66" s="5">
        <v>1.87</v>
      </c>
      <c r="E66" s="5">
        <v>1.56</v>
      </c>
      <c r="F66" s="6">
        <v>5</v>
      </c>
      <c r="G66" s="61">
        <f t="shared" si="10"/>
        <v>0.19871794871794868</v>
      </c>
      <c r="H66" s="62">
        <f t="shared" si="11"/>
        <v>0.99358974358974339</v>
      </c>
      <c r="I66" s="3" t="s">
        <v>16</v>
      </c>
      <c r="J66" s="69">
        <f t="shared" si="7"/>
        <v>-5</v>
      </c>
      <c r="L66" s="45">
        <f t="shared" si="12"/>
        <v>0</v>
      </c>
      <c r="M66" s="46">
        <f t="shared" si="13"/>
        <v>-5</v>
      </c>
    </row>
    <row r="67" spans="1:17" x14ac:dyDescent="0.3">
      <c r="A67" s="34">
        <v>43460</v>
      </c>
      <c r="B67" t="s">
        <v>9</v>
      </c>
      <c r="C67" s="40" t="s">
        <v>96</v>
      </c>
      <c r="D67" s="5">
        <v>1.67</v>
      </c>
      <c r="E67" s="5">
        <v>1.33</v>
      </c>
      <c r="F67" s="6">
        <v>5</v>
      </c>
      <c r="G67" s="61">
        <f t="shared" si="10"/>
        <v>0.25563909774436078</v>
      </c>
      <c r="H67" s="62">
        <f t="shared" si="11"/>
        <v>1.2781954887218039</v>
      </c>
      <c r="I67" s="3" t="s">
        <v>15</v>
      </c>
      <c r="J67" s="69">
        <f t="shared" ref="J67:J98" si="14">IF(I67="", 0, IF(I67="Win", F67*D67-F67, -F67))</f>
        <v>3.3499999999999996</v>
      </c>
      <c r="L67" s="45">
        <f t="shared" si="12"/>
        <v>0</v>
      </c>
      <c r="M67" s="46">
        <f t="shared" si="13"/>
        <v>3.3499999999999996</v>
      </c>
    </row>
    <row r="68" spans="1:17" x14ac:dyDescent="0.3">
      <c r="A68" s="34">
        <v>43460</v>
      </c>
      <c r="B68" t="s">
        <v>9</v>
      </c>
      <c r="C68" s="40" t="s">
        <v>97</v>
      </c>
      <c r="D68" s="5">
        <v>1.92</v>
      </c>
      <c r="E68" s="5">
        <v>1.56</v>
      </c>
      <c r="F68" s="6">
        <v>5</v>
      </c>
      <c r="G68" s="61">
        <f t="shared" si="10"/>
        <v>0.23076923076923062</v>
      </c>
      <c r="H68" s="62">
        <f t="shared" si="11"/>
        <v>1.1538461538461531</v>
      </c>
      <c r="I68" s="3" t="s">
        <v>16</v>
      </c>
      <c r="J68" s="69">
        <f t="shared" si="14"/>
        <v>-5</v>
      </c>
      <c r="L68" s="45">
        <f t="shared" si="12"/>
        <v>0</v>
      </c>
      <c r="M68" s="46">
        <f t="shared" si="13"/>
        <v>-5</v>
      </c>
    </row>
    <row r="69" spans="1:17" x14ac:dyDescent="0.3">
      <c r="A69" s="34">
        <v>43460</v>
      </c>
      <c r="B69" t="s">
        <v>9</v>
      </c>
      <c r="C69" s="40" t="s">
        <v>98</v>
      </c>
      <c r="D69" s="5">
        <v>1.63</v>
      </c>
      <c r="E69" s="5">
        <v>1.25</v>
      </c>
      <c r="F69" s="6">
        <v>15</v>
      </c>
      <c r="G69" s="61">
        <f t="shared" si="10"/>
        <v>0.30399999999999983</v>
      </c>
      <c r="H69" s="62">
        <f t="shared" si="11"/>
        <v>4.5599999999999969</v>
      </c>
      <c r="I69" s="3" t="s">
        <v>15</v>
      </c>
      <c r="J69" s="69">
        <f t="shared" si="14"/>
        <v>9.4499999999999993</v>
      </c>
      <c r="L69" s="45">
        <f t="shared" si="12"/>
        <v>0</v>
      </c>
      <c r="M69" s="46">
        <f t="shared" si="13"/>
        <v>9.4499999999999993</v>
      </c>
    </row>
    <row r="70" spans="1:17" x14ac:dyDescent="0.3">
      <c r="A70" s="34">
        <v>43460</v>
      </c>
      <c r="B70" t="s">
        <v>9</v>
      </c>
      <c r="C70" s="40" t="s">
        <v>99</v>
      </c>
      <c r="D70" s="5">
        <v>1.93</v>
      </c>
      <c r="E70" s="5">
        <v>1.54</v>
      </c>
      <c r="F70" s="6">
        <v>5</v>
      </c>
      <c r="G70" s="61">
        <f t="shared" si="10"/>
        <v>0.25324675324675328</v>
      </c>
      <c r="H70" s="62">
        <f t="shared" si="11"/>
        <v>1.2662337662337664</v>
      </c>
      <c r="I70" s="3" t="s">
        <v>15</v>
      </c>
      <c r="J70" s="69">
        <f t="shared" si="14"/>
        <v>4.6500000000000004</v>
      </c>
      <c r="L70" s="45">
        <f t="shared" si="12"/>
        <v>0</v>
      </c>
      <c r="M70" s="46">
        <f t="shared" si="13"/>
        <v>4.6500000000000004</v>
      </c>
      <c r="Q70">
        <f>PRODUCT(P53:P70)</f>
        <v>0</v>
      </c>
    </row>
    <row r="71" spans="1:17" x14ac:dyDescent="0.3">
      <c r="L71" s="45">
        <f t="shared" si="12"/>
        <v>0</v>
      </c>
      <c r="M71" s="46">
        <f t="shared" si="13"/>
        <v>0</v>
      </c>
    </row>
  </sheetData>
  <conditionalFormatting sqref="I3:I1048576">
    <cfRule type="expression" dxfId="5" priority="6">
      <formula>AND(I3&lt;&gt;"Win", I3&lt;&gt;"")</formula>
    </cfRule>
    <cfRule type="expression" dxfId="4" priority="7">
      <formula>I3="Win"</formula>
    </cfRule>
  </conditionalFormatting>
  <conditionalFormatting sqref="B1:B1048576">
    <cfRule type="cellIs" dxfId="3" priority="2" operator="equal">
      <formula>"Ladbrokes"</formula>
    </cfRule>
    <cfRule type="cellIs" dxfId="2" priority="3" operator="equal">
      <formula>"Sportsbet"</formula>
    </cfRule>
    <cfRule type="cellIs" dxfId="1" priority="4" operator="equal">
      <formula>"Betfair"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Day by Day</vt:lpstr>
      <vt:lpstr>Exchange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2018-12-26T09:20:14Z</dcterms:modified>
</cp:coreProperties>
</file>