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C1DB9551-31F3-41D6-A388-5984133899B9}" xr6:coauthVersionLast="40" xr6:coauthVersionMax="40" xr10:uidLastSave="{00000000-0000-0000-0000-000000000000}"/>
  <bookViews>
    <workbookView xWindow="0" yWindow="0" windowWidth="23040" windowHeight="8988" activeTab="2" xr2:uid="{2A9291FE-3680-40F6-A028-104B01FB4D86}"/>
  </bookViews>
  <sheets>
    <sheet name="Overall" sheetId="3" r:id="rId1"/>
    <sheet name="Day by Day" sheetId="2" r:id="rId2"/>
    <sheet name="Master" sheetId="1" r:id="rId3"/>
    <sheet name="Exchange" sheetId="4" r:id="rId4"/>
  </sheets>
  <definedNames>
    <definedName name="_xlnm._FilterDatabase" localSheetId="2" hidden="1">Master!$A$2:$N$52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6" i="1" l="1"/>
  <c r="H86" i="1" s="1"/>
  <c r="G85" i="1"/>
  <c r="H85" i="1" s="1"/>
  <c r="J86" i="1"/>
  <c r="L86" i="1" s="1"/>
  <c r="M86" i="1" l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L75" i="1"/>
  <c r="J75" i="1"/>
  <c r="M75" i="1" s="1"/>
  <c r="J74" i="1"/>
  <c r="J73" i="1"/>
  <c r="J72" i="1"/>
  <c r="L72" i="1" s="1"/>
  <c r="M72" i="1" s="1"/>
  <c r="J71" i="1"/>
  <c r="L74" i="1" l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E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H73" i="1"/>
  <c r="G73" i="1"/>
  <c r="G72" i="1"/>
  <c r="H72" i="1" s="1"/>
  <c r="G71" i="1"/>
  <c r="H71" i="1" s="1"/>
  <c r="E3" i="4" l="1"/>
  <c r="E4" i="4"/>
  <c r="E5" i="4"/>
  <c r="D3" i="4"/>
  <c r="D4" i="4"/>
  <c r="D5" i="4"/>
  <c r="F3" i="4"/>
  <c r="F4" i="4"/>
  <c r="F5" i="4"/>
  <c r="L71" i="1"/>
  <c r="F25" i="2" s="1"/>
  <c r="Q70" i="1"/>
  <c r="M71" i="1" l="1"/>
  <c r="G25" i="2" s="1"/>
  <c r="H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E24" i="2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L55" i="1" l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F24" i="2" l="1"/>
  <c r="G24" i="2"/>
  <c r="I3" i="3"/>
  <c r="C6" i="4"/>
  <c r="F6" i="4"/>
  <c r="H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E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G23" i="2"/>
  <c r="H23" i="2" s="1"/>
  <c r="F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E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G19" i="2"/>
  <c r="F19" i="2"/>
  <c r="E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I19" i="2"/>
  <c r="M7" i="1"/>
  <c r="M3" i="1"/>
  <c r="M11" i="1"/>
  <c r="F22" i="2"/>
  <c r="M14" i="1"/>
  <c r="G22" i="2" s="1"/>
  <c r="H19" i="2"/>
  <c r="M13" i="1"/>
  <c r="M9" i="1"/>
  <c r="M5" i="1"/>
  <c r="M12" i="1"/>
  <c r="M8" i="1"/>
  <c r="M4" i="1"/>
  <c r="D3" i="3"/>
  <c r="E20" i="2"/>
  <c r="E21" i="2"/>
  <c r="G4" i="4" l="1"/>
  <c r="H4" i="4" s="1"/>
  <c r="G21" i="2"/>
  <c r="H21" i="2" s="1"/>
  <c r="G5" i="4"/>
  <c r="H5" i="4" s="1"/>
  <c r="G3" i="4"/>
  <c r="H3" i="4" s="1"/>
  <c r="F21" i="2"/>
  <c r="H22" i="2"/>
  <c r="F20" i="2"/>
  <c r="E3" i="3"/>
  <c r="G20" i="2"/>
  <c r="I25" i="2" l="1"/>
  <c r="I24" i="2"/>
  <c r="G6" i="4"/>
  <c r="H6" i="4" s="1"/>
  <c r="H7" i="4" s="1"/>
  <c r="F3" i="3"/>
  <c r="I22" i="2"/>
  <c r="I23" i="2"/>
  <c r="H20" i="2"/>
  <c r="I21" i="2"/>
  <c r="I20" i="2"/>
  <c r="G7" i="4" l="1"/>
</calcChain>
</file>

<file path=xl/sharedStrings.xml><?xml version="1.0" encoding="utf-8"?>
<sst xmlns="http://schemas.openxmlformats.org/spreadsheetml/2006/main" count="302" uniqueCount="114">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</sst>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Day'!$G$18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</c:numCache>
            </c:numRef>
          </c:cat>
          <c:val>
            <c:numRef>
              <c:f>'Day by Day'!$G$19:$G$32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Day'!$I$18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Day'!$I$19:$I$32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8</xdr:col>
      <xdr:colOff>1379220</xdr:colOff>
      <xdr:row>15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I3"/>
  <sheetViews>
    <sheetView showGridLines="0" workbookViewId="0">
      <selection activeCell="B3" sqref="B3"/>
    </sheetView>
  </sheetViews>
  <sheetFormatPr defaultRowHeight="14.4" x14ac:dyDescent="0.3"/>
  <cols>
    <col min="2" max="2" width="10.5546875" bestFit="1" customWidth="1"/>
    <col min="3" max="3" width="18.5546875" bestFit="1" customWidth="1"/>
    <col min="4" max="6" width="13.88671875" customWidth="1"/>
  </cols>
  <sheetData>
    <row r="2" spans="2:9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</row>
    <row r="3" spans="2:9" x14ac:dyDescent="0.3">
      <c r="B3" s="32">
        <f>COUNTA(Master!A:A)-1</f>
        <v>84</v>
      </c>
      <c r="C3" s="20">
        <f>SUM(Master!F:F)</f>
        <v>827</v>
      </c>
      <c r="D3" s="20">
        <f>SUM(Master!J:J)</f>
        <v>53.000000000000014</v>
      </c>
      <c r="E3" s="20">
        <f>SUM(Master!M:M)</f>
        <v>50.620000000000026</v>
      </c>
      <c r="F3" s="33">
        <f>E3/C3</f>
        <v>6.120918984280535E-2</v>
      </c>
      <c r="G3" s="51">
        <f>COUNTIF(Master!$I:$I, G2)</f>
        <v>50</v>
      </c>
      <c r="H3" s="2">
        <f>COUNTIF(Master!$I:$I, H2)</f>
        <v>34</v>
      </c>
      <c r="I3" s="33">
        <f>G3/SUM(G3:H3)</f>
        <v>0.59523809523809523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I25"/>
  <sheetViews>
    <sheetView workbookViewId="0">
      <selection activeCell="G25" sqref="G25"/>
    </sheetView>
  </sheetViews>
  <sheetFormatPr defaultRowHeight="14.4" x14ac:dyDescent="0.3"/>
  <cols>
    <col min="2" max="2" width="16.21875" style="15" customWidth="1"/>
    <col min="3" max="3" width="16.21875" style="14" customWidth="1"/>
    <col min="4" max="7" width="16.21875" style="16" customWidth="1"/>
    <col min="8" max="8" width="16.21875" customWidth="1"/>
    <col min="9" max="9" width="20.6640625" bestFit="1" customWidth="1"/>
  </cols>
  <sheetData>
    <row r="18" spans="2:9" x14ac:dyDescent="0.3">
      <c r="B18" s="28" t="s">
        <v>6</v>
      </c>
      <c r="C18" s="17" t="s">
        <v>24</v>
      </c>
      <c r="D18" s="18" t="s">
        <v>103</v>
      </c>
      <c r="E18" s="18" t="s">
        <v>25</v>
      </c>
      <c r="F18" s="18" t="s">
        <v>14</v>
      </c>
      <c r="G18" s="18" t="s">
        <v>26</v>
      </c>
      <c r="H18" s="10" t="s">
        <v>31</v>
      </c>
      <c r="I18" s="23" t="s">
        <v>32</v>
      </c>
    </row>
    <row r="19" spans="2:9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SUMIFS(Master!J:J,Master!A:A,'Day by Day'!B19)</f>
        <v>0</v>
      </c>
      <c r="F19" s="25">
        <f>SUMIFS(Master!L:L,Master!A:A,'Day by Day'!B19)</f>
        <v>0</v>
      </c>
      <c r="G19" s="25">
        <f>SUMIFS(Master!M:M,Master!A:A,'Day by Day'!B19)</f>
        <v>0</v>
      </c>
      <c r="H19" s="26">
        <f>IFERROR(G19/D19,0)</f>
        <v>0</v>
      </c>
      <c r="I19" s="27">
        <f>SUM($G$19:G19)</f>
        <v>0</v>
      </c>
    </row>
    <row r="20" spans="2:9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SUMIFS(Master!J:J,Master!A:A,'Day by Day'!B20)</f>
        <v>40.9</v>
      </c>
      <c r="F20" s="16">
        <f>SUMIFS(Master!L:L,Master!A:A,'Day by Day'!B20)</f>
        <v>-0.44</v>
      </c>
      <c r="G20" s="16">
        <f>SUMIFS(Master!M:M,Master!A:A,'Day by Day'!B20)</f>
        <v>40.46</v>
      </c>
      <c r="H20" s="12">
        <f t="shared" ref="H20:H21" si="0">IFERROR(G20/D20,0)</f>
        <v>1.1559999999999999</v>
      </c>
      <c r="I20" s="13">
        <f>SUM($G$19:G20)</f>
        <v>40.46</v>
      </c>
    </row>
    <row r="21" spans="2:9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SUMIFS(Master!J:J,Master!A:A,'Day by Day'!B21)</f>
        <v>5.1000000000000085</v>
      </c>
      <c r="F21" s="16">
        <f>SUMIFS(Master!L:L,Master!A:A,'Day by Day'!B21)</f>
        <v>0</v>
      </c>
      <c r="G21" s="16">
        <f>SUMIFS(Master!M:M,Master!A:A,'Day by Day'!B21)</f>
        <v>5.1000000000000085</v>
      </c>
      <c r="H21" s="12">
        <f t="shared" si="0"/>
        <v>7.2857142857142981E-2</v>
      </c>
      <c r="I21" s="13">
        <f>SUM($G$19:G21)</f>
        <v>45.560000000000009</v>
      </c>
    </row>
    <row r="22" spans="2:9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SUMIFS(Master!J:J,Master!A:A,'Day by Day'!B22)</f>
        <v>36.199999999999996</v>
      </c>
      <c r="F22" s="16">
        <f>SUMIFS(Master!L:L,Master!A:A,'Day by Day'!B22)</f>
        <v>-0.51</v>
      </c>
      <c r="G22" s="16">
        <f>SUMIFS(Master!M:M,Master!A:A,'Day by Day'!B22)</f>
        <v>35.69</v>
      </c>
      <c r="H22" s="12">
        <f t="shared" ref="H22" si="1">IFERROR(G22/D22,0)</f>
        <v>0.27037878787878789</v>
      </c>
      <c r="I22" s="13">
        <f>SUM($G$19:G22)</f>
        <v>81.25</v>
      </c>
    </row>
    <row r="23" spans="2:9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SUMIFS(Master!J:J,Master!A:A,'Day by Day'!B23)</f>
        <v>11.950000000000003</v>
      </c>
      <c r="F23" s="16">
        <f>SUMIFS(Master!L:L,Master!A:A,'Day by Day'!B23)</f>
        <v>0</v>
      </c>
      <c r="G23" s="16">
        <f>SUMIFS(Master!M:M,Master!A:A,'Day by Day'!B23)</f>
        <v>11.950000000000003</v>
      </c>
      <c r="H23" s="12">
        <f t="shared" ref="H23" si="2">IFERROR(G23/D23,0)</f>
        <v>0.14058823529411768</v>
      </c>
      <c r="I23" s="13">
        <f>SUM($G$19:G23)</f>
        <v>93.2</v>
      </c>
    </row>
    <row r="24" spans="2:9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SUMIFS(Master!J:J,Master!A:A,'Day by Day'!B24)</f>
        <v>10.199999999999999</v>
      </c>
      <c r="F24" s="16">
        <f>SUMIFS(Master!L:L,Master!A:A,'Day by Day'!B24)</f>
        <v>0</v>
      </c>
      <c r="G24" s="16">
        <f>SUMIFS(Master!M:M,Master!A:A,'Day by Day'!B24)</f>
        <v>10.199999999999999</v>
      </c>
      <c r="H24" s="12">
        <f t="shared" ref="H24" si="3">IFERROR(G24/D24,0)</f>
        <v>7.2857142857142856E-2</v>
      </c>
      <c r="I24" s="13">
        <f>SUM($G$19:G24)</f>
        <v>103.4</v>
      </c>
    </row>
    <row r="25" spans="2:9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SUMIFS(Master!J:J,Master!A:A,'Day by Day'!B25)</f>
        <v>-51.350000000000009</v>
      </c>
      <c r="F25" s="16">
        <f>SUMIFS(Master!L:L,Master!A:A,'Day by Day'!B25)</f>
        <v>-1.43</v>
      </c>
      <c r="G25" s="16">
        <f>SUMIFS(Master!M:M,Master!A:A,'Day by Day'!B25)</f>
        <v>-52.780000000000015</v>
      </c>
      <c r="H25" s="12">
        <f t="shared" ref="H25" si="4">IFERROR(G25/D25,0)</f>
        <v>-0.14460273972602744</v>
      </c>
      <c r="I25" s="13">
        <f>SUM($G$19:G25)</f>
        <v>50.61999999999999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87"/>
  <sheetViews>
    <sheetView showGridLines="0" tabSelected="1" workbookViewId="0">
      <pane ySplit="2" topLeftCell="A66" activePane="bottomLeft" state="frozen"/>
      <selection pane="bottomLeft" activeCell="I83" sqref="I83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3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3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3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3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3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86" si="19">D85/E85-1</f>
        <v>8.3333333333333259E-2</v>
      </c>
      <c r="H85" s="62">
        <f t="shared" ref="H85:H86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3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3" x14ac:dyDescent="0.3">
      <c r="B87" s="40"/>
    </row>
  </sheetData>
  <conditionalFormatting sqref="I3:I1048576">
    <cfRule type="expression" dxfId="7" priority="9">
      <formula>AND(I3&lt;&gt;"Win", I3&lt;&gt;"")</formula>
    </cfRule>
    <cfRule type="expression" dxfId="6" priority="10">
      <formula>I3="Win"</formula>
    </cfRule>
  </conditionalFormatting>
  <conditionalFormatting sqref="B1:B72 B74:B1048576">
    <cfRule type="cellIs" dxfId="5" priority="5" operator="equal">
      <formula>"Ladbrokes"</formula>
    </cfRule>
    <cfRule type="cellIs" dxfId="4" priority="6" operator="equal">
      <formula>"Sportsbet"</formula>
    </cfRule>
    <cfRule type="cellIs" dxfId="3" priority="7" operator="equal">
      <formula>"Betfair"</formula>
    </cfRule>
  </conditionalFormatting>
  <conditionalFormatting sqref="B73">
    <cfRule type="cellIs" dxfId="2" priority="1" operator="equal">
      <formula>"Ladbrokes"</formula>
    </cfRule>
    <cfRule type="cellIs" dxfId="1" priority="2" operator="equal">
      <formula>"Sportsbet"</formula>
    </cfRule>
    <cfRule type="cellIs" dxfId="0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M7"/>
  <sheetViews>
    <sheetView showGridLines="0" workbookViewId="0">
      <selection activeCell="H4" sqref="H4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3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</row>
    <row r="3" spans="2:13" x14ac:dyDescent="0.3">
      <c r="B3" s="49" t="s">
        <v>5</v>
      </c>
      <c r="C3" s="78">
        <v>118.71</v>
      </c>
      <c r="D3" s="78">
        <f>SUMIFS(Master!F:F,Master!B:B,Exchange!B3)</f>
        <v>90</v>
      </c>
      <c r="E3" s="80">
        <f>COUNTIF(Master!B:B,Exchange!B3)</f>
        <v>8</v>
      </c>
      <c r="F3" s="45">
        <f t="shared" ref="F3:F5" si="0">SUMIFS(L:L,K:K, B3)-SUMIFS(M:M,K:K,B3)</f>
        <v>0</v>
      </c>
      <c r="G3" s="78">
        <f>SUMIFS(Master!M:M, Master!B:B,Exchange!B3)</f>
        <v>62.07</v>
      </c>
      <c r="H3" s="78">
        <f t="shared" ref="H3:H4" si="1">SUM(C3,F3,G3)</f>
        <v>180.78</v>
      </c>
      <c r="J3" s="75">
        <v>43460</v>
      </c>
      <c r="K3" t="s">
        <v>9</v>
      </c>
      <c r="M3" s="13">
        <v>100</v>
      </c>
    </row>
    <row r="4" spans="2:13" x14ac:dyDescent="0.3">
      <c r="B4" s="49" t="s">
        <v>9</v>
      </c>
      <c r="C4" s="78">
        <v>325</v>
      </c>
      <c r="D4" s="78">
        <f>SUMIFS(Master!F:F,Master!B:B,Exchange!B4)</f>
        <v>535</v>
      </c>
      <c r="E4" s="80">
        <f>COUNTIF(Master!B:B,Exchange!B4)</f>
        <v>50</v>
      </c>
      <c r="F4" s="45">
        <f t="shared" si="0"/>
        <v>0</v>
      </c>
      <c r="G4" s="78">
        <f>SUMIFS(Master!M:M, Master!B:B,Exchange!B4)</f>
        <v>-12.200000000000003</v>
      </c>
      <c r="H4" s="78">
        <f t="shared" si="1"/>
        <v>312.8</v>
      </c>
      <c r="J4" s="75">
        <v>43456</v>
      </c>
      <c r="K4" t="s">
        <v>10</v>
      </c>
      <c r="L4" s="13">
        <v>50</v>
      </c>
    </row>
    <row r="5" spans="2:13" x14ac:dyDescent="0.3">
      <c r="B5" s="49" t="s">
        <v>10</v>
      </c>
      <c r="C5" s="78">
        <v>34.200000000000003</v>
      </c>
      <c r="D5" s="78">
        <f>SUMIFS(Master!F:F,Master!B:B,Exchange!B5)</f>
        <v>202</v>
      </c>
      <c r="E5" s="80">
        <f>COUNTIF(Master!B:B,Exchange!B5)</f>
        <v>26</v>
      </c>
      <c r="F5" s="45">
        <f t="shared" si="0"/>
        <v>150</v>
      </c>
      <c r="G5" s="78">
        <f>SUMIFS(Master!M:M, Master!B:B,Exchange!B5)</f>
        <v>0.75000000000000711</v>
      </c>
      <c r="H5" s="78">
        <f t="shared" ref="H5:H6" si="2">SUM(C5,F5,G5)</f>
        <v>184.95</v>
      </c>
      <c r="J5" s="75">
        <v>43461</v>
      </c>
      <c r="K5" t="s">
        <v>10</v>
      </c>
      <c r="L5" s="13">
        <v>100</v>
      </c>
    </row>
    <row r="6" spans="2:13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150</v>
      </c>
      <c r="G6" s="79">
        <f t="shared" si="3"/>
        <v>50.620000000000005</v>
      </c>
      <c r="H6" s="79">
        <f t="shared" si="2"/>
        <v>678.53</v>
      </c>
      <c r="J6" s="75">
        <v>43462</v>
      </c>
      <c r="K6" t="s">
        <v>9</v>
      </c>
      <c r="L6" s="13">
        <v>100</v>
      </c>
    </row>
    <row r="7" spans="2:13" x14ac:dyDescent="0.3">
      <c r="F7" s="50" t="s">
        <v>78</v>
      </c>
      <c r="G7" s="82" t="b">
        <f>G6=Overall!E3</f>
        <v>1</v>
      </c>
      <c r="H7" s="81" t="b">
        <f>H6=SUM(C3:C5,F3:G5)</f>
        <v>1</v>
      </c>
    </row>
  </sheetData>
  <conditionalFormatting sqref="G7:H7">
    <cfRule type="cellIs" dxfId="8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Day by Day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2018-12-28T09:53:39Z</dcterms:modified>
</cp:coreProperties>
</file>