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935E41AB-3244-45A3-9FE7-503FF71EAA7F}" xr6:coauthVersionLast="40" xr6:coauthVersionMax="40" xr10:uidLastSave="{00000000-0000-0000-0000-000000000000}"/>
  <bookViews>
    <workbookView xWindow="0" yWindow="0" windowWidth="23040" windowHeight="8988" activeTab="4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Day'!$B$19:$B$27</definedName>
    <definedName name="_xlchart.v1.1" hidden="1">'Day by Day'!$B$19:$B$28</definedName>
    <definedName name="_xlchart.v1.2" hidden="1">'Day by Day'!$H$18</definedName>
    <definedName name="_xlchart.v1.3" hidden="1">'Day by Day'!$H$19:$H$27</definedName>
    <definedName name="_xlchart.v1.4" hidden="1">'Day by Day'!$H$19:$H$28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8" i="1" l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11" i="6" l="1"/>
  <c r="E10" i="6"/>
  <c r="E9" i="6"/>
  <c r="C12" i="6"/>
  <c r="C10" i="6"/>
  <c r="C9" i="6"/>
  <c r="C11" i="6"/>
  <c r="E5" i="6"/>
  <c r="C5" i="6"/>
  <c r="E12" i="6" l="1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8" i="2" s="1"/>
  <c r="J27" i="2" l="1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<sst xmlns="http://schemas.openxmlformats.org/spreadsheetml/2006/main" count="493" uniqueCount="179">
  <si>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</si>
  <si>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</si>
  <si>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</si>
  <si>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</si>
  <si>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</si>
  <si>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</si>
  <si>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</si>
  <si>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</si>
  <si>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</si>
  <si>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</si>
  <si>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</si>
  <si>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</si>
  <si>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</si>
  <si>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</si>
  <si>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</si>
  <si>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</si>
  <si>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</si>
  <si>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</si>
  <si>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</si>
  <si>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</si>
  <si>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</si>
  <si>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</si>
  <si>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</si>
  <si>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</si>
  <si>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</si>
  <si>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</si>
  <si>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</si>
  <si>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</si>
  <si>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</si>
  <si>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</si>
  <si>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</si>
  <si>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</si>
  <si>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</si>
  <si>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</si>
  <si>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</si>
  <si>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</si>
  <si>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</si>
  <si>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</si>
  <si>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</si>
  <si>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</si>
  <si>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</si>
  <si>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</si>
  <si>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</si>
  <si>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</si>
  <si>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</si>
  <si>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</si>
  <si>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</si>
  <si>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</si>
  <si>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</si>
  <si>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</si>
  <si>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</si>
  <si>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</si>
  <si>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</si>
  <si>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</si>
  <si>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</si>
  <si>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</si>
  <si>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</si>
  <si>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</si>
  <si>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</si>
  <si>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</si>
  <si>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</si>
  <si>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</si>
  <si>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</si>
  <si>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</si>
  <si>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</si>
  <si>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</si>
  <si>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</si>
  <si>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</si>
  <si>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</si>
  <si>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</si>
  <si>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</si>
  <si>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</si>
  <si>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</si>
  <si>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</si>
  <si>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</si>
  <si>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</si>
  <si>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</si>
  <si>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</si>
  <si>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</si>
  <si>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</si>
  <si>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</si>
  <si>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</si>
  <si>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</si>
  <si>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</si>
  <si>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</si>
  <si>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</si>
  <si>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</si>
  <si>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</si>
  <si>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</si>
  <si>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</si>
  <si>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</si>
  <si>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</si>
  <si>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</si>
  <si>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</si>
  <si>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</si>
  <si>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</si>
  <si>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</si>
  <si>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</si>
  <si>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</si>
  <si>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</si>
  <si>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</si>
  <si>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</si>
  <si>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</si>
  <si>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</si>
  <si>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</si>
  <si>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</si>
  <si>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</si>
  <si>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</si>
  <si>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</si>
  <si>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</si>
  <si>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</si>
  <si>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</si>
  <si>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</si>
  <si>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</si>
  <si>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</si>
  <si>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</si>
  <si>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</si>
  <si>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</si>
  <si>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</si>
  <si>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</si>
  <si>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</si>
  <si>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</si>
  <si>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</si>
  <si>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</si>
  <si>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</si>
  <si>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</si>
  <si>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</si>
  <si>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</si>
  <si>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</si>
  <si>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</si>
  <si>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</si>
  <si>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</si>
  <si>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</si>
  <si>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</si>
  <si>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</si>
  <si>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</si>
  <si>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</si>
  <si>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</si>
  <si>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</si>
  <si>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</si>
  <si>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</si>
  <si>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</si>
  <si>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</si>
  <si>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</si>
  <si>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</si>
  <si>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</si>
  <si>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</si>
  <si>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</si>
  <si>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</si>
  <si>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</si>
  <si>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</si>
  <si>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</si>
  <si>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</si>
  <si>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</si>
  <si>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</si>
  <si>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</si>
  <si>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</si>
  <si>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</si>
  <si>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</si>
  <si>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</si>
  <si>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</si>
  <si>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</si>
  <si>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</si>
  <si>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</si>
  <si>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</si>
  <si>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</si>
  <si>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</si>
  <si>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Choose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</si>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</sst>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9</xdr:col>
      <xdr:colOff>1379220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</xdr:row>
      <xdr:rowOff>15240</xdr:rowOff>
    </xdr:from>
    <xdr:to>
      <xdr:col>17</xdr:col>
      <xdr:colOff>350520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136</v>
      </c>
      <c r="C3" s="20">
        <f>SUM(Master!F:F)</f>
        <v>2141.92</v>
      </c>
      <c r="D3" s="20">
        <f>SUM(Master!J:J)</f>
        <v>135.03000000000003</v>
      </c>
      <c r="E3" s="20">
        <f>SUM(Master!M:M)</f>
        <v>127.65000000000003</v>
      </c>
      <c r="F3" s="33">
        <f>E3/C3</f>
        <v>5.959606334503624E-2</v>
      </c>
      <c r="G3" s="51">
        <f>COUNTIF(Master!$I:$I, G2)</f>
        <v>80</v>
      </c>
      <c r="H3" s="2">
        <f>COUNTIF(Master!$I:$I, H2)</f>
        <v>56</v>
      </c>
      <c r="I3" s="33">
        <f>G3/SUM(G3:H3)</f>
        <v>0.58823529411764708</v>
      </c>
      <c r="J3" s="92">
        <f>SUMPRODUCT(Master!F:F, Master!D:D)/SUM(Master!F:F)</f>
        <v>1.9545594606707997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8"/>
  <sheetViews>
    <sheetView workbookViewId="0">
      <selection activeCell="B28" sqref="B28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  <row r="27" spans="2:10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</row>
    <row r="28" spans="2:10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S2" sqref="S2"/>
    </sheetView>
  </sheetViews>
  <sheetFormatPr defaultRowHeight="14.4" x14ac:dyDescent="0.3"/>
  <sheetData>
    <row r="2" spans="2:6" x14ac:dyDescent="0.3">
      <c r="B2" t="s">
        <v>159</v>
      </c>
      <c r="C2">
        <v>10.5</v>
      </c>
      <c r="D2" t="s">
        <v>160</v>
      </c>
      <c r="E2">
        <v>11.5</v>
      </c>
    </row>
    <row r="3" spans="2:6" x14ac:dyDescent="0.3">
      <c r="B3" t="s">
        <v>2</v>
      </c>
      <c r="C3">
        <v>2.0299999999999998</v>
      </c>
      <c r="D3" t="s">
        <v>2</v>
      </c>
      <c r="E3">
        <v>1.8</v>
      </c>
    </row>
    <row r="4" spans="2:6" x14ac:dyDescent="0.3">
      <c r="B4" t="s">
        <v>81</v>
      </c>
      <c r="C4">
        <v>1.76</v>
      </c>
      <c r="D4" t="s">
        <v>81</v>
      </c>
      <c r="E4">
        <v>1.76</v>
      </c>
    </row>
    <row r="5" spans="2:6" x14ac:dyDescent="0.3">
      <c r="B5" t="s">
        <v>161</v>
      </c>
      <c r="C5">
        <f>1/C4</f>
        <v>0.56818181818181823</v>
      </c>
      <c r="D5" t="s">
        <v>161</v>
      </c>
      <c r="E5">
        <f>1/E4</f>
        <v>0.56818181818181823</v>
      </c>
    </row>
    <row r="6" spans="2:6" x14ac:dyDescent="0.3">
      <c r="B6" t="s">
        <v>3</v>
      </c>
      <c r="C6">
        <v>30</v>
      </c>
      <c r="E6">
        <v>31</v>
      </c>
      <c r="F6">
        <f>E6+C6</f>
        <v>61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0.43181818181818177</v>
      </c>
      <c r="D9">
        <f>C6*C3-F6</f>
        <v>-0.10000000000000853</v>
      </c>
      <c r="E9">
        <f>C9*D9</f>
        <v>-4.318181818182186E-2</v>
      </c>
    </row>
    <row r="10" spans="2:6" x14ac:dyDescent="0.3">
      <c r="B10" t="s">
        <v>160</v>
      </c>
      <c r="C10">
        <f>1-C5</f>
        <v>0.43181818181818177</v>
      </c>
      <c r="D10">
        <f>E6*E3-F6</f>
        <v>-5.1999999999999957</v>
      </c>
      <c r="E10">
        <f t="shared" ref="E10:E11" si="0">C10*D10</f>
        <v>-2.2454545454545434</v>
      </c>
    </row>
    <row r="11" spans="2:6" x14ac:dyDescent="0.3">
      <c r="B11" t="s">
        <v>162</v>
      </c>
      <c r="C11">
        <f>4/30</f>
        <v>0.13333333333333333</v>
      </c>
      <c r="D11">
        <f>C6*C3+E6*E3-F6</f>
        <v>55.699999999999989</v>
      </c>
      <c r="E11">
        <f t="shared" si="0"/>
        <v>7.426666666666665</v>
      </c>
    </row>
    <row r="12" spans="2:6" x14ac:dyDescent="0.3">
      <c r="B12" t="s">
        <v>77</v>
      </c>
      <c r="C12">
        <f>SUM(C9:C11)</f>
        <v>0.99696969696969684</v>
      </c>
      <c r="E12">
        <f>SUM(E9:E11)</f>
        <v>5.1380303030303001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J3" sqref="J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167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2.06</v>
      </c>
      <c r="D3">
        <f>IF(D6, 1, "")</f>
        <v>1</v>
      </c>
      <c r="E3">
        <f>D3*C3-D3</f>
        <v>1.06</v>
      </c>
      <c r="F3">
        <f>-D3</f>
        <v>-1</v>
      </c>
      <c r="H3">
        <v>25</v>
      </c>
      <c r="I3">
        <f>ROUND(D3,2)</f>
        <v>1</v>
      </c>
      <c r="J3">
        <f>H3*C3-H3</f>
        <v>26.5</v>
      </c>
      <c r="K3">
        <f>-H3</f>
        <v>-25</v>
      </c>
    </row>
    <row r="4" spans="2:11" x14ac:dyDescent="0.3">
      <c r="B4" t="s">
        <v>137</v>
      </c>
      <c r="C4">
        <v>2</v>
      </c>
      <c r="D4">
        <f>IF(D6, C3/C4, "")</f>
        <v>1.03</v>
      </c>
      <c r="E4">
        <f>-D4</f>
        <v>-1.03</v>
      </c>
      <c r="F4">
        <f>D4*C4-D4</f>
        <v>1.03</v>
      </c>
      <c r="H4">
        <v>25</v>
      </c>
      <c r="I4">
        <f>ROUND(D4,2)</f>
        <v>1.03</v>
      </c>
      <c r="J4">
        <f>-H4</f>
        <v>-25</v>
      </c>
      <c r="K4">
        <f>H4*C4-H4</f>
        <v>25</v>
      </c>
    </row>
    <row r="5" spans="2:11" x14ac:dyDescent="0.3">
      <c r="B5" t="s">
        <v>139</v>
      </c>
      <c r="E5">
        <f>SUM(E3:E4)</f>
        <v>3.0000000000000027E-2</v>
      </c>
      <c r="F5">
        <f>SUM(F3:F4)</f>
        <v>3.0000000000000027E-2</v>
      </c>
      <c r="J5">
        <f>SUM(J3:J4)</f>
        <v>1.5</v>
      </c>
      <c r="K5">
        <f>SUM(K3:K4)</f>
        <v>0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38"/>
  <sheetViews>
    <sheetView showGridLines="0" tabSelected="1" workbookViewId="0">
      <pane ySplit="2" topLeftCell="A122" activePane="bottomLeft" state="frozen"/>
      <selection pane="bottomLeft" activeCell="M148" sqref="M148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38" si="21">IF(I87="", 0, IF(I87="Win", F87*D87-F87, -F87))</f>
        <v>10</v>
      </c>
      <c r="K87" s="70"/>
      <c r="L87" s="45">
        <f t="shared" ref="L87:L138" si="22">ROUND(-K87*J87, 2)</f>
        <v>0</v>
      </c>
      <c r="M87" s="46">
        <f t="shared" ref="M87:M138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168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169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170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171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172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173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174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175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176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177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x14ac:dyDescent="0.3">
      <c r="A138" s="34">
        <v>43470</v>
      </c>
      <c r="B138" s="40" t="s">
        <v>10</v>
      </c>
      <c r="C138" s="40" t="s">
        <v>178</v>
      </c>
      <c r="D138" s="5">
        <v>1.65</v>
      </c>
      <c r="F138" s="6">
        <v>10</v>
      </c>
      <c r="I138" s="3" t="s">
        <v>15</v>
      </c>
      <c r="J138" s="69">
        <f t="shared" si="21"/>
        <v>6.5</v>
      </c>
      <c r="L138" s="45">
        <f t="shared" si="22"/>
        <v>0</v>
      </c>
      <c r="M138" s="46">
        <f t="shared" si="23"/>
        <v>6.5</v>
      </c>
    </row>
  </sheetData>
  <autoFilter ref="A2:N118" xr:uid="{C495B646-4148-40E1-952F-15C071FCCAB6}"/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74:B105 B107:B1048576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9"/>
  <sheetViews>
    <sheetView showGridLines="0" workbookViewId="0">
      <selection activeCell="H3" sqref="H3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1079.8</v>
      </c>
      <c r="E4" s="80">
        <f>COUNTIF(Master!B:B,Exchange!B4)</f>
        <v>77</v>
      </c>
      <c r="F4" s="45">
        <f t="shared" si="0"/>
        <v>100</v>
      </c>
      <c r="G4" s="78">
        <f>SUMIFS(Master!M:M, Master!B:B,Exchange!B4)</f>
        <v>-198.43</v>
      </c>
      <c r="H4" s="78">
        <f t="shared" si="1"/>
        <v>226.57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846.8</v>
      </c>
      <c r="E5" s="80">
        <f>COUNTIF(Master!B:B,Exchange!B5)</f>
        <v>49</v>
      </c>
      <c r="F5" s="45">
        <f t="shared" si="0"/>
        <v>450</v>
      </c>
      <c r="G5" s="78">
        <f>SUMIFS(Master!M:M, Master!B:B,Exchange!B5)</f>
        <v>194.33000000000004</v>
      </c>
      <c r="H5" s="78">
        <f t="shared" ref="H5:H6" si="2">SUM(C5,F5,G5)</f>
        <v>678.53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400</v>
      </c>
      <c r="G6" s="79">
        <f t="shared" si="3"/>
        <v>127.65000000000003</v>
      </c>
      <c r="H6" s="79">
        <f t="shared" si="2"/>
        <v>1005.56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2019-01-05T05:49:01Z</dcterms:modified>
</cp:coreProperties>
</file>