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6EF81ACA-F5DF-4009-916F-A9370B614CF1}" xr6:coauthVersionLast="40" xr6:coauthVersionMax="40" xr10:uidLastSave="{00000000-0000-0000-0000-000000000000}"/>
  <bookViews>
    <workbookView xWindow="0" yWindow="0" windowWidth="23040" windowHeight="8988" activeTab="1" xr2:uid="{2A9291FE-3680-40F6-A028-104B01FB4D86}"/>
  </bookViews>
  <sheets>
    <sheet name="Overall" sheetId="3" r:id="rId1"/>
    <sheet name="Day by Day" sheetId="2" r:id="rId2"/>
    <sheet name="Cross" sheetId="6" r:id="rId3"/>
    <sheet name="Arbe" sheetId="5" r:id="rId4"/>
    <sheet name="Master" sheetId="1" r:id="rId5"/>
    <sheet name="Exchange" sheetId="4" r:id="rId6"/>
  </sheets>
  <definedNames>
    <definedName name="_xlnm._FilterDatabase" localSheetId="4" hidden="1">Master!$A$2:$N$118</definedName>
    <definedName name="_xlchart.v1.0" hidden="1">'Day by Day'!$B$19:$B$31</definedName>
    <definedName name="_xlchart.v1.1" hidden="1">'Day by Day'!$B$19:$B$32</definedName>
    <definedName name="_xlchart.v1.2" hidden="1">'Day by Day'!$H$18</definedName>
    <definedName name="_xlchart.v1.3" hidden="1">'Day by Day'!$H$19:$H$31</definedName>
    <definedName name="_xlchart.v1.4" hidden="1">'Day by Day'!$H$19:$H$32</definedName>
    <definedName name="solver_adj" localSheetId="2" hidden="1">Cross!$C$6,Cross!$E$6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Cross!$F$6</definedName>
    <definedName name="solver_lhs2" localSheetId="2" hidden="1">Cross!$E$6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Cross!$E$10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3</definedName>
    <definedName name="solver_rhs1" localSheetId="2" hidden="1">1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2" i="2" l="1"/>
  <c r="H32" i="2"/>
  <c r="G32" i="2"/>
  <c r="F32" i="2"/>
  <c r="E32" i="2"/>
  <c r="D32" i="2"/>
  <c r="C32" i="2"/>
  <c r="J210" i="1"/>
  <c r="L210" i="1" s="1"/>
  <c r="J209" i="1"/>
  <c r="L209" i="1" s="1"/>
  <c r="J208" i="1"/>
  <c r="L208" i="1" s="1"/>
  <c r="J207" i="1"/>
  <c r="L207" i="1" s="1"/>
  <c r="J206" i="1"/>
  <c r="L206" i="1" s="1"/>
  <c r="I32" i="2" l="1"/>
  <c r="M210" i="1"/>
  <c r="M209" i="1"/>
  <c r="M208" i="1"/>
  <c r="M207" i="1"/>
  <c r="M206" i="1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E31" i="2"/>
  <c r="D31" i="2"/>
  <c r="C31" i="2"/>
  <c r="J205" i="1"/>
  <c r="L205" i="1" s="1"/>
  <c r="J204" i="1"/>
  <c r="L204" i="1" s="1"/>
  <c r="J203" i="1"/>
  <c r="L203" i="1" s="1"/>
  <c r="J202" i="1"/>
  <c r="L202" i="1" s="1"/>
  <c r="J201" i="1"/>
  <c r="L201" i="1" s="1"/>
  <c r="J200" i="1"/>
  <c r="L200" i="1" s="1"/>
  <c r="J199" i="1"/>
  <c r="L199" i="1" s="1"/>
  <c r="J198" i="1"/>
  <c r="L198" i="1" s="1"/>
  <c r="J197" i="1"/>
  <c r="J196" i="1"/>
  <c r="L196" i="1" s="1"/>
  <c r="M196" i="1" s="1"/>
  <c r="J195" i="1"/>
  <c r="J194" i="1"/>
  <c r="J193" i="1"/>
  <c r="J192" i="1"/>
  <c r="L192" i="1" s="1"/>
  <c r="M192" i="1" s="1"/>
  <c r="L191" i="1"/>
  <c r="M191" i="1" s="1"/>
  <c r="J191" i="1"/>
  <c r="J190" i="1"/>
  <c r="J189" i="1"/>
  <c r="J188" i="1"/>
  <c r="L188" i="1" s="1"/>
  <c r="M188" i="1" s="1"/>
  <c r="H31" i="2" s="1"/>
  <c r="J187" i="1"/>
  <c r="L187" i="1" s="1"/>
  <c r="M187" i="1" s="1"/>
  <c r="J186" i="1"/>
  <c r="J185" i="1"/>
  <c r="I4" i="5"/>
  <c r="F31" i="2" l="1"/>
  <c r="G31" i="2"/>
  <c r="I31" i="2"/>
  <c r="M205" i="1"/>
  <c r="M204" i="1"/>
  <c r="L195" i="1"/>
  <c r="M195" i="1" s="1"/>
  <c r="M203" i="1"/>
  <c r="M202" i="1"/>
  <c r="M201" i="1"/>
  <c r="M200" i="1"/>
  <c r="M199" i="1"/>
  <c r="M198" i="1"/>
  <c r="M197" i="1"/>
  <c r="L186" i="1"/>
  <c r="M186" i="1" s="1"/>
  <c r="L190" i="1"/>
  <c r="M190" i="1" s="1"/>
  <c r="L194" i="1"/>
  <c r="M194" i="1" s="1"/>
  <c r="L185" i="1"/>
  <c r="M185" i="1" s="1"/>
  <c r="L189" i="1"/>
  <c r="M189" i="1" s="1"/>
  <c r="L193" i="1"/>
  <c r="M193" i="1" s="1"/>
  <c r="L197" i="1"/>
  <c r="G30" i="2"/>
  <c r="F30" i="2"/>
  <c r="E30" i="2"/>
  <c r="D30" i="2"/>
  <c r="C30" i="2"/>
  <c r="J184" i="1"/>
  <c r="L184" i="1" s="1"/>
  <c r="J183" i="1"/>
  <c r="L183" i="1" s="1"/>
  <c r="J182" i="1"/>
  <c r="L182" i="1" s="1"/>
  <c r="J181" i="1"/>
  <c r="L181" i="1" s="1"/>
  <c r="J180" i="1"/>
  <c r="L180" i="1" s="1"/>
  <c r="J179" i="1"/>
  <c r="L179" i="1" s="1"/>
  <c r="J178" i="1"/>
  <c r="L178" i="1" s="1"/>
  <c r="J177" i="1"/>
  <c r="L177" i="1" s="1"/>
  <c r="J176" i="1"/>
  <c r="L176" i="1" s="1"/>
  <c r="J175" i="1"/>
  <c r="L175" i="1" s="1"/>
  <c r="J174" i="1"/>
  <c r="L174" i="1" s="1"/>
  <c r="J173" i="1"/>
  <c r="L173" i="1" s="1"/>
  <c r="J172" i="1"/>
  <c r="L172" i="1" s="1"/>
  <c r="J171" i="1"/>
  <c r="L171" i="1" s="1"/>
  <c r="J170" i="1"/>
  <c r="L170" i="1" s="1"/>
  <c r="M184" i="1" l="1"/>
  <c r="H30" i="2" s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L169" i="1"/>
  <c r="M169" i="1" s="1"/>
  <c r="J169" i="1"/>
  <c r="J168" i="1"/>
  <c r="J167" i="1"/>
  <c r="J166" i="1"/>
  <c r="L166" i="1" s="1"/>
  <c r="M166" i="1" s="1"/>
  <c r="L165" i="1"/>
  <c r="M165" i="1" s="1"/>
  <c r="J165" i="1"/>
  <c r="J164" i="1"/>
  <c r="J163" i="1"/>
  <c r="J162" i="1"/>
  <c r="L162" i="1" s="1"/>
  <c r="M162" i="1" s="1"/>
  <c r="J161" i="1"/>
  <c r="J160" i="1"/>
  <c r="L160" i="1" s="1"/>
  <c r="J159" i="1"/>
  <c r="L159" i="1" s="1"/>
  <c r="J158" i="1"/>
  <c r="L158" i="1" s="1"/>
  <c r="J157" i="1"/>
  <c r="L157" i="1" s="1"/>
  <c r="J156" i="1"/>
  <c r="L156" i="1" s="1"/>
  <c r="J155" i="1"/>
  <c r="M155" i="1" s="1"/>
  <c r="L155" i="1"/>
  <c r="J154" i="1"/>
  <c r="L154" i="1" s="1"/>
  <c r="J153" i="1"/>
  <c r="L153" i="1" s="1"/>
  <c r="J152" i="1"/>
  <c r="L152" i="1" s="1"/>
  <c r="J151" i="1"/>
  <c r="L151" i="1" s="1"/>
  <c r="J150" i="1"/>
  <c r="L150" i="1" s="1"/>
  <c r="J149" i="1"/>
  <c r="L149" i="1" s="1"/>
  <c r="J148" i="1"/>
  <c r="L148" i="1" s="1"/>
  <c r="J147" i="1"/>
  <c r="L147" i="1" s="1"/>
  <c r="I30" i="2" l="1"/>
  <c r="M168" i="1"/>
  <c r="L164" i="1"/>
  <c r="M164" i="1" s="1"/>
  <c r="L168" i="1"/>
  <c r="L163" i="1"/>
  <c r="M163" i="1" s="1"/>
  <c r="L167" i="1"/>
  <c r="M167" i="1" s="1"/>
  <c r="L161" i="1"/>
  <c r="M161" i="1" s="1"/>
  <c r="M160" i="1"/>
  <c r="M159" i="1"/>
  <c r="M158" i="1"/>
  <c r="M157" i="1"/>
  <c r="M156" i="1"/>
  <c r="M154" i="1"/>
  <c r="M153" i="1"/>
  <c r="M152" i="1"/>
  <c r="M151" i="1"/>
  <c r="M150" i="1"/>
  <c r="M149" i="1"/>
  <c r="M148" i="1"/>
  <c r="M147" i="1"/>
  <c r="H29" i="2" l="1"/>
  <c r="G29" i="2"/>
  <c r="F29" i="2"/>
  <c r="E29" i="2"/>
  <c r="D29" i="2"/>
  <c r="C29" i="2"/>
  <c r="J146" i="1"/>
  <c r="M146" i="1" s="1"/>
  <c r="L146" i="1"/>
  <c r="J145" i="1"/>
  <c r="L145" i="1" s="1"/>
  <c r="J144" i="1"/>
  <c r="L144" i="1" s="1"/>
  <c r="J143" i="1"/>
  <c r="L143" i="1" s="1"/>
  <c r="J142" i="1"/>
  <c r="L142" i="1" s="1"/>
  <c r="J141" i="1"/>
  <c r="L141" i="1" s="1"/>
  <c r="J140" i="1"/>
  <c r="L140" i="1" s="1"/>
  <c r="J139" i="1"/>
  <c r="L139" i="1" s="1"/>
  <c r="I29" i="2" l="1"/>
  <c r="M145" i="1"/>
  <c r="M144" i="1"/>
  <c r="M143" i="1"/>
  <c r="M142" i="1"/>
  <c r="M141" i="1"/>
  <c r="M140" i="1"/>
  <c r="M139" i="1"/>
  <c r="J138" i="1"/>
  <c r="L138" i="1"/>
  <c r="M138" i="1"/>
  <c r="E28" i="2"/>
  <c r="D28" i="2"/>
  <c r="C28" i="2"/>
  <c r="J137" i="1"/>
  <c r="L137" i="1" s="1"/>
  <c r="J136" i="1"/>
  <c r="L136" i="1"/>
  <c r="M136" i="1"/>
  <c r="J135" i="1"/>
  <c r="L135" i="1" s="1"/>
  <c r="J134" i="1"/>
  <c r="L134" i="1" s="1"/>
  <c r="G28" i="2" s="1"/>
  <c r="J133" i="1"/>
  <c r="L133" i="1" s="1"/>
  <c r="J132" i="1"/>
  <c r="L132" i="1" s="1"/>
  <c r="J131" i="1"/>
  <c r="L131" i="1" s="1"/>
  <c r="J130" i="1"/>
  <c r="L130" i="1" s="1"/>
  <c r="J129" i="1"/>
  <c r="L129" i="1" s="1"/>
  <c r="J128" i="1"/>
  <c r="L128" i="1" s="1"/>
  <c r="J127" i="1"/>
  <c r="L127" i="1" s="1"/>
  <c r="J126" i="1"/>
  <c r="L126" i="1" s="1"/>
  <c r="J125" i="1"/>
  <c r="L125" i="1" s="1"/>
  <c r="F28" i="2" l="1"/>
  <c r="M134" i="1"/>
  <c r="M137" i="1"/>
  <c r="M135" i="1"/>
  <c r="M133" i="1"/>
  <c r="M132" i="1"/>
  <c r="M131" i="1"/>
  <c r="M130" i="1"/>
  <c r="M129" i="1"/>
  <c r="M128" i="1"/>
  <c r="M127" i="1"/>
  <c r="M126" i="1"/>
  <c r="M125" i="1"/>
  <c r="F6" i="6"/>
  <c r="D11" i="6" s="1"/>
  <c r="H28" i="2" l="1"/>
  <c r="I28" i="2" s="1"/>
  <c r="D9" i="6"/>
  <c r="D10" i="6"/>
  <c r="E5" i="6" l="1"/>
  <c r="C9" i="6" s="1"/>
  <c r="C5" i="6"/>
  <c r="C10" i="6" s="1"/>
  <c r="E10" i="6" s="1"/>
  <c r="C11" i="6" l="1"/>
  <c r="E11" i="6" s="1"/>
  <c r="E9" i="6"/>
  <c r="E12" i="6" s="1"/>
  <c r="C12" i="6"/>
  <c r="E27" i="2"/>
  <c r="D27" i="2"/>
  <c r="C27" i="2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G27" i="2" l="1"/>
  <c r="F27" i="2"/>
  <c r="M124" i="1"/>
  <c r="M123" i="1"/>
  <c r="M122" i="1"/>
  <c r="M121" i="1"/>
  <c r="M120" i="1"/>
  <c r="M119" i="1"/>
  <c r="H27" i="2" s="1"/>
  <c r="E23" i="2"/>
  <c r="E22" i="2"/>
  <c r="E21" i="2"/>
  <c r="E20" i="2"/>
  <c r="E19" i="2"/>
  <c r="J3" i="3"/>
  <c r="G91" i="1"/>
  <c r="H91" i="1" s="1"/>
  <c r="J91" i="1"/>
  <c r="L91" i="1" s="1"/>
  <c r="G92" i="1"/>
  <c r="H92" i="1" s="1"/>
  <c r="J92" i="1"/>
  <c r="G93" i="1"/>
  <c r="H93" i="1" s="1"/>
  <c r="J93" i="1"/>
  <c r="L93" i="1" s="1"/>
  <c r="J118" i="1"/>
  <c r="J117" i="1"/>
  <c r="L117" i="1" s="1"/>
  <c r="J116" i="1"/>
  <c r="L116" i="1" s="1"/>
  <c r="M116" i="1" s="1"/>
  <c r="J115" i="1"/>
  <c r="J114" i="1"/>
  <c r="J113" i="1"/>
  <c r="L113" i="1" s="1"/>
  <c r="M113" i="1" s="1"/>
  <c r="J112" i="1"/>
  <c r="L112" i="1" s="1"/>
  <c r="M112" i="1" s="1"/>
  <c r="J111" i="1"/>
  <c r="J110" i="1"/>
  <c r="J109" i="1"/>
  <c r="L109" i="1" s="1"/>
  <c r="M109" i="1" s="1"/>
  <c r="J108" i="1"/>
  <c r="J107" i="1"/>
  <c r="J106" i="1"/>
  <c r="J105" i="1"/>
  <c r="L105" i="1" s="1"/>
  <c r="M105" i="1" s="1"/>
  <c r="J104" i="1"/>
  <c r="L104" i="1" s="1"/>
  <c r="M104" i="1" s="1"/>
  <c r="J103" i="1"/>
  <c r="J102" i="1"/>
  <c r="J101" i="1"/>
  <c r="L101" i="1" s="1"/>
  <c r="M101" i="1" s="1"/>
  <c r="J100" i="1"/>
  <c r="L100" i="1" s="1"/>
  <c r="M100" i="1" s="1"/>
  <c r="J99" i="1"/>
  <c r="J98" i="1"/>
  <c r="J97" i="1"/>
  <c r="J96" i="1"/>
  <c r="L96" i="1" s="1"/>
  <c r="J95" i="1"/>
  <c r="J94" i="1"/>
  <c r="L94" i="1" s="1"/>
  <c r="M94" i="1" s="1"/>
  <c r="J90" i="1"/>
  <c r="J89" i="1"/>
  <c r="J88" i="1"/>
  <c r="L88" i="1" s="1"/>
  <c r="M88" i="1" s="1"/>
  <c r="J87" i="1"/>
  <c r="L87" i="1" s="1"/>
  <c r="M87" i="1" s="1"/>
  <c r="I27" i="2" l="1"/>
  <c r="M91" i="1"/>
  <c r="L92" i="1"/>
  <c r="M92" i="1" s="1"/>
  <c r="M93" i="1"/>
  <c r="L90" i="1"/>
  <c r="M90" i="1" s="1"/>
  <c r="L108" i="1"/>
  <c r="M108" i="1" s="1"/>
  <c r="L97" i="1"/>
  <c r="M97" i="1" s="1"/>
  <c r="M96" i="1"/>
  <c r="M117" i="1"/>
  <c r="L89" i="1"/>
  <c r="M89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98" i="1"/>
  <c r="M98" i="1" s="1"/>
  <c r="L102" i="1"/>
  <c r="M102" i="1" s="1"/>
  <c r="L106" i="1"/>
  <c r="M106" i="1" s="1"/>
  <c r="L110" i="1"/>
  <c r="M110" i="1" s="1"/>
  <c r="L114" i="1"/>
  <c r="M114" i="1" s="1"/>
  <c r="L118" i="1"/>
  <c r="M118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D6" i="5"/>
  <c r="D3" i="5" s="1"/>
  <c r="I3" i="5" s="1"/>
  <c r="G108" i="1"/>
  <c r="H108" i="1" s="1"/>
  <c r="G107" i="1"/>
  <c r="H107" i="1" s="1"/>
  <c r="G106" i="1"/>
  <c r="H106" i="1" s="1"/>
  <c r="F26" i="2"/>
  <c r="D26" i="2"/>
  <c r="C26" i="2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0" i="1"/>
  <c r="H90" i="1" s="1"/>
  <c r="G89" i="1"/>
  <c r="H89" i="1" s="1"/>
  <c r="G88" i="1"/>
  <c r="H88" i="1" s="1"/>
  <c r="G87" i="1"/>
  <c r="H87" i="1" s="1"/>
  <c r="E26" i="2" s="1"/>
  <c r="G26" i="2" l="1"/>
  <c r="H26" i="2"/>
  <c r="I26" i="2" s="1"/>
  <c r="F3" i="5"/>
  <c r="E3" i="5"/>
  <c r="D4" i="5"/>
  <c r="G86" i="1"/>
  <c r="H86" i="1" s="1"/>
  <c r="G85" i="1"/>
  <c r="H85" i="1" s="1"/>
  <c r="J86" i="1"/>
  <c r="L86" i="1" s="1"/>
  <c r="E4" i="5" l="1"/>
  <c r="E5" i="5" s="1"/>
  <c r="F4" i="5"/>
  <c r="F5" i="5" s="1"/>
  <c r="K3" i="5"/>
  <c r="J3" i="5"/>
  <c r="M86" i="1"/>
  <c r="J85" i="1"/>
  <c r="J84" i="1"/>
  <c r="L84" i="1" s="1"/>
  <c r="M84" i="1" s="1"/>
  <c r="J83" i="1"/>
  <c r="L83" i="1" s="1"/>
  <c r="M83" i="1" s="1"/>
  <c r="J82" i="1"/>
  <c r="J81" i="1"/>
  <c r="J80" i="1"/>
  <c r="L80" i="1" s="1"/>
  <c r="M80" i="1" s="1"/>
  <c r="J79" i="1"/>
  <c r="L79" i="1" s="1"/>
  <c r="M79" i="1" s="1"/>
  <c r="J78" i="1"/>
  <c r="J77" i="1"/>
  <c r="J76" i="1"/>
  <c r="L76" i="1" s="1"/>
  <c r="M76" i="1" s="1"/>
  <c r="J75" i="1"/>
  <c r="L75" i="1" s="1"/>
  <c r="J74" i="1"/>
  <c r="J73" i="1"/>
  <c r="J72" i="1"/>
  <c r="L72" i="1" s="1"/>
  <c r="M72" i="1" s="1"/>
  <c r="J71" i="1"/>
  <c r="M75" i="1" l="1"/>
  <c r="J4" i="5"/>
  <c r="J5" i="5" s="1"/>
  <c r="K4" i="5"/>
  <c r="K5" i="5" s="1"/>
  <c r="L74" i="1"/>
  <c r="M74" i="1" s="1"/>
  <c r="L78" i="1"/>
  <c r="M78" i="1" s="1"/>
  <c r="L82" i="1"/>
  <c r="M82" i="1" s="1"/>
  <c r="L73" i="1"/>
  <c r="M73" i="1" s="1"/>
  <c r="L77" i="1"/>
  <c r="M77" i="1" s="1"/>
  <c r="L81" i="1"/>
  <c r="M81" i="1" s="1"/>
  <c r="L85" i="1"/>
  <c r="M85" i="1" s="1"/>
  <c r="G84" i="1"/>
  <c r="H84" i="1" s="1"/>
  <c r="G83" i="1" l="1"/>
  <c r="H83" i="1" s="1"/>
  <c r="G82" i="1"/>
  <c r="H82" i="1" s="1"/>
  <c r="F25" i="2"/>
  <c r="D25" i="2"/>
  <c r="C25" i="2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E25" i="2" l="1"/>
  <c r="E3" i="4"/>
  <c r="E4" i="4"/>
  <c r="E5" i="4"/>
  <c r="D3" i="4"/>
  <c r="D4" i="4"/>
  <c r="D5" i="4"/>
  <c r="F3" i="4"/>
  <c r="F4" i="4"/>
  <c r="F5" i="4"/>
  <c r="L71" i="1"/>
  <c r="G25" i="2" s="1"/>
  <c r="Q70" i="1"/>
  <c r="M71" i="1" l="1"/>
  <c r="H25" i="2" s="1"/>
  <c r="I25" i="2" s="1"/>
  <c r="J70" i="1"/>
  <c r="J69" i="1"/>
  <c r="L69" i="1" s="1"/>
  <c r="M69" i="1" s="1"/>
  <c r="J68" i="1"/>
  <c r="L68" i="1" s="1"/>
  <c r="M68" i="1" s="1"/>
  <c r="J67" i="1"/>
  <c r="J66" i="1"/>
  <c r="J65" i="1"/>
  <c r="L65" i="1" s="1"/>
  <c r="M65" i="1" s="1"/>
  <c r="J64" i="1"/>
  <c r="L64" i="1" s="1"/>
  <c r="M64" i="1" s="1"/>
  <c r="J63" i="1"/>
  <c r="J62" i="1"/>
  <c r="J61" i="1"/>
  <c r="L61" i="1" s="1"/>
  <c r="M61" i="1" s="1"/>
  <c r="J60" i="1"/>
  <c r="L60" i="1" s="1"/>
  <c r="M60" i="1" s="1"/>
  <c r="J59" i="1"/>
  <c r="J58" i="1"/>
  <c r="J57" i="1"/>
  <c r="L57" i="1" s="1"/>
  <c r="M57" i="1" s="1"/>
  <c r="J56" i="1"/>
  <c r="L56" i="1" s="1"/>
  <c r="M56" i="1" s="1"/>
  <c r="J55" i="1"/>
  <c r="J54" i="1"/>
  <c r="D24" i="2"/>
  <c r="C24" i="2"/>
  <c r="J53" i="1"/>
  <c r="L53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E24" i="2" l="1"/>
  <c r="F24" i="2"/>
  <c r="L55" i="1"/>
  <c r="M55" i="1" s="1"/>
  <c r="L59" i="1"/>
  <c r="M59" i="1" s="1"/>
  <c r="L63" i="1"/>
  <c r="M63" i="1" s="1"/>
  <c r="L67" i="1"/>
  <c r="M67" i="1" s="1"/>
  <c r="L54" i="1"/>
  <c r="M54" i="1" s="1"/>
  <c r="L58" i="1"/>
  <c r="M58" i="1" s="1"/>
  <c r="L62" i="1"/>
  <c r="M62" i="1" s="1"/>
  <c r="L66" i="1"/>
  <c r="M66" i="1" s="1"/>
  <c r="L70" i="1"/>
  <c r="M70" i="1" s="1"/>
  <c r="M53" i="1"/>
  <c r="G3" i="3"/>
  <c r="H3" i="3"/>
  <c r="G24" i="2" l="1"/>
  <c r="H24" i="2"/>
  <c r="I3" i="3"/>
  <c r="C6" i="4"/>
  <c r="F6" i="4"/>
  <c r="I24" i="2" l="1"/>
  <c r="D23" i="2"/>
  <c r="C23" i="2"/>
  <c r="J52" i="1"/>
  <c r="J51" i="1"/>
  <c r="L51" i="1" s="1"/>
  <c r="M51" i="1" s="1"/>
  <c r="J50" i="1"/>
  <c r="L50" i="1" s="1"/>
  <c r="M50" i="1" s="1"/>
  <c r="J49" i="1"/>
  <c r="L49" i="1" s="1"/>
  <c r="J48" i="1"/>
  <c r="J47" i="1"/>
  <c r="L47" i="1" s="1"/>
  <c r="M47" i="1" s="1"/>
  <c r="J46" i="1"/>
  <c r="L46" i="1" s="1"/>
  <c r="M46" i="1" s="1"/>
  <c r="J45" i="1"/>
  <c r="L45" i="1" s="1"/>
  <c r="J44" i="1"/>
  <c r="J43" i="1"/>
  <c r="L43" i="1" s="1"/>
  <c r="M43" i="1" s="1"/>
  <c r="J42" i="1"/>
  <c r="L42" i="1" s="1"/>
  <c r="M42" i="1" s="1"/>
  <c r="J41" i="1"/>
  <c r="J40" i="1"/>
  <c r="J39" i="1"/>
  <c r="L39" i="1" s="1"/>
  <c r="M39" i="1" s="1"/>
  <c r="J38" i="1"/>
  <c r="L38" i="1" s="1"/>
  <c r="M38" i="1" s="1"/>
  <c r="J37" i="1"/>
  <c r="J36" i="1"/>
  <c r="F23" i="2" l="1"/>
  <c r="L37" i="1"/>
  <c r="M37" i="1" s="1"/>
  <c r="L41" i="1"/>
  <c r="M41" i="1" s="1"/>
  <c r="L40" i="1"/>
  <c r="M40" i="1" s="1"/>
  <c r="L44" i="1"/>
  <c r="M44" i="1" s="1"/>
  <c r="M45" i="1"/>
  <c r="L48" i="1"/>
  <c r="M48" i="1" s="1"/>
  <c r="M49" i="1"/>
  <c r="L52" i="1"/>
  <c r="M52" i="1" s="1"/>
  <c r="L36" i="1"/>
  <c r="M36" i="1" s="1"/>
  <c r="J35" i="1"/>
  <c r="L35" i="1" s="1"/>
  <c r="J34" i="1"/>
  <c r="L34" i="1" s="1"/>
  <c r="J33" i="1"/>
  <c r="J32" i="1"/>
  <c r="L32" i="1" s="1"/>
  <c r="L33" i="1" l="1"/>
  <c r="M33" i="1" s="1"/>
  <c r="H23" i="2"/>
  <c r="I23" i="2" s="1"/>
  <c r="G23" i="2"/>
  <c r="M32" i="1"/>
  <c r="M35" i="1"/>
  <c r="M34" i="1"/>
  <c r="J31" i="1"/>
  <c r="L31" i="1" s="1"/>
  <c r="J30" i="1"/>
  <c r="L30" i="1" s="1"/>
  <c r="J29" i="1"/>
  <c r="L29" i="1" s="1"/>
  <c r="J28" i="1"/>
  <c r="J27" i="1"/>
  <c r="J26" i="1"/>
  <c r="L26" i="1" s="1"/>
  <c r="J25" i="1"/>
  <c r="L25" i="1" s="1"/>
  <c r="J24" i="1"/>
  <c r="J23" i="1"/>
  <c r="J22" i="1"/>
  <c r="L22" i="1" s="1"/>
  <c r="J21" i="1"/>
  <c r="L21" i="1" s="1"/>
  <c r="J20" i="1"/>
  <c r="J19" i="1"/>
  <c r="L19" i="1" s="1"/>
  <c r="J18" i="1"/>
  <c r="L18" i="1" s="1"/>
  <c r="J17" i="1"/>
  <c r="L17" i="1" s="1"/>
  <c r="J16" i="1"/>
  <c r="J15" i="1"/>
  <c r="L15" i="1" s="1"/>
  <c r="J14" i="1"/>
  <c r="L14" i="1" s="1"/>
  <c r="D22" i="2"/>
  <c r="C22" i="2"/>
  <c r="L16" i="1" l="1"/>
  <c r="M16" i="1" s="1"/>
  <c r="L20" i="1"/>
  <c r="M20" i="1" s="1"/>
  <c r="L24" i="1"/>
  <c r="M24" i="1" s="1"/>
  <c r="L28" i="1"/>
  <c r="M28" i="1" s="1"/>
  <c r="F22" i="2"/>
  <c r="L23" i="1"/>
  <c r="M23" i="1" s="1"/>
  <c r="L27" i="1"/>
  <c r="M27" i="1" s="1"/>
  <c r="M21" i="1"/>
  <c r="M19" i="1"/>
  <c r="M15" i="1"/>
  <c r="M17" i="1"/>
  <c r="M25" i="1"/>
  <c r="M31" i="1"/>
  <c r="M30" i="1"/>
  <c r="M22" i="1"/>
  <c r="M18" i="1"/>
  <c r="M26" i="1"/>
  <c r="M29" i="1"/>
  <c r="H19" i="2"/>
  <c r="G19" i="2"/>
  <c r="F19" i="2"/>
  <c r="D19" i="2"/>
  <c r="C19" i="2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J5" i="1"/>
  <c r="L5" i="1" s="1"/>
  <c r="J4" i="1"/>
  <c r="L4" i="1" s="1"/>
  <c r="J3" i="1"/>
  <c r="L3" i="1" s="1"/>
  <c r="C3" i="3"/>
  <c r="B3" i="3"/>
  <c r="D21" i="2"/>
  <c r="D20" i="2"/>
  <c r="C21" i="2"/>
  <c r="C20" i="2"/>
  <c r="M10" i="1" l="1"/>
  <c r="L6" i="1"/>
  <c r="M6" i="1" s="1"/>
  <c r="J19" i="2"/>
  <c r="M7" i="1"/>
  <c r="M3" i="1"/>
  <c r="M11" i="1"/>
  <c r="G22" i="2"/>
  <c r="M14" i="1"/>
  <c r="H22" i="2" s="1"/>
  <c r="I19" i="2"/>
  <c r="M13" i="1"/>
  <c r="M9" i="1"/>
  <c r="M5" i="1"/>
  <c r="M12" i="1"/>
  <c r="M8" i="1"/>
  <c r="M4" i="1"/>
  <c r="D3" i="3"/>
  <c r="F20" i="2"/>
  <c r="F21" i="2"/>
  <c r="G4" i="4" l="1"/>
  <c r="H4" i="4" s="1"/>
  <c r="H21" i="2"/>
  <c r="I21" i="2" s="1"/>
  <c r="G5" i="4"/>
  <c r="H5" i="4" s="1"/>
  <c r="G3" i="4"/>
  <c r="H3" i="4" s="1"/>
  <c r="G21" i="2"/>
  <c r="I22" i="2"/>
  <c r="G20" i="2"/>
  <c r="E3" i="3"/>
  <c r="H20" i="2"/>
  <c r="J32" i="2" s="1"/>
  <c r="J30" i="2" l="1"/>
  <c r="J31" i="2"/>
  <c r="J28" i="2"/>
  <c r="J29" i="2"/>
  <c r="J27" i="2"/>
  <c r="J26" i="2"/>
  <c r="J25" i="2"/>
  <c r="J24" i="2"/>
  <c r="G6" i="4"/>
  <c r="H6" i="4" s="1"/>
  <c r="H7" i="4" s="1"/>
  <c r="F3" i="3"/>
  <c r="J22" i="2"/>
  <c r="J23" i="2"/>
  <c r="I20" i="2"/>
  <c r="J21" i="2"/>
  <c r="J20" i="2"/>
  <c r="G7" i="4" l="1"/>
</calcChain>
</file>

<file path=xl/sharedStrings.xml><?xml version="1.0" encoding="utf-8"?>
<sst xmlns="http://schemas.openxmlformats.org/spreadsheetml/2006/main" count="712" uniqueCount="235">
  <si>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</si>
  <si>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</si>
  <si>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</si>
  <si>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</si>
  <si>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</si>
  <si>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</si>
  <si>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</si>
  <si>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</si>
  <si>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</si>
  <si>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</si>
  <si>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</si>
  <si>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</si>
  <si>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</si>
  <si>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</si>
  <si>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</si>
  <si>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</si>
  <si>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</si>
  <si>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</si>
  <si>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</si>
  <si>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</si>
  <si>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</si>
  <si>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</si>
  <si>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</si>
  <si>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</si>
  <si>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</si>
  <si>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</si>
  <si>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</si>
  <si>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</si>
  <si>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</si>
  <si>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</si>
  <si>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</si>
  <si>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</si>
  <si>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</si>
  <si>
    <t>Juan Hernangomez under 11.5</t>
  </si>
  <si>
    <t>Deandre Ayton over 16.5</t>
  </si>
  <si>
    <t>Pascal Siakam under 17.5</t>
  </si>
  <si>
    <t>Fred VanVleet under 14.5</t>
  </si>
  <si>
    <t>Trevor Ariza Under (13.5)</t>
  </si>
  <si>
    <t>Joel Embiid Under (25.5)</t>
  </si>
  <si>
    <t>Dwyane Wade Under (13.5)</t>
  </si>
  <si>
    <t>Brook Lopez Under (4.5 REB)</t>
  </si>
  <si>
    <t>Giannis Antetokounmpo Under (6.5 AST)</t>
  </si>
  <si>
    <t>James Harden Under (33.5)</t>
  </si>
  <si>
    <t>Eric Gordon Under (18.5)</t>
  </si>
  <si>
    <t>Clint Capela Under (15.5)</t>
  </si>
  <si>
    <t>PJ Tucker Under (9.5)</t>
  </si>
  <si>
    <t>James Harden Under (6.5 rebounds)</t>
  </si>
  <si>
    <t>Houston Win</t>
  </si>
  <si>
    <t>Juancho Hernangomez Under (12.5)</t>
  </si>
  <si>
    <t>Lou Williams Over (16.5)</t>
  </si>
  <si>
    <t>Denver win</t>
  </si>
  <si>
    <t>Stephen Curry Under (28.5)</t>
  </si>
  <si>
    <t xml:space="preserve">Kevin Durant Over (5.5 AST) </t>
  </si>
  <si>
    <t>Luka Doncic under 5.5 AST</t>
  </si>
  <si>
    <t>lose</t>
  </si>
  <si>
    <t>Wizards win</t>
  </si>
  <si>
    <t>Checked</t>
  </si>
  <si>
    <t>Dewayne Dedmon under 8.5</t>
  </si>
  <si>
    <t>Andre Drummond over 15.5 REB</t>
  </si>
  <si>
    <t>Hassan Whitesode over 11.5</t>
  </si>
  <si>
    <t>Aaron Gordon under 3.5 assists</t>
  </si>
  <si>
    <t>DJ Augustin under 4.5 assists</t>
  </si>
  <si>
    <t>Luka Doncic over 18.5</t>
  </si>
  <si>
    <t>Luka Doncic over 5.5 REB</t>
  </si>
  <si>
    <t>Kyle Kuzma under 18.5</t>
  </si>
  <si>
    <t>Marc Gasol under 9.5 REB</t>
  </si>
  <si>
    <t>Kyle Kuzma under 6.5 REB</t>
  </si>
  <si>
    <t>Lonzo Ball over 4.5 AST</t>
  </si>
  <si>
    <t>Nikola Vucevic under 3.5 AST</t>
  </si>
  <si>
    <t>Nikola Vucevic under 12.5 REB</t>
  </si>
  <si>
    <t>Tobias Harris under 21.5</t>
  </si>
  <si>
    <t>Danilo Galinari under 19.5</t>
  </si>
  <si>
    <t>Josh Richardson under 3.5 AST</t>
  </si>
  <si>
    <t>Starting Capital</t>
  </si>
  <si>
    <t>Injections</t>
  </si>
  <si>
    <t>Winnings</t>
  </si>
  <si>
    <t>Current balance</t>
  </si>
  <si>
    <t>Total</t>
  </si>
  <si>
    <t>Check</t>
  </si>
  <si>
    <t>Win %</t>
  </si>
  <si>
    <t>Tim Hardaway Jr. Under 22.5</t>
  </si>
  <si>
    <t>Theo</t>
  </si>
  <si>
    <t>Kevin Knox under 16.5</t>
  </si>
  <si>
    <t>Khris Middleton over 17.5</t>
  </si>
  <si>
    <t>Eric bledsoe under 4.5 REB</t>
  </si>
  <si>
    <t>Kevin Knox under 6.5 REB</t>
  </si>
  <si>
    <t>Emmanuel Mudiay under 3.5 REB</t>
  </si>
  <si>
    <t>Khris Middleton under 4.5 AST</t>
  </si>
  <si>
    <t>Tim Hardaway Jr. Under 3.5 AST</t>
  </si>
  <si>
    <t>Emmanuel Mudiay under 4.5 AST</t>
  </si>
  <si>
    <t>Emmanuel Mudiay under 5.5 AST</t>
  </si>
  <si>
    <t>Jerami Grant over 11.5</t>
  </si>
  <si>
    <t>James Harden under 32.5</t>
  </si>
  <si>
    <t>PJ Tucker under 6.5 REB</t>
  </si>
  <si>
    <t>Edge ($)</t>
  </si>
  <si>
    <t>Ben Simmons under 9.5 REB</t>
  </si>
  <si>
    <t>Jae Crowder under 5.5 REB</t>
  </si>
  <si>
    <t>Damian Lillard over 5.5 AST</t>
  </si>
  <si>
    <t>Rudy Gobert under 2.5 AST</t>
  </si>
  <si>
    <t>Ricky Rubio under 6.5 AST</t>
  </si>
  <si>
    <t>Expected profit</t>
  </si>
  <si>
    <t>Deposit</t>
  </si>
  <si>
    <t>Withdraw</t>
  </si>
  <si>
    <t>Amount bet</t>
  </si>
  <si>
    <t>Khris Middleton under 17.5</t>
  </si>
  <si>
    <t>Brook Lopez over 12.5</t>
  </si>
  <si>
    <t>Malcolm Brogdon over 14.5</t>
  </si>
  <si>
    <t>Kyle Kuzma under 24.5</t>
  </si>
  <si>
    <t>Brandon Ingram under 19.5</t>
  </si>
  <si>
    <t>Ivica Zubac under 13.5</t>
  </si>
  <si>
    <t>Lonzo Ball under 12.5</t>
  </si>
  <si>
    <t>Bogdan Bogdanovic under 15.5</t>
  </si>
  <si>
    <t>Ricky Rubio under 13.5</t>
  </si>
  <si>
    <t>LAL SAC Total points over 229.5</t>
  </si>
  <si>
    <t>Justise Winslow under 13.5</t>
  </si>
  <si>
    <t>Hassan Whiteside over 11.5 REB</t>
  </si>
  <si>
    <t>Justise Winslow under 3.5 AST</t>
  </si>
  <si>
    <t>Bradley Beal under 27.5</t>
  </si>
  <si>
    <t>Trevor Ariza under 13.5</t>
  </si>
  <si>
    <t>Jeff Green over 12.5</t>
  </si>
  <si>
    <t>Dewayne Dedmon under 9.5 REB</t>
  </si>
  <si>
    <t>Bradley Beal under 6.5 AST</t>
  </si>
  <si>
    <t>Harrison Barnes under 20.5</t>
  </si>
  <si>
    <t>DeAndre Jordan under 11.5</t>
  </si>
  <si>
    <t>DeAndre Jordan over 11.5</t>
  </si>
  <si>
    <t>Kemba Walker under 26.5</t>
  </si>
  <si>
    <t>Malik Monk under 12.5</t>
  </si>
  <si>
    <t>Luka Doncic under 6.5 REB</t>
  </si>
  <si>
    <t>DeAndre Jordan under 14.5 REB</t>
  </si>
  <si>
    <t>Marvin Williams under 6.5 REB</t>
  </si>
  <si>
    <t>Nicolas Batum under 5.5 REB</t>
  </si>
  <si>
    <t>Nicolas Batum under 3.5 AST</t>
  </si>
  <si>
    <t>Anthony Davis under 29.5</t>
  </si>
  <si>
    <t>Julius Randle under 21.5</t>
  </si>
  <si>
    <t>Arb exists</t>
  </si>
  <si>
    <t>Fixed winning stake</t>
  </si>
  <si>
    <t>x</t>
  </si>
  <si>
    <t>y</t>
  </si>
  <si>
    <t>x wins</t>
  </si>
  <si>
    <t>Profit</t>
  </si>
  <si>
    <t>y wins</t>
  </si>
  <si>
    <t>Rounded</t>
  </si>
  <si>
    <t>Anthony Davis under 13.5 REB</t>
  </si>
  <si>
    <t>Anthony Davis over 3.5 AST</t>
  </si>
  <si>
    <t>Jrue Holiday over 7.5 AST</t>
  </si>
  <si>
    <t>Andrew Wiggins under 18.5</t>
  </si>
  <si>
    <t>Josh Okogie under 10.5</t>
  </si>
  <si>
    <t>Terry Rozier under 14.5</t>
  </si>
  <si>
    <t>Jayson Tatum under 2.5 AST</t>
  </si>
  <si>
    <t>Marcus Smart under 5.5 AST</t>
  </si>
  <si>
    <t>Ben Simmons under 9.5 AST</t>
  </si>
  <si>
    <t>Terry Rozier under 5.5 REB</t>
  </si>
  <si>
    <t>Weighted Average Odds</t>
  </si>
  <si>
    <t>Comment</t>
  </si>
  <si>
    <t>Clint Capela over 12.5 REB</t>
  </si>
  <si>
    <t>Clint Capela under 13.5 REB</t>
  </si>
  <si>
    <t>Lay Steph Curry under 27.5</t>
  </si>
  <si>
    <t>Lay James Harden under 37.5</t>
  </si>
  <si>
    <t>James Harden under 36.5</t>
  </si>
  <si>
    <t>Over</t>
  </si>
  <si>
    <t>Under</t>
  </si>
  <si>
    <t>Pr</t>
  </si>
  <si>
    <t>Over and under</t>
  </si>
  <si>
    <t>Probability</t>
  </si>
  <si>
    <t>EV</t>
  </si>
  <si>
    <t>Payout</t>
  </si>
  <si>
    <t>Just over</t>
  </si>
  <si>
    <t>Spencer Dinwiddie over 5.5 AST</t>
  </si>
  <si>
    <t>Spencer Dinwiddie under 5.5 AST</t>
  </si>
  <si>
    <t>D'Angelo Russell over 6.5 AST</t>
  </si>
  <si>
    <t>D'Angelo Russell under 6.5 AST</t>
  </si>
  <si>
    <t>DeAndre Jordan over 10.5</t>
  </si>
  <si>
    <t>Marcus Smart under 9.5</t>
  </si>
  <si>
    <t>Marcus Smart under 3.5 REB</t>
  </si>
  <si>
    <t>Terry Rozier under 15.5</t>
  </si>
  <si>
    <t>Terry Rozier under 4.5 AST</t>
  </si>
  <si>
    <t>Terry Rozier under 13.5</t>
  </si>
  <si>
    <t>Collin Sexton under 3.5 AST</t>
  </si>
  <si>
    <t>Kemba Walker under 24.5</t>
  </si>
  <si>
    <t>Jamal Murray under 20.5</t>
  </si>
  <si>
    <t>Gary Harris under 1.5 FG3M</t>
  </si>
  <si>
    <t>Jamal Murray under 1.5 FG3M</t>
  </si>
  <si>
    <t>Nikola Jokic under 8.5 AST</t>
  </si>
  <si>
    <t>Nikola Jokic under 11.5 REB</t>
  </si>
  <si>
    <t>Marvin Williams under 11.5</t>
  </si>
  <si>
    <t>Just Under</t>
  </si>
  <si>
    <t>Willie Cauley Stein under 13.5</t>
  </si>
  <si>
    <t>James Harden under 6.5 REB</t>
  </si>
  <si>
    <t>LaMarcus Aldridge over 19.5</t>
  </si>
  <si>
    <t>LaMarcus Aldridge under 20.5</t>
  </si>
  <si>
    <t>Fred VanVleet under 4.5 AST</t>
  </si>
  <si>
    <t>Joe Ingles over 4.5 AST</t>
  </si>
  <si>
    <t>Rudy Gobert over 10.5 REB</t>
  </si>
  <si>
    <t>Joel Embiid under 3.5 AST</t>
  </si>
  <si>
    <t>Harrison Barnes under 4.5 REB</t>
  </si>
  <si>
    <t>Danny Green under 4.5 REB</t>
  </si>
  <si>
    <t>Fred VanVleet under 12.5</t>
  </si>
  <si>
    <t>Brook Lopez Under (3.5 REB)</t>
  </si>
  <si>
    <t>Patty Mills over 2.5 AST</t>
  </si>
  <si>
    <t>Marc Gasol under 4.5 AST</t>
  </si>
  <si>
    <t>James Harden under 9.5 AST</t>
  </si>
  <si>
    <t>Damian Lillard under 5.5 AST</t>
  </si>
  <si>
    <t>James Harden under 7.5 REB</t>
  </si>
  <si>
    <t>Russell Westbrook under 23.5</t>
  </si>
  <si>
    <t>Tomas Satoransky under 4.5 AST</t>
  </si>
  <si>
    <t>Tomas Satoransky under 8.5 PTS</t>
  </si>
  <si>
    <t>Dewayne Dedmon under 7.5 REB</t>
  </si>
  <si>
    <t>Jeff Teague over 11.5</t>
  </si>
  <si>
    <t>KAT under 12.5 REB</t>
  </si>
  <si>
    <t>Zach Lavine over 3.5 REB</t>
  </si>
  <si>
    <t>Spencer Dinwiddie under 18.5</t>
  </si>
  <si>
    <t>Jarrett Allen under 12.5</t>
  </si>
  <si>
    <t>Pascal Siakam under 7.5 REB</t>
  </si>
  <si>
    <t>TJ Warren over 18.5</t>
  </si>
  <si>
    <t>Al Farouq Aminu Under 11.5</t>
  </si>
  <si>
    <t>Kevin Know under 5.5 REB</t>
  </si>
  <si>
    <t>Nikola Vucevic under 13.5 REB</t>
  </si>
  <si>
    <t>Lonzo Ball under 6.5 AST</t>
  </si>
  <si>
    <t>Brandon Ingram under 20.5</t>
  </si>
  <si>
    <t>Lonzo Ball under 11.5</t>
  </si>
  <si>
    <t>Paul Millsap over 6.5 REB</t>
  </si>
  <si>
    <t xml:space="preserve">Ricky Rubio under 14.5 </t>
  </si>
  <si>
    <t>Donovan Mitchell under 3.5 AST</t>
  </si>
  <si>
    <t>Donovan Mitchell over 3.5 AST</t>
  </si>
  <si>
    <t>Mike Conley under 3.5 REB</t>
  </si>
  <si>
    <t>Mike Conley under 6.5 AST</t>
  </si>
  <si>
    <t>Jrue Holiday Iver 7.5 AST</t>
  </si>
  <si>
    <t>Demar Derozan under 22.5</t>
  </si>
  <si>
    <t>LaMarcus Aldridge under 22.5</t>
  </si>
  <si>
    <t>Jamal Murray under 19.5</t>
  </si>
  <si>
    <t>Percent win</t>
  </si>
  <si>
    <t>Ben Simmons under 17.5</t>
  </si>
  <si>
    <t>Kevin Knox under 5.5 REB</t>
  </si>
  <si>
    <t>Kevin Knox under 14.5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</si>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</sst>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C09]* #,##0.00_-;\-[$$-C09]* #,##0.00_-;_-[$$-C09]* &quot;-&quot;??_-;_-@_-"/>
    <numFmt numFmtId="165" formatCode="_-* #,##0_-;\-* #,##0_-;_-* &quot;-&quot;??_-;_-@_-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6" xfId="0" applyFont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0" fillId="0" borderId="1" xfId="0" applyNumberFormat="1" applyBorder="1"/>
    <xf numFmtId="164" fontId="1" fillId="0" borderId="0" xfId="0" applyNumberFormat="1" applyFont="1" applyFill="1" applyBorder="1" applyAlignme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164" fontId="0" fillId="0" borderId="0" xfId="0" applyNumberFormat="1" applyFont="1" applyFill="1" applyBorder="1" applyAlignment="1"/>
    <xf numFmtId="14" fontId="1" fillId="0" borderId="2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6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2" fontId="1" fillId="0" borderId="2" xfId="0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2" xfId="0" applyBorder="1"/>
    <xf numFmtId="164" fontId="0" fillId="0" borderId="5" xfId="0" applyNumberFormat="1" applyBorder="1"/>
    <xf numFmtId="0" fontId="1" fillId="0" borderId="9" xfId="0" applyFont="1" applyBorder="1"/>
    <xf numFmtId="164" fontId="1" fillId="0" borderId="4" xfId="0" applyNumberFormat="1" applyFont="1" applyBorder="1"/>
    <xf numFmtId="0" fontId="0" fillId="0" borderId="13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4" xfId="0" applyNumberFormat="1" applyBorder="1"/>
    <xf numFmtId="164" fontId="3" fillId="0" borderId="3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0" fillId="0" borderId="0" xfId="0" applyNumberFormat="1"/>
    <xf numFmtId="14" fontId="0" fillId="0" borderId="2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11" xfId="1" applyNumberFormat="1" applyFont="1" applyBorder="1"/>
    <xf numFmtId="164" fontId="4" fillId="0" borderId="10" xfId="0" applyNumberFormat="1" applyFont="1" applyFill="1" applyBorder="1"/>
    <xf numFmtId="0" fontId="4" fillId="0" borderId="10" xfId="0" applyFont="1" applyBorder="1"/>
    <xf numFmtId="0" fontId="0" fillId="0" borderId="2" xfId="0" applyFill="1" applyBorder="1"/>
    <xf numFmtId="0" fontId="0" fillId="0" borderId="0" xfId="0" applyFont="1" applyAlignment="1">
      <alignment horizontal="center"/>
    </xf>
    <xf numFmtId="0" fontId="5" fillId="0" borderId="0" xfId="0" applyFont="1" applyFill="1" applyBorder="1"/>
    <xf numFmtId="2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13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0" fontId="1" fillId="0" borderId="0" xfId="0" applyFont="1" applyFill="1" applyBorder="1"/>
    <xf numFmtId="0" fontId="1" fillId="0" borderId="10" xfId="0" applyFont="1" applyFill="1" applyBorder="1"/>
    <xf numFmtId="166" fontId="0" fillId="0" borderId="10" xfId="0" applyNumberFormat="1" applyBorder="1"/>
    <xf numFmtId="43" fontId="0" fillId="0" borderId="0" xfId="1" applyFont="1"/>
    <xf numFmtId="0" fontId="6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696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'Day by Day'!$D$18</c:f>
              <c:strCache>
                <c:ptCount val="1"/>
                <c:pt idx="0">
                  <c:v> Amount bet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'Day by Day'!$B$19:$B$38</c:f>
              <c:numCache>
                <c:formatCode>m/d/yyyy</c:formatCode>
                <c:ptCount val="20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  <c:pt idx="6">
                  <c:v>43462</c:v>
                </c:pt>
                <c:pt idx="7">
                  <c:v>43468</c:v>
                </c:pt>
                <c:pt idx="8">
                  <c:v>43469</c:v>
                </c:pt>
                <c:pt idx="9">
                  <c:v>43470</c:v>
                </c:pt>
                <c:pt idx="10">
                  <c:v>43471</c:v>
                </c:pt>
                <c:pt idx="11">
                  <c:v>43472</c:v>
                </c:pt>
                <c:pt idx="12">
                  <c:v>43473</c:v>
                </c:pt>
                <c:pt idx="13">
                  <c:v>43474</c:v>
                </c:pt>
              </c:numCache>
            </c:numRef>
          </c:cat>
          <c:val>
            <c:numRef>
              <c:f>'Day by Day'!$D$19:$D$38</c:f>
              <c:numCache>
                <c:formatCode>_-[$$-C09]* #,##0.00_-;\-[$$-C09]* #,##0.00_-;_-[$$-C09]* "-"??_-;_-@_-</c:formatCode>
                <c:ptCount val="20"/>
                <c:pt idx="0">
                  <c:v>0</c:v>
                </c:pt>
                <c:pt idx="1">
                  <c:v>35</c:v>
                </c:pt>
                <c:pt idx="2">
                  <c:v>70</c:v>
                </c:pt>
                <c:pt idx="3">
                  <c:v>132</c:v>
                </c:pt>
                <c:pt idx="4">
                  <c:v>85</c:v>
                </c:pt>
                <c:pt idx="5">
                  <c:v>140</c:v>
                </c:pt>
                <c:pt idx="6">
                  <c:v>365</c:v>
                </c:pt>
                <c:pt idx="7">
                  <c:v>805.59999999999991</c:v>
                </c:pt>
                <c:pt idx="8">
                  <c:v>268.32</c:v>
                </c:pt>
                <c:pt idx="9">
                  <c:v>241</c:v>
                </c:pt>
                <c:pt idx="10">
                  <c:v>310</c:v>
                </c:pt>
                <c:pt idx="11">
                  <c:v>210</c:v>
                </c:pt>
                <c:pt idx="12">
                  <c:v>242</c:v>
                </c:pt>
                <c:pt idx="1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D-450A-8344-F960F7673F3F}"/>
            </c:ext>
          </c:extLst>
        </c:ser>
        <c:ser>
          <c:idx val="1"/>
          <c:order val="1"/>
          <c:tx>
            <c:strRef>
              <c:f>'Day by Day'!$H$18</c:f>
              <c:strCache>
                <c:ptCount val="1"/>
                <c:pt idx="0">
                  <c:v> Net profit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 by Day'!$B$19:$B$38</c:f>
              <c:numCache>
                <c:formatCode>m/d/yyyy</c:formatCode>
                <c:ptCount val="20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  <c:pt idx="6">
                  <c:v>43462</c:v>
                </c:pt>
                <c:pt idx="7">
                  <c:v>43468</c:v>
                </c:pt>
                <c:pt idx="8">
                  <c:v>43469</c:v>
                </c:pt>
                <c:pt idx="9">
                  <c:v>43470</c:v>
                </c:pt>
                <c:pt idx="10">
                  <c:v>43471</c:v>
                </c:pt>
                <c:pt idx="11">
                  <c:v>43472</c:v>
                </c:pt>
                <c:pt idx="12">
                  <c:v>43473</c:v>
                </c:pt>
                <c:pt idx="13">
                  <c:v>43474</c:v>
                </c:pt>
              </c:numCache>
            </c:numRef>
          </c:cat>
          <c:val>
            <c:numRef>
              <c:f>'Day by Day'!$H$19:$H$32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5.1000000000000085</c:v>
                </c:pt>
                <c:pt idx="3">
                  <c:v>35.69</c:v>
                </c:pt>
                <c:pt idx="4">
                  <c:v>11.950000000000003</c:v>
                </c:pt>
                <c:pt idx="5">
                  <c:v>10.199999999999999</c:v>
                </c:pt>
                <c:pt idx="6">
                  <c:v>-52.780000000000015</c:v>
                </c:pt>
                <c:pt idx="7">
                  <c:v>114.08000000000001</c:v>
                </c:pt>
                <c:pt idx="8">
                  <c:v>-50.31</c:v>
                </c:pt>
                <c:pt idx="9">
                  <c:v>13.259999999999987</c:v>
                </c:pt>
                <c:pt idx="10">
                  <c:v>-65.199999999999989</c:v>
                </c:pt>
                <c:pt idx="11">
                  <c:v>-13.400000000000006</c:v>
                </c:pt>
                <c:pt idx="12">
                  <c:v>2.1999999999999993</c:v>
                </c:pt>
                <c:pt idx="13">
                  <c:v>5.5999999999999979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732096"/>
        <c:axId val="746731440"/>
      </c:barChart>
      <c:lineChart>
        <c:grouping val="standard"/>
        <c:varyColors val="0"/>
        <c:ser>
          <c:idx val="2"/>
          <c:order val="2"/>
          <c:tx>
            <c:strRef>
              <c:f>'Day by Day'!$J$18</c:f>
              <c:strCache>
                <c:ptCount val="1"/>
                <c:pt idx="0">
                  <c:v> Cumulative Net Profit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'Day by Day'!$J$19:$J$37</c:f>
              <c:numCache>
                <c:formatCode>_-[$$-C09]* #,##0.00_-;\-[$$-C09]* #,##0.00_-;_-[$$-C09]* "-"??_-;_-@_-</c:formatCode>
                <c:ptCount val="19"/>
                <c:pt idx="0">
                  <c:v>0</c:v>
                </c:pt>
                <c:pt idx="1">
                  <c:v>40.46</c:v>
                </c:pt>
                <c:pt idx="2">
                  <c:v>45.560000000000009</c:v>
                </c:pt>
                <c:pt idx="3">
                  <c:v>81.25</c:v>
                </c:pt>
                <c:pt idx="4">
                  <c:v>93.2</c:v>
                </c:pt>
                <c:pt idx="5">
                  <c:v>103.4</c:v>
                </c:pt>
                <c:pt idx="6">
                  <c:v>50.61999999999999</c:v>
                </c:pt>
                <c:pt idx="7">
                  <c:v>164.7</c:v>
                </c:pt>
                <c:pt idx="8">
                  <c:v>114.38999999999999</c:v>
                </c:pt>
                <c:pt idx="9">
                  <c:v>127.64999999999998</c:v>
                </c:pt>
                <c:pt idx="10">
                  <c:v>62.449999999999989</c:v>
                </c:pt>
                <c:pt idx="11">
                  <c:v>49.049999999999983</c:v>
                </c:pt>
                <c:pt idx="12">
                  <c:v>51.249999999999986</c:v>
                </c:pt>
                <c:pt idx="13">
                  <c:v>56.84999999999998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974200"/>
        <c:axId val="626973544"/>
      </c:lineChart>
      <c:valAx>
        <c:axId val="746731440"/>
        <c:scaling>
          <c:orientation val="minMax"/>
        </c:scaling>
        <c:delete val="0"/>
        <c:axPos val="r"/>
        <c:numFmt formatCode="_-[$$-C09]* #,##0.00_-;\-[$$-C09]* #,##0.00_-;_-[$$-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32096"/>
        <c:crosses val="max"/>
        <c:crossBetween val="between"/>
      </c:valAx>
      <c:dateAx>
        <c:axId val="746732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6731440"/>
        <c:crosses val="autoZero"/>
        <c:auto val="1"/>
        <c:lblOffset val="100"/>
        <c:baseTimeUnit val="days"/>
      </c:dateAx>
      <c:valAx>
        <c:axId val="626973544"/>
        <c:scaling>
          <c:orientation val="minMax"/>
        </c:scaling>
        <c:delete val="0"/>
        <c:axPos val="l"/>
        <c:numFmt formatCode="_-[$$-C09]* #,##0.00_-;\-[$$-C09]* #,##0.00_-;_-[$$-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74200"/>
        <c:crosses val="autoZero"/>
        <c:crossBetween val="between"/>
      </c:valAx>
      <c:catAx>
        <c:axId val="626974200"/>
        <c:scaling>
          <c:orientation val="minMax"/>
        </c:scaling>
        <c:delete val="1"/>
        <c:axPos val="b"/>
        <c:majorTickMark val="out"/>
        <c:minorTickMark val="none"/>
        <c:tickLblPos val="nextTo"/>
        <c:crossAx val="626973544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_xlchart.v1.4</cx:f>
      </cx:numDim>
    </cx:data>
  </cx:chartData>
  <cx:chart>
    <cx:plotArea>
      <cx:plotAreaRegion>
        <cx:series layoutId="waterfall" uniqueId="{A02B1098-E631-4E5D-8703-8B01B02E2E08}" formatIdx="0">
          <cx:tx>
            <cx:txData>
              <cx:f>_xlchart.v1.2</cx:f>
              <cx:v> Net profit 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0</xdr:row>
      <xdr:rowOff>160020</xdr:rowOff>
    </xdr:from>
    <xdr:to>
      <xdr:col>17</xdr:col>
      <xdr:colOff>571500</xdr:colOff>
      <xdr:row>15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5EA59-1F24-4D2F-B6C5-0C3B90486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556260</xdr:colOff>
      <xdr:row>1</xdr:row>
      <xdr:rowOff>7620</xdr:rowOff>
    </xdr:from>
    <xdr:to>
      <xdr:col>9</xdr:col>
      <xdr:colOff>1249680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C938A3-ECAF-47CF-BE68-5B7ABC87AD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260" y="190500"/>
              <a:ext cx="74142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K3"/>
  <sheetViews>
    <sheetView showGridLines="0" workbookViewId="0">
      <selection activeCell="C3" sqref="C3"/>
    </sheetView>
  </sheetViews>
  <sheetFormatPr defaultRowHeight="14.4" x14ac:dyDescent="0.3"/>
  <cols>
    <col min="2" max="2" width="10.5546875" bestFit="1" customWidth="1"/>
    <col min="3" max="3" width="11.109375" bestFit="1" customWidth="1"/>
    <col min="4" max="4" width="10.6640625" bestFit="1" customWidth="1"/>
    <col min="5" max="5" width="9.109375" bestFit="1" customWidth="1"/>
    <col min="6" max="6" width="10.88671875" bestFit="1" customWidth="1"/>
    <col min="7" max="7" width="4.33203125" bestFit="1" customWidth="1"/>
    <col min="8" max="8" width="4.77734375" bestFit="1" customWidth="1"/>
    <col min="9" max="9" width="6.21875" bestFit="1" customWidth="1"/>
    <col min="10" max="10" width="21.5546875" bestFit="1" customWidth="1"/>
  </cols>
  <sheetData>
    <row r="2" spans="2:11" x14ac:dyDescent="0.3">
      <c r="B2" s="30" t="s">
        <v>28</v>
      </c>
      <c r="C2" s="19" t="s">
        <v>103</v>
      </c>
      <c r="D2" s="19" t="s">
        <v>25</v>
      </c>
      <c r="E2" s="19" t="s">
        <v>26</v>
      </c>
      <c r="F2" s="31" t="s">
        <v>29</v>
      </c>
      <c r="G2" s="52" t="s">
        <v>15</v>
      </c>
      <c r="H2" s="53" t="s">
        <v>16</v>
      </c>
      <c r="I2" s="54" t="s">
        <v>79</v>
      </c>
      <c r="J2" s="91" t="s">
        <v>152</v>
      </c>
      <c r="K2" s="90"/>
    </row>
    <row r="3" spans="2:11" x14ac:dyDescent="0.3">
      <c r="B3" s="32">
        <f>COUNTA(Master!A:A)-1</f>
        <v>208</v>
      </c>
      <c r="C3" s="20">
        <f>SUM(Master!F:F)</f>
        <v>2953.92</v>
      </c>
      <c r="D3" s="20">
        <f>SUM(Master!J:J)</f>
        <v>64.230000000000047</v>
      </c>
      <c r="E3" s="20">
        <f>SUM(Master!M:M)</f>
        <v>56.850000000000058</v>
      </c>
      <c r="F3" s="33">
        <f>E3/C3</f>
        <v>1.9245612609684777E-2</v>
      </c>
      <c r="G3" s="51">
        <f>COUNTIF(Master!$I:$I, G2)</f>
        <v>115</v>
      </c>
      <c r="H3" s="2">
        <f>COUNTIF(Master!$I:$I, H2)</f>
        <v>93</v>
      </c>
      <c r="I3" s="33">
        <f>G3/SUM(G3:H3)</f>
        <v>0.55288461538461542</v>
      </c>
      <c r="J3" s="92">
        <f>SUMPRODUCT(Master!F:F, Master!D:D)/SUM(Master!F:F)</f>
        <v>1.9495687086989484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18:K32"/>
  <sheetViews>
    <sheetView showGridLines="0" tabSelected="1" workbookViewId="0">
      <selection activeCell="N20" sqref="N20"/>
    </sheetView>
  </sheetViews>
  <sheetFormatPr defaultRowHeight="14.4" x14ac:dyDescent="0.3"/>
  <cols>
    <col min="2" max="2" width="10.5546875" style="15" bestFit="1" customWidth="1"/>
    <col min="3" max="3" width="14.21875" style="14" bestFit="1" customWidth="1"/>
    <col min="4" max="4" width="12.44140625" style="16" bestFit="1" customWidth="1"/>
    <col min="5" max="5" width="12.44140625" style="16" customWidth="1"/>
    <col min="6" max="6" width="12" style="16" bestFit="1" customWidth="1"/>
    <col min="7" max="7" width="6.88671875" style="16" bestFit="1" customWidth="1"/>
    <col min="8" max="8" width="10.44140625" style="16" bestFit="1" customWidth="1"/>
    <col min="9" max="9" width="10.109375" bestFit="1" customWidth="1"/>
    <col min="10" max="10" width="20.6640625" bestFit="1" customWidth="1"/>
  </cols>
  <sheetData>
    <row r="18" spans="2:11" x14ac:dyDescent="0.3">
      <c r="B18" s="28" t="s">
        <v>6</v>
      </c>
      <c r="C18" s="17" t="s">
        <v>24</v>
      </c>
      <c r="D18" s="18" t="s">
        <v>103</v>
      </c>
      <c r="E18" s="18" t="s">
        <v>100</v>
      </c>
      <c r="F18" s="18" t="s">
        <v>25</v>
      </c>
      <c r="G18" s="18" t="s">
        <v>14</v>
      </c>
      <c r="H18" s="18" t="s">
        <v>26</v>
      </c>
      <c r="I18" s="10" t="s">
        <v>31</v>
      </c>
      <c r="J18" s="23" t="s">
        <v>32</v>
      </c>
      <c r="K18" s="23" t="s">
        <v>230</v>
      </c>
    </row>
    <row r="19" spans="2:11" x14ac:dyDescent="0.3">
      <c r="B19" s="29">
        <v>43452</v>
      </c>
      <c r="C19" s="24">
        <f>COUNTIF(Master!A:A,'Day by Day'!B19)</f>
        <v>0</v>
      </c>
      <c r="D19" s="25">
        <f>SUMIFS(Master!F:F,Master!A:A, 'Day by Day'!B19)</f>
        <v>0</v>
      </c>
      <c r="E19" s="25">
        <f>SUMIFS(Master!H:H,Master!A:A,'Day by Day'!B19)</f>
        <v>0</v>
      </c>
      <c r="F19" s="25">
        <f>SUMIFS(Master!J:J,Master!A:A,'Day by Day'!B19)</f>
        <v>0</v>
      </c>
      <c r="G19" s="25">
        <f>SUMIFS(Master!L:L,Master!A:A,'Day by Day'!B19)</f>
        <v>0</v>
      </c>
      <c r="H19" s="25">
        <f>SUMIFS(Master!M:M,Master!A:A,'Day by Day'!B19)</f>
        <v>0</v>
      </c>
      <c r="I19" s="26">
        <f>IFERROR(H19/D19,0)</f>
        <v>0</v>
      </c>
      <c r="J19" s="27">
        <f>SUM($H$19:H19)</f>
        <v>0</v>
      </c>
      <c r="K19" s="12" t="e">
        <f>COUNTIFS(Master!A:A, 'Day by Day'!B19, Master!I:I, "Win")/COUNTIFS(Master!A:A, 'Day by Day'!B19)</f>
        <v>#DIV/0!</v>
      </c>
    </row>
    <row r="20" spans="2:11" x14ac:dyDescent="0.3">
      <c r="B20" s="15">
        <v>43453</v>
      </c>
      <c r="C20" s="14">
        <f>COUNTIF(Master!A:A,'Day by Day'!B20)</f>
        <v>5</v>
      </c>
      <c r="D20" s="16">
        <f>SUMIFS(Master!F:F,Master!A:A, 'Day by Day'!B20)</f>
        <v>35</v>
      </c>
      <c r="E20" s="16">
        <f>SUMIFS(Master!H:H,Master!A:A,'Day by Day'!B20)</f>
        <v>0</v>
      </c>
      <c r="F20" s="16">
        <f>SUMIFS(Master!J:J,Master!A:A,'Day by Day'!B20)</f>
        <v>40.9</v>
      </c>
      <c r="G20" s="16">
        <f>SUMIFS(Master!L:L,Master!A:A,'Day by Day'!B20)</f>
        <v>-0.44</v>
      </c>
      <c r="H20" s="16">
        <f>SUMIFS(Master!M:M,Master!A:A,'Day by Day'!B20)</f>
        <v>40.46</v>
      </c>
      <c r="I20" s="12">
        <f t="shared" ref="I20:I21" si="0">IFERROR(H20/D20,0)</f>
        <v>1.1559999999999999</v>
      </c>
      <c r="J20" s="13">
        <f>SUM($H$19:H20)</f>
        <v>40.46</v>
      </c>
      <c r="K20" s="12">
        <f>COUNTIFS(Master!A:A, 'Day by Day'!B20, Master!I:I, "Win")/COUNTIFS(Master!A:A, 'Day by Day'!B20)</f>
        <v>0.6</v>
      </c>
    </row>
    <row r="21" spans="2:11" x14ac:dyDescent="0.3">
      <c r="B21" s="15">
        <v>43456</v>
      </c>
      <c r="C21" s="14">
        <f>COUNTIF(Master!A:A,'Day by Day'!B21)</f>
        <v>6</v>
      </c>
      <c r="D21" s="16">
        <f>SUMIFS(Master!F:F,Master!A:A, 'Day by Day'!B21)</f>
        <v>70</v>
      </c>
      <c r="E21" s="16">
        <f>SUMIFS(Master!H:H,Master!A:A,'Day by Day'!B21)</f>
        <v>0</v>
      </c>
      <c r="F21" s="16">
        <f>SUMIFS(Master!J:J,Master!A:A,'Day by Day'!B21)</f>
        <v>5.1000000000000085</v>
      </c>
      <c r="G21" s="16">
        <f>SUMIFS(Master!L:L,Master!A:A,'Day by Day'!B21)</f>
        <v>0</v>
      </c>
      <c r="H21" s="16">
        <f>SUMIFS(Master!M:M,Master!A:A,'Day by Day'!B21)</f>
        <v>5.1000000000000085</v>
      </c>
      <c r="I21" s="12">
        <f t="shared" si="0"/>
        <v>7.2857142857142981E-2</v>
      </c>
      <c r="J21" s="13">
        <f>SUM($H$19:H21)</f>
        <v>45.560000000000009</v>
      </c>
      <c r="K21" s="12">
        <f>COUNTIFS(Master!A:A, 'Day by Day'!B21, Master!I:I, "Win")/COUNTIFS(Master!A:A, 'Day by Day'!B21)</f>
        <v>0.5</v>
      </c>
    </row>
    <row r="22" spans="2:11" x14ac:dyDescent="0.3">
      <c r="B22" s="15">
        <v>43457</v>
      </c>
      <c r="C22" s="14">
        <f>COUNTIF(Master!A:A,'Day by Day'!B22)</f>
        <v>22</v>
      </c>
      <c r="D22" s="16">
        <f>SUMIFS(Master!F:F,Master!A:A, 'Day by Day'!B22)</f>
        <v>132</v>
      </c>
      <c r="E22" s="16">
        <f>SUMIFS(Master!H:H,Master!A:A,'Day by Day'!B22)</f>
        <v>0</v>
      </c>
      <c r="F22" s="16">
        <f>SUMIFS(Master!J:J,Master!A:A,'Day by Day'!B22)</f>
        <v>36.199999999999996</v>
      </c>
      <c r="G22" s="16">
        <f>SUMIFS(Master!L:L,Master!A:A,'Day by Day'!B22)</f>
        <v>-0.51</v>
      </c>
      <c r="H22" s="16">
        <f>SUMIFS(Master!M:M,Master!A:A,'Day by Day'!B22)</f>
        <v>35.69</v>
      </c>
      <c r="I22" s="12">
        <f t="shared" ref="I22" si="1">IFERROR(H22/D22,0)</f>
        <v>0.27037878787878789</v>
      </c>
      <c r="J22" s="13">
        <f>SUM($H$19:H22)</f>
        <v>81.25</v>
      </c>
      <c r="K22" s="12">
        <f>COUNTIFS(Master!A:A, 'Day by Day'!B22, Master!I:I, "Win")/COUNTIFS(Master!A:A, 'Day by Day'!B22)</f>
        <v>0.68181818181818177</v>
      </c>
    </row>
    <row r="23" spans="2:11" x14ac:dyDescent="0.3">
      <c r="B23" s="15">
        <v>43458</v>
      </c>
      <c r="C23" s="14">
        <f>COUNTIF(Master!A:A,'Day by Day'!B23)</f>
        <v>17</v>
      </c>
      <c r="D23" s="16">
        <f>SUMIFS(Master!F:F,Master!A:A, 'Day by Day'!B23)</f>
        <v>85</v>
      </c>
      <c r="E23" s="16">
        <f>SUMIFS(Master!H:H,Master!A:A,'Day by Day'!B23)</f>
        <v>0</v>
      </c>
      <c r="F23" s="16">
        <f>SUMIFS(Master!J:J,Master!A:A,'Day by Day'!B23)</f>
        <v>11.950000000000003</v>
      </c>
      <c r="G23" s="16">
        <f>SUMIFS(Master!L:L,Master!A:A,'Day by Day'!B23)</f>
        <v>0</v>
      </c>
      <c r="H23" s="16">
        <f>SUMIFS(Master!M:M,Master!A:A,'Day by Day'!B23)</f>
        <v>11.950000000000003</v>
      </c>
      <c r="I23" s="12">
        <f t="shared" ref="I23" si="2">IFERROR(H23/D23,0)</f>
        <v>0.14058823529411768</v>
      </c>
      <c r="J23" s="13">
        <f>SUM($H$19:H23)</f>
        <v>93.2</v>
      </c>
      <c r="K23" s="12">
        <f>COUNTIFS(Master!A:A, 'Day by Day'!B23, Master!I:I, "Win")/COUNTIFS(Master!A:A, 'Day by Day'!B23)</f>
        <v>0.58823529411764708</v>
      </c>
    </row>
    <row r="24" spans="2:11" x14ac:dyDescent="0.3">
      <c r="B24" s="15">
        <v>43460</v>
      </c>
      <c r="C24" s="14">
        <f>COUNTIF(Master!A:A,'Day by Day'!B24)</f>
        <v>18</v>
      </c>
      <c r="D24" s="16">
        <f>SUMIFS(Master!F:F,Master!A:A, 'Day by Day'!B24)</f>
        <v>140</v>
      </c>
      <c r="E24" s="16">
        <f>SUMIFS(Master!H:H,Master!A:A,'Day by Day'!B24)</f>
        <v>42.763763533472819</v>
      </c>
      <c r="F24" s="16">
        <f>SUMIFS(Master!J:J,Master!A:A,'Day by Day'!B24)</f>
        <v>10.199999999999999</v>
      </c>
      <c r="G24" s="16">
        <f>SUMIFS(Master!L:L,Master!A:A,'Day by Day'!B24)</f>
        <v>0</v>
      </c>
      <c r="H24" s="16">
        <f>SUMIFS(Master!M:M,Master!A:A,'Day by Day'!B24)</f>
        <v>10.199999999999999</v>
      </c>
      <c r="I24" s="12">
        <f t="shared" ref="I24" si="3">IFERROR(H24/D24,0)</f>
        <v>7.2857142857142856E-2</v>
      </c>
      <c r="J24" s="13">
        <f>SUM($H$19:H24)</f>
        <v>103.4</v>
      </c>
      <c r="K24" s="12">
        <f>COUNTIFS(Master!A:A, 'Day by Day'!B24, Master!I:I, "Win")/COUNTIFS(Master!A:A, 'Day by Day'!B24)</f>
        <v>0.55555555555555558</v>
      </c>
    </row>
    <row r="25" spans="2:11" x14ac:dyDescent="0.3">
      <c r="B25" s="15">
        <v>43462</v>
      </c>
      <c r="C25" s="14">
        <f>COUNTIF(Master!A:A,'Day by Day'!B25)</f>
        <v>16</v>
      </c>
      <c r="D25" s="16">
        <f>SUMIFS(Master!F:F,Master!A:A, 'Day by Day'!B25)</f>
        <v>365</v>
      </c>
      <c r="E25" s="16">
        <f>SUMIFS(Master!H:H,Master!A:A,'Day by Day'!B25)</f>
        <v>133.98802020687475</v>
      </c>
      <c r="F25" s="16">
        <f>SUMIFS(Master!J:J,Master!A:A,'Day by Day'!B25)</f>
        <v>-51.350000000000009</v>
      </c>
      <c r="G25" s="16">
        <f>SUMIFS(Master!L:L,Master!A:A,'Day by Day'!B25)</f>
        <v>-1.43</v>
      </c>
      <c r="H25" s="16">
        <f>SUMIFS(Master!M:M,Master!A:A,'Day by Day'!B25)</f>
        <v>-52.780000000000015</v>
      </c>
      <c r="I25" s="12">
        <f t="shared" ref="I25" si="4">IFERROR(H25/D25,0)</f>
        <v>-0.14460273972602744</v>
      </c>
      <c r="J25" s="13">
        <f>SUM($H$19:H25)</f>
        <v>50.61999999999999</v>
      </c>
      <c r="K25" s="12">
        <f>COUNTIFS(Master!A:A, 'Day by Day'!B25, Master!I:I, "Win")/COUNTIFS(Master!A:A, 'Day by Day'!B25)</f>
        <v>0.5625</v>
      </c>
    </row>
    <row r="26" spans="2:11" x14ac:dyDescent="0.3">
      <c r="B26" s="15">
        <v>43468</v>
      </c>
      <c r="C26" s="14">
        <f>COUNTIF(Master!A:A,'Day by Day'!B26)</f>
        <v>32</v>
      </c>
      <c r="D26" s="16">
        <f>SUMIFS(Master!F:F,Master!A:A, 'Day by Day'!B26)</f>
        <v>805.59999999999991</v>
      </c>
      <c r="E26" s="16">
        <f>SUMIFS(Master!H:H,Master!A:A,'Day by Day'!B26)</f>
        <v>130.86537802468581</v>
      </c>
      <c r="F26" s="16">
        <f>SUMIFS(Master!J:J,Master!A:A,'Day by Day'!B26)</f>
        <v>114.08000000000001</v>
      </c>
      <c r="G26" s="16">
        <f>SUMIFS(Master!L:L,Master!A:A,'Day by Day'!B26)</f>
        <v>0</v>
      </c>
      <c r="H26" s="16">
        <f>SUMIFS(Master!M:M,Master!A:A,'Day by Day'!B26)</f>
        <v>114.08000000000001</v>
      </c>
      <c r="I26" s="12">
        <f t="shared" ref="I26" si="5">IFERROR(H26/D26,0)</f>
        <v>0.1416087388282026</v>
      </c>
      <c r="J26" s="13">
        <f>SUM($H$19:H26)</f>
        <v>164.7</v>
      </c>
      <c r="K26" s="12">
        <f>COUNTIFS(Master!A:A, 'Day by Day'!B26, Master!I:I, "Win")/COUNTIFS(Master!A:A, 'Day by Day'!B26)</f>
        <v>0.625</v>
      </c>
    </row>
    <row r="27" spans="2:11" x14ac:dyDescent="0.3">
      <c r="B27" s="15">
        <v>43469</v>
      </c>
      <c r="C27" s="14">
        <f>COUNTIF(Master!A:A,'Day by Day'!B27)</f>
        <v>6</v>
      </c>
      <c r="D27" s="16">
        <f>SUMIFS(Master!F:F,Master!A:A, 'Day by Day'!B27)</f>
        <v>268.32</v>
      </c>
      <c r="E27" s="16">
        <f>SUMIFS(Master!H:H,Master!A:A,'Day by Day'!B27)</f>
        <v>0</v>
      </c>
      <c r="F27" s="16">
        <f>SUMIFS(Master!J:J,Master!A:A,'Day by Day'!B27)</f>
        <v>-45.31</v>
      </c>
      <c r="G27" s="16">
        <f>SUMIFS(Master!L:L,Master!A:A,'Day by Day'!B27)</f>
        <v>-5</v>
      </c>
      <c r="H27" s="16">
        <f>SUMIFS(Master!M:M,Master!A:A,'Day by Day'!B27)</f>
        <v>-50.31</v>
      </c>
      <c r="I27" s="12">
        <f t="shared" ref="I27" si="6">IFERROR(H27/D27,0)</f>
        <v>-0.1875</v>
      </c>
      <c r="J27" s="13">
        <f>SUM($H$19:H27)</f>
        <v>114.38999999999999</v>
      </c>
      <c r="K27" s="12">
        <f>COUNTIFS(Master!A:A, 'Day by Day'!B27, Master!I:I, "Win")/COUNTIFS(Master!A:A, 'Day by Day'!B27)</f>
        <v>0.33333333333333331</v>
      </c>
    </row>
    <row r="28" spans="2:11" x14ac:dyDescent="0.3">
      <c r="B28" s="15">
        <v>43470</v>
      </c>
      <c r="C28" s="14">
        <f>COUNTIF(Master!A:A,'Day by Day'!B28)</f>
        <v>14</v>
      </c>
      <c r="D28" s="16">
        <f>SUMIFS(Master!F:F,Master!A:A, 'Day by Day'!B28)</f>
        <v>241</v>
      </c>
      <c r="E28" s="16">
        <f>SUMIFS(Master!H:H,Master!A:A,'Day by Day'!B28)</f>
        <v>0</v>
      </c>
      <c r="F28" s="16">
        <f>SUMIFS(Master!J:J,Master!A:A,'Day by Day'!B28)</f>
        <v>13.259999999999987</v>
      </c>
      <c r="G28" s="16">
        <f>SUMIFS(Master!L:L,Master!A:A,'Day by Day'!B28)</f>
        <v>0</v>
      </c>
      <c r="H28" s="16">
        <f>SUMIFS(Master!M:M,Master!A:A,'Day by Day'!B28)</f>
        <v>13.259999999999987</v>
      </c>
      <c r="I28" s="12">
        <f t="shared" ref="I28" si="7">IFERROR(H28/D28,0)</f>
        <v>5.5020746887966751E-2</v>
      </c>
      <c r="J28" s="13">
        <f>SUM($H$19:H28)</f>
        <v>127.64999999999998</v>
      </c>
      <c r="K28" s="12">
        <f>COUNTIFS(Master!A:A, 'Day by Day'!B28, Master!I:I, "Win")/COUNTIFS(Master!A:A, 'Day by Day'!B28)</f>
        <v>0.5714285714285714</v>
      </c>
    </row>
    <row r="29" spans="2:11" x14ac:dyDescent="0.3">
      <c r="B29" s="15">
        <v>43471</v>
      </c>
      <c r="C29" s="14">
        <f>COUNTIF(Master!A:A,'Day by Day'!B29)</f>
        <v>31</v>
      </c>
      <c r="D29" s="16">
        <f>SUMIFS(Master!F:F,Master!A:A, 'Day by Day'!B29)</f>
        <v>310</v>
      </c>
      <c r="E29" s="16">
        <f>SUMIFS(Master!H:H,Master!A:A,'Day by Day'!B29)</f>
        <v>0</v>
      </c>
      <c r="F29" s="16">
        <f>SUMIFS(Master!J:J,Master!A:A,'Day by Day'!B29)</f>
        <v>-65.199999999999989</v>
      </c>
      <c r="G29" s="16">
        <f>SUMIFS(Master!L:L,Master!A:A,'Day by Day'!B29)</f>
        <v>0</v>
      </c>
      <c r="H29" s="16">
        <f>SUMIFS(Master!M:M,Master!A:A,'Day by Day'!B29)</f>
        <v>-65.199999999999989</v>
      </c>
      <c r="I29" s="12">
        <f t="shared" ref="I29" si="8">IFERROR(H29/D29,0)</f>
        <v>-0.21032258064516127</v>
      </c>
      <c r="J29" s="13">
        <f>SUM($H$19:H29)</f>
        <v>62.449999999999989</v>
      </c>
      <c r="K29" s="12">
        <f>COUNTIFS(Master!A:A, 'Day by Day'!B29, Master!I:I, "Win")/COUNTIFS(Master!A:A, 'Day by Day'!B29)</f>
        <v>0.41935483870967744</v>
      </c>
    </row>
    <row r="30" spans="2:11" x14ac:dyDescent="0.3">
      <c r="B30" s="15">
        <v>43472</v>
      </c>
      <c r="C30" s="14">
        <f>COUNTIF(Master!A:A,'Day by Day'!B30)</f>
        <v>15</v>
      </c>
      <c r="D30" s="16">
        <f>SUMIFS(Master!F:F,Master!A:A, 'Day by Day'!B30)</f>
        <v>210</v>
      </c>
      <c r="E30" s="16">
        <f>SUMIFS(Master!H:H,Master!A:A,'Day by Day'!B30)</f>
        <v>0</v>
      </c>
      <c r="F30" s="16">
        <f>SUMIFS(Master!J:J,Master!A:A,'Day by Day'!B30)</f>
        <v>-13.400000000000006</v>
      </c>
      <c r="G30" s="16">
        <f>SUMIFS(Master!L:L,Master!A:A,'Day by Day'!B30)</f>
        <v>0</v>
      </c>
      <c r="H30" s="16">
        <f>SUMIFS(Master!M:M,Master!A:A,'Day by Day'!B30)</f>
        <v>-13.400000000000006</v>
      </c>
      <c r="I30" s="12">
        <f t="shared" ref="I30" si="9">IFERROR(H30/D30,0)</f>
        <v>-6.380952380952383E-2</v>
      </c>
      <c r="J30" s="13">
        <f>SUM($H$19:H30)</f>
        <v>49.049999999999983</v>
      </c>
      <c r="K30" s="12">
        <f>COUNTIFS(Master!A:A, 'Day by Day'!B30, Master!I:I, "Win")/COUNTIFS(Master!A:A, 'Day by Day'!B30)</f>
        <v>0.53333333333333333</v>
      </c>
    </row>
    <row r="31" spans="2:11" x14ac:dyDescent="0.3">
      <c r="B31" s="15">
        <v>43473</v>
      </c>
      <c r="C31" s="14">
        <f>COUNTIF(Master!A:A,'Day by Day'!B31)</f>
        <v>21</v>
      </c>
      <c r="D31" s="16">
        <f>SUMIFS(Master!F:F,Master!A:A, 'Day by Day'!B31)</f>
        <v>242</v>
      </c>
      <c r="E31" s="16">
        <f>SUMIFS(Master!H:H,Master!A:A,'Day by Day'!B31)</f>
        <v>0</v>
      </c>
      <c r="F31" s="16">
        <f>SUMIFS(Master!J:J,Master!A:A,'Day by Day'!B31)</f>
        <v>2.1999999999999993</v>
      </c>
      <c r="G31" s="16">
        <f>SUMIFS(Master!L:L,Master!A:A,'Day by Day'!B31)</f>
        <v>0</v>
      </c>
      <c r="H31" s="16">
        <f>SUMIFS(Master!M:M,Master!A:A,'Day by Day'!B31)</f>
        <v>2.1999999999999993</v>
      </c>
      <c r="I31" s="12">
        <f t="shared" ref="I31" si="10">IFERROR(H31/D31,0)</f>
        <v>9.0909090909090887E-3</v>
      </c>
      <c r="J31" s="13">
        <f>SUM($H$19:H31)</f>
        <v>51.249999999999986</v>
      </c>
      <c r="K31" s="12">
        <f>COUNTIFS(Master!A:A, 'Day by Day'!B31, Master!I:I, "Win")/COUNTIFS(Master!A:A, 'Day by Day'!B31)</f>
        <v>0.52380952380952384</v>
      </c>
    </row>
    <row r="32" spans="2:11" x14ac:dyDescent="0.3">
      <c r="B32" s="15">
        <v>43474</v>
      </c>
      <c r="C32" s="14">
        <f>COUNTIF(Master!A:A,'Day by Day'!B32)</f>
        <v>5</v>
      </c>
      <c r="D32" s="16">
        <f>SUMIFS(Master!F:F,Master!A:A, 'Day by Day'!B32)</f>
        <v>50</v>
      </c>
      <c r="E32" s="16">
        <f>SUMIFS(Master!H:H,Master!A:A,'Day by Day'!B32)</f>
        <v>0</v>
      </c>
      <c r="F32" s="16">
        <f>SUMIFS(Master!J:J,Master!A:A,'Day by Day'!B32)</f>
        <v>5.5999999999999979</v>
      </c>
      <c r="G32" s="16">
        <f>SUMIFS(Master!L:L,Master!A:A,'Day by Day'!B32)</f>
        <v>0</v>
      </c>
      <c r="H32" s="16">
        <f>SUMIFS(Master!M:M,Master!A:A,'Day by Day'!B32)</f>
        <v>5.5999999999999979</v>
      </c>
      <c r="I32" s="12">
        <f t="shared" ref="I32" si="11">IFERROR(H32/D32,0)</f>
        <v>0.11199999999999996</v>
      </c>
      <c r="J32" s="13">
        <f>SUM($H$19:H32)</f>
        <v>56.84999999999998</v>
      </c>
      <c r="K32" s="12">
        <f>COUNTIFS(Master!A:A, 'Day by Day'!B32, Master!I:I, "Win")/COUNTIFS(Master!A:A, 'Day by Day'!B32)</f>
        <v>0.6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CC70-3B01-4547-8649-2574819AA279}">
  <dimension ref="B2:F12"/>
  <sheetViews>
    <sheetView workbookViewId="0">
      <selection activeCell="E7" sqref="E7"/>
    </sheetView>
  </sheetViews>
  <sheetFormatPr defaultRowHeight="14.4" x14ac:dyDescent="0.3"/>
  <cols>
    <col min="2" max="2" width="13.5546875" bestFit="1" customWidth="1"/>
  </cols>
  <sheetData>
    <row r="2" spans="2:6" x14ac:dyDescent="0.3">
      <c r="B2" t="s">
        <v>159</v>
      </c>
      <c r="C2">
        <v>14.5</v>
      </c>
      <c r="D2" t="s">
        <v>160</v>
      </c>
      <c r="E2">
        <v>15.5</v>
      </c>
    </row>
    <row r="3" spans="2:6" x14ac:dyDescent="0.3">
      <c r="B3" t="s">
        <v>2</v>
      </c>
      <c r="C3">
        <v>1.87</v>
      </c>
      <c r="D3" t="s">
        <v>2</v>
      </c>
      <c r="E3">
        <v>1.71</v>
      </c>
    </row>
    <row r="4" spans="2:6" x14ac:dyDescent="0.3">
      <c r="B4" t="s">
        <v>81</v>
      </c>
      <c r="C4">
        <v>2.33</v>
      </c>
      <c r="D4" t="s">
        <v>81</v>
      </c>
      <c r="E4">
        <v>1.46</v>
      </c>
    </row>
    <row r="5" spans="2:6" x14ac:dyDescent="0.3">
      <c r="B5" t="s">
        <v>161</v>
      </c>
      <c r="C5">
        <f>1/C4</f>
        <v>0.42918454935622319</v>
      </c>
      <c r="D5" t="s">
        <v>161</v>
      </c>
      <c r="E5">
        <f>1/E4</f>
        <v>0.68493150684931503</v>
      </c>
    </row>
    <row r="6" spans="2:6" x14ac:dyDescent="0.3">
      <c r="B6" t="s">
        <v>3</v>
      </c>
      <c r="C6">
        <v>20</v>
      </c>
      <c r="E6">
        <v>10</v>
      </c>
      <c r="F6">
        <f>E6+C6</f>
        <v>30</v>
      </c>
    </row>
    <row r="8" spans="2:6" x14ac:dyDescent="0.3">
      <c r="B8" t="s">
        <v>4</v>
      </c>
      <c r="C8" t="s">
        <v>163</v>
      </c>
      <c r="D8" t="s">
        <v>165</v>
      </c>
      <c r="E8" t="s">
        <v>164</v>
      </c>
    </row>
    <row r="9" spans="2:6" x14ac:dyDescent="0.3">
      <c r="B9" t="s">
        <v>166</v>
      </c>
      <c r="C9">
        <f>1-E5</f>
        <v>0.31506849315068497</v>
      </c>
      <c r="D9">
        <f>C6*C3-F6</f>
        <v>7.4000000000000057</v>
      </c>
      <c r="E9">
        <f>C9*D9</f>
        <v>2.3315068493150704</v>
      </c>
    </row>
    <row r="10" spans="2:6" x14ac:dyDescent="0.3">
      <c r="B10" t="s">
        <v>185</v>
      </c>
      <c r="C10">
        <f>1-C5</f>
        <v>0.57081545064377681</v>
      </c>
      <c r="D10">
        <f>E6*E3-F6</f>
        <v>-12.899999999999999</v>
      </c>
      <c r="E10">
        <f t="shared" ref="E10:E11" si="0">C10*D10</f>
        <v>-7.3635193133047201</v>
      </c>
    </row>
    <row r="11" spans="2:6" x14ac:dyDescent="0.3">
      <c r="B11" t="s">
        <v>162</v>
      </c>
      <c r="C11" s="93">
        <f>1-SUM(C9:C10)</f>
        <v>0.11411605620553822</v>
      </c>
      <c r="D11">
        <f>C6*C3+E6*E3-F6</f>
        <v>24.500000000000007</v>
      </c>
      <c r="E11">
        <f t="shared" si="0"/>
        <v>2.7958433770356872</v>
      </c>
    </row>
    <row r="12" spans="2:6" x14ac:dyDescent="0.3">
      <c r="B12" t="s">
        <v>77</v>
      </c>
      <c r="C12">
        <f>SUM(C9:C11)</f>
        <v>1</v>
      </c>
      <c r="E12">
        <f>SUM(E9:E11)</f>
        <v>-2.236169086953963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8682-750D-4886-9CF0-12B295781815}">
  <dimension ref="B2:K6"/>
  <sheetViews>
    <sheetView workbookViewId="0">
      <selection activeCell="H3" sqref="H3"/>
    </sheetView>
  </sheetViews>
  <sheetFormatPr defaultRowHeight="14.4" x14ac:dyDescent="0.3"/>
  <cols>
    <col min="4" max="4" width="16.77734375" bestFit="1" customWidth="1"/>
  </cols>
  <sheetData>
    <row r="2" spans="2:11" x14ac:dyDescent="0.3">
      <c r="C2" t="s">
        <v>2</v>
      </c>
      <c r="D2" t="s">
        <v>135</v>
      </c>
      <c r="E2" t="s">
        <v>138</v>
      </c>
      <c r="F2" t="s">
        <v>140</v>
      </c>
      <c r="H2" t="s">
        <v>3</v>
      </c>
      <c r="I2" t="s">
        <v>141</v>
      </c>
      <c r="J2" t="s">
        <v>138</v>
      </c>
      <c r="K2" t="s">
        <v>140</v>
      </c>
    </row>
    <row r="3" spans="2:11" x14ac:dyDescent="0.3">
      <c r="B3" t="s">
        <v>136</v>
      </c>
      <c r="C3">
        <v>2.25</v>
      </c>
      <c r="D3">
        <f>IF(D6, 1, "")</f>
        <v>1</v>
      </c>
      <c r="E3">
        <f>D3*C3-D3</f>
        <v>1.25</v>
      </c>
      <c r="F3">
        <f>-D3</f>
        <v>-1</v>
      </c>
      <c r="H3">
        <v>24</v>
      </c>
      <c r="I3">
        <f>ROUND(D3,2)</f>
        <v>1</v>
      </c>
      <c r="J3">
        <f>H3*C3-H3</f>
        <v>30</v>
      </c>
      <c r="K3">
        <f>-H3</f>
        <v>-24</v>
      </c>
    </row>
    <row r="4" spans="2:11" x14ac:dyDescent="0.3">
      <c r="B4" t="s">
        <v>137</v>
      </c>
      <c r="C4">
        <v>1.87</v>
      </c>
      <c r="D4">
        <f>IF(D6, C3/C4, "")</f>
        <v>1.2032085561497325</v>
      </c>
      <c r="E4">
        <f>-D4</f>
        <v>-1.2032085561497325</v>
      </c>
      <c r="F4">
        <f>D4*C4-D4</f>
        <v>1.0467914438502675</v>
      </c>
      <c r="H4">
        <v>28</v>
      </c>
      <c r="I4">
        <f>ROUND(D4,2)</f>
        <v>1.2</v>
      </c>
      <c r="J4">
        <f>-H4</f>
        <v>-28</v>
      </c>
      <c r="K4">
        <f>H4*C4-H4</f>
        <v>24.36</v>
      </c>
    </row>
    <row r="5" spans="2:11" x14ac:dyDescent="0.3">
      <c r="B5" t="s">
        <v>139</v>
      </c>
      <c r="E5">
        <f>SUM(E3:E4)</f>
        <v>4.6791443850267456E-2</v>
      </c>
      <c r="F5">
        <f>SUM(F3:F4)</f>
        <v>4.6791443850267456E-2</v>
      </c>
      <c r="J5">
        <f>SUM(J3:J4)</f>
        <v>2</v>
      </c>
      <c r="K5">
        <f>SUM(K3:K4)</f>
        <v>0.35999999999999943</v>
      </c>
    </row>
    <row r="6" spans="2:11" x14ac:dyDescent="0.3">
      <c r="C6" t="s">
        <v>134</v>
      </c>
      <c r="D6" t="b">
        <f>1/C3+1/C4 &lt; 1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Q210"/>
  <sheetViews>
    <sheetView showGridLines="0" workbookViewId="0">
      <pane ySplit="2" topLeftCell="A185" activePane="bottomLeft" state="frozen"/>
      <selection pane="bottomLeft" activeCell="A206" sqref="A206:A210"/>
    </sheetView>
  </sheetViews>
  <sheetFormatPr defaultRowHeight="14.4" x14ac:dyDescent="0.3"/>
  <cols>
    <col min="1" max="1" width="11.88671875" style="34" customWidth="1"/>
    <col min="2" max="2" width="9.33203125" bestFit="1" customWidth="1"/>
    <col min="3" max="3" width="53.6640625" customWidth="1"/>
    <col min="4" max="5" width="8.88671875" style="5"/>
    <col min="6" max="6" width="8.88671875" style="6"/>
    <col min="7" max="7" width="8.88671875" style="61"/>
    <col min="8" max="8" width="15.21875" style="62" bestFit="1" customWidth="1"/>
    <col min="9" max="9" width="8.88671875" style="3"/>
    <col min="10" max="10" width="8.88671875" style="69"/>
    <col min="11" max="11" width="15" style="70" bestFit="1" customWidth="1"/>
    <col min="12" max="12" width="8.88671875" style="45"/>
    <col min="13" max="13" width="8.88671875" style="46"/>
  </cols>
  <sheetData>
    <row r="1" spans="1:15" x14ac:dyDescent="0.3">
      <c r="G1" s="57"/>
      <c r="H1" s="58"/>
      <c r="I1"/>
      <c r="J1" s="65"/>
      <c r="K1" s="4"/>
      <c r="L1" s="22"/>
      <c r="M1" s="66"/>
    </row>
    <row r="2" spans="1:15" s="2" customFormat="1" x14ac:dyDescent="0.3">
      <c r="A2" s="35" t="s">
        <v>6</v>
      </c>
      <c r="B2" s="9" t="s">
        <v>1</v>
      </c>
      <c r="C2" s="9" t="s">
        <v>0</v>
      </c>
      <c r="D2" s="55" t="s">
        <v>2</v>
      </c>
      <c r="E2" s="55" t="s">
        <v>81</v>
      </c>
      <c r="F2" s="11" t="s">
        <v>3</v>
      </c>
      <c r="G2" s="59" t="s">
        <v>94</v>
      </c>
      <c r="H2" s="60" t="s">
        <v>100</v>
      </c>
      <c r="I2" s="9" t="s">
        <v>4</v>
      </c>
      <c r="J2" s="67" t="s">
        <v>18</v>
      </c>
      <c r="K2" s="42" t="s">
        <v>30</v>
      </c>
      <c r="L2" s="21" t="s">
        <v>14</v>
      </c>
      <c r="M2" s="68" t="s">
        <v>17</v>
      </c>
      <c r="N2" s="2" t="s">
        <v>56</v>
      </c>
    </row>
    <row r="3" spans="1:15" x14ac:dyDescent="0.3">
      <c r="A3" s="34">
        <v>43453</v>
      </c>
      <c r="B3" t="s">
        <v>5</v>
      </c>
      <c r="C3" t="s">
        <v>7</v>
      </c>
      <c r="D3" s="5">
        <v>8.4</v>
      </c>
      <c r="F3" s="6">
        <v>5</v>
      </c>
      <c r="I3" s="3" t="s">
        <v>15</v>
      </c>
      <c r="J3" s="69">
        <f t="shared" ref="J3:J34" si="0">IF(I3="", 0, IF(I3="Win", F3*D3-F3, -F3))</f>
        <v>37</v>
      </c>
      <c r="L3" s="45">
        <f t="shared" ref="L3:L26" si="1">ROUND(-K3*J3, 2)</f>
        <v>0</v>
      </c>
      <c r="M3" s="46">
        <f t="shared" ref="M3:M13" si="2">J3+L3</f>
        <v>37</v>
      </c>
      <c r="N3" t="b">
        <v>1</v>
      </c>
      <c r="O3" s="13"/>
    </row>
    <row r="4" spans="1:15" x14ac:dyDescent="0.3">
      <c r="A4" s="34">
        <v>43453</v>
      </c>
      <c r="B4" t="s">
        <v>9</v>
      </c>
      <c r="C4" t="s">
        <v>8</v>
      </c>
      <c r="D4" s="5">
        <v>2.0099999999999998</v>
      </c>
      <c r="F4" s="6">
        <v>5</v>
      </c>
      <c r="I4" s="3" t="s">
        <v>15</v>
      </c>
      <c r="J4" s="69">
        <f t="shared" si="0"/>
        <v>5.0499999999999989</v>
      </c>
      <c r="L4" s="45">
        <f t="shared" si="1"/>
        <v>0</v>
      </c>
      <c r="M4" s="46">
        <f t="shared" si="2"/>
        <v>5.0499999999999989</v>
      </c>
      <c r="N4" t="b">
        <v>1</v>
      </c>
      <c r="O4" s="13"/>
    </row>
    <row r="5" spans="1:15" x14ac:dyDescent="0.3">
      <c r="A5" s="34">
        <v>43453</v>
      </c>
      <c r="B5" t="s">
        <v>9</v>
      </c>
      <c r="C5" t="s">
        <v>11</v>
      </c>
      <c r="D5" s="5">
        <v>1.85</v>
      </c>
      <c r="F5" s="6">
        <v>5</v>
      </c>
      <c r="I5" s="3" t="s">
        <v>16</v>
      </c>
      <c r="J5" s="69">
        <f t="shared" si="0"/>
        <v>-5</v>
      </c>
      <c r="L5" s="45">
        <f t="shared" si="1"/>
        <v>0</v>
      </c>
      <c r="M5" s="46">
        <f t="shared" si="2"/>
        <v>-5</v>
      </c>
      <c r="N5" t="b">
        <v>1</v>
      </c>
      <c r="O5" s="13"/>
    </row>
    <row r="6" spans="1:15" x14ac:dyDescent="0.3">
      <c r="A6" s="34">
        <v>43453</v>
      </c>
      <c r="B6" t="s">
        <v>5</v>
      </c>
      <c r="C6" t="s">
        <v>12</v>
      </c>
      <c r="D6" s="5">
        <v>1.87</v>
      </c>
      <c r="F6" s="6">
        <v>5</v>
      </c>
      <c r="I6" s="3" t="s">
        <v>16</v>
      </c>
      <c r="J6" s="69">
        <f t="shared" si="0"/>
        <v>-5</v>
      </c>
      <c r="L6" s="45">
        <f t="shared" si="1"/>
        <v>0</v>
      </c>
      <c r="M6" s="46">
        <f t="shared" si="2"/>
        <v>-5</v>
      </c>
      <c r="N6" t="b">
        <v>1</v>
      </c>
      <c r="O6" s="13"/>
    </row>
    <row r="7" spans="1:15" x14ac:dyDescent="0.3">
      <c r="A7" s="34">
        <v>43453</v>
      </c>
      <c r="B7" t="s">
        <v>5</v>
      </c>
      <c r="C7" t="s">
        <v>13</v>
      </c>
      <c r="D7" s="5">
        <v>1.59</v>
      </c>
      <c r="F7" s="6">
        <v>15</v>
      </c>
      <c r="I7" s="3" t="s">
        <v>15</v>
      </c>
      <c r="J7" s="69">
        <f t="shared" si="0"/>
        <v>8.8500000000000014</v>
      </c>
      <c r="K7" s="71">
        <v>0.05</v>
      </c>
      <c r="L7" s="45">
        <f t="shared" si="1"/>
        <v>-0.44</v>
      </c>
      <c r="M7" s="72">
        <f t="shared" si="2"/>
        <v>8.4100000000000019</v>
      </c>
      <c r="N7" t="b">
        <v>1</v>
      </c>
      <c r="O7" s="13"/>
    </row>
    <row r="8" spans="1:15" s="1" customFormat="1" x14ac:dyDescent="0.3">
      <c r="A8" s="36">
        <v>43456</v>
      </c>
      <c r="B8" s="1" t="s">
        <v>5</v>
      </c>
      <c r="C8" s="1" t="s">
        <v>19</v>
      </c>
      <c r="D8" s="7">
        <v>3.15</v>
      </c>
      <c r="E8" s="7"/>
      <c r="F8" s="8">
        <v>10</v>
      </c>
      <c r="G8" s="57"/>
      <c r="H8" s="58"/>
      <c r="I8" s="4" t="s">
        <v>16</v>
      </c>
      <c r="J8" s="65">
        <f t="shared" si="0"/>
        <v>-10</v>
      </c>
      <c r="K8" s="4"/>
      <c r="L8" s="22">
        <f t="shared" si="1"/>
        <v>0</v>
      </c>
      <c r="M8" s="46">
        <f t="shared" si="2"/>
        <v>-10</v>
      </c>
      <c r="N8" t="b">
        <v>1</v>
      </c>
      <c r="O8" s="13"/>
    </row>
    <row r="9" spans="1:15" x14ac:dyDescent="0.3">
      <c r="A9" s="34">
        <v>43456</v>
      </c>
      <c r="B9" t="s">
        <v>10</v>
      </c>
      <c r="C9" t="s">
        <v>20</v>
      </c>
      <c r="D9" s="5">
        <v>1.87</v>
      </c>
      <c r="F9" s="6">
        <v>20</v>
      </c>
      <c r="I9" s="3" t="s">
        <v>15</v>
      </c>
      <c r="J9" s="69">
        <f t="shared" si="0"/>
        <v>17.400000000000006</v>
      </c>
      <c r="L9" s="45">
        <f t="shared" si="1"/>
        <v>0</v>
      </c>
      <c r="M9" s="46">
        <f t="shared" si="2"/>
        <v>17.400000000000006</v>
      </c>
      <c r="N9" t="b">
        <v>1</v>
      </c>
      <c r="O9" s="13"/>
    </row>
    <row r="10" spans="1:15" x14ac:dyDescent="0.3">
      <c r="A10" s="34">
        <v>43456</v>
      </c>
      <c r="B10" t="s">
        <v>10</v>
      </c>
      <c r="C10" t="s">
        <v>21</v>
      </c>
      <c r="D10" s="5">
        <v>1.87</v>
      </c>
      <c r="F10" s="6">
        <v>10</v>
      </c>
      <c r="I10" s="3" t="s">
        <v>15</v>
      </c>
      <c r="J10" s="69">
        <f t="shared" si="0"/>
        <v>8.7000000000000028</v>
      </c>
      <c r="L10" s="45">
        <f t="shared" si="1"/>
        <v>0</v>
      </c>
      <c r="M10" s="46">
        <f t="shared" si="2"/>
        <v>8.7000000000000028</v>
      </c>
      <c r="N10" t="b">
        <v>1</v>
      </c>
      <c r="O10" s="13"/>
    </row>
    <row r="11" spans="1:15" x14ac:dyDescent="0.3">
      <c r="A11" s="34">
        <v>43456</v>
      </c>
      <c r="B11" t="s">
        <v>10</v>
      </c>
      <c r="C11" t="s">
        <v>22</v>
      </c>
      <c r="D11" s="5">
        <v>1.8</v>
      </c>
      <c r="F11" s="6">
        <v>10</v>
      </c>
      <c r="I11" s="3" t="s">
        <v>16</v>
      </c>
      <c r="J11" s="69">
        <f t="shared" si="0"/>
        <v>-10</v>
      </c>
      <c r="L11" s="45">
        <f t="shared" si="1"/>
        <v>0</v>
      </c>
      <c r="M11" s="46">
        <f t="shared" si="2"/>
        <v>-10</v>
      </c>
      <c r="N11" t="b">
        <v>1</v>
      </c>
      <c r="O11" s="13"/>
    </row>
    <row r="12" spans="1:15" x14ac:dyDescent="0.3">
      <c r="A12" s="34">
        <v>43456</v>
      </c>
      <c r="B12" t="s">
        <v>9</v>
      </c>
      <c r="C12" t="s">
        <v>23</v>
      </c>
      <c r="D12" s="5">
        <v>1.9</v>
      </c>
      <c r="F12" s="6">
        <v>10</v>
      </c>
      <c r="I12" s="3" t="s">
        <v>15</v>
      </c>
      <c r="J12" s="69">
        <f t="shared" si="0"/>
        <v>9</v>
      </c>
      <c r="L12" s="45">
        <f t="shared" si="1"/>
        <v>0</v>
      </c>
      <c r="M12" s="73">
        <f t="shared" si="2"/>
        <v>9</v>
      </c>
      <c r="N12" t="b">
        <v>1</v>
      </c>
      <c r="O12" s="13"/>
    </row>
    <row r="13" spans="1:15" s="2" customFormat="1" x14ac:dyDescent="0.3">
      <c r="A13" s="37">
        <v>43456</v>
      </c>
      <c r="B13" s="2" t="s">
        <v>9</v>
      </c>
      <c r="C13" s="2" t="s">
        <v>27</v>
      </c>
      <c r="D13" s="56">
        <v>2.02</v>
      </c>
      <c r="E13" s="56"/>
      <c r="F13" s="38">
        <v>10</v>
      </c>
      <c r="G13" s="63"/>
      <c r="H13" s="64"/>
      <c r="I13" s="39" t="s">
        <v>16</v>
      </c>
      <c r="J13" s="51">
        <f t="shared" si="0"/>
        <v>-10</v>
      </c>
      <c r="K13" s="39"/>
      <c r="L13" s="20">
        <f t="shared" si="1"/>
        <v>0</v>
      </c>
      <c r="M13" s="74">
        <f t="shared" si="2"/>
        <v>-10</v>
      </c>
      <c r="N13" s="2" t="b">
        <v>1</v>
      </c>
      <c r="O13" s="13"/>
    </row>
    <row r="14" spans="1:15" x14ac:dyDescent="0.3">
      <c r="A14" s="34">
        <v>43457</v>
      </c>
      <c r="B14" t="s">
        <v>10</v>
      </c>
      <c r="C14" s="40" t="s">
        <v>34</v>
      </c>
      <c r="D14" s="5">
        <v>1.95</v>
      </c>
      <c r="F14" s="6">
        <v>5</v>
      </c>
      <c r="I14" s="3" t="s">
        <v>15</v>
      </c>
      <c r="J14" s="69">
        <f t="shared" si="0"/>
        <v>4.75</v>
      </c>
      <c r="L14" s="45">
        <f t="shared" si="1"/>
        <v>0</v>
      </c>
      <c r="M14" s="46">
        <f t="shared" ref="M14:M29" si="3">J14+L14</f>
        <v>4.75</v>
      </c>
      <c r="N14" t="b">
        <v>1</v>
      </c>
      <c r="O14" s="13"/>
    </row>
    <row r="15" spans="1:15" x14ac:dyDescent="0.3">
      <c r="A15" s="34">
        <v>43457</v>
      </c>
      <c r="B15" t="s">
        <v>10</v>
      </c>
      <c r="C15" s="40" t="s">
        <v>35</v>
      </c>
      <c r="D15" s="5">
        <v>1.87</v>
      </c>
      <c r="F15" s="6">
        <v>10</v>
      </c>
      <c r="I15" s="3" t="s">
        <v>16</v>
      </c>
      <c r="J15" s="69">
        <f t="shared" si="0"/>
        <v>-10</v>
      </c>
      <c r="L15" s="45">
        <f t="shared" si="1"/>
        <v>0</v>
      </c>
      <c r="M15" s="46">
        <f t="shared" si="3"/>
        <v>-10</v>
      </c>
      <c r="N15" t="b">
        <v>1</v>
      </c>
      <c r="O15" s="13"/>
    </row>
    <row r="16" spans="1:15" x14ac:dyDescent="0.3">
      <c r="A16" s="34">
        <v>43457</v>
      </c>
      <c r="B16" t="s">
        <v>10</v>
      </c>
      <c r="C16" s="40" t="s">
        <v>36</v>
      </c>
      <c r="D16" s="5">
        <v>1.87</v>
      </c>
      <c r="F16" s="6">
        <v>10</v>
      </c>
      <c r="I16" s="3" t="s">
        <v>15</v>
      </c>
      <c r="J16" s="69">
        <f t="shared" si="0"/>
        <v>8.7000000000000028</v>
      </c>
      <c r="L16" s="45">
        <f t="shared" si="1"/>
        <v>0</v>
      </c>
      <c r="M16" s="46">
        <f t="shared" si="3"/>
        <v>8.7000000000000028</v>
      </c>
      <c r="N16" t="b">
        <v>1</v>
      </c>
      <c r="O16" s="13"/>
    </row>
    <row r="17" spans="1:15" x14ac:dyDescent="0.3">
      <c r="A17" s="34">
        <v>43457</v>
      </c>
      <c r="B17" t="s">
        <v>9</v>
      </c>
      <c r="C17" s="40" t="s">
        <v>37</v>
      </c>
      <c r="D17" s="5">
        <v>1.93</v>
      </c>
      <c r="F17" s="6">
        <v>5</v>
      </c>
      <c r="I17" s="3" t="s">
        <v>16</v>
      </c>
      <c r="J17" s="69">
        <f t="shared" si="0"/>
        <v>-5</v>
      </c>
      <c r="L17" s="45">
        <f t="shared" si="1"/>
        <v>0</v>
      </c>
      <c r="M17" s="46">
        <f t="shared" si="3"/>
        <v>-5</v>
      </c>
      <c r="N17" t="b">
        <v>1</v>
      </c>
      <c r="O17" s="13"/>
    </row>
    <row r="18" spans="1:15" x14ac:dyDescent="0.3">
      <c r="A18" s="34">
        <v>43457</v>
      </c>
      <c r="B18" t="s">
        <v>9</v>
      </c>
      <c r="C18" s="40" t="s">
        <v>38</v>
      </c>
      <c r="D18" s="5">
        <v>1.87</v>
      </c>
      <c r="F18" s="6">
        <v>5</v>
      </c>
      <c r="I18" s="3" t="s">
        <v>16</v>
      </c>
      <c r="J18" s="69">
        <f t="shared" si="0"/>
        <v>-5</v>
      </c>
      <c r="L18" s="45">
        <f t="shared" si="1"/>
        <v>0</v>
      </c>
      <c r="M18" s="46">
        <f t="shared" si="3"/>
        <v>-5</v>
      </c>
      <c r="N18" t="b">
        <v>1</v>
      </c>
      <c r="O18" s="13"/>
    </row>
    <row r="19" spans="1:15" x14ac:dyDescent="0.3">
      <c r="A19" s="34">
        <v>43457</v>
      </c>
      <c r="B19" t="s">
        <v>9</v>
      </c>
      <c r="C19" s="40" t="s">
        <v>39</v>
      </c>
      <c r="D19" s="5">
        <v>1.79</v>
      </c>
      <c r="F19" s="6">
        <v>5</v>
      </c>
      <c r="I19" s="3" t="s">
        <v>15</v>
      </c>
      <c r="J19" s="69">
        <f t="shared" si="0"/>
        <v>3.9499999999999993</v>
      </c>
      <c r="L19" s="45">
        <f t="shared" si="1"/>
        <v>0</v>
      </c>
      <c r="M19" s="46">
        <f t="shared" si="3"/>
        <v>3.9499999999999993</v>
      </c>
      <c r="N19" t="b">
        <v>1</v>
      </c>
      <c r="O19" s="13"/>
    </row>
    <row r="20" spans="1:15" x14ac:dyDescent="0.3">
      <c r="A20" s="34">
        <v>43457</v>
      </c>
      <c r="B20" t="s">
        <v>9</v>
      </c>
      <c r="C20" s="40" t="s">
        <v>40</v>
      </c>
      <c r="D20" s="5">
        <v>2.14</v>
      </c>
      <c r="F20" s="6">
        <v>5</v>
      </c>
      <c r="I20" s="3" t="s">
        <v>15</v>
      </c>
      <c r="J20" s="69">
        <f t="shared" si="0"/>
        <v>5.7000000000000011</v>
      </c>
      <c r="L20" s="45">
        <f t="shared" si="1"/>
        <v>0</v>
      </c>
      <c r="M20" s="46">
        <f t="shared" si="3"/>
        <v>5.7000000000000011</v>
      </c>
      <c r="N20" t="b">
        <v>1</v>
      </c>
      <c r="O20" s="13"/>
    </row>
    <row r="21" spans="1:15" x14ac:dyDescent="0.3">
      <c r="A21" s="34">
        <v>43457</v>
      </c>
      <c r="B21" t="s">
        <v>9</v>
      </c>
      <c r="C21" s="40" t="s">
        <v>41</v>
      </c>
      <c r="D21" s="5">
        <v>1.78</v>
      </c>
      <c r="F21" s="6">
        <v>5</v>
      </c>
      <c r="I21" s="3" t="s">
        <v>15</v>
      </c>
      <c r="J21" s="69">
        <f t="shared" si="0"/>
        <v>3.9000000000000004</v>
      </c>
      <c r="L21" s="45">
        <f t="shared" si="1"/>
        <v>0</v>
      </c>
      <c r="M21" s="46">
        <f t="shared" si="3"/>
        <v>3.9000000000000004</v>
      </c>
      <c r="N21" t="b">
        <v>1</v>
      </c>
      <c r="O21" s="13"/>
    </row>
    <row r="22" spans="1:15" x14ac:dyDescent="0.3">
      <c r="A22" s="34">
        <v>43457</v>
      </c>
      <c r="B22" t="s">
        <v>9</v>
      </c>
      <c r="C22" s="40" t="s">
        <v>42</v>
      </c>
      <c r="D22" s="5">
        <v>1.82</v>
      </c>
      <c r="F22" s="6">
        <v>5</v>
      </c>
      <c r="I22" s="3" t="s">
        <v>16</v>
      </c>
      <c r="J22" s="69">
        <f t="shared" si="0"/>
        <v>-5</v>
      </c>
      <c r="L22" s="45">
        <f t="shared" si="1"/>
        <v>0</v>
      </c>
      <c r="M22" s="46">
        <f t="shared" si="3"/>
        <v>-5</v>
      </c>
      <c r="N22" t="b">
        <v>1</v>
      </c>
      <c r="O22" s="13"/>
    </row>
    <row r="23" spans="1:15" x14ac:dyDescent="0.3">
      <c r="A23" s="34">
        <v>43457</v>
      </c>
      <c r="B23" t="s">
        <v>9</v>
      </c>
      <c r="C23" s="41" t="s">
        <v>43</v>
      </c>
      <c r="D23" s="5">
        <v>1.86</v>
      </c>
      <c r="F23" s="6">
        <v>5</v>
      </c>
      <c r="I23" s="3" t="s">
        <v>15</v>
      </c>
      <c r="J23" s="69">
        <f t="shared" si="0"/>
        <v>4.3000000000000007</v>
      </c>
      <c r="L23" s="45">
        <f t="shared" si="1"/>
        <v>0</v>
      </c>
      <c r="M23" s="46">
        <f t="shared" si="3"/>
        <v>4.3000000000000007</v>
      </c>
      <c r="N23" t="b">
        <v>1</v>
      </c>
      <c r="O23" s="13"/>
    </row>
    <row r="24" spans="1:15" x14ac:dyDescent="0.3">
      <c r="A24" s="34">
        <v>43457</v>
      </c>
      <c r="B24" t="s">
        <v>9</v>
      </c>
      <c r="C24" s="41" t="s">
        <v>44</v>
      </c>
      <c r="D24" s="5">
        <v>1.94</v>
      </c>
      <c r="F24" s="6">
        <v>5</v>
      </c>
      <c r="I24" s="3" t="s">
        <v>54</v>
      </c>
      <c r="J24" s="69">
        <f t="shared" si="0"/>
        <v>-5</v>
      </c>
      <c r="L24" s="45">
        <f t="shared" si="1"/>
        <v>0</v>
      </c>
      <c r="M24" s="46">
        <f t="shared" si="3"/>
        <v>-5</v>
      </c>
      <c r="N24" t="b">
        <v>1</v>
      </c>
      <c r="O24" s="13"/>
    </row>
    <row r="25" spans="1:15" x14ac:dyDescent="0.3">
      <c r="A25" s="34">
        <v>43457</v>
      </c>
      <c r="B25" t="s">
        <v>9</v>
      </c>
      <c r="C25" s="40" t="s">
        <v>45</v>
      </c>
      <c r="D25" s="5">
        <v>2.02</v>
      </c>
      <c r="F25" s="6">
        <v>5</v>
      </c>
      <c r="I25" s="3" t="s">
        <v>15</v>
      </c>
      <c r="J25" s="69">
        <f t="shared" si="0"/>
        <v>5.0999999999999996</v>
      </c>
      <c r="L25" s="45">
        <f t="shared" si="1"/>
        <v>0</v>
      </c>
      <c r="M25" s="46">
        <f t="shared" si="3"/>
        <v>5.0999999999999996</v>
      </c>
      <c r="N25" t="b">
        <v>1</v>
      </c>
      <c r="O25" s="13"/>
    </row>
    <row r="26" spans="1:15" x14ac:dyDescent="0.3">
      <c r="A26" s="34">
        <v>43457</v>
      </c>
      <c r="B26" t="s">
        <v>9</v>
      </c>
      <c r="C26" s="40" t="s">
        <v>46</v>
      </c>
      <c r="D26" s="5">
        <v>1.74</v>
      </c>
      <c r="F26" s="6">
        <v>5</v>
      </c>
      <c r="I26" s="3" t="s">
        <v>15</v>
      </c>
      <c r="J26" s="69">
        <f t="shared" si="0"/>
        <v>3.6999999999999993</v>
      </c>
      <c r="L26" s="45">
        <f t="shared" si="1"/>
        <v>0</v>
      </c>
      <c r="M26" s="46">
        <f t="shared" si="3"/>
        <v>3.6999999999999993</v>
      </c>
      <c r="N26" t="b">
        <v>1</v>
      </c>
      <c r="O26" s="13"/>
    </row>
    <row r="27" spans="1:15" x14ac:dyDescent="0.3">
      <c r="A27" s="34">
        <v>43457</v>
      </c>
      <c r="B27" t="s">
        <v>5</v>
      </c>
      <c r="C27" s="40" t="s">
        <v>47</v>
      </c>
      <c r="D27" s="5">
        <v>1.52</v>
      </c>
      <c r="F27" s="6">
        <v>10</v>
      </c>
      <c r="I27" s="3" t="s">
        <v>15</v>
      </c>
      <c r="J27" s="69">
        <f t="shared" si="0"/>
        <v>5.1999999999999993</v>
      </c>
      <c r="K27" s="71">
        <v>0.05</v>
      </c>
      <c r="L27" s="45">
        <f>ROUND(-K27*J27, 2)</f>
        <v>-0.26</v>
      </c>
      <c r="M27" s="46">
        <f t="shared" si="3"/>
        <v>4.9399999999999995</v>
      </c>
      <c r="N27" t="b">
        <v>1</v>
      </c>
      <c r="O27" s="13"/>
    </row>
    <row r="28" spans="1:15" x14ac:dyDescent="0.3">
      <c r="A28" s="34">
        <v>43457</v>
      </c>
      <c r="B28" t="s">
        <v>9</v>
      </c>
      <c r="C28" s="40" t="s">
        <v>48</v>
      </c>
      <c r="D28" s="5">
        <v>1.74</v>
      </c>
      <c r="F28" s="6">
        <v>5</v>
      </c>
      <c r="I28" s="3" t="s">
        <v>15</v>
      </c>
      <c r="J28" s="69">
        <f t="shared" si="0"/>
        <v>3.6999999999999993</v>
      </c>
      <c r="L28" s="45">
        <f t="shared" ref="L28:L35" si="4">ROUND(-K28*J28, 2)</f>
        <v>0</v>
      </c>
      <c r="M28" s="46">
        <f t="shared" si="3"/>
        <v>3.6999999999999993</v>
      </c>
      <c r="N28" t="b">
        <v>1</v>
      </c>
      <c r="O28" s="13"/>
    </row>
    <row r="29" spans="1:15" x14ac:dyDescent="0.3">
      <c r="A29" s="34">
        <v>43457</v>
      </c>
      <c r="B29" t="s">
        <v>9</v>
      </c>
      <c r="C29" s="40" t="s">
        <v>49</v>
      </c>
      <c r="D29" s="5">
        <v>1.79</v>
      </c>
      <c r="F29" s="6">
        <v>5</v>
      </c>
      <c r="I29" s="3" t="s">
        <v>16</v>
      </c>
      <c r="J29" s="69">
        <f t="shared" si="0"/>
        <v>-5</v>
      </c>
      <c r="L29" s="45">
        <f t="shared" si="4"/>
        <v>0</v>
      </c>
      <c r="M29" s="46">
        <f t="shared" si="3"/>
        <v>-5</v>
      </c>
      <c r="N29" t="b">
        <v>1</v>
      </c>
      <c r="O29" s="13"/>
    </row>
    <row r="30" spans="1:15" x14ac:dyDescent="0.3">
      <c r="A30" s="34">
        <v>43457</v>
      </c>
      <c r="B30" t="s">
        <v>10</v>
      </c>
      <c r="C30" s="40" t="s">
        <v>33</v>
      </c>
      <c r="D30" s="5">
        <v>1.91</v>
      </c>
      <c r="F30" s="6">
        <v>5</v>
      </c>
      <c r="I30" s="3" t="s">
        <v>15</v>
      </c>
      <c r="J30" s="69">
        <f t="shared" si="0"/>
        <v>4.5499999999999989</v>
      </c>
      <c r="L30" s="45">
        <f t="shared" si="4"/>
        <v>0</v>
      </c>
      <c r="M30" s="46">
        <f t="shared" ref="M30:M31" si="5">J30+L30</f>
        <v>4.5499999999999989</v>
      </c>
      <c r="N30" t="b">
        <v>1</v>
      </c>
      <c r="O30" s="13"/>
    </row>
    <row r="31" spans="1:15" x14ac:dyDescent="0.3">
      <c r="A31" s="34">
        <v>43457</v>
      </c>
      <c r="B31" t="s">
        <v>5</v>
      </c>
      <c r="C31" s="40" t="s">
        <v>50</v>
      </c>
      <c r="D31" s="5">
        <v>2.2799999999999998</v>
      </c>
      <c r="F31" s="6">
        <v>5</v>
      </c>
      <c r="I31" s="3" t="s">
        <v>16</v>
      </c>
      <c r="J31" s="69">
        <f t="shared" si="0"/>
        <v>-5</v>
      </c>
      <c r="L31" s="45">
        <f t="shared" si="4"/>
        <v>0</v>
      </c>
      <c r="M31" s="46">
        <f t="shared" si="5"/>
        <v>-5</v>
      </c>
      <c r="N31" t="b">
        <v>1</v>
      </c>
      <c r="O31" s="13"/>
    </row>
    <row r="32" spans="1:15" x14ac:dyDescent="0.3">
      <c r="A32" s="34">
        <v>43457</v>
      </c>
      <c r="B32" t="s">
        <v>9</v>
      </c>
      <c r="C32" s="40" t="s">
        <v>51</v>
      </c>
      <c r="D32" s="5">
        <v>1.87</v>
      </c>
      <c r="F32" s="6">
        <v>5</v>
      </c>
      <c r="I32" s="3" t="s">
        <v>15</v>
      </c>
      <c r="J32" s="69">
        <f t="shared" si="0"/>
        <v>4.3500000000000014</v>
      </c>
      <c r="L32" s="45">
        <f t="shared" si="4"/>
        <v>0</v>
      </c>
      <c r="M32" s="46">
        <f t="shared" ref="M32:M35" si="6">J32+L32</f>
        <v>4.3500000000000014</v>
      </c>
      <c r="N32" t="b">
        <v>1</v>
      </c>
      <c r="O32" s="13"/>
    </row>
    <row r="33" spans="1:15" x14ac:dyDescent="0.3">
      <c r="A33" s="34">
        <v>43457</v>
      </c>
      <c r="B33" t="s">
        <v>9</v>
      </c>
      <c r="C33" s="40" t="s">
        <v>52</v>
      </c>
      <c r="D33" s="5">
        <v>2.0699999999999998</v>
      </c>
      <c r="F33" s="6">
        <v>5</v>
      </c>
      <c r="I33" s="3" t="s">
        <v>15</v>
      </c>
      <c r="J33" s="69">
        <f t="shared" si="0"/>
        <v>5.35</v>
      </c>
      <c r="L33" s="45">
        <f t="shared" si="4"/>
        <v>0</v>
      </c>
      <c r="M33" s="46">
        <f t="shared" si="6"/>
        <v>5.35</v>
      </c>
      <c r="N33" t="b">
        <v>1</v>
      </c>
      <c r="O33" s="13"/>
    </row>
    <row r="34" spans="1:15" x14ac:dyDescent="0.3">
      <c r="A34" s="34">
        <v>43457</v>
      </c>
      <c r="B34" t="s">
        <v>10</v>
      </c>
      <c r="C34" s="40" t="s">
        <v>53</v>
      </c>
      <c r="D34" s="5">
        <v>2.15</v>
      </c>
      <c r="F34" s="6">
        <v>7</v>
      </c>
      <c r="I34" s="3" t="s">
        <v>15</v>
      </c>
      <c r="J34" s="69">
        <f t="shared" si="0"/>
        <v>8.0499999999999989</v>
      </c>
      <c r="L34" s="45">
        <f t="shared" si="4"/>
        <v>0</v>
      </c>
      <c r="M34" s="46">
        <f t="shared" si="6"/>
        <v>8.0499999999999989</v>
      </c>
      <c r="N34" t="b">
        <v>1</v>
      </c>
      <c r="O34" s="13"/>
    </row>
    <row r="35" spans="1:15" x14ac:dyDescent="0.3">
      <c r="A35" s="34">
        <v>43457</v>
      </c>
      <c r="B35" t="s">
        <v>5</v>
      </c>
      <c r="C35" s="40" t="s">
        <v>55</v>
      </c>
      <c r="D35" s="5">
        <v>1.49</v>
      </c>
      <c r="F35" s="6">
        <v>10</v>
      </c>
      <c r="I35" s="3" t="s">
        <v>15</v>
      </c>
      <c r="J35" s="69">
        <f t="shared" ref="J35:J66" si="7">IF(I35="", 0, IF(I35="Win", F35*D35-F35, -F35))</f>
        <v>4.9000000000000004</v>
      </c>
      <c r="K35" s="71">
        <v>0.05</v>
      </c>
      <c r="L35" s="45">
        <f t="shared" si="4"/>
        <v>-0.25</v>
      </c>
      <c r="M35" s="46">
        <f t="shared" si="6"/>
        <v>4.6500000000000004</v>
      </c>
      <c r="N35" t="b">
        <v>1</v>
      </c>
      <c r="O35" s="13"/>
    </row>
    <row r="36" spans="1:15" s="1" customFormat="1" x14ac:dyDescent="0.3">
      <c r="A36" s="36">
        <v>43458</v>
      </c>
      <c r="B36" s="1" t="s">
        <v>9</v>
      </c>
      <c r="C36" s="43" t="s">
        <v>57</v>
      </c>
      <c r="D36" s="7">
        <v>2.0499999999999998</v>
      </c>
      <c r="E36" s="7"/>
      <c r="F36" s="8">
        <v>5</v>
      </c>
      <c r="G36" s="57"/>
      <c r="H36" s="58"/>
      <c r="I36" s="4" t="s">
        <v>15</v>
      </c>
      <c r="J36" s="65">
        <f t="shared" si="7"/>
        <v>5.25</v>
      </c>
      <c r="K36" s="4"/>
      <c r="L36" s="22">
        <f t="shared" ref="L36:L53" si="8">ROUND(-K36*J36, 2)</f>
        <v>0</v>
      </c>
      <c r="M36" s="66">
        <f t="shared" ref="M36:M53" si="9">J36+L36</f>
        <v>5.25</v>
      </c>
      <c r="N36" s="1" t="b">
        <v>1</v>
      </c>
      <c r="O36" s="13"/>
    </row>
    <row r="37" spans="1:15" x14ac:dyDescent="0.3">
      <c r="A37" s="34">
        <v>43458</v>
      </c>
      <c r="B37" t="s">
        <v>9</v>
      </c>
      <c r="C37" s="40" t="s">
        <v>58</v>
      </c>
      <c r="D37" s="5">
        <v>1.91</v>
      </c>
      <c r="F37" s="6">
        <v>5</v>
      </c>
      <c r="I37" s="3" t="s">
        <v>16</v>
      </c>
      <c r="J37" s="69">
        <f t="shared" si="7"/>
        <v>-5</v>
      </c>
      <c r="L37" s="45">
        <f t="shared" si="8"/>
        <v>0</v>
      </c>
      <c r="M37" s="46">
        <f t="shared" si="9"/>
        <v>-5</v>
      </c>
      <c r="N37" t="b">
        <v>1</v>
      </c>
      <c r="O37" s="13"/>
    </row>
    <row r="38" spans="1:15" x14ac:dyDescent="0.3">
      <c r="A38" s="34">
        <v>43458</v>
      </c>
      <c r="B38" t="s">
        <v>9</v>
      </c>
      <c r="C38" s="40" t="s">
        <v>59</v>
      </c>
      <c r="D38" s="5">
        <v>1.78</v>
      </c>
      <c r="F38" s="6">
        <v>5</v>
      </c>
      <c r="I38" s="3" t="s">
        <v>15</v>
      </c>
      <c r="J38" s="69">
        <f t="shared" si="7"/>
        <v>3.9000000000000004</v>
      </c>
      <c r="L38" s="45">
        <f t="shared" si="8"/>
        <v>0</v>
      </c>
      <c r="M38" s="46">
        <f t="shared" si="9"/>
        <v>3.9000000000000004</v>
      </c>
      <c r="N38" t="b">
        <v>1</v>
      </c>
      <c r="O38" s="13"/>
    </row>
    <row r="39" spans="1:15" x14ac:dyDescent="0.3">
      <c r="A39" s="34">
        <v>43458</v>
      </c>
      <c r="B39" t="s">
        <v>9</v>
      </c>
      <c r="C39" s="40" t="s">
        <v>60</v>
      </c>
      <c r="D39" s="5">
        <v>1.65</v>
      </c>
      <c r="F39" s="6">
        <v>5</v>
      </c>
      <c r="I39" s="3" t="s">
        <v>16</v>
      </c>
      <c r="J39" s="69">
        <f t="shared" si="7"/>
        <v>-5</v>
      </c>
      <c r="L39" s="45">
        <f t="shared" si="8"/>
        <v>0</v>
      </c>
      <c r="M39" s="46">
        <f t="shared" si="9"/>
        <v>-5</v>
      </c>
      <c r="N39" t="b">
        <v>1</v>
      </c>
      <c r="O39" s="13"/>
    </row>
    <row r="40" spans="1:15" x14ac:dyDescent="0.3">
      <c r="A40" s="34">
        <v>43458</v>
      </c>
      <c r="B40" t="s">
        <v>9</v>
      </c>
      <c r="C40" s="40" t="s">
        <v>61</v>
      </c>
      <c r="D40" s="5">
        <v>1.93</v>
      </c>
      <c r="F40" s="6">
        <v>5</v>
      </c>
      <c r="I40" s="3" t="s">
        <v>15</v>
      </c>
      <c r="J40" s="69">
        <f t="shared" si="7"/>
        <v>4.6500000000000004</v>
      </c>
      <c r="L40" s="45">
        <f t="shared" si="8"/>
        <v>0</v>
      </c>
      <c r="M40" s="46">
        <f t="shared" si="9"/>
        <v>4.6500000000000004</v>
      </c>
      <c r="N40" t="b">
        <v>1</v>
      </c>
      <c r="O40" s="13"/>
    </row>
    <row r="41" spans="1:15" x14ac:dyDescent="0.3">
      <c r="A41" s="34">
        <v>43458</v>
      </c>
      <c r="B41" t="s">
        <v>9</v>
      </c>
      <c r="C41" s="40" t="s">
        <v>62</v>
      </c>
      <c r="D41" s="5">
        <v>1.94</v>
      </c>
      <c r="F41" s="6">
        <v>5</v>
      </c>
      <c r="I41" s="3" t="s">
        <v>15</v>
      </c>
      <c r="J41" s="69">
        <f t="shared" si="7"/>
        <v>4.6999999999999993</v>
      </c>
      <c r="L41" s="45">
        <f t="shared" si="8"/>
        <v>0</v>
      </c>
      <c r="M41" s="46">
        <f t="shared" si="9"/>
        <v>4.6999999999999993</v>
      </c>
      <c r="N41" t="b">
        <v>1</v>
      </c>
      <c r="O41" s="13"/>
    </row>
    <row r="42" spans="1:15" x14ac:dyDescent="0.3">
      <c r="A42" s="34">
        <v>43458</v>
      </c>
      <c r="B42" t="s">
        <v>9</v>
      </c>
      <c r="C42" s="40" t="s">
        <v>63</v>
      </c>
      <c r="D42" s="5">
        <v>1.82</v>
      </c>
      <c r="F42" s="6">
        <v>5</v>
      </c>
      <c r="I42" s="3" t="s">
        <v>15</v>
      </c>
      <c r="J42" s="69">
        <f t="shared" si="7"/>
        <v>4.0999999999999996</v>
      </c>
      <c r="L42" s="45">
        <f t="shared" si="8"/>
        <v>0</v>
      </c>
      <c r="M42" s="46">
        <f t="shared" si="9"/>
        <v>4.0999999999999996</v>
      </c>
      <c r="N42" t="b">
        <v>1</v>
      </c>
      <c r="O42" s="13"/>
    </row>
    <row r="43" spans="1:15" x14ac:dyDescent="0.3">
      <c r="A43" s="34">
        <v>43458</v>
      </c>
      <c r="B43" t="s">
        <v>9</v>
      </c>
      <c r="C43" s="40" t="s">
        <v>64</v>
      </c>
      <c r="D43" s="5">
        <v>1.9</v>
      </c>
      <c r="F43" s="6">
        <v>5</v>
      </c>
      <c r="I43" s="3" t="s">
        <v>15</v>
      </c>
      <c r="J43" s="69">
        <f t="shared" si="7"/>
        <v>4.5</v>
      </c>
      <c r="L43" s="45">
        <f t="shared" si="8"/>
        <v>0</v>
      </c>
      <c r="M43" s="46">
        <f t="shared" si="9"/>
        <v>4.5</v>
      </c>
      <c r="N43" t="b">
        <v>1</v>
      </c>
      <c r="O43" s="13"/>
    </row>
    <row r="44" spans="1:15" x14ac:dyDescent="0.3">
      <c r="A44" s="34">
        <v>43458</v>
      </c>
      <c r="B44" t="s">
        <v>9</v>
      </c>
      <c r="C44" s="40" t="s">
        <v>65</v>
      </c>
      <c r="D44" s="5">
        <v>2.02</v>
      </c>
      <c r="F44" s="6">
        <v>5</v>
      </c>
      <c r="I44" s="3" t="s">
        <v>15</v>
      </c>
      <c r="J44" s="69">
        <f t="shared" si="7"/>
        <v>5.0999999999999996</v>
      </c>
      <c r="L44" s="45">
        <f t="shared" si="8"/>
        <v>0</v>
      </c>
      <c r="M44" s="46">
        <f t="shared" si="9"/>
        <v>5.0999999999999996</v>
      </c>
      <c r="N44" t="b">
        <v>1</v>
      </c>
      <c r="O44" s="13"/>
    </row>
    <row r="45" spans="1:15" x14ac:dyDescent="0.3">
      <c r="A45" s="34">
        <v>43458</v>
      </c>
      <c r="B45" t="s">
        <v>9</v>
      </c>
      <c r="C45" s="40" t="s">
        <v>66</v>
      </c>
      <c r="D45" s="5">
        <v>2</v>
      </c>
      <c r="F45" s="6">
        <v>5</v>
      </c>
      <c r="I45" s="3" t="s">
        <v>15</v>
      </c>
      <c r="J45" s="69">
        <f t="shared" si="7"/>
        <v>5</v>
      </c>
      <c r="L45" s="45">
        <f t="shared" si="8"/>
        <v>0</v>
      </c>
      <c r="M45" s="46">
        <f t="shared" si="9"/>
        <v>5</v>
      </c>
      <c r="N45" t="b">
        <v>1</v>
      </c>
      <c r="O45" s="13"/>
    </row>
    <row r="46" spans="1:15" x14ac:dyDescent="0.3">
      <c r="A46" s="34">
        <v>43458</v>
      </c>
      <c r="B46" t="s">
        <v>9</v>
      </c>
      <c r="C46" s="40" t="s">
        <v>67</v>
      </c>
      <c r="D46" s="5">
        <v>1.93</v>
      </c>
      <c r="F46" s="6">
        <v>5</v>
      </c>
      <c r="I46" s="3" t="s">
        <v>16</v>
      </c>
      <c r="J46" s="69">
        <f t="shared" si="7"/>
        <v>-5</v>
      </c>
      <c r="L46" s="45">
        <f t="shared" si="8"/>
        <v>0</v>
      </c>
      <c r="M46" s="46">
        <f t="shared" si="9"/>
        <v>-5</v>
      </c>
      <c r="N46" t="b">
        <v>1</v>
      </c>
      <c r="O46" s="13"/>
    </row>
    <row r="47" spans="1:15" x14ac:dyDescent="0.3">
      <c r="A47" s="34">
        <v>43458</v>
      </c>
      <c r="B47" t="s">
        <v>10</v>
      </c>
      <c r="C47" s="40" t="s">
        <v>68</v>
      </c>
      <c r="D47" s="5">
        <v>2</v>
      </c>
      <c r="F47" s="6">
        <v>5</v>
      </c>
      <c r="I47" s="3" t="s">
        <v>15</v>
      </c>
      <c r="J47" s="69">
        <f t="shared" si="7"/>
        <v>5</v>
      </c>
      <c r="L47" s="45">
        <f t="shared" si="8"/>
        <v>0</v>
      </c>
      <c r="M47" s="46">
        <f t="shared" si="9"/>
        <v>5</v>
      </c>
      <c r="N47" t="b">
        <v>1</v>
      </c>
      <c r="O47" s="13"/>
    </row>
    <row r="48" spans="1:15" x14ac:dyDescent="0.3">
      <c r="A48" s="34">
        <v>43458</v>
      </c>
      <c r="B48" t="s">
        <v>10</v>
      </c>
      <c r="C48" s="40" t="s">
        <v>69</v>
      </c>
      <c r="D48" s="5">
        <v>1.95</v>
      </c>
      <c r="F48" s="6">
        <v>5</v>
      </c>
      <c r="I48" s="3" t="s">
        <v>15</v>
      </c>
      <c r="J48" s="69">
        <f t="shared" si="7"/>
        <v>4.75</v>
      </c>
      <c r="L48" s="45">
        <f t="shared" si="8"/>
        <v>0</v>
      </c>
      <c r="M48" s="46">
        <f t="shared" si="9"/>
        <v>4.75</v>
      </c>
      <c r="N48" t="b">
        <v>1</v>
      </c>
      <c r="O48" s="13"/>
    </row>
    <row r="49" spans="1:16" x14ac:dyDescent="0.3">
      <c r="A49" s="34">
        <v>43458</v>
      </c>
      <c r="B49" t="s">
        <v>10</v>
      </c>
      <c r="C49" s="40" t="s">
        <v>70</v>
      </c>
      <c r="D49" s="5">
        <v>1.87</v>
      </c>
      <c r="F49" s="6">
        <v>5</v>
      </c>
      <c r="I49" s="3" t="s">
        <v>16</v>
      </c>
      <c r="J49" s="69">
        <f t="shared" si="7"/>
        <v>-5</v>
      </c>
      <c r="L49" s="45">
        <f t="shared" si="8"/>
        <v>0</v>
      </c>
      <c r="M49" s="46">
        <f t="shared" si="9"/>
        <v>-5</v>
      </c>
      <c r="N49" t="b">
        <v>1</v>
      </c>
      <c r="O49" s="13"/>
    </row>
    <row r="50" spans="1:16" x14ac:dyDescent="0.3">
      <c r="A50" s="34">
        <v>43458</v>
      </c>
      <c r="B50" t="s">
        <v>10</v>
      </c>
      <c r="C50" s="40" t="s">
        <v>51</v>
      </c>
      <c r="D50" s="5">
        <v>1.87</v>
      </c>
      <c r="F50" s="6">
        <v>5</v>
      </c>
      <c r="I50" s="3" t="s">
        <v>16</v>
      </c>
      <c r="J50" s="69">
        <f t="shared" si="7"/>
        <v>-5</v>
      </c>
      <c r="L50" s="45">
        <f t="shared" si="8"/>
        <v>0</v>
      </c>
      <c r="M50" s="46">
        <f t="shared" si="9"/>
        <v>-5</v>
      </c>
      <c r="N50" t="b">
        <v>1</v>
      </c>
      <c r="O50" s="13"/>
    </row>
    <row r="51" spans="1:16" x14ac:dyDescent="0.3">
      <c r="A51" s="34">
        <v>43458</v>
      </c>
      <c r="B51" t="s">
        <v>10</v>
      </c>
      <c r="C51" s="40" t="s">
        <v>71</v>
      </c>
      <c r="D51" s="5">
        <v>1.87</v>
      </c>
      <c r="F51" s="6">
        <v>5</v>
      </c>
      <c r="I51" s="3" t="s">
        <v>16</v>
      </c>
      <c r="J51" s="69">
        <f t="shared" si="7"/>
        <v>-5</v>
      </c>
      <c r="L51" s="45">
        <f t="shared" si="8"/>
        <v>0</v>
      </c>
      <c r="M51" s="46">
        <f t="shared" si="9"/>
        <v>-5</v>
      </c>
      <c r="N51" t="b">
        <v>1</v>
      </c>
      <c r="O51" s="13"/>
    </row>
    <row r="52" spans="1:16" x14ac:dyDescent="0.3">
      <c r="A52" s="34">
        <v>43458</v>
      </c>
      <c r="B52" t="s">
        <v>10</v>
      </c>
      <c r="C52" s="40" t="s">
        <v>72</v>
      </c>
      <c r="D52" s="5">
        <v>2.15</v>
      </c>
      <c r="F52" s="6">
        <v>5</v>
      </c>
      <c r="I52" s="3" t="s">
        <v>16</v>
      </c>
      <c r="J52" s="69">
        <f t="shared" si="7"/>
        <v>-5</v>
      </c>
      <c r="L52" s="45">
        <f t="shared" si="8"/>
        <v>0</v>
      </c>
      <c r="M52" s="46">
        <f t="shared" si="9"/>
        <v>-5</v>
      </c>
      <c r="N52" t="b">
        <v>1</v>
      </c>
      <c r="O52" s="20"/>
      <c r="P52" s="2"/>
    </row>
    <row r="53" spans="1:16" s="1" customFormat="1" x14ac:dyDescent="0.3">
      <c r="A53" s="36">
        <v>43460</v>
      </c>
      <c r="B53" s="1" t="s">
        <v>10</v>
      </c>
      <c r="C53" s="43" t="s">
        <v>80</v>
      </c>
      <c r="D53" s="7">
        <v>1.8</v>
      </c>
      <c r="E53" s="7">
        <v>1.5</v>
      </c>
      <c r="F53" s="8">
        <v>5</v>
      </c>
      <c r="G53" s="57">
        <f t="shared" ref="G53:G84" si="10">D53/E53-1</f>
        <v>0.19999999999999996</v>
      </c>
      <c r="H53" s="58">
        <f t="shared" ref="H53:H84" si="11">F53*G53</f>
        <v>0.99999999999999978</v>
      </c>
      <c r="I53" s="4" t="s">
        <v>15</v>
      </c>
      <c r="J53" s="65">
        <f t="shared" si="7"/>
        <v>4</v>
      </c>
      <c r="K53" s="4"/>
      <c r="L53" s="22">
        <f t="shared" si="8"/>
        <v>0</v>
      </c>
      <c r="M53" s="66">
        <f t="shared" si="9"/>
        <v>4</v>
      </c>
      <c r="O53"/>
      <c r="P53"/>
    </row>
    <row r="54" spans="1:16" x14ac:dyDescent="0.3">
      <c r="A54" s="34">
        <v>43460</v>
      </c>
      <c r="B54" t="s">
        <v>10</v>
      </c>
      <c r="C54" s="40" t="s">
        <v>82</v>
      </c>
      <c r="D54" s="5">
        <v>2</v>
      </c>
      <c r="E54" s="5">
        <v>1.47</v>
      </c>
      <c r="F54" s="6">
        <v>15</v>
      </c>
      <c r="G54" s="61">
        <f t="shared" si="10"/>
        <v>0.36054421768707479</v>
      </c>
      <c r="H54" s="62">
        <f t="shared" si="11"/>
        <v>5.408163265306122</v>
      </c>
      <c r="I54" s="3" t="s">
        <v>16</v>
      </c>
      <c r="J54" s="69">
        <f t="shared" si="7"/>
        <v>-15</v>
      </c>
      <c r="L54" s="45">
        <f t="shared" ref="L54:L71" si="12">ROUND(-K54*J54, 2)</f>
        <v>0</v>
      </c>
      <c r="M54" s="46">
        <f t="shared" ref="M54:M71" si="13">J54+L54</f>
        <v>-15</v>
      </c>
    </row>
    <row r="55" spans="1:16" x14ac:dyDescent="0.3">
      <c r="A55" s="34">
        <v>43460</v>
      </c>
      <c r="B55" t="s">
        <v>10</v>
      </c>
      <c r="C55" s="40" t="s">
        <v>83</v>
      </c>
      <c r="D55" s="5">
        <v>1.97</v>
      </c>
      <c r="E55" s="5">
        <v>1.63</v>
      </c>
      <c r="F55" s="6">
        <v>5</v>
      </c>
      <c r="G55" s="61">
        <f t="shared" si="10"/>
        <v>0.20858895705521485</v>
      </c>
      <c r="H55" s="62">
        <f t="shared" si="11"/>
        <v>1.0429447852760743</v>
      </c>
      <c r="I55" s="3" t="s">
        <v>16</v>
      </c>
      <c r="J55" s="69">
        <f t="shared" si="7"/>
        <v>-5</v>
      </c>
      <c r="L55" s="45">
        <f t="shared" si="12"/>
        <v>0</v>
      </c>
      <c r="M55" s="46">
        <f t="shared" si="13"/>
        <v>-5</v>
      </c>
    </row>
    <row r="56" spans="1:16" x14ac:dyDescent="0.3">
      <c r="A56" s="34">
        <v>43460</v>
      </c>
      <c r="B56" t="s">
        <v>10</v>
      </c>
      <c r="C56" s="40" t="s">
        <v>84</v>
      </c>
      <c r="D56" s="5">
        <v>1.87</v>
      </c>
      <c r="E56" s="5">
        <v>1.56</v>
      </c>
      <c r="F56" s="6">
        <v>5</v>
      </c>
      <c r="G56" s="61">
        <f t="shared" si="10"/>
        <v>0.19871794871794868</v>
      </c>
      <c r="H56" s="62">
        <f t="shared" si="11"/>
        <v>0.99358974358974339</v>
      </c>
      <c r="I56" s="3" t="s">
        <v>16</v>
      </c>
      <c r="J56" s="69">
        <f t="shared" si="7"/>
        <v>-5</v>
      </c>
      <c r="L56" s="45">
        <f t="shared" si="12"/>
        <v>0</v>
      </c>
      <c r="M56" s="46">
        <f t="shared" si="13"/>
        <v>-5</v>
      </c>
    </row>
    <row r="57" spans="1:16" x14ac:dyDescent="0.3">
      <c r="A57" s="34">
        <v>43460</v>
      </c>
      <c r="B57" t="s">
        <v>10</v>
      </c>
      <c r="C57" s="40" t="s">
        <v>85</v>
      </c>
      <c r="D57" s="5">
        <v>1.8</v>
      </c>
      <c r="E57" s="5">
        <v>1.21</v>
      </c>
      <c r="F57" s="6">
        <v>15</v>
      </c>
      <c r="G57" s="61">
        <f t="shared" si="10"/>
        <v>0.48760330578512412</v>
      </c>
      <c r="H57" s="62">
        <f t="shared" si="11"/>
        <v>7.3140495867768616</v>
      </c>
      <c r="I57" s="3" t="s">
        <v>15</v>
      </c>
      <c r="J57" s="69">
        <f t="shared" si="7"/>
        <v>12</v>
      </c>
      <c r="L57" s="45">
        <f t="shared" si="12"/>
        <v>0</v>
      </c>
      <c r="M57" s="46">
        <f t="shared" si="13"/>
        <v>12</v>
      </c>
    </row>
    <row r="58" spans="1:16" x14ac:dyDescent="0.3">
      <c r="A58" s="34">
        <v>43460</v>
      </c>
      <c r="B58" t="s">
        <v>9</v>
      </c>
      <c r="C58" s="40" t="s">
        <v>86</v>
      </c>
      <c r="D58" s="5">
        <v>1.85</v>
      </c>
      <c r="E58" s="5">
        <v>1.39</v>
      </c>
      <c r="F58" s="6">
        <v>15</v>
      </c>
      <c r="G58" s="61">
        <f t="shared" si="10"/>
        <v>0.33093525179856131</v>
      </c>
      <c r="H58" s="62">
        <f t="shared" si="11"/>
        <v>4.9640287769784202</v>
      </c>
      <c r="I58" s="3" t="s">
        <v>15</v>
      </c>
      <c r="J58" s="69">
        <f t="shared" si="7"/>
        <v>12.75</v>
      </c>
      <c r="L58" s="45">
        <f t="shared" si="12"/>
        <v>0</v>
      </c>
      <c r="M58" s="46">
        <f t="shared" si="13"/>
        <v>12.75</v>
      </c>
    </row>
    <row r="59" spans="1:16" x14ac:dyDescent="0.3">
      <c r="A59" s="34">
        <v>43460</v>
      </c>
      <c r="B59" t="s">
        <v>10</v>
      </c>
      <c r="C59" s="40" t="s">
        <v>87</v>
      </c>
      <c r="D59" s="5">
        <v>1.8</v>
      </c>
      <c r="E59" s="5">
        <v>1.49</v>
      </c>
      <c r="F59" s="6">
        <v>5</v>
      </c>
      <c r="G59" s="61">
        <f t="shared" si="10"/>
        <v>0.20805369127516782</v>
      </c>
      <c r="H59" s="62">
        <f t="shared" si="11"/>
        <v>1.0402684563758391</v>
      </c>
      <c r="I59" s="3" t="s">
        <v>15</v>
      </c>
      <c r="J59" s="69">
        <f t="shared" si="7"/>
        <v>4</v>
      </c>
      <c r="L59" s="45">
        <f t="shared" si="12"/>
        <v>0</v>
      </c>
      <c r="M59" s="46">
        <f t="shared" si="13"/>
        <v>4</v>
      </c>
    </row>
    <row r="60" spans="1:16" x14ac:dyDescent="0.3">
      <c r="A60" s="34">
        <v>43460</v>
      </c>
      <c r="B60" t="s">
        <v>9</v>
      </c>
      <c r="C60" s="40" t="s">
        <v>88</v>
      </c>
      <c r="D60" s="5">
        <v>1.81</v>
      </c>
      <c r="E60" s="5">
        <v>1.5</v>
      </c>
      <c r="F60" s="6">
        <v>5</v>
      </c>
      <c r="G60" s="61">
        <f t="shared" si="10"/>
        <v>0.20666666666666678</v>
      </c>
      <c r="H60" s="62">
        <f t="shared" si="11"/>
        <v>1.0333333333333339</v>
      </c>
      <c r="I60" s="3" t="s">
        <v>15</v>
      </c>
      <c r="J60" s="69">
        <f t="shared" si="7"/>
        <v>4.0500000000000007</v>
      </c>
      <c r="L60" s="45">
        <f t="shared" si="12"/>
        <v>0</v>
      </c>
      <c r="M60" s="46">
        <f t="shared" si="13"/>
        <v>4.0500000000000007</v>
      </c>
    </row>
    <row r="61" spans="1:16" x14ac:dyDescent="0.3">
      <c r="A61" s="34">
        <v>43460</v>
      </c>
      <c r="B61" t="s">
        <v>9</v>
      </c>
      <c r="C61" s="40" t="s">
        <v>90</v>
      </c>
      <c r="D61" s="5">
        <v>1.66</v>
      </c>
      <c r="E61" s="5">
        <v>1.26</v>
      </c>
      <c r="F61" s="6">
        <v>10</v>
      </c>
      <c r="G61" s="61">
        <f t="shared" si="10"/>
        <v>0.31746031746031744</v>
      </c>
      <c r="H61" s="62">
        <f t="shared" si="11"/>
        <v>3.1746031746031744</v>
      </c>
      <c r="I61" s="3" t="s">
        <v>15</v>
      </c>
      <c r="J61" s="69">
        <f t="shared" si="7"/>
        <v>6.5999999999999979</v>
      </c>
      <c r="L61" s="45">
        <f t="shared" si="12"/>
        <v>0</v>
      </c>
      <c r="M61" s="46">
        <f t="shared" si="13"/>
        <v>6.5999999999999979</v>
      </c>
    </row>
    <row r="62" spans="1:16" x14ac:dyDescent="0.3">
      <c r="A62" s="34">
        <v>43460</v>
      </c>
      <c r="B62" t="s">
        <v>10</v>
      </c>
      <c r="C62" s="40" t="s">
        <v>89</v>
      </c>
      <c r="D62" s="5">
        <v>1.87</v>
      </c>
      <c r="E62" s="5">
        <v>1.36</v>
      </c>
      <c r="F62" s="6">
        <v>10</v>
      </c>
      <c r="G62" s="61">
        <f t="shared" si="10"/>
        <v>0.375</v>
      </c>
      <c r="H62" s="62">
        <f t="shared" si="11"/>
        <v>3.75</v>
      </c>
      <c r="I62" s="3" t="s">
        <v>16</v>
      </c>
      <c r="J62" s="69">
        <f t="shared" si="7"/>
        <v>-10</v>
      </c>
      <c r="L62" s="45">
        <f t="shared" si="12"/>
        <v>0</v>
      </c>
      <c r="M62" s="46">
        <f t="shared" si="13"/>
        <v>-10</v>
      </c>
    </row>
    <row r="63" spans="1:16" x14ac:dyDescent="0.3">
      <c r="A63" s="34">
        <v>43460</v>
      </c>
      <c r="B63" t="s">
        <v>10</v>
      </c>
      <c r="C63" s="40" t="s">
        <v>91</v>
      </c>
      <c r="D63" s="5">
        <v>1.87</v>
      </c>
      <c r="E63" s="5">
        <v>1.5</v>
      </c>
      <c r="F63" s="6">
        <v>5</v>
      </c>
      <c r="G63" s="61">
        <f t="shared" si="10"/>
        <v>0.24666666666666681</v>
      </c>
      <c r="H63" s="62">
        <f t="shared" si="11"/>
        <v>1.2333333333333341</v>
      </c>
      <c r="I63" s="3" t="s">
        <v>15</v>
      </c>
      <c r="J63" s="69">
        <f t="shared" si="7"/>
        <v>4.3500000000000014</v>
      </c>
      <c r="L63" s="45">
        <f t="shared" si="12"/>
        <v>0</v>
      </c>
      <c r="M63" s="46">
        <f t="shared" si="13"/>
        <v>4.3500000000000014</v>
      </c>
    </row>
    <row r="64" spans="1:16" x14ac:dyDescent="0.3">
      <c r="A64" s="34">
        <v>43460</v>
      </c>
      <c r="B64" t="s">
        <v>10</v>
      </c>
      <c r="C64" s="40" t="s">
        <v>92</v>
      </c>
      <c r="D64" s="5">
        <v>1.95</v>
      </c>
      <c r="E64" s="5">
        <v>1.54</v>
      </c>
      <c r="F64" s="6">
        <v>5</v>
      </c>
      <c r="G64" s="61">
        <f t="shared" si="10"/>
        <v>0.26623376623376616</v>
      </c>
      <c r="H64" s="62">
        <f t="shared" si="11"/>
        <v>1.3311688311688308</v>
      </c>
      <c r="I64" s="3" t="s">
        <v>16</v>
      </c>
      <c r="J64" s="69">
        <f t="shared" si="7"/>
        <v>-5</v>
      </c>
      <c r="L64" s="45">
        <f t="shared" si="12"/>
        <v>0</v>
      </c>
      <c r="M64" s="46">
        <f t="shared" si="13"/>
        <v>-5</v>
      </c>
    </row>
    <row r="65" spans="1:17" x14ac:dyDescent="0.3">
      <c r="A65" s="34">
        <v>43460</v>
      </c>
      <c r="B65" t="s">
        <v>9</v>
      </c>
      <c r="C65" s="40" t="s">
        <v>93</v>
      </c>
      <c r="D65" s="5">
        <v>1.98</v>
      </c>
      <c r="E65" s="5">
        <v>1.59</v>
      </c>
      <c r="F65" s="6">
        <v>5</v>
      </c>
      <c r="G65" s="61">
        <f t="shared" si="10"/>
        <v>0.24528301886792447</v>
      </c>
      <c r="H65" s="62">
        <f t="shared" si="11"/>
        <v>1.2264150943396224</v>
      </c>
      <c r="I65" s="3" t="s">
        <v>16</v>
      </c>
      <c r="J65" s="69">
        <f t="shared" si="7"/>
        <v>-5</v>
      </c>
      <c r="L65" s="45">
        <f t="shared" si="12"/>
        <v>0</v>
      </c>
      <c r="M65" s="46">
        <f t="shared" si="13"/>
        <v>-5</v>
      </c>
    </row>
    <row r="66" spans="1:17" x14ac:dyDescent="0.3">
      <c r="A66" s="34">
        <v>43460</v>
      </c>
      <c r="B66" t="s">
        <v>10</v>
      </c>
      <c r="C66" s="40" t="s">
        <v>95</v>
      </c>
      <c r="D66" s="5">
        <v>1.87</v>
      </c>
      <c r="E66" s="5">
        <v>1.56</v>
      </c>
      <c r="F66" s="6">
        <v>5</v>
      </c>
      <c r="G66" s="61">
        <f t="shared" si="10"/>
        <v>0.19871794871794868</v>
      </c>
      <c r="H66" s="62">
        <f t="shared" si="11"/>
        <v>0.99358974358974339</v>
      </c>
      <c r="I66" s="3" t="s">
        <v>16</v>
      </c>
      <c r="J66" s="69">
        <f t="shared" si="7"/>
        <v>-5</v>
      </c>
      <c r="L66" s="45">
        <f t="shared" si="12"/>
        <v>0</v>
      </c>
      <c r="M66" s="46">
        <f t="shared" si="13"/>
        <v>-5</v>
      </c>
    </row>
    <row r="67" spans="1:17" x14ac:dyDescent="0.3">
      <c r="A67" s="34">
        <v>43460</v>
      </c>
      <c r="B67" t="s">
        <v>9</v>
      </c>
      <c r="C67" s="40" t="s">
        <v>96</v>
      </c>
      <c r="D67" s="5">
        <v>1.67</v>
      </c>
      <c r="E67" s="5">
        <v>1.33</v>
      </c>
      <c r="F67" s="6">
        <v>5</v>
      </c>
      <c r="G67" s="61">
        <f t="shared" si="10"/>
        <v>0.25563909774436078</v>
      </c>
      <c r="H67" s="62">
        <f t="shared" si="11"/>
        <v>1.2781954887218039</v>
      </c>
      <c r="I67" s="3" t="s">
        <v>15</v>
      </c>
      <c r="J67" s="69">
        <f t="shared" ref="J67:J70" si="14">IF(I67="", 0, IF(I67="Win", F67*D67-F67, -F67))</f>
        <v>3.3499999999999996</v>
      </c>
      <c r="L67" s="45">
        <f t="shared" si="12"/>
        <v>0</v>
      </c>
      <c r="M67" s="46">
        <f t="shared" si="13"/>
        <v>3.3499999999999996</v>
      </c>
    </row>
    <row r="68" spans="1:17" x14ac:dyDescent="0.3">
      <c r="A68" s="34">
        <v>43460</v>
      </c>
      <c r="B68" t="s">
        <v>9</v>
      </c>
      <c r="C68" s="40" t="s">
        <v>97</v>
      </c>
      <c r="D68" s="5">
        <v>1.92</v>
      </c>
      <c r="E68" s="5">
        <v>1.56</v>
      </c>
      <c r="F68" s="6">
        <v>5</v>
      </c>
      <c r="G68" s="61">
        <f t="shared" si="10"/>
        <v>0.23076923076923062</v>
      </c>
      <c r="H68" s="62">
        <f t="shared" si="11"/>
        <v>1.1538461538461531</v>
      </c>
      <c r="I68" s="3" t="s">
        <v>16</v>
      </c>
      <c r="J68" s="69">
        <f t="shared" si="14"/>
        <v>-5</v>
      </c>
      <c r="L68" s="45">
        <f t="shared" si="12"/>
        <v>0</v>
      </c>
      <c r="M68" s="46">
        <f t="shared" si="13"/>
        <v>-5</v>
      </c>
    </row>
    <row r="69" spans="1:17" x14ac:dyDescent="0.3">
      <c r="A69" s="34">
        <v>43460</v>
      </c>
      <c r="B69" t="s">
        <v>9</v>
      </c>
      <c r="C69" s="40" t="s">
        <v>98</v>
      </c>
      <c r="D69" s="5">
        <v>1.63</v>
      </c>
      <c r="E69" s="5">
        <v>1.25</v>
      </c>
      <c r="F69" s="6">
        <v>15</v>
      </c>
      <c r="G69" s="61">
        <f t="shared" si="10"/>
        <v>0.30399999999999983</v>
      </c>
      <c r="H69" s="62">
        <f t="shared" si="11"/>
        <v>4.5599999999999969</v>
      </c>
      <c r="I69" s="3" t="s">
        <v>15</v>
      </c>
      <c r="J69" s="69">
        <f t="shared" si="14"/>
        <v>9.4499999999999993</v>
      </c>
      <c r="L69" s="45">
        <f t="shared" si="12"/>
        <v>0</v>
      </c>
      <c r="M69" s="46">
        <f t="shared" si="13"/>
        <v>9.4499999999999993</v>
      </c>
    </row>
    <row r="70" spans="1:17" s="2" customFormat="1" x14ac:dyDescent="0.3">
      <c r="A70" s="37">
        <v>43460</v>
      </c>
      <c r="B70" s="2" t="s">
        <v>9</v>
      </c>
      <c r="C70" s="83" t="s">
        <v>99</v>
      </c>
      <c r="D70" s="56">
        <v>1.93</v>
      </c>
      <c r="E70" s="56">
        <v>1.54</v>
      </c>
      <c r="F70" s="38">
        <v>5</v>
      </c>
      <c r="G70" s="63">
        <f t="shared" si="10"/>
        <v>0.25324675324675328</v>
      </c>
      <c r="H70" s="64">
        <f t="shared" si="11"/>
        <v>1.2662337662337664</v>
      </c>
      <c r="I70" s="39" t="s">
        <v>15</v>
      </c>
      <c r="J70" s="51">
        <f t="shared" si="14"/>
        <v>4.6500000000000004</v>
      </c>
      <c r="K70" s="39"/>
      <c r="L70" s="20">
        <f t="shared" si="12"/>
        <v>0</v>
      </c>
      <c r="M70" s="72">
        <f t="shared" si="13"/>
        <v>4.6500000000000004</v>
      </c>
      <c r="Q70" s="2">
        <f>PRODUCT(P53:P70)</f>
        <v>0</v>
      </c>
    </row>
    <row r="71" spans="1:17" x14ac:dyDescent="0.3">
      <c r="A71" s="34">
        <v>43462</v>
      </c>
      <c r="B71" s="40" t="s">
        <v>9</v>
      </c>
      <c r="C71" s="40" t="s">
        <v>104</v>
      </c>
      <c r="D71" s="5">
        <v>1.81</v>
      </c>
      <c r="E71" s="5">
        <v>1.56</v>
      </c>
      <c r="F71" s="6">
        <v>10</v>
      </c>
      <c r="G71" s="61">
        <f t="shared" si="10"/>
        <v>0.16025641025641035</v>
      </c>
      <c r="H71" s="62">
        <f t="shared" si="11"/>
        <v>1.6025641025641035</v>
      </c>
      <c r="I71" s="3" t="s">
        <v>16</v>
      </c>
      <c r="J71" s="69">
        <f t="shared" ref="J71" si="15">IF(I71="", 0, IF(I71="Win", F71*D71-F71, -F71))</f>
        <v>-10</v>
      </c>
      <c r="L71" s="45">
        <f t="shared" si="12"/>
        <v>0</v>
      </c>
      <c r="M71" s="46">
        <f t="shared" si="13"/>
        <v>-10</v>
      </c>
    </row>
    <row r="72" spans="1:17" x14ac:dyDescent="0.3">
      <c r="A72" s="34">
        <v>43462</v>
      </c>
      <c r="B72" s="40" t="s">
        <v>9</v>
      </c>
      <c r="C72" s="40" t="s">
        <v>106</v>
      </c>
      <c r="D72" s="5">
        <v>1.86</v>
      </c>
      <c r="E72" s="5">
        <v>1.56</v>
      </c>
      <c r="F72" s="6">
        <v>10</v>
      </c>
      <c r="G72" s="61">
        <f t="shared" si="10"/>
        <v>0.19230769230769229</v>
      </c>
      <c r="H72" s="62">
        <f t="shared" si="11"/>
        <v>1.9230769230769229</v>
      </c>
      <c r="I72" s="3" t="s">
        <v>15</v>
      </c>
      <c r="J72" s="69">
        <f t="shared" ref="J72:J86" si="16">IF(I72="", 0, IF(I72="Win", F72*D72-F72, -F72))</f>
        <v>8.6000000000000014</v>
      </c>
      <c r="L72" s="45">
        <f t="shared" ref="L72:L86" si="17">ROUND(-K72*J72, 2)</f>
        <v>0</v>
      </c>
      <c r="M72" s="46">
        <f t="shared" ref="M72:M86" si="18">J72+L72</f>
        <v>8.6000000000000014</v>
      </c>
    </row>
    <row r="73" spans="1:17" x14ac:dyDescent="0.3">
      <c r="A73" s="34">
        <v>43462</v>
      </c>
      <c r="B73" s="40" t="s">
        <v>9</v>
      </c>
      <c r="C73" s="40" t="s">
        <v>105</v>
      </c>
      <c r="D73" s="5">
        <v>1.92</v>
      </c>
      <c r="E73" s="5">
        <v>1.6</v>
      </c>
      <c r="F73" s="6">
        <v>10</v>
      </c>
      <c r="G73" s="61">
        <f t="shared" si="10"/>
        <v>0.19999999999999996</v>
      </c>
      <c r="H73" s="62">
        <f t="shared" si="11"/>
        <v>1.9999999999999996</v>
      </c>
      <c r="I73" s="3" t="s">
        <v>15</v>
      </c>
      <c r="J73" s="69">
        <f t="shared" si="16"/>
        <v>9.1999999999999993</v>
      </c>
      <c r="L73" s="45">
        <f t="shared" si="17"/>
        <v>0</v>
      </c>
      <c r="M73" s="46">
        <f t="shared" si="18"/>
        <v>9.1999999999999993</v>
      </c>
    </row>
    <row r="74" spans="1:17" x14ac:dyDescent="0.3">
      <c r="A74" s="34">
        <v>43462</v>
      </c>
      <c r="B74" s="40" t="s">
        <v>9</v>
      </c>
      <c r="C74" s="40" t="s">
        <v>86</v>
      </c>
      <c r="D74" s="5">
        <v>1.63</v>
      </c>
      <c r="E74" s="5">
        <v>1.38</v>
      </c>
      <c r="F74" s="6">
        <v>10</v>
      </c>
      <c r="G74" s="61">
        <f t="shared" si="10"/>
        <v>0.18115942028985499</v>
      </c>
      <c r="H74" s="62">
        <f t="shared" si="11"/>
        <v>1.8115942028985499</v>
      </c>
      <c r="I74" s="3" t="s">
        <v>15</v>
      </c>
      <c r="J74" s="69">
        <f t="shared" si="16"/>
        <v>6.2999999999999972</v>
      </c>
      <c r="L74" s="45">
        <f t="shared" si="17"/>
        <v>0</v>
      </c>
      <c r="M74" s="46">
        <f t="shared" si="18"/>
        <v>6.2999999999999972</v>
      </c>
    </row>
    <row r="75" spans="1:17" x14ac:dyDescent="0.3">
      <c r="A75" s="34">
        <v>43462</v>
      </c>
      <c r="B75" s="40" t="s">
        <v>9</v>
      </c>
      <c r="C75" s="40" t="s">
        <v>90</v>
      </c>
      <c r="D75" s="5">
        <v>1.67</v>
      </c>
      <c r="E75" s="5">
        <v>1.21</v>
      </c>
      <c r="F75" s="6">
        <v>20</v>
      </c>
      <c r="G75" s="61">
        <f t="shared" si="10"/>
        <v>0.38016528925619841</v>
      </c>
      <c r="H75" s="62">
        <f t="shared" si="11"/>
        <v>7.6033057851239683</v>
      </c>
      <c r="I75" s="3" t="s">
        <v>16</v>
      </c>
      <c r="J75" s="69">
        <f t="shared" si="16"/>
        <v>-20</v>
      </c>
      <c r="L75" s="45">
        <f t="shared" si="17"/>
        <v>0</v>
      </c>
      <c r="M75" s="46">
        <f t="shared" si="18"/>
        <v>-20</v>
      </c>
    </row>
    <row r="76" spans="1:17" x14ac:dyDescent="0.3">
      <c r="A76" s="34">
        <v>43462</v>
      </c>
      <c r="B76" s="40" t="s">
        <v>9</v>
      </c>
      <c r="C76" s="40" t="s">
        <v>107</v>
      </c>
      <c r="D76" s="5">
        <v>1.77</v>
      </c>
      <c r="E76" s="5">
        <v>1.18</v>
      </c>
      <c r="F76" s="6">
        <v>50</v>
      </c>
      <c r="G76" s="61">
        <f t="shared" si="10"/>
        <v>0.5</v>
      </c>
      <c r="H76" s="62">
        <f t="shared" si="11"/>
        <v>25</v>
      </c>
      <c r="I76" s="3" t="s">
        <v>16</v>
      </c>
      <c r="J76" s="69">
        <f t="shared" si="16"/>
        <v>-50</v>
      </c>
      <c r="L76" s="45">
        <f t="shared" si="17"/>
        <v>0</v>
      </c>
      <c r="M76" s="46">
        <f t="shared" si="18"/>
        <v>-50</v>
      </c>
    </row>
    <row r="77" spans="1:17" x14ac:dyDescent="0.3">
      <c r="A77" s="34">
        <v>43462</v>
      </c>
      <c r="B77" s="40" t="s">
        <v>9</v>
      </c>
      <c r="C77" s="40" t="s">
        <v>108</v>
      </c>
      <c r="D77" s="5">
        <v>2.0099999999999998</v>
      </c>
      <c r="E77" s="5">
        <v>1.29</v>
      </c>
      <c r="F77" s="6">
        <v>50</v>
      </c>
      <c r="G77" s="61">
        <f t="shared" si="10"/>
        <v>0.55813953488372081</v>
      </c>
      <c r="H77" s="62">
        <f t="shared" si="11"/>
        <v>27.906976744186039</v>
      </c>
      <c r="I77" s="3" t="s">
        <v>16</v>
      </c>
      <c r="J77" s="69">
        <f t="shared" si="16"/>
        <v>-50</v>
      </c>
      <c r="L77" s="45">
        <f t="shared" si="17"/>
        <v>0</v>
      </c>
      <c r="M77" s="46">
        <f t="shared" si="18"/>
        <v>-50</v>
      </c>
    </row>
    <row r="78" spans="1:17" x14ac:dyDescent="0.3">
      <c r="A78" s="34">
        <v>43462</v>
      </c>
      <c r="B78" s="40" t="s">
        <v>9</v>
      </c>
      <c r="C78" s="40" t="s">
        <v>109</v>
      </c>
      <c r="D78" s="5">
        <v>1.77</v>
      </c>
      <c r="E78" s="5">
        <v>1.21</v>
      </c>
      <c r="F78" s="6">
        <v>50</v>
      </c>
      <c r="G78" s="61">
        <f t="shared" si="10"/>
        <v>0.46280991735537191</v>
      </c>
      <c r="H78" s="62">
        <f t="shared" si="11"/>
        <v>23.140495867768596</v>
      </c>
      <c r="I78" s="84" t="s">
        <v>15</v>
      </c>
      <c r="J78" s="69">
        <f t="shared" si="16"/>
        <v>38.5</v>
      </c>
      <c r="L78" s="45">
        <f t="shared" si="17"/>
        <v>0</v>
      </c>
      <c r="M78" s="46">
        <f t="shared" si="18"/>
        <v>38.5</v>
      </c>
    </row>
    <row r="79" spans="1:17" x14ac:dyDescent="0.3">
      <c r="A79" s="34">
        <v>43462</v>
      </c>
      <c r="B79" s="40" t="s">
        <v>9</v>
      </c>
      <c r="C79" s="40" t="s">
        <v>110</v>
      </c>
      <c r="D79" s="5">
        <v>1.73</v>
      </c>
      <c r="E79" s="5">
        <v>1.25</v>
      </c>
      <c r="F79" s="6">
        <v>50</v>
      </c>
      <c r="G79" s="61">
        <f t="shared" si="10"/>
        <v>0.3839999999999999</v>
      </c>
      <c r="H79" s="62">
        <f t="shared" si="11"/>
        <v>19.199999999999996</v>
      </c>
      <c r="I79" s="3" t="s">
        <v>16</v>
      </c>
      <c r="J79" s="69">
        <f t="shared" si="16"/>
        <v>-50</v>
      </c>
      <c r="L79" s="45">
        <f t="shared" si="17"/>
        <v>0</v>
      </c>
      <c r="M79" s="46">
        <f t="shared" si="18"/>
        <v>-50</v>
      </c>
    </row>
    <row r="80" spans="1:17" x14ac:dyDescent="0.3">
      <c r="A80" s="34">
        <v>43462</v>
      </c>
      <c r="B80" s="40" t="s">
        <v>9</v>
      </c>
      <c r="C80" s="40" t="s">
        <v>111</v>
      </c>
      <c r="D80" s="5">
        <v>1.77</v>
      </c>
      <c r="E80" s="5">
        <v>1.48</v>
      </c>
      <c r="F80" s="6">
        <v>10</v>
      </c>
      <c r="G80" s="61">
        <f t="shared" si="10"/>
        <v>0.19594594594594605</v>
      </c>
      <c r="H80" s="62">
        <f t="shared" si="11"/>
        <v>1.9594594594594605</v>
      </c>
      <c r="I80" s="84" t="s">
        <v>16</v>
      </c>
      <c r="J80" s="69">
        <f t="shared" si="16"/>
        <v>-10</v>
      </c>
      <c r="L80" s="45">
        <f t="shared" si="17"/>
        <v>0</v>
      </c>
      <c r="M80" s="46">
        <f t="shared" si="18"/>
        <v>-10</v>
      </c>
    </row>
    <row r="81" spans="1:14" x14ac:dyDescent="0.3">
      <c r="A81" s="34">
        <v>43462</v>
      </c>
      <c r="B81" s="40" t="s">
        <v>9</v>
      </c>
      <c r="C81" s="40" t="s">
        <v>52</v>
      </c>
      <c r="D81" s="5">
        <v>2.15</v>
      </c>
      <c r="E81" s="5">
        <v>1.6</v>
      </c>
      <c r="F81" s="6">
        <v>20</v>
      </c>
      <c r="G81" s="61">
        <f t="shared" si="10"/>
        <v>0.34374999999999978</v>
      </c>
      <c r="H81" s="62">
        <f t="shared" si="11"/>
        <v>6.8749999999999956</v>
      </c>
      <c r="I81" s="3" t="s">
        <v>15</v>
      </c>
      <c r="J81" s="69">
        <f t="shared" si="16"/>
        <v>23</v>
      </c>
      <c r="L81" s="45">
        <f t="shared" si="17"/>
        <v>0</v>
      </c>
      <c r="M81" s="46">
        <f t="shared" si="18"/>
        <v>23</v>
      </c>
    </row>
    <row r="82" spans="1:14" x14ac:dyDescent="0.3">
      <c r="A82" s="34">
        <v>43462</v>
      </c>
      <c r="B82" s="40" t="s">
        <v>9</v>
      </c>
      <c r="C82" s="40" t="s">
        <v>112</v>
      </c>
      <c r="D82" s="5">
        <v>1.75</v>
      </c>
      <c r="E82" s="5">
        <v>1.48</v>
      </c>
      <c r="F82" s="6">
        <v>10</v>
      </c>
      <c r="G82" s="61">
        <f t="shared" si="10"/>
        <v>0.18243243243243246</v>
      </c>
      <c r="H82" s="62">
        <f t="shared" si="11"/>
        <v>1.8243243243243246</v>
      </c>
      <c r="I82" s="84" t="s">
        <v>15</v>
      </c>
      <c r="J82" s="69">
        <f t="shared" si="16"/>
        <v>7.5</v>
      </c>
      <c r="L82" s="45">
        <f t="shared" si="17"/>
        <v>0</v>
      </c>
      <c r="M82" s="46">
        <f t="shared" si="18"/>
        <v>7.5</v>
      </c>
    </row>
    <row r="83" spans="1:14" x14ac:dyDescent="0.3">
      <c r="A83" s="34">
        <v>43462</v>
      </c>
      <c r="B83" s="40" t="s">
        <v>10</v>
      </c>
      <c r="C83" s="40" t="s">
        <v>99</v>
      </c>
      <c r="D83" s="5">
        <v>1.95</v>
      </c>
      <c r="E83" s="5">
        <v>1.54</v>
      </c>
      <c r="F83" s="6">
        <v>10</v>
      </c>
      <c r="G83" s="61">
        <f t="shared" si="10"/>
        <v>0.26623376623376616</v>
      </c>
      <c r="H83" s="62">
        <f t="shared" si="11"/>
        <v>2.6623376623376616</v>
      </c>
      <c r="I83" s="84" t="s">
        <v>15</v>
      </c>
      <c r="J83" s="69">
        <f t="shared" si="16"/>
        <v>9.5</v>
      </c>
      <c r="L83" s="45">
        <f t="shared" si="17"/>
        <v>0</v>
      </c>
      <c r="M83" s="46">
        <f t="shared" si="18"/>
        <v>9.5</v>
      </c>
    </row>
    <row r="84" spans="1:14" x14ac:dyDescent="0.3">
      <c r="A84" s="34">
        <v>43462</v>
      </c>
      <c r="B84" s="40" t="s">
        <v>10</v>
      </c>
      <c r="C84" s="40" t="s">
        <v>111</v>
      </c>
      <c r="D84" s="5">
        <v>1.87</v>
      </c>
      <c r="E84" s="5">
        <v>1.48</v>
      </c>
      <c r="F84" s="6">
        <v>10</v>
      </c>
      <c r="G84" s="61">
        <f t="shared" si="10"/>
        <v>0.2635135135135136</v>
      </c>
      <c r="H84" s="62">
        <f t="shared" si="11"/>
        <v>2.635135135135136</v>
      </c>
      <c r="I84" s="84" t="s">
        <v>16</v>
      </c>
      <c r="J84" s="69">
        <f t="shared" si="16"/>
        <v>-10</v>
      </c>
      <c r="L84" s="45">
        <f t="shared" si="17"/>
        <v>0</v>
      </c>
      <c r="M84" s="46">
        <f t="shared" si="18"/>
        <v>-10</v>
      </c>
    </row>
    <row r="85" spans="1:14" x14ac:dyDescent="0.3">
      <c r="A85" s="34">
        <v>43462</v>
      </c>
      <c r="B85" s="40" t="s">
        <v>5</v>
      </c>
      <c r="C85" s="40" t="s">
        <v>113</v>
      </c>
      <c r="D85" s="5">
        <v>1.95</v>
      </c>
      <c r="E85" s="5">
        <v>1.8</v>
      </c>
      <c r="F85" s="6">
        <v>30</v>
      </c>
      <c r="G85" s="61">
        <f t="shared" ref="G85:G105" si="19">D85/E85-1</f>
        <v>8.3333333333333259E-2</v>
      </c>
      <c r="H85" s="62">
        <f t="shared" ref="H85:H105" si="20">F85*G85</f>
        <v>2.4999999999999978</v>
      </c>
      <c r="I85" s="84" t="s">
        <v>15</v>
      </c>
      <c r="J85" s="69">
        <f t="shared" si="16"/>
        <v>28.5</v>
      </c>
      <c r="K85" s="71">
        <v>0.05</v>
      </c>
      <c r="L85" s="45">
        <f t="shared" si="17"/>
        <v>-1.43</v>
      </c>
      <c r="M85" s="46">
        <f t="shared" si="18"/>
        <v>27.07</v>
      </c>
    </row>
    <row r="86" spans="1:14" x14ac:dyDescent="0.3">
      <c r="A86" s="34">
        <v>43462</v>
      </c>
      <c r="B86" s="40" t="s">
        <v>9</v>
      </c>
      <c r="C86" s="40" t="s">
        <v>52</v>
      </c>
      <c r="D86" s="5">
        <v>2.17</v>
      </c>
      <c r="E86" s="5">
        <v>1.6</v>
      </c>
      <c r="F86" s="6">
        <v>15</v>
      </c>
      <c r="G86" s="61">
        <f t="shared" si="19"/>
        <v>0.35624999999999996</v>
      </c>
      <c r="H86" s="62">
        <f t="shared" si="20"/>
        <v>5.3437499999999991</v>
      </c>
      <c r="I86" s="3" t="s">
        <v>15</v>
      </c>
      <c r="J86" s="69">
        <f t="shared" si="16"/>
        <v>17.549999999999997</v>
      </c>
      <c r="L86" s="45">
        <f t="shared" si="17"/>
        <v>0</v>
      </c>
      <c r="M86" s="46">
        <f t="shared" si="18"/>
        <v>17.549999999999997</v>
      </c>
    </row>
    <row r="87" spans="1:14" s="1" customFormat="1" x14ac:dyDescent="0.3">
      <c r="A87" s="36">
        <v>43468</v>
      </c>
      <c r="B87" s="43" t="s">
        <v>10</v>
      </c>
      <c r="C87" s="1" t="s">
        <v>114</v>
      </c>
      <c r="D87" s="7">
        <v>2</v>
      </c>
      <c r="E87" s="7">
        <v>1.43</v>
      </c>
      <c r="F87" s="8">
        <v>10</v>
      </c>
      <c r="G87" s="57">
        <f t="shared" si="19"/>
        <v>0.39860139860139876</v>
      </c>
      <c r="H87" s="58">
        <f t="shared" si="20"/>
        <v>3.9860139860139876</v>
      </c>
      <c r="I87" s="4" t="s">
        <v>15</v>
      </c>
      <c r="J87" s="69">
        <f t="shared" ref="J87:J161" si="21">IF(I87="", 0, IF(I87="Win", F87*D87-F87, -F87))</f>
        <v>10</v>
      </c>
      <c r="K87" s="70"/>
      <c r="L87" s="45">
        <f t="shared" ref="L87:L161" si="22">ROUND(-K87*J87, 2)</f>
        <v>0</v>
      </c>
      <c r="M87" s="46">
        <f t="shared" ref="M87:M161" si="23">J87+L87</f>
        <v>10</v>
      </c>
      <c r="N87" s="1" t="b">
        <v>1</v>
      </c>
    </row>
    <row r="88" spans="1:14" x14ac:dyDescent="0.3">
      <c r="A88" s="34">
        <v>43468</v>
      </c>
      <c r="B88" s="40" t="s">
        <v>9</v>
      </c>
      <c r="C88" s="40" t="s">
        <v>115</v>
      </c>
      <c r="D88" s="5">
        <v>1.97</v>
      </c>
      <c r="E88" s="5">
        <v>1.76</v>
      </c>
      <c r="F88" s="6">
        <v>10</v>
      </c>
      <c r="G88" s="61">
        <f t="shared" si="19"/>
        <v>0.11931818181818188</v>
      </c>
      <c r="H88" s="62">
        <f t="shared" si="20"/>
        <v>1.1931818181818188</v>
      </c>
      <c r="I88" s="3" t="s">
        <v>15</v>
      </c>
      <c r="J88" s="69">
        <f t="shared" si="21"/>
        <v>9.6999999999999993</v>
      </c>
      <c r="L88" s="45">
        <f t="shared" si="22"/>
        <v>0</v>
      </c>
      <c r="M88" s="46">
        <f t="shared" si="23"/>
        <v>9.6999999999999993</v>
      </c>
      <c r="N88" t="b">
        <v>1</v>
      </c>
    </row>
    <row r="89" spans="1:14" x14ac:dyDescent="0.3">
      <c r="A89" s="34">
        <v>43468</v>
      </c>
      <c r="B89" s="40" t="s">
        <v>9</v>
      </c>
      <c r="C89" s="40" t="s">
        <v>116</v>
      </c>
      <c r="D89" s="5">
        <v>2.2599999999999998</v>
      </c>
      <c r="E89" s="5">
        <v>1.58</v>
      </c>
      <c r="F89" s="6">
        <v>10</v>
      </c>
      <c r="G89" s="61">
        <f t="shared" si="19"/>
        <v>0.43037974683544289</v>
      </c>
      <c r="H89" s="62">
        <f t="shared" si="20"/>
        <v>4.3037974683544284</v>
      </c>
      <c r="I89" s="3" t="s">
        <v>16</v>
      </c>
      <c r="J89" s="69">
        <f t="shared" si="21"/>
        <v>-10</v>
      </c>
      <c r="L89" s="45">
        <f t="shared" si="22"/>
        <v>0</v>
      </c>
      <c r="M89" s="46">
        <f t="shared" si="23"/>
        <v>-10</v>
      </c>
      <c r="N89" t="b">
        <v>1</v>
      </c>
    </row>
    <row r="90" spans="1:14" x14ac:dyDescent="0.3">
      <c r="A90" s="34">
        <v>43468</v>
      </c>
      <c r="B90" s="40" t="s">
        <v>9</v>
      </c>
      <c r="C90" s="40" t="s">
        <v>117</v>
      </c>
      <c r="D90" s="5">
        <v>1.99</v>
      </c>
      <c r="E90" s="5">
        <v>1.36</v>
      </c>
      <c r="F90" s="6">
        <v>10</v>
      </c>
      <c r="G90" s="61">
        <f t="shared" si="19"/>
        <v>0.46323529411764697</v>
      </c>
      <c r="H90" s="62">
        <f t="shared" si="20"/>
        <v>4.6323529411764692</v>
      </c>
      <c r="I90" s="3" t="s">
        <v>15</v>
      </c>
      <c r="J90" s="69">
        <f t="shared" si="21"/>
        <v>9.8999999999999986</v>
      </c>
      <c r="L90" s="45">
        <f t="shared" si="22"/>
        <v>0</v>
      </c>
      <c r="M90" s="46">
        <f t="shared" si="23"/>
        <v>9.8999999999999986</v>
      </c>
      <c r="N90" t="b">
        <v>1</v>
      </c>
    </row>
    <row r="91" spans="1:14" x14ac:dyDescent="0.3">
      <c r="A91" s="34">
        <v>43468</v>
      </c>
      <c r="B91" s="40" t="s">
        <v>10</v>
      </c>
      <c r="C91" s="85" t="s">
        <v>118</v>
      </c>
      <c r="D91" s="86">
        <v>2</v>
      </c>
      <c r="E91" s="86">
        <v>1.43</v>
      </c>
      <c r="F91" s="87">
        <v>10</v>
      </c>
      <c r="G91" s="88">
        <f t="shared" si="19"/>
        <v>0.39860139860139876</v>
      </c>
      <c r="H91" s="89">
        <f t="shared" si="20"/>
        <v>3.9860139860139876</v>
      </c>
      <c r="I91" s="3" t="s">
        <v>15</v>
      </c>
      <c r="J91" s="69">
        <f t="shared" si="21"/>
        <v>10</v>
      </c>
      <c r="L91" s="45">
        <f t="shared" si="22"/>
        <v>0</v>
      </c>
      <c r="M91" s="46">
        <f t="shared" si="23"/>
        <v>10</v>
      </c>
      <c r="N91" t="b">
        <v>1</v>
      </c>
    </row>
    <row r="92" spans="1:14" x14ac:dyDescent="0.3">
      <c r="A92" s="34">
        <v>43468</v>
      </c>
      <c r="B92" s="40" t="s">
        <v>9</v>
      </c>
      <c r="C92" s="85" t="s">
        <v>119</v>
      </c>
      <c r="D92" s="86">
        <v>1.93</v>
      </c>
      <c r="E92" s="86">
        <v>1.7</v>
      </c>
      <c r="F92" s="87">
        <v>10</v>
      </c>
      <c r="G92" s="88">
        <f t="shared" si="19"/>
        <v>0.13529411764705879</v>
      </c>
      <c r="H92" s="89">
        <f t="shared" si="20"/>
        <v>1.3529411764705879</v>
      </c>
      <c r="I92" s="3" t="s">
        <v>15</v>
      </c>
      <c r="J92" s="69">
        <f t="shared" si="21"/>
        <v>9.3000000000000007</v>
      </c>
      <c r="L92" s="45">
        <f t="shared" si="22"/>
        <v>0</v>
      </c>
      <c r="M92" s="46">
        <f t="shared" si="23"/>
        <v>9.3000000000000007</v>
      </c>
      <c r="N92" t="b">
        <v>1</v>
      </c>
    </row>
    <row r="93" spans="1:14" x14ac:dyDescent="0.3">
      <c r="A93" s="34">
        <v>43468</v>
      </c>
      <c r="B93" s="40" t="s">
        <v>9</v>
      </c>
      <c r="C93" s="40" t="s">
        <v>120</v>
      </c>
      <c r="D93" s="5">
        <v>1.83</v>
      </c>
      <c r="E93" s="5">
        <v>1.36</v>
      </c>
      <c r="F93" s="6">
        <v>10</v>
      </c>
      <c r="G93" s="61">
        <f t="shared" si="19"/>
        <v>0.34558823529411753</v>
      </c>
      <c r="H93" s="62">
        <f t="shared" si="20"/>
        <v>3.4558823529411753</v>
      </c>
      <c r="I93" s="3" t="s">
        <v>15</v>
      </c>
      <c r="J93" s="69">
        <f t="shared" si="21"/>
        <v>8.3000000000000007</v>
      </c>
      <c r="L93" s="45">
        <f t="shared" si="22"/>
        <v>0</v>
      </c>
      <c r="M93" s="46">
        <f t="shared" si="23"/>
        <v>8.3000000000000007</v>
      </c>
      <c r="N93" t="b">
        <v>1</v>
      </c>
    </row>
    <row r="94" spans="1:14" x14ac:dyDescent="0.3">
      <c r="A94" s="34">
        <v>43468</v>
      </c>
      <c r="B94" s="40" t="s">
        <v>10</v>
      </c>
      <c r="C94" s="40" t="s">
        <v>121</v>
      </c>
      <c r="D94" s="5">
        <v>1.87</v>
      </c>
      <c r="E94" s="5">
        <v>1.36</v>
      </c>
      <c r="F94" s="6">
        <v>10</v>
      </c>
      <c r="G94" s="61">
        <f t="shared" si="19"/>
        <v>0.375</v>
      </c>
      <c r="H94" s="62">
        <f t="shared" si="20"/>
        <v>3.75</v>
      </c>
      <c r="I94" s="3" t="s">
        <v>15</v>
      </c>
      <c r="J94" s="69">
        <f t="shared" si="21"/>
        <v>8.7000000000000028</v>
      </c>
      <c r="L94" s="45">
        <f t="shared" si="22"/>
        <v>0</v>
      </c>
      <c r="M94" s="46">
        <f t="shared" si="23"/>
        <v>8.7000000000000028</v>
      </c>
      <c r="N94" t="b">
        <v>1</v>
      </c>
    </row>
    <row r="95" spans="1:14" x14ac:dyDescent="0.3">
      <c r="A95" s="34">
        <v>43468</v>
      </c>
      <c r="B95" s="40" t="s">
        <v>10</v>
      </c>
      <c r="C95" s="40" t="s">
        <v>122</v>
      </c>
      <c r="D95" s="5">
        <v>2</v>
      </c>
      <c r="E95" s="5">
        <v>1.5</v>
      </c>
      <c r="F95" s="6">
        <v>10</v>
      </c>
      <c r="G95" s="61">
        <f t="shared" si="19"/>
        <v>0.33333333333333326</v>
      </c>
      <c r="H95" s="62">
        <f t="shared" si="20"/>
        <v>3.3333333333333326</v>
      </c>
      <c r="I95" s="3" t="s">
        <v>15</v>
      </c>
      <c r="J95" s="69">
        <f t="shared" si="21"/>
        <v>10</v>
      </c>
      <c r="L95" s="45">
        <f t="shared" si="22"/>
        <v>0</v>
      </c>
      <c r="M95" s="46">
        <f t="shared" si="23"/>
        <v>10</v>
      </c>
      <c r="N95" t="b">
        <v>1</v>
      </c>
    </row>
    <row r="96" spans="1:14" x14ac:dyDescent="0.3">
      <c r="A96" s="34">
        <v>43468</v>
      </c>
      <c r="B96" s="40" t="s">
        <v>10</v>
      </c>
      <c r="C96" s="40" t="s">
        <v>123</v>
      </c>
      <c r="D96" s="5">
        <v>2.1</v>
      </c>
      <c r="E96" s="5">
        <v>1.76</v>
      </c>
      <c r="F96" s="6">
        <v>242.8</v>
      </c>
      <c r="G96" s="61">
        <f t="shared" si="19"/>
        <v>0.19318181818181812</v>
      </c>
      <c r="H96" s="62">
        <f t="shared" si="20"/>
        <v>46.904545454545442</v>
      </c>
      <c r="I96" s="3" t="s">
        <v>15</v>
      </c>
      <c r="J96" s="69">
        <f t="shared" si="21"/>
        <v>267.08000000000004</v>
      </c>
      <c r="L96" s="45">
        <f t="shared" si="22"/>
        <v>0</v>
      </c>
      <c r="M96" s="46">
        <f t="shared" si="23"/>
        <v>267.08000000000004</v>
      </c>
      <c r="N96" t="b">
        <v>1</v>
      </c>
    </row>
    <row r="97" spans="1:14" x14ac:dyDescent="0.3">
      <c r="A97" s="34">
        <v>43468</v>
      </c>
      <c r="B97" s="40" t="s">
        <v>9</v>
      </c>
      <c r="C97" s="40" t="s">
        <v>124</v>
      </c>
      <c r="D97" s="5">
        <v>2.02</v>
      </c>
      <c r="E97" s="5">
        <v>2.31</v>
      </c>
      <c r="F97" s="6">
        <v>200</v>
      </c>
      <c r="G97" s="61">
        <f t="shared" si="19"/>
        <v>-0.12554112554112551</v>
      </c>
      <c r="H97" s="62">
        <f t="shared" si="20"/>
        <v>-25.108225108225103</v>
      </c>
      <c r="I97" s="3" t="s">
        <v>16</v>
      </c>
      <c r="J97" s="69">
        <f t="shared" si="21"/>
        <v>-200</v>
      </c>
      <c r="L97" s="45">
        <f t="shared" si="22"/>
        <v>0</v>
      </c>
      <c r="M97" s="46">
        <f t="shared" si="23"/>
        <v>-200</v>
      </c>
      <c r="N97" t="b">
        <v>1</v>
      </c>
    </row>
    <row r="98" spans="1:14" x14ac:dyDescent="0.3">
      <c r="A98" s="34">
        <v>43468</v>
      </c>
      <c r="B98" s="40" t="s">
        <v>10</v>
      </c>
      <c r="C98" s="40" t="s">
        <v>125</v>
      </c>
      <c r="D98" s="5">
        <v>1.91</v>
      </c>
      <c r="E98" s="5">
        <v>1.5</v>
      </c>
      <c r="F98" s="6">
        <v>10</v>
      </c>
      <c r="G98" s="61">
        <f t="shared" si="19"/>
        <v>0.27333333333333321</v>
      </c>
      <c r="H98" s="62">
        <f t="shared" si="20"/>
        <v>2.7333333333333321</v>
      </c>
      <c r="I98" s="3" t="s">
        <v>15</v>
      </c>
      <c r="J98" s="69">
        <f t="shared" si="21"/>
        <v>9.0999999999999979</v>
      </c>
      <c r="L98" s="45">
        <f t="shared" si="22"/>
        <v>0</v>
      </c>
      <c r="M98" s="46">
        <f t="shared" si="23"/>
        <v>9.0999999999999979</v>
      </c>
      <c r="N98" t="b">
        <v>1</v>
      </c>
    </row>
    <row r="99" spans="1:14" x14ac:dyDescent="0.3">
      <c r="A99" s="34">
        <v>43468</v>
      </c>
      <c r="B99" s="40" t="s">
        <v>10</v>
      </c>
      <c r="C99" s="40" t="s">
        <v>126</v>
      </c>
      <c r="D99" s="5">
        <v>2.0499999999999998</v>
      </c>
      <c r="E99" s="5">
        <v>1.5</v>
      </c>
      <c r="F99" s="6">
        <v>10</v>
      </c>
      <c r="G99" s="61">
        <f t="shared" si="19"/>
        <v>0.36666666666666647</v>
      </c>
      <c r="H99" s="62">
        <f t="shared" si="20"/>
        <v>3.6666666666666647</v>
      </c>
      <c r="I99" s="3" t="s">
        <v>15</v>
      </c>
      <c r="J99" s="69">
        <f t="shared" si="21"/>
        <v>10.5</v>
      </c>
      <c r="L99" s="45">
        <f t="shared" si="22"/>
        <v>0</v>
      </c>
      <c r="M99" s="46">
        <f t="shared" si="23"/>
        <v>10.5</v>
      </c>
      <c r="N99" t="b">
        <v>1</v>
      </c>
    </row>
    <row r="100" spans="1:14" x14ac:dyDescent="0.3">
      <c r="A100" s="34">
        <v>43468</v>
      </c>
      <c r="B100" s="40" t="s">
        <v>9</v>
      </c>
      <c r="C100" s="40" t="s">
        <v>63</v>
      </c>
      <c r="D100" s="5">
        <v>1.66</v>
      </c>
      <c r="E100" s="5">
        <v>1.36</v>
      </c>
      <c r="F100" s="6">
        <v>10</v>
      </c>
      <c r="G100" s="61">
        <f t="shared" si="19"/>
        <v>0.22058823529411753</v>
      </c>
      <c r="H100" s="62">
        <f t="shared" si="20"/>
        <v>2.2058823529411753</v>
      </c>
      <c r="I100" s="3" t="s">
        <v>15</v>
      </c>
      <c r="J100" s="69">
        <f t="shared" si="21"/>
        <v>6.5999999999999979</v>
      </c>
      <c r="L100" s="45">
        <f t="shared" si="22"/>
        <v>0</v>
      </c>
      <c r="M100" s="46">
        <f t="shared" si="23"/>
        <v>6.5999999999999979</v>
      </c>
      <c r="N100" t="b">
        <v>1</v>
      </c>
    </row>
    <row r="101" spans="1:14" x14ac:dyDescent="0.3">
      <c r="A101" s="34">
        <v>43468</v>
      </c>
      <c r="B101" s="40" t="s">
        <v>10</v>
      </c>
      <c r="C101" s="40" t="s">
        <v>127</v>
      </c>
      <c r="D101" s="5">
        <v>1.77</v>
      </c>
      <c r="E101" s="5">
        <v>1.67</v>
      </c>
      <c r="F101" s="6">
        <v>10</v>
      </c>
      <c r="G101" s="61">
        <f t="shared" si="19"/>
        <v>5.9880239520958112E-2</v>
      </c>
      <c r="H101" s="62">
        <f t="shared" si="20"/>
        <v>0.59880239520958112</v>
      </c>
      <c r="I101" s="3" t="s">
        <v>16</v>
      </c>
      <c r="J101" s="69">
        <f t="shared" si="21"/>
        <v>-10</v>
      </c>
      <c r="L101" s="45">
        <f t="shared" si="22"/>
        <v>0</v>
      </c>
      <c r="M101" s="46">
        <f t="shared" si="23"/>
        <v>-10</v>
      </c>
      <c r="N101" t="b">
        <v>1</v>
      </c>
    </row>
    <row r="102" spans="1:14" x14ac:dyDescent="0.3">
      <c r="A102" s="34">
        <v>43468</v>
      </c>
      <c r="B102" s="40" t="s">
        <v>9</v>
      </c>
      <c r="C102" s="40" t="s">
        <v>128</v>
      </c>
      <c r="D102" s="5">
        <v>1.98</v>
      </c>
      <c r="E102" s="5">
        <v>1.67</v>
      </c>
      <c r="F102" s="6">
        <v>10</v>
      </c>
      <c r="G102" s="61">
        <f t="shared" si="19"/>
        <v>0.18562874251497008</v>
      </c>
      <c r="H102" s="62">
        <f t="shared" si="20"/>
        <v>1.8562874251497008</v>
      </c>
      <c r="I102" s="3" t="s">
        <v>15</v>
      </c>
      <c r="J102" s="69">
        <f t="shared" si="21"/>
        <v>9.8000000000000007</v>
      </c>
      <c r="L102" s="45">
        <f t="shared" si="22"/>
        <v>0</v>
      </c>
      <c r="M102" s="46">
        <f t="shared" si="23"/>
        <v>9.8000000000000007</v>
      </c>
      <c r="N102" t="b">
        <v>1</v>
      </c>
    </row>
    <row r="103" spans="1:14" x14ac:dyDescent="0.3">
      <c r="A103" s="34">
        <v>43468</v>
      </c>
      <c r="B103" s="40" t="s">
        <v>10</v>
      </c>
      <c r="C103" s="40" t="s">
        <v>129</v>
      </c>
      <c r="D103" s="5">
        <v>2.1</v>
      </c>
      <c r="E103" s="5">
        <v>1.5</v>
      </c>
      <c r="F103" s="6">
        <v>10</v>
      </c>
      <c r="G103" s="61">
        <f t="shared" si="19"/>
        <v>0.40000000000000013</v>
      </c>
      <c r="H103" s="62">
        <f t="shared" si="20"/>
        <v>4.0000000000000018</v>
      </c>
      <c r="I103" s="3" t="s">
        <v>15</v>
      </c>
      <c r="J103" s="69">
        <f t="shared" si="21"/>
        <v>11</v>
      </c>
      <c r="L103" s="45">
        <f t="shared" si="22"/>
        <v>0</v>
      </c>
      <c r="M103" s="46">
        <f t="shared" si="23"/>
        <v>11</v>
      </c>
      <c r="N103" t="b">
        <v>1</v>
      </c>
    </row>
    <row r="104" spans="1:14" x14ac:dyDescent="0.3">
      <c r="A104" s="34">
        <v>43468</v>
      </c>
      <c r="B104" s="40" t="s">
        <v>10</v>
      </c>
      <c r="C104" s="40" t="s">
        <v>130</v>
      </c>
      <c r="D104" s="5">
        <v>1.87</v>
      </c>
      <c r="E104" s="5">
        <v>1.67</v>
      </c>
      <c r="F104" s="6">
        <v>10</v>
      </c>
      <c r="G104" s="61">
        <f t="shared" si="19"/>
        <v>0.11976047904191622</v>
      </c>
      <c r="H104" s="62">
        <f t="shared" si="20"/>
        <v>1.1976047904191622</v>
      </c>
      <c r="I104" s="3" t="s">
        <v>15</v>
      </c>
      <c r="J104" s="69">
        <f t="shared" si="21"/>
        <v>8.7000000000000028</v>
      </c>
      <c r="L104" s="45">
        <f t="shared" si="22"/>
        <v>0</v>
      </c>
      <c r="M104" s="46">
        <f t="shared" si="23"/>
        <v>8.7000000000000028</v>
      </c>
      <c r="N104" t="b">
        <v>1</v>
      </c>
    </row>
    <row r="105" spans="1:14" x14ac:dyDescent="0.3">
      <c r="A105" s="34">
        <v>43468</v>
      </c>
      <c r="B105" s="40" t="s">
        <v>10</v>
      </c>
      <c r="C105" s="40" t="s">
        <v>131</v>
      </c>
      <c r="D105" s="5">
        <v>2.15</v>
      </c>
      <c r="E105" s="5">
        <v>1.76</v>
      </c>
      <c r="F105" s="6">
        <v>10</v>
      </c>
      <c r="G105" s="61">
        <f t="shared" si="19"/>
        <v>0.22159090909090895</v>
      </c>
      <c r="H105" s="62">
        <f t="shared" si="20"/>
        <v>2.2159090909090895</v>
      </c>
      <c r="I105" s="3" t="s">
        <v>16</v>
      </c>
      <c r="J105" s="69">
        <f t="shared" si="21"/>
        <v>-10</v>
      </c>
      <c r="L105" s="45">
        <f t="shared" si="22"/>
        <v>0</v>
      </c>
      <c r="M105" s="46">
        <f t="shared" si="23"/>
        <v>-10</v>
      </c>
      <c r="N105" t="b">
        <v>1</v>
      </c>
    </row>
    <row r="106" spans="1:14" x14ac:dyDescent="0.3">
      <c r="A106" s="34">
        <v>43468</v>
      </c>
      <c r="B106" s="40" t="s">
        <v>9</v>
      </c>
      <c r="C106" s="40" t="s">
        <v>124</v>
      </c>
      <c r="D106" s="5">
        <v>2.0499999999999998</v>
      </c>
      <c r="E106" s="5">
        <v>2.31</v>
      </c>
      <c r="F106" s="6">
        <v>42.8</v>
      </c>
      <c r="G106" s="61">
        <f t="shared" ref="G106:G118" si="24">D106/E106-1</f>
        <v>-0.11255411255411263</v>
      </c>
      <c r="H106" s="62">
        <f t="shared" ref="H106:H118" si="25">F106*G106</f>
        <v>-4.8173160173160205</v>
      </c>
      <c r="I106" s="3" t="s">
        <v>16</v>
      </c>
      <c r="J106" s="69">
        <f t="shared" si="21"/>
        <v>-42.8</v>
      </c>
      <c r="L106" s="45">
        <f t="shared" si="22"/>
        <v>0</v>
      </c>
      <c r="M106" s="46">
        <f t="shared" si="23"/>
        <v>-42.8</v>
      </c>
      <c r="N106" t="b">
        <v>1</v>
      </c>
    </row>
    <row r="107" spans="1:14" x14ac:dyDescent="0.3">
      <c r="A107" s="34">
        <v>43468</v>
      </c>
      <c r="B107" s="40" t="s">
        <v>10</v>
      </c>
      <c r="C107" s="40" t="s">
        <v>132</v>
      </c>
      <c r="D107" s="5">
        <v>2</v>
      </c>
      <c r="E107" s="5">
        <v>1.67</v>
      </c>
      <c r="F107" s="6">
        <v>10</v>
      </c>
      <c r="G107" s="61">
        <f t="shared" si="24"/>
        <v>0.19760479041916179</v>
      </c>
      <c r="H107" s="62">
        <f t="shared" si="25"/>
        <v>1.9760479041916179</v>
      </c>
      <c r="I107" s="3" t="s">
        <v>16</v>
      </c>
      <c r="J107" s="69">
        <f t="shared" si="21"/>
        <v>-10</v>
      </c>
      <c r="L107" s="45">
        <f t="shared" si="22"/>
        <v>0</v>
      </c>
      <c r="M107" s="46">
        <f t="shared" si="23"/>
        <v>-10</v>
      </c>
      <c r="N107" t="b">
        <v>1</v>
      </c>
    </row>
    <row r="108" spans="1:14" x14ac:dyDescent="0.3">
      <c r="A108" s="34">
        <v>43468</v>
      </c>
      <c r="B108" s="40" t="s">
        <v>9</v>
      </c>
      <c r="C108" s="40" t="s">
        <v>133</v>
      </c>
      <c r="D108" s="5">
        <v>1.97</v>
      </c>
      <c r="E108" s="5">
        <v>1.61</v>
      </c>
      <c r="F108" s="6">
        <v>10</v>
      </c>
      <c r="G108" s="61">
        <f t="shared" si="24"/>
        <v>0.22360248447204967</v>
      </c>
      <c r="H108" s="62">
        <f t="shared" si="25"/>
        <v>2.2360248447204967</v>
      </c>
      <c r="I108" s="3" t="s">
        <v>15</v>
      </c>
      <c r="J108" s="69">
        <f t="shared" si="21"/>
        <v>9.6999999999999993</v>
      </c>
      <c r="L108" s="45">
        <f t="shared" si="22"/>
        <v>0</v>
      </c>
      <c r="M108" s="46">
        <f t="shared" si="23"/>
        <v>9.6999999999999993</v>
      </c>
      <c r="N108" t="b">
        <v>1</v>
      </c>
    </row>
    <row r="109" spans="1:14" x14ac:dyDescent="0.3">
      <c r="A109" s="34">
        <v>43468</v>
      </c>
      <c r="B109" s="40" t="s">
        <v>9</v>
      </c>
      <c r="C109" s="40" t="s">
        <v>142</v>
      </c>
      <c r="D109" s="5">
        <v>2.0699999999999998</v>
      </c>
      <c r="E109" s="5">
        <v>1.76</v>
      </c>
      <c r="F109" s="6">
        <v>10</v>
      </c>
      <c r="G109" s="61">
        <f t="shared" si="24"/>
        <v>0.17613636363636354</v>
      </c>
      <c r="H109" s="62">
        <f t="shared" si="25"/>
        <v>1.7613636363636354</v>
      </c>
      <c r="I109" s="3" t="s">
        <v>16</v>
      </c>
      <c r="J109" s="69">
        <f t="shared" si="21"/>
        <v>-10</v>
      </c>
      <c r="L109" s="45">
        <f t="shared" si="22"/>
        <v>0</v>
      </c>
      <c r="M109" s="46">
        <f t="shared" si="23"/>
        <v>-10</v>
      </c>
      <c r="N109" t="b">
        <v>1</v>
      </c>
    </row>
    <row r="110" spans="1:14" x14ac:dyDescent="0.3">
      <c r="A110" s="34">
        <v>43468</v>
      </c>
      <c r="B110" s="40" t="s">
        <v>9</v>
      </c>
      <c r="C110" s="40" t="s">
        <v>143</v>
      </c>
      <c r="D110" s="5">
        <v>1.8</v>
      </c>
      <c r="E110" s="5">
        <v>1.67</v>
      </c>
      <c r="F110" s="6">
        <v>10</v>
      </c>
      <c r="G110" s="61">
        <f t="shared" si="24"/>
        <v>7.7844311377245567E-2</v>
      </c>
      <c r="H110" s="62">
        <f t="shared" si="25"/>
        <v>0.77844311377245567</v>
      </c>
      <c r="I110" s="3" t="s">
        <v>15</v>
      </c>
      <c r="J110" s="69">
        <f t="shared" si="21"/>
        <v>8</v>
      </c>
      <c r="L110" s="45">
        <f t="shared" si="22"/>
        <v>0</v>
      </c>
      <c r="M110" s="46">
        <f t="shared" si="23"/>
        <v>8</v>
      </c>
      <c r="N110" t="b">
        <v>1</v>
      </c>
    </row>
    <row r="111" spans="1:14" x14ac:dyDescent="0.3">
      <c r="A111" s="34">
        <v>43468</v>
      </c>
      <c r="B111" s="40" t="s">
        <v>9</v>
      </c>
      <c r="C111" s="40" t="s">
        <v>144</v>
      </c>
      <c r="D111" s="5">
        <v>1.95</v>
      </c>
      <c r="E111" s="5">
        <v>1.3</v>
      </c>
      <c r="F111" s="6">
        <v>10</v>
      </c>
      <c r="G111" s="61">
        <f t="shared" si="24"/>
        <v>0.5</v>
      </c>
      <c r="H111" s="62">
        <f t="shared" si="25"/>
        <v>5</v>
      </c>
      <c r="I111" s="3" t="s">
        <v>16</v>
      </c>
      <c r="J111" s="69">
        <f t="shared" si="21"/>
        <v>-10</v>
      </c>
      <c r="L111" s="45">
        <f t="shared" si="22"/>
        <v>0</v>
      </c>
      <c r="M111" s="46">
        <f t="shared" si="23"/>
        <v>-10</v>
      </c>
      <c r="N111" t="b">
        <v>1</v>
      </c>
    </row>
    <row r="112" spans="1:14" x14ac:dyDescent="0.3">
      <c r="A112" s="34">
        <v>43468</v>
      </c>
      <c r="B112" s="40" t="s">
        <v>9</v>
      </c>
      <c r="C112" s="40" t="s">
        <v>145</v>
      </c>
      <c r="D112" s="5">
        <v>1.91</v>
      </c>
      <c r="E112" s="5">
        <v>1.58</v>
      </c>
      <c r="F112" s="6">
        <v>10</v>
      </c>
      <c r="G112" s="61">
        <f t="shared" si="24"/>
        <v>0.20886075949367089</v>
      </c>
      <c r="H112" s="62">
        <f t="shared" si="25"/>
        <v>2.0886075949367089</v>
      </c>
      <c r="I112" s="3" t="s">
        <v>16</v>
      </c>
      <c r="J112" s="69">
        <f t="shared" si="21"/>
        <v>-10</v>
      </c>
      <c r="L112" s="45">
        <f t="shared" si="22"/>
        <v>0</v>
      </c>
      <c r="M112" s="46">
        <f t="shared" si="23"/>
        <v>-10</v>
      </c>
      <c r="N112" t="b">
        <v>1</v>
      </c>
    </row>
    <row r="113" spans="1:14" x14ac:dyDescent="0.3">
      <c r="A113" s="34">
        <v>43468</v>
      </c>
      <c r="B113" s="40" t="s">
        <v>10</v>
      </c>
      <c r="C113" s="40" t="s">
        <v>146</v>
      </c>
      <c r="D113" s="5">
        <v>2.1</v>
      </c>
      <c r="E113" s="5">
        <v>1.21</v>
      </c>
      <c r="F113" s="6">
        <v>20</v>
      </c>
      <c r="G113" s="61">
        <f t="shared" si="24"/>
        <v>0.73553719008264484</v>
      </c>
      <c r="H113" s="62">
        <f t="shared" si="25"/>
        <v>14.710743801652896</v>
      </c>
      <c r="I113" s="3" t="s">
        <v>15</v>
      </c>
      <c r="J113" s="69">
        <f t="shared" si="21"/>
        <v>22</v>
      </c>
      <c r="L113" s="45">
        <f t="shared" si="22"/>
        <v>0</v>
      </c>
      <c r="M113" s="46">
        <f t="shared" si="23"/>
        <v>22</v>
      </c>
      <c r="N113" t="b">
        <v>1</v>
      </c>
    </row>
    <row r="114" spans="1:14" x14ac:dyDescent="0.3">
      <c r="A114" s="34">
        <v>43468</v>
      </c>
      <c r="B114" s="40" t="s">
        <v>10</v>
      </c>
      <c r="C114" s="40" t="s">
        <v>147</v>
      </c>
      <c r="D114" s="5">
        <v>2.1</v>
      </c>
      <c r="E114" s="5">
        <v>1.32</v>
      </c>
      <c r="F114" s="6">
        <v>20</v>
      </c>
      <c r="G114" s="61">
        <f t="shared" si="24"/>
        <v>0.59090909090909083</v>
      </c>
      <c r="H114" s="62">
        <f t="shared" si="25"/>
        <v>11.818181818181817</v>
      </c>
      <c r="I114" s="3" t="s">
        <v>16</v>
      </c>
      <c r="J114" s="69">
        <f t="shared" si="21"/>
        <v>-20</v>
      </c>
      <c r="L114" s="45">
        <f t="shared" si="22"/>
        <v>0</v>
      </c>
      <c r="M114" s="46">
        <f t="shared" si="23"/>
        <v>-20</v>
      </c>
      <c r="N114" t="b">
        <v>1</v>
      </c>
    </row>
    <row r="115" spans="1:14" x14ac:dyDescent="0.3">
      <c r="A115" s="34">
        <v>43468</v>
      </c>
      <c r="B115" s="40" t="s">
        <v>9</v>
      </c>
      <c r="C115" s="40" t="s">
        <v>148</v>
      </c>
      <c r="D115" s="5">
        <v>1.61</v>
      </c>
      <c r="E115" s="5">
        <v>1.3</v>
      </c>
      <c r="F115" s="6">
        <v>10</v>
      </c>
      <c r="G115" s="61">
        <f t="shared" si="24"/>
        <v>0.2384615384615385</v>
      </c>
      <c r="H115" s="62">
        <f t="shared" si="25"/>
        <v>2.384615384615385</v>
      </c>
      <c r="I115" s="3" t="s">
        <v>16</v>
      </c>
      <c r="J115" s="69">
        <f t="shared" si="21"/>
        <v>-10</v>
      </c>
      <c r="L115" s="45">
        <f t="shared" si="22"/>
        <v>0</v>
      </c>
      <c r="M115" s="46">
        <f t="shared" si="23"/>
        <v>-10</v>
      </c>
      <c r="N115" t="b">
        <v>1</v>
      </c>
    </row>
    <row r="116" spans="1:14" x14ac:dyDescent="0.3">
      <c r="A116" s="34">
        <v>43468</v>
      </c>
      <c r="B116" s="40" t="s">
        <v>10</v>
      </c>
      <c r="C116" s="40" t="s">
        <v>151</v>
      </c>
      <c r="D116" s="5">
        <v>2.0499999999999998</v>
      </c>
      <c r="E116" s="5">
        <v>1.1399999999999999</v>
      </c>
      <c r="F116" s="6">
        <v>20</v>
      </c>
      <c r="G116" s="61">
        <f t="shared" si="24"/>
        <v>0.79824561403508776</v>
      </c>
      <c r="H116" s="62">
        <f t="shared" si="25"/>
        <v>15.964912280701755</v>
      </c>
      <c r="I116" s="3" t="s">
        <v>15</v>
      </c>
      <c r="J116" s="69">
        <f t="shared" si="21"/>
        <v>21</v>
      </c>
      <c r="L116" s="45">
        <f t="shared" si="22"/>
        <v>0</v>
      </c>
      <c r="M116" s="46">
        <f t="shared" si="23"/>
        <v>21</v>
      </c>
      <c r="N116" t="b">
        <v>1</v>
      </c>
    </row>
    <row r="117" spans="1:14" x14ac:dyDescent="0.3">
      <c r="A117" s="34">
        <v>43468</v>
      </c>
      <c r="B117" s="40" t="s">
        <v>9</v>
      </c>
      <c r="C117" s="40" t="s">
        <v>149</v>
      </c>
      <c r="D117" s="5">
        <v>2.09</v>
      </c>
      <c r="E117" s="5">
        <v>1.35</v>
      </c>
      <c r="F117" s="6">
        <v>10</v>
      </c>
      <c r="G117" s="61">
        <f t="shared" si="24"/>
        <v>0.54814814814814805</v>
      </c>
      <c r="H117" s="62">
        <f t="shared" si="25"/>
        <v>5.481481481481481</v>
      </c>
      <c r="I117" s="3" t="s">
        <v>16</v>
      </c>
      <c r="J117" s="69">
        <f t="shared" si="21"/>
        <v>-10</v>
      </c>
      <c r="L117" s="45">
        <f t="shared" si="22"/>
        <v>0</v>
      </c>
      <c r="M117" s="46">
        <f t="shared" si="23"/>
        <v>-10</v>
      </c>
      <c r="N117" t="b">
        <v>1</v>
      </c>
    </row>
    <row r="118" spans="1:14" s="2" customFormat="1" x14ac:dyDescent="0.3">
      <c r="A118" s="37">
        <v>43468</v>
      </c>
      <c r="B118" s="83" t="s">
        <v>9</v>
      </c>
      <c r="C118" s="83" t="s">
        <v>150</v>
      </c>
      <c r="D118" s="56">
        <v>1.75</v>
      </c>
      <c r="E118" s="56">
        <v>1.56</v>
      </c>
      <c r="F118" s="38">
        <v>10</v>
      </c>
      <c r="G118" s="63">
        <f t="shared" si="24"/>
        <v>0.12179487179487181</v>
      </c>
      <c r="H118" s="64">
        <f t="shared" si="25"/>
        <v>1.2179487179487181</v>
      </c>
      <c r="I118" s="39" t="s">
        <v>15</v>
      </c>
      <c r="J118" s="51">
        <f t="shared" si="21"/>
        <v>7.5</v>
      </c>
      <c r="K118" s="39"/>
      <c r="L118" s="20">
        <f t="shared" si="22"/>
        <v>0</v>
      </c>
      <c r="M118" s="72">
        <f t="shared" si="23"/>
        <v>7.5</v>
      </c>
    </row>
    <row r="119" spans="1:14" x14ac:dyDescent="0.3">
      <c r="A119" s="34">
        <v>43469</v>
      </c>
      <c r="B119" s="40" t="s">
        <v>9</v>
      </c>
      <c r="C119" s="40" t="s">
        <v>154</v>
      </c>
      <c r="D119" s="5">
        <v>1.77</v>
      </c>
      <c r="F119" s="6">
        <v>13</v>
      </c>
      <c r="I119" s="3" t="s">
        <v>15</v>
      </c>
      <c r="J119" s="69">
        <f t="shared" si="21"/>
        <v>10.010000000000002</v>
      </c>
      <c r="L119" s="45">
        <f t="shared" si="22"/>
        <v>0</v>
      </c>
      <c r="M119" s="46">
        <f t="shared" si="23"/>
        <v>10.010000000000002</v>
      </c>
    </row>
    <row r="120" spans="1:14" x14ac:dyDescent="0.3">
      <c r="A120" s="34">
        <v>43469</v>
      </c>
      <c r="B120" s="40" t="s">
        <v>5</v>
      </c>
      <c r="C120" s="40" t="s">
        <v>156</v>
      </c>
      <c r="D120" s="5">
        <v>1</v>
      </c>
      <c r="F120" s="6">
        <v>25.32</v>
      </c>
      <c r="I120" s="3" t="s">
        <v>16</v>
      </c>
      <c r="J120" s="69">
        <f t="shared" si="21"/>
        <v>-25.32</v>
      </c>
      <c r="L120" s="45">
        <f t="shared" si="22"/>
        <v>0</v>
      </c>
      <c r="M120" s="46">
        <f t="shared" si="23"/>
        <v>-25.32</v>
      </c>
    </row>
    <row r="121" spans="1:14" x14ac:dyDescent="0.3">
      <c r="A121" s="34">
        <v>43469</v>
      </c>
      <c r="B121" s="40" t="s">
        <v>5</v>
      </c>
      <c r="C121" s="40" t="s">
        <v>157</v>
      </c>
      <c r="D121" s="5">
        <v>2</v>
      </c>
      <c r="F121" s="6">
        <v>100</v>
      </c>
      <c r="I121" s="3" t="s">
        <v>15</v>
      </c>
      <c r="J121" s="69">
        <f t="shared" si="21"/>
        <v>100</v>
      </c>
      <c r="K121" s="71">
        <v>0.05</v>
      </c>
      <c r="L121" s="45">
        <f t="shared" si="22"/>
        <v>-5</v>
      </c>
      <c r="M121" s="46">
        <f t="shared" si="23"/>
        <v>95</v>
      </c>
    </row>
    <row r="122" spans="1:14" x14ac:dyDescent="0.3">
      <c r="A122" s="34">
        <v>43469</v>
      </c>
      <c r="B122" s="40" t="s">
        <v>10</v>
      </c>
      <c r="C122" s="40" t="s">
        <v>52</v>
      </c>
      <c r="D122" s="5">
        <v>2.1</v>
      </c>
      <c r="E122" s="5">
        <v>1.6</v>
      </c>
      <c r="F122" s="6">
        <v>20</v>
      </c>
      <c r="I122" s="3" t="s">
        <v>16</v>
      </c>
      <c r="J122" s="69">
        <f t="shared" si="21"/>
        <v>-20</v>
      </c>
      <c r="L122" s="45">
        <f t="shared" si="22"/>
        <v>0</v>
      </c>
      <c r="M122" s="46">
        <f t="shared" si="23"/>
        <v>-20</v>
      </c>
    </row>
    <row r="123" spans="1:14" x14ac:dyDescent="0.3">
      <c r="A123" s="34">
        <v>43469</v>
      </c>
      <c r="B123" s="40" t="s">
        <v>10</v>
      </c>
      <c r="C123" s="40" t="s">
        <v>155</v>
      </c>
      <c r="D123" s="5">
        <v>2</v>
      </c>
      <c r="F123" s="6">
        <v>10</v>
      </c>
      <c r="I123" s="3" t="s">
        <v>16</v>
      </c>
      <c r="J123" s="69">
        <f t="shared" si="21"/>
        <v>-10</v>
      </c>
      <c r="L123" s="45">
        <f t="shared" si="22"/>
        <v>0</v>
      </c>
      <c r="M123" s="46">
        <f t="shared" si="23"/>
        <v>-10</v>
      </c>
    </row>
    <row r="124" spans="1:14" x14ac:dyDescent="0.3">
      <c r="A124" s="34">
        <v>43469</v>
      </c>
      <c r="B124" s="40" t="s">
        <v>10</v>
      </c>
      <c r="C124" s="40" t="s">
        <v>158</v>
      </c>
      <c r="D124" s="5">
        <v>1.91</v>
      </c>
      <c r="F124" s="6">
        <v>100</v>
      </c>
      <c r="I124" s="3" t="s">
        <v>16</v>
      </c>
      <c r="J124" s="69">
        <f t="shared" si="21"/>
        <v>-100</v>
      </c>
      <c r="L124" s="45">
        <f t="shared" si="22"/>
        <v>0</v>
      </c>
      <c r="M124" s="46">
        <f t="shared" si="23"/>
        <v>-100</v>
      </c>
    </row>
    <row r="125" spans="1:14" s="1" customFormat="1" x14ac:dyDescent="0.3">
      <c r="A125" s="36">
        <v>43470</v>
      </c>
      <c r="B125" s="1" t="s">
        <v>9</v>
      </c>
      <c r="C125" s="1" t="s">
        <v>167</v>
      </c>
      <c r="D125" s="7">
        <v>2.06</v>
      </c>
      <c r="E125" s="7"/>
      <c r="F125" s="8">
        <v>25</v>
      </c>
      <c r="G125" s="57"/>
      <c r="H125" s="58"/>
      <c r="I125" s="4" t="s">
        <v>16</v>
      </c>
      <c r="J125" s="65">
        <f t="shared" si="21"/>
        <v>-25</v>
      </c>
      <c r="K125" s="4"/>
      <c r="L125" s="22">
        <f t="shared" si="22"/>
        <v>0</v>
      </c>
      <c r="M125" s="66">
        <f t="shared" si="23"/>
        <v>-25</v>
      </c>
    </row>
    <row r="126" spans="1:14" x14ac:dyDescent="0.3">
      <c r="A126" s="34">
        <v>43470</v>
      </c>
      <c r="B126" s="40" t="s">
        <v>10</v>
      </c>
      <c r="C126" s="40" t="s">
        <v>168</v>
      </c>
      <c r="D126" s="5">
        <v>2</v>
      </c>
      <c r="F126" s="6">
        <v>25</v>
      </c>
      <c r="I126" s="3" t="s">
        <v>15</v>
      </c>
      <c r="J126" s="69">
        <f t="shared" si="21"/>
        <v>25</v>
      </c>
      <c r="L126" s="45">
        <f t="shared" si="22"/>
        <v>0</v>
      </c>
      <c r="M126" s="46">
        <f t="shared" si="23"/>
        <v>25</v>
      </c>
    </row>
    <row r="127" spans="1:14" x14ac:dyDescent="0.3">
      <c r="A127" s="34">
        <v>43470</v>
      </c>
      <c r="B127" s="40" t="s">
        <v>9</v>
      </c>
      <c r="C127" s="40" t="s">
        <v>169</v>
      </c>
      <c r="D127" s="5">
        <v>2.09</v>
      </c>
      <c r="F127" s="6">
        <v>24</v>
      </c>
      <c r="I127" s="3" t="s">
        <v>15</v>
      </c>
      <c r="J127" s="69">
        <f t="shared" si="21"/>
        <v>26.159999999999997</v>
      </c>
      <c r="L127" s="45">
        <f t="shared" si="22"/>
        <v>0</v>
      </c>
      <c r="M127" s="46">
        <f t="shared" si="23"/>
        <v>26.159999999999997</v>
      </c>
    </row>
    <row r="128" spans="1:14" x14ac:dyDescent="0.3">
      <c r="A128" s="34">
        <v>43470</v>
      </c>
      <c r="B128" s="40" t="s">
        <v>10</v>
      </c>
      <c r="C128" s="40" t="s">
        <v>170</v>
      </c>
      <c r="D128" s="5">
        <v>1.95</v>
      </c>
      <c r="F128" s="6">
        <v>26</v>
      </c>
      <c r="I128" s="3" t="s">
        <v>16</v>
      </c>
      <c r="J128" s="69">
        <f t="shared" si="21"/>
        <v>-26</v>
      </c>
      <c r="L128" s="45">
        <f t="shared" si="22"/>
        <v>0</v>
      </c>
      <c r="M128" s="46">
        <f t="shared" si="23"/>
        <v>-26</v>
      </c>
    </row>
    <row r="129" spans="1:13" x14ac:dyDescent="0.3">
      <c r="A129" s="34">
        <v>43470</v>
      </c>
      <c r="B129" s="40" t="s">
        <v>9</v>
      </c>
      <c r="C129" s="40" t="s">
        <v>171</v>
      </c>
      <c r="D129" s="5">
        <v>2.0299999999999998</v>
      </c>
      <c r="F129" s="6">
        <v>30</v>
      </c>
      <c r="I129" s="3" t="s">
        <v>15</v>
      </c>
      <c r="J129" s="69">
        <f t="shared" si="21"/>
        <v>30.899999999999991</v>
      </c>
      <c r="L129" s="45">
        <f t="shared" si="22"/>
        <v>0</v>
      </c>
      <c r="M129" s="46">
        <f t="shared" si="23"/>
        <v>30.899999999999991</v>
      </c>
    </row>
    <row r="130" spans="1:13" x14ac:dyDescent="0.3">
      <c r="A130" s="34">
        <v>43470</v>
      </c>
      <c r="B130" s="40" t="s">
        <v>10</v>
      </c>
      <c r="C130" s="40" t="s">
        <v>123</v>
      </c>
      <c r="D130" s="5">
        <v>1.8</v>
      </c>
      <c r="F130" s="6">
        <v>31</v>
      </c>
      <c r="I130" s="3" t="s">
        <v>16</v>
      </c>
      <c r="J130" s="69">
        <f t="shared" si="21"/>
        <v>-31</v>
      </c>
      <c r="L130" s="45">
        <f t="shared" si="22"/>
        <v>0</v>
      </c>
      <c r="M130" s="46">
        <f t="shared" si="23"/>
        <v>-31</v>
      </c>
    </row>
    <row r="131" spans="1:13" x14ac:dyDescent="0.3">
      <c r="A131" s="34">
        <v>43470</v>
      </c>
      <c r="B131" s="40" t="s">
        <v>9</v>
      </c>
      <c r="C131" s="40" t="s">
        <v>172</v>
      </c>
      <c r="D131" s="5">
        <v>1.99</v>
      </c>
      <c r="F131" s="6">
        <v>10</v>
      </c>
      <c r="I131" s="3" t="s">
        <v>16</v>
      </c>
      <c r="J131" s="69">
        <f t="shared" si="21"/>
        <v>-10</v>
      </c>
      <c r="L131" s="45">
        <f t="shared" si="22"/>
        <v>0</v>
      </c>
      <c r="M131" s="46">
        <f t="shared" si="23"/>
        <v>-10</v>
      </c>
    </row>
    <row r="132" spans="1:13" x14ac:dyDescent="0.3">
      <c r="A132" s="34">
        <v>43470</v>
      </c>
      <c r="B132" s="40" t="s">
        <v>9</v>
      </c>
      <c r="C132" s="40" t="s">
        <v>173</v>
      </c>
      <c r="D132" s="5">
        <v>1.88</v>
      </c>
      <c r="F132" s="6">
        <v>10</v>
      </c>
      <c r="I132" s="3" t="s">
        <v>16</v>
      </c>
      <c r="J132" s="69">
        <f t="shared" si="21"/>
        <v>-10</v>
      </c>
      <c r="L132" s="45">
        <f t="shared" si="22"/>
        <v>0</v>
      </c>
      <c r="M132" s="46">
        <f t="shared" si="23"/>
        <v>-10</v>
      </c>
    </row>
    <row r="133" spans="1:13" x14ac:dyDescent="0.3">
      <c r="A133" s="34">
        <v>43470</v>
      </c>
      <c r="B133" s="40" t="s">
        <v>9</v>
      </c>
      <c r="C133" s="40" t="s">
        <v>149</v>
      </c>
      <c r="D133" s="5">
        <v>1.92</v>
      </c>
      <c r="F133" s="6">
        <v>10</v>
      </c>
      <c r="I133" s="3" t="s">
        <v>15</v>
      </c>
      <c r="J133" s="69">
        <f t="shared" si="21"/>
        <v>9.1999999999999993</v>
      </c>
      <c r="L133" s="45">
        <f t="shared" si="22"/>
        <v>0</v>
      </c>
      <c r="M133" s="46">
        <f t="shared" si="23"/>
        <v>9.1999999999999993</v>
      </c>
    </row>
    <row r="134" spans="1:13" x14ac:dyDescent="0.3">
      <c r="A134" s="34">
        <v>43470</v>
      </c>
      <c r="B134" s="40" t="s">
        <v>9</v>
      </c>
      <c r="C134" s="40" t="s">
        <v>174</v>
      </c>
      <c r="D134" s="5">
        <v>1.79</v>
      </c>
      <c r="F134" s="6">
        <v>10</v>
      </c>
      <c r="I134" s="3" t="s">
        <v>15</v>
      </c>
      <c r="J134" s="69">
        <f t="shared" si="21"/>
        <v>7.8999999999999986</v>
      </c>
      <c r="L134" s="45">
        <f t="shared" si="22"/>
        <v>0</v>
      </c>
      <c r="M134" s="46">
        <f t="shared" si="23"/>
        <v>7.8999999999999986</v>
      </c>
    </row>
    <row r="135" spans="1:13" x14ac:dyDescent="0.3">
      <c r="A135" s="34">
        <v>43470</v>
      </c>
      <c r="B135" s="40" t="s">
        <v>9</v>
      </c>
      <c r="C135" s="40" t="s">
        <v>175</v>
      </c>
      <c r="D135" s="5">
        <v>2.14</v>
      </c>
      <c r="F135" s="6">
        <v>10</v>
      </c>
      <c r="I135" s="3" t="s">
        <v>16</v>
      </c>
      <c r="J135" s="69">
        <f t="shared" si="21"/>
        <v>-10</v>
      </c>
      <c r="L135" s="45">
        <f t="shared" si="22"/>
        <v>0</v>
      </c>
      <c r="M135" s="46">
        <f t="shared" si="23"/>
        <v>-10</v>
      </c>
    </row>
    <row r="136" spans="1:13" x14ac:dyDescent="0.3">
      <c r="A136" s="34">
        <v>43470</v>
      </c>
      <c r="B136" s="40" t="s">
        <v>9</v>
      </c>
      <c r="C136" s="40" t="s">
        <v>65</v>
      </c>
      <c r="D136" s="5">
        <v>1.86</v>
      </c>
      <c r="F136" s="6">
        <v>10</v>
      </c>
      <c r="I136" s="3" t="s">
        <v>15</v>
      </c>
      <c r="J136" s="69">
        <f t="shared" si="21"/>
        <v>8.6000000000000014</v>
      </c>
      <c r="L136" s="45">
        <f t="shared" si="22"/>
        <v>0</v>
      </c>
      <c r="M136" s="46">
        <f t="shared" si="23"/>
        <v>8.6000000000000014</v>
      </c>
    </row>
    <row r="137" spans="1:13" x14ac:dyDescent="0.3">
      <c r="A137" s="34">
        <v>43470</v>
      </c>
      <c r="B137" s="40" t="s">
        <v>10</v>
      </c>
      <c r="C137" s="40" t="s">
        <v>176</v>
      </c>
      <c r="D137" s="5">
        <v>2.1</v>
      </c>
      <c r="F137" s="6">
        <v>10</v>
      </c>
      <c r="I137" s="3" t="s">
        <v>15</v>
      </c>
      <c r="J137" s="69">
        <f t="shared" si="21"/>
        <v>11</v>
      </c>
      <c r="L137" s="45">
        <f t="shared" si="22"/>
        <v>0</v>
      </c>
      <c r="M137" s="46">
        <f t="shared" si="23"/>
        <v>11</v>
      </c>
    </row>
    <row r="138" spans="1:13" s="2" customFormat="1" x14ac:dyDescent="0.3">
      <c r="A138" s="37">
        <v>43470</v>
      </c>
      <c r="B138" s="83" t="s">
        <v>10</v>
      </c>
      <c r="C138" s="83" t="s">
        <v>177</v>
      </c>
      <c r="D138" s="56">
        <v>1.65</v>
      </c>
      <c r="E138" s="56"/>
      <c r="F138" s="38">
        <v>10</v>
      </c>
      <c r="G138" s="63"/>
      <c r="H138" s="64"/>
      <c r="I138" s="39" t="s">
        <v>15</v>
      </c>
      <c r="J138" s="51">
        <f t="shared" si="21"/>
        <v>6.5</v>
      </c>
      <c r="K138" s="39"/>
      <c r="L138" s="20">
        <f t="shared" si="22"/>
        <v>0</v>
      </c>
      <c r="M138" s="72">
        <f t="shared" si="23"/>
        <v>6.5</v>
      </c>
    </row>
    <row r="139" spans="1:13" x14ac:dyDescent="0.3">
      <c r="A139" s="34">
        <v>43471</v>
      </c>
      <c r="B139" s="40" t="s">
        <v>10</v>
      </c>
      <c r="C139" s="40" t="s">
        <v>178</v>
      </c>
      <c r="D139" s="5">
        <v>1.83</v>
      </c>
      <c r="F139" s="6">
        <v>10</v>
      </c>
      <c r="I139" s="3" t="s">
        <v>15</v>
      </c>
      <c r="J139" s="69">
        <f t="shared" si="21"/>
        <v>8.3000000000000007</v>
      </c>
      <c r="L139" s="45">
        <f t="shared" si="22"/>
        <v>0</v>
      </c>
      <c r="M139" s="46">
        <f t="shared" si="23"/>
        <v>8.3000000000000007</v>
      </c>
    </row>
    <row r="140" spans="1:13" x14ac:dyDescent="0.3">
      <c r="A140" s="34">
        <v>43471</v>
      </c>
      <c r="B140" s="40" t="s">
        <v>10</v>
      </c>
      <c r="C140" s="40" t="s">
        <v>179</v>
      </c>
      <c r="D140" s="5">
        <v>1.91</v>
      </c>
      <c r="F140" s="6">
        <v>10</v>
      </c>
      <c r="I140" s="3" t="s">
        <v>15</v>
      </c>
      <c r="J140" s="69">
        <f t="shared" si="21"/>
        <v>9.0999999999999979</v>
      </c>
      <c r="L140" s="45">
        <f t="shared" si="22"/>
        <v>0</v>
      </c>
      <c r="M140" s="46">
        <f t="shared" si="23"/>
        <v>9.0999999999999979</v>
      </c>
    </row>
    <row r="141" spans="1:13" x14ac:dyDescent="0.3">
      <c r="A141" s="34">
        <v>43471</v>
      </c>
      <c r="B141" s="40" t="s">
        <v>9</v>
      </c>
      <c r="C141" s="40" t="s">
        <v>180</v>
      </c>
      <c r="D141" s="5">
        <v>2.44</v>
      </c>
      <c r="F141" s="6">
        <v>10</v>
      </c>
      <c r="I141" s="3" t="s">
        <v>16</v>
      </c>
      <c r="J141" s="69">
        <f t="shared" si="21"/>
        <v>-10</v>
      </c>
      <c r="L141" s="45">
        <f t="shared" si="22"/>
        <v>0</v>
      </c>
      <c r="M141" s="46">
        <f t="shared" si="23"/>
        <v>-10</v>
      </c>
    </row>
    <row r="142" spans="1:13" x14ac:dyDescent="0.3">
      <c r="A142" s="34">
        <v>43471</v>
      </c>
      <c r="B142" s="40" t="s">
        <v>9</v>
      </c>
      <c r="C142" s="40" t="s">
        <v>181</v>
      </c>
      <c r="D142" s="5">
        <v>2.62</v>
      </c>
      <c r="F142" s="6">
        <v>10</v>
      </c>
      <c r="I142" s="3" t="s">
        <v>16</v>
      </c>
      <c r="J142" s="69">
        <f t="shared" si="21"/>
        <v>-10</v>
      </c>
      <c r="L142" s="45">
        <f t="shared" si="22"/>
        <v>0</v>
      </c>
      <c r="M142" s="46">
        <f t="shared" si="23"/>
        <v>-10</v>
      </c>
    </row>
    <row r="143" spans="1:13" x14ac:dyDescent="0.3">
      <c r="A143" s="34">
        <v>43471</v>
      </c>
      <c r="B143" s="40" t="s">
        <v>9</v>
      </c>
      <c r="C143" s="40" t="s">
        <v>182</v>
      </c>
      <c r="D143" s="5">
        <v>1.81</v>
      </c>
      <c r="F143" s="6">
        <v>10</v>
      </c>
      <c r="I143" s="3" t="s">
        <v>15</v>
      </c>
      <c r="J143" s="69">
        <f t="shared" si="21"/>
        <v>8.1000000000000014</v>
      </c>
      <c r="L143" s="45">
        <f t="shared" si="22"/>
        <v>0</v>
      </c>
      <c r="M143" s="46">
        <f t="shared" si="23"/>
        <v>8.1000000000000014</v>
      </c>
    </row>
    <row r="144" spans="1:13" x14ac:dyDescent="0.3">
      <c r="A144" s="34">
        <v>43471</v>
      </c>
      <c r="B144" s="40" t="s">
        <v>9</v>
      </c>
      <c r="C144" s="40" t="s">
        <v>183</v>
      </c>
      <c r="D144" s="5">
        <v>1.9</v>
      </c>
      <c r="F144" s="6">
        <v>10</v>
      </c>
      <c r="I144" s="3" t="s">
        <v>16</v>
      </c>
      <c r="J144" s="69">
        <f t="shared" si="21"/>
        <v>-10</v>
      </c>
      <c r="L144" s="45">
        <f t="shared" si="22"/>
        <v>0</v>
      </c>
      <c r="M144" s="46">
        <f t="shared" si="23"/>
        <v>-10</v>
      </c>
    </row>
    <row r="145" spans="1:13" x14ac:dyDescent="0.3">
      <c r="A145" s="34">
        <v>43471</v>
      </c>
      <c r="B145" s="40" t="s">
        <v>9</v>
      </c>
      <c r="C145" s="40" t="s">
        <v>129</v>
      </c>
      <c r="D145" s="5">
        <v>1.8</v>
      </c>
      <c r="F145" s="6">
        <v>10</v>
      </c>
      <c r="I145" s="3" t="s">
        <v>15</v>
      </c>
      <c r="J145" s="69">
        <f t="shared" si="21"/>
        <v>8</v>
      </c>
      <c r="L145" s="45">
        <f t="shared" si="22"/>
        <v>0</v>
      </c>
      <c r="M145" s="46">
        <f t="shared" si="23"/>
        <v>8</v>
      </c>
    </row>
    <row r="146" spans="1:13" x14ac:dyDescent="0.3">
      <c r="A146" s="34">
        <v>43471</v>
      </c>
      <c r="B146" s="40" t="s">
        <v>9</v>
      </c>
      <c r="C146" s="40" t="s">
        <v>184</v>
      </c>
      <c r="D146" s="5">
        <v>1.99</v>
      </c>
      <c r="F146" s="6">
        <v>10</v>
      </c>
      <c r="I146" s="3" t="s">
        <v>16</v>
      </c>
      <c r="J146" s="69">
        <f t="shared" si="21"/>
        <v>-10</v>
      </c>
      <c r="L146" s="45">
        <f t="shared" si="22"/>
        <v>0</v>
      </c>
      <c r="M146" s="46">
        <f t="shared" si="23"/>
        <v>-10</v>
      </c>
    </row>
    <row r="147" spans="1:13" x14ac:dyDescent="0.3">
      <c r="A147" s="34">
        <v>43471</v>
      </c>
      <c r="B147" s="40" t="s">
        <v>10</v>
      </c>
      <c r="C147" s="40" t="s">
        <v>186</v>
      </c>
      <c r="D147" s="5">
        <v>1.87</v>
      </c>
      <c r="F147" s="6">
        <v>10</v>
      </c>
      <c r="I147" s="3" t="s">
        <v>16</v>
      </c>
      <c r="J147" s="69">
        <f t="shared" si="21"/>
        <v>-10</v>
      </c>
      <c r="L147" s="45">
        <f t="shared" si="22"/>
        <v>0</v>
      </c>
      <c r="M147" s="46">
        <f t="shared" si="23"/>
        <v>-10</v>
      </c>
    </row>
    <row r="148" spans="1:13" x14ac:dyDescent="0.3">
      <c r="A148" s="34">
        <v>43471</v>
      </c>
      <c r="B148" s="40" t="s">
        <v>10</v>
      </c>
      <c r="C148" s="40" t="s">
        <v>187</v>
      </c>
      <c r="D148" s="5">
        <v>2</v>
      </c>
      <c r="F148" s="6">
        <v>10</v>
      </c>
      <c r="I148" s="3" t="s">
        <v>15</v>
      </c>
      <c r="J148" s="69">
        <f t="shared" si="21"/>
        <v>10</v>
      </c>
      <c r="L148" s="45">
        <f t="shared" si="22"/>
        <v>0</v>
      </c>
      <c r="M148" s="46">
        <f t="shared" si="23"/>
        <v>10</v>
      </c>
    </row>
    <row r="149" spans="1:13" x14ac:dyDescent="0.3">
      <c r="A149" s="34">
        <v>43471</v>
      </c>
      <c r="B149" s="40" t="s">
        <v>10</v>
      </c>
      <c r="C149" s="40" t="s">
        <v>188</v>
      </c>
      <c r="D149" s="5">
        <v>1.83</v>
      </c>
      <c r="F149" s="6">
        <v>10</v>
      </c>
      <c r="I149" s="3" t="s">
        <v>16</v>
      </c>
      <c r="J149" s="69">
        <f t="shared" si="21"/>
        <v>-10</v>
      </c>
      <c r="L149" s="45">
        <f t="shared" si="22"/>
        <v>0</v>
      </c>
      <c r="M149" s="46">
        <f t="shared" si="23"/>
        <v>-10</v>
      </c>
    </row>
    <row r="150" spans="1:13" x14ac:dyDescent="0.3">
      <c r="A150" s="34">
        <v>43471</v>
      </c>
      <c r="B150" s="40" t="s">
        <v>9</v>
      </c>
      <c r="C150" s="40" t="s">
        <v>189</v>
      </c>
      <c r="D150" s="5">
        <v>1.93</v>
      </c>
      <c r="F150" s="6">
        <v>10</v>
      </c>
      <c r="I150" s="3" t="s">
        <v>15</v>
      </c>
      <c r="J150" s="69">
        <f t="shared" si="21"/>
        <v>9.3000000000000007</v>
      </c>
      <c r="L150" s="45">
        <f t="shared" si="22"/>
        <v>0</v>
      </c>
      <c r="M150" s="46">
        <f t="shared" si="23"/>
        <v>9.3000000000000007</v>
      </c>
    </row>
    <row r="151" spans="1:13" x14ac:dyDescent="0.3">
      <c r="A151" s="34">
        <v>43471</v>
      </c>
      <c r="B151" s="40" t="s">
        <v>10</v>
      </c>
      <c r="C151" s="40" t="s">
        <v>190</v>
      </c>
      <c r="D151" s="5">
        <v>2.15</v>
      </c>
      <c r="F151" s="6">
        <v>10</v>
      </c>
      <c r="I151" s="3" t="s">
        <v>16</v>
      </c>
      <c r="J151" s="69">
        <f t="shared" si="21"/>
        <v>-10</v>
      </c>
      <c r="L151" s="45">
        <f t="shared" si="22"/>
        <v>0</v>
      </c>
      <c r="M151" s="46">
        <f t="shared" si="23"/>
        <v>-10</v>
      </c>
    </row>
    <row r="152" spans="1:13" x14ac:dyDescent="0.3">
      <c r="A152" s="34">
        <v>43471</v>
      </c>
      <c r="B152" s="40" t="s">
        <v>10</v>
      </c>
      <c r="C152" s="40" t="s">
        <v>20</v>
      </c>
      <c r="D152" s="5">
        <v>1.8</v>
      </c>
      <c r="F152" s="6">
        <v>10</v>
      </c>
      <c r="I152" s="3" t="s">
        <v>15</v>
      </c>
      <c r="J152" s="69">
        <f t="shared" si="21"/>
        <v>8</v>
      </c>
      <c r="L152" s="45">
        <f t="shared" si="22"/>
        <v>0</v>
      </c>
      <c r="M152" s="46">
        <f t="shared" si="23"/>
        <v>8</v>
      </c>
    </row>
    <row r="153" spans="1:13" x14ac:dyDescent="0.3">
      <c r="A153" s="34">
        <v>43471</v>
      </c>
      <c r="B153" s="40" t="s">
        <v>9</v>
      </c>
      <c r="C153" s="40" t="s">
        <v>191</v>
      </c>
      <c r="D153" s="5">
        <v>1.78</v>
      </c>
      <c r="F153" s="6">
        <v>10</v>
      </c>
      <c r="I153" s="3" t="s">
        <v>16</v>
      </c>
      <c r="J153" s="69">
        <f t="shared" si="21"/>
        <v>-10</v>
      </c>
      <c r="L153" s="45">
        <f t="shared" si="22"/>
        <v>0</v>
      </c>
      <c r="M153" s="46">
        <f t="shared" si="23"/>
        <v>-10</v>
      </c>
    </row>
    <row r="154" spans="1:13" x14ac:dyDescent="0.3">
      <c r="A154" s="34">
        <v>43471</v>
      </c>
      <c r="B154" s="40" t="s">
        <v>9</v>
      </c>
      <c r="C154" s="40" t="s">
        <v>112</v>
      </c>
      <c r="D154" s="5">
        <v>1.81</v>
      </c>
      <c r="F154" s="6">
        <v>10</v>
      </c>
      <c r="I154" s="3" t="s">
        <v>16</v>
      </c>
      <c r="J154" s="69">
        <f t="shared" si="21"/>
        <v>-10</v>
      </c>
      <c r="L154" s="45">
        <f t="shared" si="22"/>
        <v>0</v>
      </c>
      <c r="M154" s="46">
        <f t="shared" si="23"/>
        <v>-10</v>
      </c>
    </row>
    <row r="155" spans="1:13" x14ac:dyDescent="0.3">
      <c r="A155" s="34">
        <v>43471</v>
      </c>
      <c r="B155" s="40" t="s">
        <v>9</v>
      </c>
      <c r="C155" s="40" t="s">
        <v>192</v>
      </c>
      <c r="D155" s="5">
        <v>1.75</v>
      </c>
      <c r="F155" s="6">
        <v>10</v>
      </c>
      <c r="I155" s="3" t="s">
        <v>15</v>
      </c>
      <c r="J155" s="69">
        <f t="shared" si="21"/>
        <v>7.5</v>
      </c>
      <c r="L155" s="45">
        <f t="shared" si="22"/>
        <v>0</v>
      </c>
      <c r="M155" s="46">
        <f t="shared" si="23"/>
        <v>7.5</v>
      </c>
    </row>
    <row r="156" spans="1:13" x14ac:dyDescent="0.3">
      <c r="A156" s="34">
        <v>43471</v>
      </c>
      <c r="B156" s="40" t="s">
        <v>9</v>
      </c>
      <c r="C156" s="40" t="s">
        <v>193</v>
      </c>
      <c r="D156" s="5">
        <v>2.1</v>
      </c>
      <c r="F156" s="6">
        <v>10</v>
      </c>
      <c r="I156" s="3" t="s">
        <v>16</v>
      </c>
      <c r="J156" s="69">
        <f t="shared" si="21"/>
        <v>-10</v>
      </c>
      <c r="L156" s="45">
        <f t="shared" si="22"/>
        <v>0</v>
      </c>
      <c r="M156" s="46">
        <f t="shared" si="23"/>
        <v>-10</v>
      </c>
    </row>
    <row r="157" spans="1:13" x14ac:dyDescent="0.3">
      <c r="A157" s="34">
        <v>43471</v>
      </c>
      <c r="B157" s="40" t="s">
        <v>9</v>
      </c>
      <c r="C157" s="40" t="s">
        <v>150</v>
      </c>
      <c r="D157" s="5">
        <v>1.7</v>
      </c>
      <c r="F157" s="6">
        <v>10</v>
      </c>
      <c r="I157" s="3" t="s">
        <v>16</v>
      </c>
      <c r="J157" s="69">
        <f t="shared" si="21"/>
        <v>-10</v>
      </c>
      <c r="L157" s="45">
        <f t="shared" si="22"/>
        <v>0</v>
      </c>
      <c r="M157" s="46">
        <f t="shared" si="23"/>
        <v>-10</v>
      </c>
    </row>
    <row r="158" spans="1:13" x14ac:dyDescent="0.3">
      <c r="A158" s="34">
        <v>43471</v>
      </c>
      <c r="B158" s="40" t="s">
        <v>9</v>
      </c>
      <c r="C158" s="40" t="s">
        <v>194</v>
      </c>
      <c r="D158" s="5">
        <v>1.98</v>
      </c>
      <c r="F158" s="6">
        <v>10</v>
      </c>
      <c r="I158" s="3" t="s">
        <v>16</v>
      </c>
      <c r="J158" s="69">
        <f t="shared" si="21"/>
        <v>-10</v>
      </c>
      <c r="L158" s="45">
        <f t="shared" si="22"/>
        <v>0</v>
      </c>
      <c r="M158" s="46">
        <f t="shared" si="23"/>
        <v>-10</v>
      </c>
    </row>
    <row r="159" spans="1:13" x14ac:dyDescent="0.3">
      <c r="A159" s="34">
        <v>43471</v>
      </c>
      <c r="B159" s="40" t="s">
        <v>9</v>
      </c>
      <c r="C159" s="40" t="s">
        <v>144</v>
      </c>
      <c r="D159" s="5">
        <v>1.87</v>
      </c>
      <c r="F159" s="6">
        <v>10</v>
      </c>
      <c r="I159" s="3" t="s">
        <v>16</v>
      </c>
      <c r="J159" s="69">
        <f t="shared" si="21"/>
        <v>-10</v>
      </c>
      <c r="L159" s="45">
        <f t="shared" si="22"/>
        <v>0</v>
      </c>
      <c r="M159" s="46">
        <f t="shared" si="23"/>
        <v>-10</v>
      </c>
    </row>
    <row r="160" spans="1:13" x14ac:dyDescent="0.3">
      <c r="A160" s="34">
        <v>43471</v>
      </c>
      <c r="B160" s="40" t="s">
        <v>9</v>
      </c>
      <c r="C160" s="40" t="s">
        <v>177</v>
      </c>
      <c r="D160" s="5">
        <v>1.62</v>
      </c>
      <c r="F160" s="6">
        <v>10</v>
      </c>
      <c r="I160" s="3" t="s">
        <v>15</v>
      </c>
      <c r="J160" s="69">
        <f t="shared" si="21"/>
        <v>6.2000000000000028</v>
      </c>
      <c r="L160" s="45">
        <f t="shared" si="22"/>
        <v>0</v>
      </c>
      <c r="M160" s="46">
        <f t="shared" si="23"/>
        <v>6.2000000000000028</v>
      </c>
    </row>
    <row r="161" spans="1:13" x14ac:dyDescent="0.3">
      <c r="A161" s="34">
        <v>43471</v>
      </c>
      <c r="B161" s="40" t="s">
        <v>9</v>
      </c>
      <c r="C161" s="40" t="s">
        <v>190</v>
      </c>
      <c r="D161" s="5">
        <v>1.94</v>
      </c>
      <c r="F161" s="6">
        <v>10</v>
      </c>
      <c r="I161" s="3" t="s">
        <v>16</v>
      </c>
      <c r="J161" s="69">
        <f t="shared" si="21"/>
        <v>-10</v>
      </c>
      <c r="L161" s="45">
        <f t="shared" si="22"/>
        <v>0</v>
      </c>
      <c r="M161" s="46">
        <f t="shared" si="23"/>
        <v>-10</v>
      </c>
    </row>
    <row r="162" spans="1:13" x14ac:dyDescent="0.3">
      <c r="A162" s="34">
        <v>43471</v>
      </c>
      <c r="B162" s="40" t="s">
        <v>9</v>
      </c>
      <c r="C162" s="40" t="s">
        <v>195</v>
      </c>
      <c r="D162" s="5">
        <v>1.91</v>
      </c>
      <c r="F162" s="6">
        <v>10</v>
      </c>
      <c r="I162" s="3" t="s">
        <v>16</v>
      </c>
      <c r="J162" s="69">
        <f t="shared" ref="J162:J184" si="26">IF(I162="", 0, IF(I162="Win", F162*D162-F162, -F162))</f>
        <v>-10</v>
      </c>
      <c r="L162" s="45">
        <f t="shared" ref="L162:L184" si="27">ROUND(-K162*J162, 2)</f>
        <v>0</v>
      </c>
      <c r="M162" s="46">
        <f t="shared" ref="M162:M184" si="28">J162+L162</f>
        <v>-10</v>
      </c>
    </row>
    <row r="163" spans="1:13" x14ac:dyDescent="0.3">
      <c r="A163" s="34">
        <v>43471</v>
      </c>
      <c r="B163" s="40" t="s">
        <v>9</v>
      </c>
      <c r="C163" s="40" t="s">
        <v>196</v>
      </c>
      <c r="D163" s="5">
        <v>1.76</v>
      </c>
      <c r="F163" s="6">
        <v>10</v>
      </c>
      <c r="I163" s="3" t="s">
        <v>16</v>
      </c>
      <c r="J163" s="69">
        <f t="shared" si="26"/>
        <v>-10</v>
      </c>
      <c r="L163" s="45">
        <f t="shared" si="27"/>
        <v>0</v>
      </c>
      <c r="M163" s="46">
        <f t="shared" si="28"/>
        <v>-10</v>
      </c>
    </row>
    <row r="164" spans="1:13" x14ac:dyDescent="0.3">
      <c r="A164" s="34">
        <v>43471</v>
      </c>
      <c r="B164" s="40" t="s">
        <v>9</v>
      </c>
      <c r="C164" s="40" t="s">
        <v>197</v>
      </c>
      <c r="D164" s="5">
        <v>2.0099999999999998</v>
      </c>
      <c r="F164" s="6">
        <v>10</v>
      </c>
      <c r="I164" s="3" t="s">
        <v>15</v>
      </c>
      <c r="J164" s="69">
        <f t="shared" si="26"/>
        <v>10.099999999999998</v>
      </c>
      <c r="L164" s="45">
        <f t="shared" si="27"/>
        <v>0</v>
      </c>
      <c r="M164" s="46">
        <f t="shared" si="28"/>
        <v>10.099999999999998</v>
      </c>
    </row>
    <row r="165" spans="1:13" x14ac:dyDescent="0.3">
      <c r="A165" s="34">
        <v>43471</v>
      </c>
      <c r="B165" s="40" t="s">
        <v>9</v>
      </c>
      <c r="C165" s="40" t="s">
        <v>198</v>
      </c>
      <c r="D165" s="5">
        <v>2.19</v>
      </c>
      <c r="F165" s="6">
        <v>10</v>
      </c>
      <c r="I165" s="3" t="s">
        <v>15</v>
      </c>
      <c r="J165" s="69">
        <f t="shared" si="26"/>
        <v>11.899999999999999</v>
      </c>
      <c r="L165" s="45">
        <f t="shared" si="27"/>
        <v>0</v>
      </c>
      <c r="M165" s="46">
        <f t="shared" si="28"/>
        <v>11.899999999999999</v>
      </c>
    </row>
    <row r="166" spans="1:13" x14ac:dyDescent="0.3">
      <c r="A166" s="34">
        <v>43471</v>
      </c>
      <c r="B166" s="40" t="s">
        <v>9</v>
      </c>
      <c r="C166" s="40" t="s">
        <v>199</v>
      </c>
      <c r="D166" s="5">
        <v>2.06</v>
      </c>
      <c r="F166" s="6">
        <v>10</v>
      </c>
      <c r="I166" s="3" t="s">
        <v>16</v>
      </c>
      <c r="J166" s="69">
        <f t="shared" si="26"/>
        <v>-10</v>
      </c>
      <c r="L166" s="45">
        <f t="shared" si="27"/>
        <v>0</v>
      </c>
      <c r="M166" s="46">
        <f t="shared" si="28"/>
        <v>-10</v>
      </c>
    </row>
    <row r="167" spans="1:13" x14ac:dyDescent="0.3">
      <c r="A167" s="34">
        <v>43471</v>
      </c>
      <c r="B167" s="40" t="s">
        <v>9</v>
      </c>
      <c r="C167" s="40" t="s">
        <v>200</v>
      </c>
      <c r="D167" s="5">
        <v>2.09</v>
      </c>
      <c r="F167" s="6">
        <v>10</v>
      </c>
      <c r="I167" s="3" t="s">
        <v>15</v>
      </c>
      <c r="J167" s="69">
        <f t="shared" si="26"/>
        <v>10.899999999999999</v>
      </c>
      <c r="L167" s="45">
        <f t="shared" si="27"/>
        <v>0</v>
      </c>
      <c r="M167" s="46">
        <f t="shared" si="28"/>
        <v>10.899999999999999</v>
      </c>
    </row>
    <row r="168" spans="1:13" x14ac:dyDescent="0.3">
      <c r="A168" s="34">
        <v>43471</v>
      </c>
      <c r="B168" s="40" t="s">
        <v>9</v>
      </c>
      <c r="C168" s="40" t="s">
        <v>201</v>
      </c>
      <c r="D168" s="5">
        <v>2.14</v>
      </c>
      <c r="F168" s="6">
        <v>10</v>
      </c>
      <c r="I168" s="3" t="s">
        <v>16</v>
      </c>
      <c r="J168" s="69">
        <f t="shared" si="26"/>
        <v>-10</v>
      </c>
      <c r="L168" s="45">
        <f t="shared" si="27"/>
        <v>0</v>
      </c>
      <c r="M168" s="46">
        <f t="shared" si="28"/>
        <v>-10</v>
      </c>
    </row>
    <row r="169" spans="1:13" x14ac:dyDescent="0.3">
      <c r="A169" s="34">
        <v>43471</v>
      </c>
      <c r="B169" s="40" t="s">
        <v>9</v>
      </c>
      <c r="C169" s="40" t="s">
        <v>202</v>
      </c>
      <c r="D169" s="5">
        <v>1.74</v>
      </c>
      <c r="F169" s="6">
        <v>10</v>
      </c>
      <c r="I169" s="3" t="s">
        <v>15</v>
      </c>
      <c r="J169" s="69">
        <f t="shared" si="26"/>
        <v>7.3999999999999986</v>
      </c>
      <c r="L169" s="45">
        <f t="shared" si="27"/>
        <v>0</v>
      </c>
      <c r="M169" s="46">
        <f t="shared" si="28"/>
        <v>7.3999999999999986</v>
      </c>
    </row>
    <row r="170" spans="1:13" s="1" customFormat="1" x14ac:dyDescent="0.3">
      <c r="A170" s="36">
        <v>43472</v>
      </c>
      <c r="B170" s="43" t="s">
        <v>9</v>
      </c>
      <c r="C170" s="43" t="s">
        <v>117</v>
      </c>
      <c r="D170" s="7">
        <v>1.83</v>
      </c>
      <c r="E170" s="7"/>
      <c r="F170" s="8">
        <v>10</v>
      </c>
      <c r="G170" s="57"/>
      <c r="H170" s="58"/>
      <c r="I170" s="4" t="s">
        <v>15</v>
      </c>
      <c r="J170" s="65">
        <f t="shared" si="26"/>
        <v>8.3000000000000007</v>
      </c>
      <c r="K170" s="4"/>
      <c r="L170" s="22">
        <f t="shared" si="27"/>
        <v>0</v>
      </c>
      <c r="M170" s="66">
        <f t="shared" si="28"/>
        <v>8.3000000000000007</v>
      </c>
    </row>
    <row r="171" spans="1:13" x14ac:dyDescent="0.3">
      <c r="A171" s="34">
        <v>43472</v>
      </c>
      <c r="B171" s="40" t="s">
        <v>9</v>
      </c>
      <c r="C171" s="40" t="s">
        <v>121</v>
      </c>
      <c r="D171" s="5">
        <v>1.84</v>
      </c>
      <c r="F171" s="6">
        <v>10</v>
      </c>
      <c r="I171" s="3" t="s">
        <v>15</v>
      </c>
      <c r="J171" s="69">
        <f t="shared" si="26"/>
        <v>8.4000000000000021</v>
      </c>
      <c r="L171" s="45">
        <f t="shared" si="27"/>
        <v>0</v>
      </c>
      <c r="M171" s="46">
        <f t="shared" si="28"/>
        <v>8.4000000000000021</v>
      </c>
    </row>
    <row r="172" spans="1:13" x14ac:dyDescent="0.3">
      <c r="A172" s="34">
        <v>43472</v>
      </c>
      <c r="B172" s="40" t="s">
        <v>9</v>
      </c>
      <c r="C172" s="40" t="s">
        <v>203</v>
      </c>
      <c r="D172" s="5">
        <v>1.97</v>
      </c>
      <c r="F172" s="6">
        <v>10</v>
      </c>
      <c r="I172" s="3" t="s">
        <v>15</v>
      </c>
      <c r="J172" s="69">
        <f t="shared" si="26"/>
        <v>9.6999999999999993</v>
      </c>
      <c r="L172" s="45">
        <f t="shared" si="27"/>
        <v>0</v>
      </c>
      <c r="M172" s="46">
        <f t="shared" si="28"/>
        <v>9.6999999999999993</v>
      </c>
    </row>
    <row r="173" spans="1:13" x14ac:dyDescent="0.3">
      <c r="A173" s="34">
        <v>43472</v>
      </c>
      <c r="B173" s="40" t="s">
        <v>9</v>
      </c>
      <c r="C173" s="40" t="s">
        <v>204</v>
      </c>
      <c r="D173" s="5">
        <v>2.17</v>
      </c>
      <c r="F173" s="6">
        <v>20</v>
      </c>
      <c r="I173" s="3" t="s">
        <v>15</v>
      </c>
      <c r="J173" s="69">
        <f t="shared" si="26"/>
        <v>23.4</v>
      </c>
      <c r="L173" s="45">
        <f t="shared" si="27"/>
        <v>0</v>
      </c>
      <c r="M173" s="46">
        <f t="shared" si="28"/>
        <v>23.4</v>
      </c>
    </row>
    <row r="174" spans="1:13" x14ac:dyDescent="0.3">
      <c r="A174" s="34">
        <v>43472</v>
      </c>
      <c r="B174" s="40" t="s">
        <v>9</v>
      </c>
      <c r="C174" s="40" t="s">
        <v>205</v>
      </c>
      <c r="D174" s="5">
        <v>2.04</v>
      </c>
      <c r="F174" s="6">
        <v>50</v>
      </c>
      <c r="I174" s="3" t="s">
        <v>16</v>
      </c>
      <c r="J174" s="69">
        <f t="shared" si="26"/>
        <v>-50</v>
      </c>
      <c r="L174" s="45">
        <f t="shared" si="27"/>
        <v>0</v>
      </c>
      <c r="M174" s="46">
        <f t="shared" si="28"/>
        <v>-50</v>
      </c>
    </row>
    <row r="175" spans="1:13" x14ac:dyDescent="0.3">
      <c r="A175" s="34">
        <v>43472</v>
      </c>
      <c r="B175" s="40" t="s">
        <v>9</v>
      </c>
      <c r="C175" s="40" t="s">
        <v>206</v>
      </c>
      <c r="D175" s="5">
        <v>1.99</v>
      </c>
      <c r="F175" s="6">
        <v>10</v>
      </c>
      <c r="I175" s="3" t="s">
        <v>16</v>
      </c>
      <c r="J175" s="69">
        <f t="shared" si="26"/>
        <v>-10</v>
      </c>
      <c r="L175" s="45">
        <f t="shared" si="27"/>
        <v>0</v>
      </c>
      <c r="M175" s="46">
        <f t="shared" si="28"/>
        <v>-10</v>
      </c>
    </row>
    <row r="176" spans="1:13" x14ac:dyDescent="0.3">
      <c r="A176" s="34">
        <v>43472</v>
      </c>
      <c r="B176" s="40" t="s">
        <v>9</v>
      </c>
      <c r="C176" s="40" t="s">
        <v>114</v>
      </c>
      <c r="D176" s="5">
        <v>1.94</v>
      </c>
      <c r="F176" s="6">
        <v>10</v>
      </c>
      <c r="I176" s="3" t="s">
        <v>15</v>
      </c>
      <c r="J176" s="69">
        <f t="shared" si="26"/>
        <v>9.3999999999999986</v>
      </c>
      <c r="L176" s="45">
        <f t="shared" si="27"/>
        <v>0</v>
      </c>
      <c r="M176" s="46">
        <f t="shared" si="28"/>
        <v>9.3999999999999986</v>
      </c>
    </row>
    <row r="177" spans="1:13" x14ac:dyDescent="0.3">
      <c r="A177" s="34">
        <v>43472</v>
      </c>
      <c r="B177" s="40" t="s">
        <v>9</v>
      </c>
      <c r="C177" s="40" t="s">
        <v>207</v>
      </c>
      <c r="D177" s="5">
        <v>1.98</v>
      </c>
      <c r="F177" s="6">
        <v>10</v>
      </c>
      <c r="I177" s="3" t="s">
        <v>15</v>
      </c>
      <c r="J177" s="69">
        <f t="shared" si="26"/>
        <v>9.8000000000000007</v>
      </c>
      <c r="L177" s="45">
        <f t="shared" si="27"/>
        <v>0</v>
      </c>
      <c r="M177" s="46">
        <f t="shared" si="28"/>
        <v>9.8000000000000007</v>
      </c>
    </row>
    <row r="178" spans="1:13" x14ac:dyDescent="0.3">
      <c r="A178" s="34">
        <v>43472</v>
      </c>
      <c r="B178" s="40" t="s">
        <v>9</v>
      </c>
      <c r="C178" s="40" t="s">
        <v>145</v>
      </c>
      <c r="D178" s="5">
        <v>1.91</v>
      </c>
      <c r="F178" s="6">
        <v>10</v>
      </c>
      <c r="I178" s="3" t="s">
        <v>16</v>
      </c>
      <c r="J178" s="69">
        <f t="shared" si="26"/>
        <v>-10</v>
      </c>
      <c r="L178" s="45">
        <f t="shared" si="27"/>
        <v>0</v>
      </c>
      <c r="M178" s="46">
        <f t="shared" si="28"/>
        <v>-10</v>
      </c>
    </row>
    <row r="179" spans="1:13" x14ac:dyDescent="0.3">
      <c r="A179" s="34">
        <v>43472</v>
      </c>
      <c r="B179" s="40" t="s">
        <v>9</v>
      </c>
      <c r="C179" s="40" t="s">
        <v>208</v>
      </c>
      <c r="D179" s="5">
        <v>1.95</v>
      </c>
      <c r="F179" s="6">
        <v>10</v>
      </c>
      <c r="I179" s="3" t="s">
        <v>16</v>
      </c>
      <c r="J179" s="69">
        <f t="shared" si="26"/>
        <v>-10</v>
      </c>
      <c r="L179" s="45">
        <f t="shared" si="27"/>
        <v>0</v>
      </c>
      <c r="M179" s="46">
        <f t="shared" si="28"/>
        <v>-10</v>
      </c>
    </row>
    <row r="180" spans="1:13" x14ac:dyDescent="0.3">
      <c r="A180" s="34">
        <v>43472</v>
      </c>
      <c r="B180" s="40" t="s">
        <v>9</v>
      </c>
      <c r="C180" s="40" t="s">
        <v>209</v>
      </c>
      <c r="D180" s="5">
        <v>1.89</v>
      </c>
      <c r="F180" s="6">
        <v>10</v>
      </c>
      <c r="I180" s="3" t="s">
        <v>16</v>
      </c>
      <c r="J180" s="69">
        <f t="shared" si="26"/>
        <v>-10</v>
      </c>
      <c r="L180" s="45">
        <f t="shared" si="27"/>
        <v>0</v>
      </c>
      <c r="M180" s="46">
        <f t="shared" si="28"/>
        <v>-10</v>
      </c>
    </row>
    <row r="181" spans="1:13" x14ac:dyDescent="0.3">
      <c r="A181" s="34">
        <v>43472</v>
      </c>
      <c r="B181" s="40" t="s">
        <v>9</v>
      </c>
      <c r="C181" s="40" t="s">
        <v>210</v>
      </c>
      <c r="D181" s="5">
        <v>1.76</v>
      </c>
      <c r="F181" s="6">
        <v>10</v>
      </c>
      <c r="I181" s="3" t="s">
        <v>15</v>
      </c>
      <c r="J181" s="69">
        <f t="shared" si="26"/>
        <v>7.6000000000000014</v>
      </c>
      <c r="L181" s="45">
        <f t="shared" si="27"/>
        <v>0</v>
      </c>
      <c r="M181" s="46">
        <f t="shared" si="28"/>
        <v>7.6000000000000014</v>
      </c>
    </row>
    <row r="182" spans="1:13" x14ac:dyDescent="0.3">
      <c r="A182" s="34">
        <v>43472</v>
      </c>
      <c r="B182" s="40" t="s">
        <v>9</v>
      </c>
      <c r="C182" s="40" t="s">
        <v>211</v>
      </c>
      <c r="D182" s="5">
        <v>2</v>
      </c>
      <c r="F182" s="6">
        <v>10</v>
      </c>
      <c r="I182" s="3" t="s">
        <v>16</v>
      </c>
      <c r="J182" s="69">
        <f t="shared" si="26"/>
        <v>-10</v>
      </c>
      <c r="L182" s="45">
        <f t="shared" si="27"/>
        <v>0</v>
      </c>
      <c r="M182" s="46">
        <f t="shared" si="28"/>
        <v>-10</v>
      </c>
    </row>
    <row r="183" spans="1:13" x14ac:dyDescent="0.3">
      <c r="A183" s="34">
        <v>43472</v>
      </c>
      <c r="B183" s="40" t="s">
        <v>9</v>
      </c>
      <c r="C183" s="40" t="s">
        <v>212</v>
      </c>
      <c r="D183" s="5">
        <v>1.74</v>
      </c>
      <c r="F183" s="6">
        <v>10</v>
      </c>
      <c r="I183" s="3" t="s">
        <v>16</v>
      </c>
      <c r="J183" s="69">
        <f t="shared" si="26"/>
        <v>-10</v>
      </c>
      <c r="L183" s="45">
        <f t="shared" si="27"/>
        <v>0</v>
      </c>
      <c r="M183" s="46">
        <f t="shared" si="28"/>
        <v>-10</v>
      </c>
    </row>
    <row r="184" spans="1:13" s="2" customFormat="1" x14ac:dyDescent="0.3">
      <c r="A184" s="37">
        <v>43472</v>
      </c>
      <c r="B184" s="83" t="s">
        <v>10</v>
      </c>
      <c r="C184" s="83" t="s">
        <v>213</v>
      </c>
      <c r="D184" s="56">
        <v>2</v>
      </c>
      <c r="E184" s="56"/>
      <c r="F184" s="38">
        <v>20</v>
      </c>
      <c r="G184" s="63"/>
      <c r="H184" s="64"/>
      <c r="I184" s="39" t="s">
        <v>15</v>
      </c>
      <c r="J184" s="51">
        <f t="shared" si="26"/>
        <v>20</v>
      </c>
      <c r="K184" s="39"/>
      <c r="L184" s="20">
        <f t="shared" si="27"/>
        <v>0</v>
      </c>
      <c r="M184" s="72">
        <f t="shared" si="28"/>
        <v>20</v>
      </c>
    </row>
    <row r="185" spans="1:13" x14ac:dyDescent="0.3">
      <c r="A185" s="34">
        <v>43473</v>
      </c>
      <c r="B185" s="40" t="s">
        <v>9</v>
      </c>
      <c r="C185" s="40" t="s">
        <v>215</v>
      </c>
      <c r="D185" s="5">
        <v>2.0699999999999998</v>
      </c>
      <c r="F185" s="6">
        <v>10</v>
      </c>
      <c r="I185" s="3" t="s">
        <v>15</v>
      </c>
      <c r="J185" s="69">
        <f t="shared" ref="J185:J210" si="29">IF(I185="", 0, IF(I185="Win", F185*D185-F185, -F185))</f>
        <v>10.7</v>
      </c>
      <c r="L185" s="45">
        <f t="shared" ref="L185:L210" si="30">ROUND(-K185*J185, 2)</f>
        <v>0</v>
      </c>
      <c r="M185" s="46">
        <f t="shared" ref="M185:M210" si="31">J185+L185</f>
        <v>10.7</v>
      </c>
    </row>
    <row r="186" spans="1:13" x14ac:dyDescent="0.3">
      <c r="A186" s="34">
        <v>43473</v>
      </c>
      <c r="B186" t="s">
        <v>9</v>
      </c>
      <c r="C186" s="94" t="s">
        <v>214</v>
      </c>
      <c r="D186" s="5">
        <v>1.91</v>
      </c>
      <c r="F186" s="6">
        <v>10</v>
      </c>
      <c r="I186" s="3" t="s">
        <v>15</v>
      </c>
      <c r="J186" s="69">
        <f t="shared" si="29"/>
        <v>9.0999999999999979</v>
      </c>
      <c r="L186" s="45">
        <f t="shared" si="30"/>
        <v>0</v>
      </c>
      <c r="M186" s="46">
        <f t="shared" si="31"/>
        <v>9.0999999999999979</v>
      </c>
    </row>
    <row r="187" spans="1:13" x14ac:dyDescent="0.3">
      <c r="A187" s="34">
        <v>43473</v>
      </c>
      <c r="B187" t="s">
        <v>9</v>
      </c>
      <c r="C187" s="94" t="s">
        <v>216</v>
      </c>
      <c r="D187" s="5">
        <v>1.95</v>
      </c>
      <c r="F187" s="6">
        <v>10</v>
      </c>
      <c r="I187" s="3" t="s">
        <v>15</v>
      </c>
      <c r="J187" s="69">
        <f t="shared" si="29"/>
        <v>9.5</v>
      </c>
      <c r="L187" s="45">
        <f t="shared" si="30"/>
        <v>0</v>
      </c>
      <c r="M187" s="46">
        <f t="shared" si="31"/>
        <v>9.5</v>
      </c>
    </row>
    <row r="188" spans="1:13" x14ac:dyDescent="0.3">
      <c r="A188" s="34">
        <v>43473</v>
      </c>
      <c r="B188" t="s">
        <v>9</v>
      </c>
      <c r="C188" s="40" t="s">
        <v>217</v>
      </c>
      <c r="D188" s="5">
        <v>1.96</v>
      </c>
      <c r="F188" s="6">
        <v>10</v>
      </c>
      <c r="I188" s="3" t="s">
        <v>15</v>
      </c>
      <c r="J188" s="69">
        <f t="shared" si="29"/>
        <v>9.6000000000000014</v>
      </c>
      <c r="L188" s="45">
        <f t="shared" si="30"/>
        <v>0</v>
      </c>
      <c r="M188" s="46">
        <f t="shared" si="31"/>
        <v>9.6000000000000014</v>
      </c>
    </row>
    <row r="189" spans="1:13" x14ac:dyDescent="0.3">
      <c r="A189" s="34">
        <v>43473</v>
      </c>
      <c r="B189" t="s">
        <v>9</v>
      </c>
      <c r="C189" s="40" t="s">
        <v>218</v>
      </c>
      <c r="D189" s="5">
        <v>1.76</v>
      </c>
      <c r="F189" s="6">
        <v>10</v>
      </c>
      <c r="I189" s="3" t="s">
        <v>16</v>
      </c>
      <c r="J189" s="69">
        <f t="shared" si="29"/>
        <v>-10</v>
      </c>
      <c r="L189" s="45">
        <f t="shared" si="30"/>
        <v>0</v>
      </c>
      <c r="M189" s="46">
        <f t="shared" si="31"/>
        <v>-10</v>
      </c>
    </row>
    <row r="190" spans="1:13" x14ac:dyDescent="0.3">
      <c r="A190" s="34">
        <v>43473</v>
      </c>
      <c r="B190" t="s">
        <v>9</v>
      </c>
      <c r="C190" s="40" t="s">
        <v>219</v>
      </c>
      <c r="D190" s="5">
        <v>1.92</v>
      </c>
      <c r="F190" s="6">
        <v>10</v>
      </c>
      <c r="I190" s="3" t="s">
        <v>16</v>
      </c>
      <c r="J190" s="69">
        <f t="shared" si="29"/>
        <v>-10</v>
      </c>
      <c r="L190" s="45">
        <f t="shared" si="30"/>
        <v>0</v>
      </c>
      <c r="M190" s="46">
        <f t="shared" si="31"/>
        <v>-10</v>
      </c>
    </row>
    <row r="191" spans="1:13" x14ac:dyDescent="0.3">
      <c r="A191" s="34">
        <v>43473</v>
      </c>
      <c r="B191" t="s">
        <v>9</v>
      </c>
      <c r="C191" s="40" t="s">
        <v>220</v>
      </c>
      <c r="D191" s="5">
        <v>2.13</v>
      </c>
      <c r="F191" s="6">
        <v>10</v>
      </c>
      <c r="I191" s="3" t="s">
        <v>16</v>
      </c>
      <c r="J191" s="69">
        <f t="shared" si="29"/>
        <v>-10</v>
      </c>
      <c r="L191" s="45">
        <f t="shared" si="30"/>
        <v>0</v>
      </c>
      <c r="M191" s="46">
        <f t="shared" si="31"/>
        <v>-10</v>
      </c>
    </row>
    <row r="192" spans="1:13" x14ac:dyDescent="0.3">
      <c r="A192" s="34">
        <v>43473</v>
      </c>
      <c r="B192" t="s">
        <v>9</v>
      </c>
      <c r="C192" s="40" t="s">
        <v>191</v>
      </c>
      <c r="D192" s="5">
        <v>1.7</v>
      </c>
      <c r="F192" s="6">
        <v>10</v>
      </c>
      <c r="I192" s="3" t="s">
        <v>15</v>
      </c>
      <c r="J192" s="69">
        <f t="shared" si="29"/>
        <v>7</v>
      </c>
      <c r="L192" s="45">
        <f t="shared" si="30"/>
        <v>0</v>
      </c>
      <c r="M192" s="46">
        <f t="shared" si="31"/>
        <v>7</v>
      </c>
    </row>
    <row r="193" spans="1:13" x14ac:dyDescent="0.3">
      <c r="A193" s="34">
        <v>43473</v>
      </c>
      <c r="B193" t="s">
        <v>9</v>
      </c>
      <c r="C193" s="40" t="s">
        <v>98</v>
      </c>
      <c r="D193" s="5">
        <v>1.65</v>
      </c>
      <c r="F193" s="6">
        <v>10</v>
      </c>
      <c r="I193" s="3" t="s">
        <v>16</v>
      </c>
      <c r="J193" s="69">
        <f t="shared" si="29"/>
        <v>-10</v>
      </c>
      <c r="L193" s="45">
        <f t="shared" si="30"/>
        <v>0</v>
      </c>
      <c r="M193" s="46">
        <f t="shared" si="31"/>
        <v>-10</v>
      </c>
    </row>
    <row r="194" spans="1:13" x14ac:dyDescent="0.3">
      <c r="A194" s="34">
        <v>43473</v>
      </c>
      <c r="B194" t="s">
        <v>9</v>
      </c>
      <c r="C194" s="40" t="s">
        <v>221</v>
      </c>
      <c r="D194" s="5">
        <v>1.74</v>
      </c>
      <c r="F194" s="6">
        <v>10</v>
      </c>
      <c r="I194" s="3" t="s">
        <v>15</v>
      </c>
      <c r="J194" s="69">
        <f t="shared" si="29"/>
        <v>7.3999999999999986</v>
      </c>
      <c r="L194" s="45">
        <f t="shared" si="30"/>
        <v>0</v>
      </c>
      <c r="M194" s="46">
        <f t="shared" si="31"/>
        <v>7.3999999999999986</v>
      </c>
    </row>
    <row r="195" spans="1:13" x14ac:dyDescent="0.3">
      <c r="A195" s="34">
        <v>43473</v>
      </c>
      <c r="B195" t="s">
        <v>9</v>
      </c>
      <c r="C195" s="40" t="s">
        <v>106</v>
      </c>
      <c r="D195" s="5">
        <v>1.95</v>
      </c>
      <c r="F195" s="6">
        <v>10</v>
      </c>
      <c r="I195" s="3" t="s">
        <v>15</v>
      </c>
      <c r="J195" s="69">
        <f t="shared" si="29"/>
        <v>9.5</v>
      </c>
      <c r="L195" s="45">
        <f t="shared" si="30"/>
        <v>0</v>
      </c>
      <c r="M195" s="46">
        <f t="shared" si="31"/>
        <v>9.5</v>
      </c>
    </row>
    <row r="196" spans="1:13" x14ac:dyDescent="0.3">
      <c r="A196" s="34">
        <v>43473</v>
      </c>
      <c r="B196" t="s">
        <v>9</v>
      </c>
      <c r="C196" s="40" t="s">
        <v>222</v>
      </c>
      <c r="D196" s="5">
        <v>2.25</v>
      </c>
      <c r="F196" s="6">
        <v>24</v>
      </c>
      <c r="I196" s="3" t="s">
        <v>15</v>
      </c>
      <c r="J196" s="69">
        <f t="shared" si="29"/>
        <v>30</v>
      </c>
      <c r="L196" s="45">
        <f t="shared" si="30"/>
        <v>0</v>
      </c>
      <c r="M196" s="46">
        <f t="shared" si="31"/>
        <v>30</v>
      </c>
    </row>
    <row r="197" spans="1:13" x14ac:dyDescent="0.3">
      <c r="A197" s="34">
        <v>43473</v>
      </c>
      <c r="B197" t="s">
        <v>10</v>
      </c>
      <c r="C197" s="40" t="s">
        <v>223</v>
      </c>
      <c r="D197" s="5">
        <v>1.87</v>
      </c>
      <c r="F197" s="6">
        <v>28</v>
      </c>
      <c r="I197" s="3" t="s">
        <v>16</v>
      </c>
      <c r="J197" s="69">
        <f t="shared" si="29"/>
        <v>-28</v>
      </c>
      <c r="L197" s="45">
        <f t="shared" si="30"/>
        <v>0</v>
      </c>
      <c r="M197" s="46">
        <f t="shared" si="31"/>
        <v>-28</v>
      </c>
    </row>
    <row r="198" spans="1:13" x14ac:dyDescent="0.3">
      <c r="A198" s="34">
        <v>43473</v>
      </c>
      <c r="B198" t="s">
        <v>9</v>
      </c>
      <c r="C198" s="40" t="s">
        <v>224</v>
      </c>
      <c r="D198" s="5">
        <v>2.04</v>
      </c>
      <c r="F198" s="6">
        <v>10</v>
      </c>
      <c r="I198" s="3" t="s">
        <v>15</v>
      </c>
      <c r="J198" s="69">
        <f t="shared" si="29"/>
        <v>10.399999999999999</v>
      </c>
      <c r="L198" s="45">
        <f t="shared" si="30"/>
        <v>0</v>
      </c>
      <c r="M198" s="46">
        <f t="shared" si="31"/>
        <v>10.399999999999999</v>
      </c>
    </row>
    <row r="199" spans="1:13" x14ac:dyDescent="0.3">
      <c r="A199" s="34">
        <v>43473</v>
      </c>
      <c r="B199" t="s">
        <v>9</v>
      </c>
      <c r="C199" s="40" t="s">
        <v>225</v>
      </c>
      <c r="D199" s="5">
        <v>1.88</v>
      </c>
      <c r="F199" s="6">
        <v>10</v>
      </c>
      <c r="I199" s="3" t="s">
        <v>16</v>
      </c>
      <c r="J199" s="69">
        <f t="shared" si="29"/>
        <v>-10</v>
      </c>
      <c r="L199" s="45">
        <f t="shared" si="30"/>
        <v>0</v>
      </c>
      <c r="M199" s="46">
        <f t="shared" si="31"/>
        <v>-10</v>
      </c>
    </row>
    <row r="200" spans="1:13" x14ac:dyDescent="0.3">
      <c r="A200" s="34">
        <v>43473</v>
      </c>
      <c r="B200" t="s">
        <v>9</v>
      </c>
      <c r="C200" s="40" t="s">
        <v>226</v>
      </c>
      <c r="D200" s="5">
        <v>2.1</v>
      </c>
      <c r="F200" s="6">
        <v>10</v>
      </c>
      <c r="I200" s="3" t="s">
        <v>16</v>
      </c>
      <c r="J200" s="69">
        <f t="shared" si="29"/>
        <v>-10</v>
      </c>
      <c r="L200" s="45">
        <f t="shared" si="30"/>
        <v>0</v>
      </c>
      <c r="M200" s="46">
        <f t="shared" si="31"/>
        <v>-10</v>
      </c>
    </row>
    <row r="201" spans="1:13" x14ac:dyDescent="0.3">
      <c r="A201" s="34">
        <v>43473</v>
      </c>
      <c r="B201" t="s">
        <v>9</v>
      </c>
      <c r="C201" s="40" t="s">
        <v>148</v>
      </c>
      <c r="D201" s="5">
        <v>1.55</v>
      </c>
      <c r="F201" s="6">
        <v>10</v>
      </c>
      <c r="I201" s="3" t="s">
        <v>16</v>
      </c>
      <c r="J201" s="69">
        <f t="shared" si="29"/>
        <v>-10</v>
      </c>
      <c r="L201" s="45">
        <f t="shared" si="30"/>
        <v>0</v>
      </c>
      <c r="M201" s="46">
        <f t="shared" si="31"/>
        <v>-10</v>
      </c>
    </row>
    <row r="202" spans="1:13" x14ac:dyDescent="0.3">
      <c r="A202" s="34">
        <v>43473</v>
      </c>
      <c r="B202" t="s">
        <v>9</v>
      </c>
      <c r="C202" s="40" t="s">
        <v>227</v>
      </c>
      <c r="D202" s="5">
        <v>1.87</v>
      </c>
      <c r="F202" s="6">
        <v>10</v>
      </c>
      <c r="I202" s="3" t="s">
        <v>16</v>
      </c>
      <c r="J202" s="69">
        <f t="shared" si="29"/>
        <v>-10</v>
      </c>
      <c r="L202" s="45">
        <f t="shared" si="30"/>
        <v>0</v>
      </c>
      <c r="M202" s="46">
        <f t="shared" si="31"/>
        <v>-10</v>
      </c>
    </row>
    <row r="203" spans="1:13" x14ac:dyDescent="0.3">
      <c r="A203" s="34">
        <v>43473</v>
      </c>
      <c r="B203" t="s">
        <v>9</v>
      </c>
      <c r="C203" s="40" t="s">
        <v>228</v>
      </c>
      <c r="D203" s="5">
        <v>1.87</v>
      </c>
      <c r="F203" s="6">
        <v>10</v>
      </c>
      <c r="I203" s="3" t="s">
        <v>16</v>
      </c>
      <c r="J203" s="69">
        <f t="shared" si="29"/>
        <v>-10</v>
      </c>
      <c r="L203" s="45">
        <f t="shared" si="30"/>
        <v>0</v>
      </c>
      <c r="M203" s="46">
        <f t="shared" si="31"/>
        <v>-10</v>
      </c>
    </row>
    <row r="204" spans="1:13" x14ac:dyDescent="0.3">
      <c r="A204" s="34">
        <v>43473</v>
      </c>
      <c r="B204" t="s">
        <v>10</v>
      </c>
      <c r="C204" s="40" t="s">
        <v>182</v>
      </c>
      <c r="D204" s="5">
        <v>1.83</v>
      </c>
      <c r="F204" s="6">
        <v>10</v>
      </c>
      <c r="I204" s="3" t="s">
        <v>15</v>
      </c>
      <c r="J204" s="69">
        <f t="shared" si="29"/>
        <v>8.3000000000000007</v>
      </c>
      <c r="L204" s="45">
        <f t="shared" si="30"/>
        <v>0</v>
      </c>
      <c r="M204" s="46">
        <f t="shared" si="31"/>
        <v>8.3000000000000007</v>
      </c>
    </row>
    <row r="205" spans="1:13" s="2" customFormat="1" x14ac:dyDescent="0.3">
      <c r="A205" s="37">
        <v>43473</v>
      </c>
      <c r="B205" s="2" t="s">
        <v>10</v>
      </c>
      <c r="C205" s="83" t="s">
        <v>229</v>
      </c>
      <c r="D205" s="56">
        <v>1.87</v>
      </c>
      <c r="E205" s="56"/>
      <c r="F205" s="38">
        <v>10</v>
      </c>
      <c r="G205" s="63"/>
      <c r="H205" s="64"/>
      <c r="I205" s="39" t="s">
        <v>15</v>
      </c>
      <c r="J205" s="51">
        <f t="shared" si="29"/>
        <v>8.7000000000000028</v>
      </c>
      <c r="K205" s="39"/>
      <c r="L205" s="20">
        <f t="shared" si="30"/>
        <v>0</v>
      </c>
      <c r="M205" s="72">
        <f t="shared" si="31"/>
        <v>8.7000000000000028</v>
      </c>
    </row>
    <row r="206" spans="1:13" x14ac:dyDescent="0.3">
      <c r="A206" s="34">
        <v>43474</v>
      </c>
      <c r="B206" s="40" t="s">
        <v>9</v>
      </c>
      <c r="C206" s="40" t="s">
        <v>231</v>
      </c>
      <c r="D206" s="5">
        <v>2.0099999999999998</v>
      </c>
      <c r="F206" s="6">
        <v>10</v>
      </c>
      <c r="I206" s="3" t="s">
        <v>16</v>
      </c>
      <c r="J206" s="69">
        <f t="shared" si="29"/>
        <v>-10</v>
      </c>
      <c r="L206" s="45">
        <f t="shared" si="30"/>
        <v>0</v>
      </c>
      <c r="M206" s="46">
        <f t="shared" si="31"/>
        <v>-10</v>
      </c>
    </row>
    <row r="207" spans="1:13" x14ac:dyDescent="0.3">
      <c r="A207" s="34">
        <v>43474</v>
      </c>
      <c r="B207" s="40" t="s">
        <v>9</v>
      </c>
      <c r="C207" s="40" t="s">
        <v>177</v>
      </c>
      <c r="D207" s="5">
        <v>1.61</v>
      </c>
      <c r="F207" s="6">
        <v>10</v>
      </c>
      <c r="I207" s="3" t="s">
        <v>16</v>
      </c>
      <c r="J207" s="69">
        <f t="shared" si="29"/>
        <v>-10</v>
      </c>
      <c r="L207" s="45">
        <f t="shared" si="30"/>
        <v>0</v>
      </c>
      <c r="M207" s="46">
        <f t="shared" si="31"/>
        <v>-10</v>
      </c>
    </row>
    <row r="208" spans="1:13" x14ac:dyDescent="0.3">
      <c r="A208" s="34">
        <v>43474</v>
      </c>
      <c r="B208" s="40" t="s">
        <v>9</v>
      </c>
      <c r="C208" s="40" t="s">
        <v>86</v>
      </c>
      <c r="D208" s="5">
        <v>1.77</v>
      </c>
      <c r="F208" s="6">
        <v>10</v>
      </c>
      <c r="I208" s="3" t="s">
        <v>15</v>
      </c>
      <c r="J208" s="69">
        <f t="shared" si="29"/>
        <v>7.6999999999999993</v>
      </c>
      <c r="L208" s="45">
        <f t="shared" si="30"/>
        <v>0</v>
      </c>
      <c r="M208" s="46">
        <f t="shared" si="31"/>
        <v>7.6999999999999993</v>
      </c>
    </row>
    <row r="209" spans="1:13" x14ac:dyDescent="0.3">
      <c r="A209" s="34">
        <v>43474</v>
      </c>
      <c r="B209" s="40" t="s">
        <v>9</v>
      </c>
      <c r="C209" s="40" t="s">
        <v>232</v>
      </c>
      <c r="D209" s="5">
        <v>1.79</v>
      </c>
      <c r="F209" s="6">
        <v>10</v>
      </c>
      <c r="I209" s="3" t="s">
        <v>234</v>
      </c>
      <c r="J209" s="69">
        <f t="shared" si="29"/>
        <v>7.8999999999999986</v>
      </c>
      <c r="L209" s="45">
        <f t="shared" si="30"/>
        <v>0</v>
      </c>
      <c r="M209" s="46">
        <f t="shared" si="31"/>
        <v>7.8999999999999986</v>
      </c>
    </row>
    <row r="210" spans="1:13" x14ac:dyDescent="0.3">
      <c r="A210" s="34">
        <v>43474</v>
      </c>
      <c r="B210" s="40" t="s">
        <v>9</v>
      </c>
      <c r="C210" s="40" t="s">
        <v>233</v>
      </c>
      <c r="D210" s="5">
        <v>2</v>
      </c>
      <c r="F210" s="6">
        <v>10</v>
      </c>
      <c r="I210" s="3" t="s">
        <v>234</v>
      </c>
      <c r="J210" s="69">
        <f t="shared" si="29"/>
        <v>10</v>
      </c>
      <c r="L210" s="45">
        <f t="shared" si="30"/>
        <v>0</v>
      </c>
      <c r="M210" s="46">
        <f t="shared" si="31"/>
        <v>10</v>
      </c>
    </row>
  </sheetData>
  <autoFilter ref="A2:N118" xr:uid="{C495B646-4148-40E1-952F-15C071FCCAB6}"/>
  <conditionalFormatting sqref="I3:I1048576">
    <cfRule type="expression" dxfId="14" priority="15">
      <formula>AND(I3&lt;&gt;"Win", I3&lt;&gt;"")</formula>
    </cfRule>
    <cfRule type="expression" dxfId="13" priority="16">
      <formula>I3="Win"</formula>
    </cfRule>
  </conditionalFormatting>
  <conditionalFormatting sqref="B1:B72 B74:B105 B107:B1048576">
    <cfRule type="cellIs" dxfId="12" priority="11" operator="equal">
      <formula>"Ladbrokes"</formula>
    </cfRule>
    <cfRule type="cellIs" dxfId="11" priority="12" operator="equal">
      <formula>"Sportsbet"</formula>
    </cfRule>
    <cfRule type="cellIs" dxfId="10" priority="13" operator="equal">
      <formula>"Betfair"</formula>
    </cfRule>
  </conditionalFormatting>
  <conditionalFormatting sqref="B73">
    <cfRule type="cellIs" dxfId="9" priority="7" operator="equal">
      <formula>"Ladbrokes"</formula>
    </cfRule>
    <cfRule type="cellIs" dxfId="8" priority="8" operator="equal">
      <formula>"Sportsbet"</formula>
    </cfRule>
    <cfRule type="cellIs" dxfId="7" priority="9" operator="equal">
      <formula>"Betfair"</formula>
    </cfRule>
  </conditionalFormatting>
  <conditionalFormatting sqref="B106">
    <cfRule type="cellIs" dxfId="6" priority="4" operator="equal">
      <formula>"Ladbrokes"</formula>
    </cfRule>
    <cfRule type="cellIs" dxfId="5" priority="5" operator="equal">
      <formula>"Sportsbet"</formula>
    </cfRule>
    <cfRule type="cellIs" dxfId="4" priority="6" operator="equal">
      <formula>"Betfair"</formula>
    </cfRule>
  </conditionalFormatting>
  <conditionalFormatting sqref="C172:C185 C188:C210">
    <cfRule type="cellIs" dxfId="3" priority="1" operator="equal">
      <formula>"Ladbrokes"</formula>
    </cfRule>
    <cfRule type="cellIs" dxfId="2" priority="2" operator="equal">
      <formula>"Sportsbet"</formula>
    </cfRule>
    <cfRule type="cellIs" dxfId="1" priority="3" operator="equal">
      <formula>"Betfair"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0285-E9F1-4DFB-A98F-37EE84445692}">
  <dimension ref="B2:N11"/>
  <sheetViews>
    <sheetView showGridLines="0" workbookViewId="0">
      <selection activeCell="J12" sqref="J12"/>
    </sheetView>
  </sheetViews>
  <sheetFormatPr defaultRowHeight="14.4" x14ac:dyDescent="0.3"/>
  <cols>
    <col min="1" max="1" width="12.88671875" bestFit="1" customWidth="1"/>
    <col min="2" max="2" width="20.6640625" customWidth="1"/>
    <col min="3" max="3" width="13.44140625" bestFit="1" customWidth="1"/>
    <col min="4" max="4" width="10.5546875" bestFit="1" customWidth="1"/>
    <col min="5" max="5" width="15.5546875" customWidth="1"/>
    <col min="6" max="6" width="10.88671875" customWidth="1"/>
    <col min="7" max="8" width="20.6640625" customWidth="1"/>
    <col min="10" max="10" width="10.5546875" style="75" bestFit="1" customWidth="1"/>
    <col min="12" max="13" width="8.88671875" style="13"/>
  </cols>
  <sheetData>
    <row r="2" spans="2:14" x14ac:dyDescent="0.3">
      <c r="B2" s="48" t="s">
        <v>1</v>
      </c>
      <c r="C2" s="77" t="s">
        <v>73</v>
      </c>
      <c r="D2" s="77" t="s">
        <v>103</v>
      </c>
      <c r="E2" s="77" t="s">
        <v>24</v>
      </c>
      <c r="F2" s="44" t="s">
        <v>74</v>
      </c>
      <c r="G2" s="77" t="s">
        <v>75</v>
      </c>
      <c r="H2" s="77" t="s">
        <v>76</v>
      </c>
      <c r="J2" s="76" t="s">
        <v>6</v>
      </c>
      <c r="K2" s="2" t="s">
        <v>1</v>
      </c>
      <c r="L2" s="20" t="s">
        <v>101</v>
      </c>
      <c r="M2" s="20" t="s">
        <v>102</v>
      </c>
      <c r="N2" s="2" t="s">
        <v>153</v>
      </c>
    </row>
    <row r="3" spans="2:14" x14ac:dyDescent="0.3">
      <c r="B3" s="49" t="s">
        <v>5</v>
      </c>
      <c r="C3" s="78">
        <v>118.71</v>
      </c>
      <c r="D3" s="78">
        <f>SUMIFS(Master!F:F,Master!B:B,Exchange!B3)</f>
        <v>215.32</v>
      </c>
      <c r="E3" s="80">
        <f>COUNTIF(Master!B:B,Exchange!B3)</f>
        <v>10</v>
      </c>
      <c r="F3" s="45">
        <f t="shared" ref="F3:F5" si="0">SUMIFS(L:L,K:K, B3)-SUMIFS(M:M,K:K,B3)</f>
        <v>-150</v>
      </c>
      <c r="G3" s="78">
        <f>SUMIFS(Master!M:M, Master!B:B,Exchange!B3)</f>
        <v>131.75</v>
      </c>
      <c r="H3" s="78">
        <f t="shared" ref="H3:H4" si="1">SUM(C3,F3,G3)</f>
        <v>100.46</v>
      </c>
      <c r="J3" s="75">
        <v>43460</v>
      </c>
      <c r="K3" t="s">
        <v>9</v>
      </c>
      <c r="M3" s="13">
        <v>100</v>
      </c>
    </row>
    <row r="4" spans="2:14" x14ac:dyDescent="0.3">
      <c r="B4" s="49" t="s">
        <v>9</v>
      </c>
      <c r="C4" s="78">
        <v>325</v>
      </c>
      <c r="D4" s="78">
        <f>SUMIFS(Master!F:F,Master!B:B,Exchange!B4)</f>
        <v>1753.8</v>
      </c>
      <c r="E4" s="80">
        <f>COUNTIF(Master!B:B,Exchange!B4)</f>
        <v>138</v>
      </c>
      <c r="F4" s="45">
        <f t="shared" si="0"/>
        <v>200</v>
      </c>
      <c r="G4" s="78">
        <f>SUMIFS(Master!M:M, Master!B:B,Exchange!B4)</f>
        <v>-283.63000000000005</v>
      </c>
      <c r="H4" s="78">
        <f t="shared" si="1"/>
        <v>241.36999999999995</v>
      </c>
      <c r="J4" s="75">
        <v>43456</v>
      </c>
      <c r="K4" t="s">
        <v>10</v>
      </c>
      <c r="L4" s="13">
        <v>50</v>
      </c>
    </row>
    <row r="5" spans="2:14" x14ac:dyDescent="0.3">
      <c r="B5" s="49" t="s">
        <v>10</v>
      </c>
      <c r="C5" s="78">
        <v>34.200000000000003</v>
      </c>
      <c r="D5" s="78">
        <f>SUMIFS(Master!F:F,Master!B:B,Exchange!B5)</f>
        <v>984.8</v>
      </c>
      <c r="E5" s="80">
        <f>COUNTIF(Master!B:B,Exchange!B5)</f>
        <v>60</v>
      </c>
      <c r="F5" s="45">
        <f t="shared" si="0"/>
        <v>150</v>
      </c>
      <c r="G5" s="78">
        <f>SUMIFS(Master!M:M, Master!B:B,Exchange!B5)</f>
        <v>208.73000000000008</v>
      </c>
      <c r="H5" s="78">
        <f t="shared" ref="H5:H6" si="2">SUM(C5,F5,G5)</f>
        <v>392.93000000000006</v>
      </c>
      <c r="J5" s="75">
        <v>43461</v>
      </c>
      <c r="K5" t="s">
        <v>10</v>
      </c>
      <c r="L5" s="13">
        <v>100</v>
      </c>
    </row>
    <row r="6" spans="2:14" x14ac:dyDescent="0.3">
      <c r="B6" s="48" t="s">
        <v>77</v>
      </c>
      <c r="C6" s="79">
        <f t="shared" ref="C6:G6" si="3">SUM(C3:C5)</f>
        <v>477.90999999999997</v>
      </c>
      <c r="D6" s="79"/>
      <c r="E6" s="79"/>
      <c r="F6" s="47">
        <f t="shared" si="3"/>
        <v>200</v>
      </c>
      <c r="G6" s="79">
        <f t="shared" si="3"/>
        <v>56.850000000000023</v>
      </c>
      <c r="H6" s="79">
        <f t="shared" si="2"/>
        <v>734.76</v>
      </c>
      <c r="J6" s="75">
        <v>43462</v>
      </c>
      <c r="K6" t="s">
        <v>9</v>
      </c>
      <c r="L6" s="13">
        <v>100</v>
      </c>
    </row>
    <row r="7" spans="2:14" x14ac:dyDescent="0.3">
      <c r="F7" s="50" t="s">
        <v>78</v>
      </c>
      <c r="G7" s="82" t="b">
        <f>G6=Overall!E3</f>
        <v>0</v>
      </c>
      <c r="H7" s="81" t="b">
        <f>H6=SUM(C3:C5,F3:G5)</f>
        <v>1</v>
      </c>
      <c r="J7" s="75">
        <v>43468</v>
      </c>
      <c r="K7" t="s">
        <v>10</v>
      </c>
      <c r="L7" s="13">
        <v>300</v>
      </c>
    </row>
    <row r="8" spans="2:14" x14ac:dyDescent="0.3">
      <c r="J8" s="75">
        <v>43468</v>
      </c>
      <c r="K8" t="s">
        <v>9</v>
      </c>
      <c r="L8" s="13">
        <v>100</v>
      </c>
    </row>
    <row r="9" spans="2:14" x14ac:dyDescent="0.3">
      <c r="J9" s="75">
        <v>43469</v>
      </c>
      <c r="K9" t="s">
        <v>5</v>
      </c>
      <c r="M9" s="13">
        <v>150</v>
      </c>
    </row>
    <row r="10" spans="2:14" x14ac:dyDescent="0.3">
      <c r="J10" s="75">
        <v>43471</v>
      </c>
      <c r="K10" t="s">
        <v>9</v>
      </c>
      <c r="L10" s="13">
        <v>100</v>
      </c>
    </row>
    <row r="11" spans="2:14" x14ac:dyDescent="0.3">
      <c r="J11" s="75">
        <v>43108</v>
      </c>
      <c r="K11" t="s">
        <v>10</v>
      </c>
      <c r="M11" s="13">
        <v>300</v>
      </c>
    </row>
  </sheetData>
  <conditionalFormatting sqref="G7:H7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Day by Day</vt:lpstr>
      <vt:lpstr>Cross</vt:lpstr>
      <vt:lpstr>Arbe</vt:lpstr>
      <vt:lpstr>Master</vt:lpstr>
      <vt:lpstr>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2019-01-09T06:02:59Z</dcterms:modified>
</cp:coreProperties>
</file>