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76C81AD4-BAF4-4C80-8E29-A2B3D8DF900F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Day'!$B$19:$B$36</definedName>
    <definedName name="_xlchart.v1.1" hidden="1">'Day by Day'!$H$18</definedName>
    <definedName name="_xlchart.v1.2" hidden="1">'Day by Day'!$H$19:$H$36</definedName>
    <definedName name="_xlchart.v1.3" hidden="1">'Day by Day'!$B$19:$B$36</definedName>
    <definedName name="_xlchart.v1.4" hidden="1">'Day by Day'!$H$18</definedName>
    <definedName name="_xlchart.v1.5" hidden="1">'Day by Day'!$H$19:$H$36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2" l="1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I36" i="2" l="1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5" i="2" l="1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E6" i="5"/>
  <c r="F6" i="5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36" i="2" s="1"/>
  <c r="J34" i="2" l="1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<sst xmlns="http://schemas.openxmlformats.org/spreadsheetml/2006/main" count="799" uniqueCount="259">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</sst>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236</v>
      </c>
      <c r="C3" s="20">
        <f>SUM(Master!F:F)</f>
        <v>3357.92</v>
      </c>
      <c r="D3" s="20">
        <f>SUM(Master!J:J)</f>
        <v>94.05000000000004</v>
      </c>
      <c r="E3" s="20">
        <f>SUM(Master!M:M)</f>
        <v>86.670000000000044</v>
      </c>
      <c r="F3" s="27">
        <f>E3/C3</f>
        <v>2.5810620860532724E-2</v>
      </c>
      <c r="G3" s="45">
        <f>COUNTIF(Master!$I:$I, G2)</f>
        <v>130</v>
      </c>
      <c r="H3" s="2">
        <f>COUNTIF(Master!$I:$I, H2)</f>
        <v>106</v>
      </c>
      <c r="I3" s="27">
        <f>G3/SUM(G3:H3)</f>
        <v>0.55084745762711862</v>
      </c>
      <c r="J3" s="86">
        <f>SUMPRODUCT(Master!F:F, Master!D:D)/SUM(Master!F:F)</f>
        <v>1.8903190070043354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6"/>
  <sheetViews>
    <sheetView showGridLines="0" tabSelected="1" workbookViewId="0">
      <selection activeCell="M13" sqref="M13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5" sqref="C15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t="s">
        <v>242</v>
      </c>
      <c r="C14" s="13">
        <f>MIN(D9:D11)</f>
        <v>-11.2</v>
      </c>
    </row>
    <row r="15" spans="2:6" x14ac:dyDescent="0.3">
      <c r="B15" t="s">
        <v>243</v>
      </c>
      <c r="C15" s="13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showGridLines="0" workbookViewId="0">
      <selection activeCell="F6" sqref="F6"/>
    </sheetView>
  </sheetViews>
  <sheetFormatPr defaultRowHeight="14.4" x14ac:dyDescent="0.3"/>
  <cols>
    <col min="2" max="2" width="8.77734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1.98</v>
      </c>
      <c r="D3" s="109">
        <f>IF(C5, 1, "")</f>
        <v>1</v>
      </c>
      <c r="E3" s="105">
        <f>D3*C3-D3</f>
        <v>0.98</v>
      </c>
      <c r="F3" s="106">
        <f>-D3</f>
        <v>-1</v>
      </c>
      <c r="H3" s="96">
        <v>20</v>
      </c>
      <c r="I3" s="90">
        <f>ROUND(D3,2)</f>
        <v>1</v>
      </c>
      <c r="J3" s="64">
        <f>H3*C3-H3</f>
        <v>19.600000000000001</v>
      </c>
      <c r="K3" s="102">
        <f>-H3</f>
        <v>-20</v>
      </c>
    </row>
    <row r="4" spans="2:11" x14ac:dyDescent="0.3">
      <c r="B4" s="94" t="s">
        <v>137</v>
      </c>
      <c r="C4" s="89">
        <v>2.1</v>
      </c>
      <c r="D4" s="110">
        <f>IF(C5, C3/C4, "")</f>
        <v>0.94285714285714284</v>
      </c>
      <c r="E4" s="107">
        <f>-D4</f>
        <v>-0.94285714285714284</v>
      </c>
      <c r="F4" s="108">
        <f>D4*C4-D4</f>
        <v>1.0371428571428571</v>
      </c>
      <c r="H4" s="91">
        <v>19</v>
      </c>
      <c r="I4" s="2">
        <f>ROUND(D4,2)</f>
        <v>0.94</v>
      </c>
      <c r="J4" s="33">
        <f>-H4</f>
        <v>-19</v>
      </c>
      <c r="K4" s="103">
        <f>H4*C4-H4</f>
        <v>20.9</v>
      </c>
    </row>
    <row r="5" spans="2:11" x14ac:dyDescent="0.3">
      <c r="B5" s="44" t="s">
        <v>134</v>
      </c>
      <c r="C5" s="98" t="b">
        <f>1/C3+1/C4 &lt; 1</f>
        <v>1</v>
      </c>
      <c r="D5" s="97" t="s">
        <v>239</v>
      </c>
      <c r="E5" s="107">
        <f>SUM(E3:E4)</f>
        <v>3.7142857142857144E-2</v>
      </c>
      <c r="F5" s="108">
        <f>SUM(F3:F4)</f>
        <v>3.7142857142857144E-2</v>
      </c>
      <c r="I5" s="99" t="s">
        <v>239</v>
      </c>
      <c r="J5" s="100">
        <f>SUM(J3:J4)</f>
        <v>0.60000000000000142</v>
      </c>
      <c r="K5" s="101">
        <f>SUM(K3:K4)</f>
        <v>0.89999999999999858</v>
      </c>
    </row>
    <row r="6" spans="2:11" x14ac:dyDescent="0.3">
      <c r="E6">
        <f>C3-1-C3/C4</f>
        <v>3.7142857142857144E-2</v>
      </c>
      <c r="F6">
        <f>C4-1-C4/C3</f>
        <v>3.9393939393939537E-2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38"/>
  <sheetViews>
    <sheetView showGridLines="0" workbookViewId="0">
      <pane ySplit="2" topLeftCell="A228" activePane="bottomLeft" state="frozen"/>
      <selection pane="bottomLeft" activeCell="M11" sqref="M11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38" si="41">IF(I230="", 0, IF(I230="Win", F230*D230-F230, -F230))</f>
        <v>26</v>
      </c>
      <c r="L230" s="39">
        <f t="shared" ref="L230:L238" si="42">ROUND(-K230*J230, 2)</f>
        <v>0</v>
      </c>
      <c r="M230" s="40">
        <f t="shared" ref="M230:M238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x14ac:dyDescent="0.3">
      <c r="A238" s="28">
        <v>43484</v>
      </c>
      <c r="B238" s="34" t="s">
        <v>10</v>
      </c>
      <c r="C238" s="34" t="s">
        <v>168</v>
      </c>
      <c r="D238" s="5">
        <v>2.1</v>
      </c>
      <c r="F238" s="6">
        <v>19</v>
      </c>
      <c r="I238" s="3" t="s">
        <v>16</v>
      </c>
      <c r="J238" s="63">
        <f t="shared" si="41"/>
        <v>-19</v>
      </c>
      <c r="L238" s="39">
        <f t="shared" si="42"/>
        <v>0</v>
      </c>
      <c r="M238" s="40">
        <f t="shared" si="43"/>
        <v>-19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38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G4" sqref="G4:G5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69" bestFit="1" customWidth="1"/>
    <col min="12" max="12" width="8.88671875" style="13"/>
    <col min="13" max="13" width="10.33203125" style="13" bestFit="1" customWidth="1"/>
  </cols>
  <sheetData>
    <row r="2" spans="2:14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J2" s="70" t="s">
        <v>6</v>
      </c>
      <c r="K2" s="2" t="s">
        <v>1</v>
      </c>
      <c r="L2" s="20" t="s">
        <v>101</v>
      </c>
      <c r="M2" s="20" t="s">
        <v>102</v>
      </c>
      <c r="N2" s="2" t="s">
        <v>152</v>
      </c>
    </row>
    <row r="3" spans="2:14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SUMIFS(L:L,K:K, B3)-SUMIFS(M:M,K:K,B3)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J3" s="69">
        <v>43460</v>
      </c>
      <c r="K3" t="s">
        <v>9</v>
      </c>
      <c r="M3" s="13">
        <v>100</v>
      </c>
    </row>
    <row r="4" spans="2:14" x14ac:dyDescent="0.3">
      <c r="B4" s="43" t="s">
        <v>9</v>
      </c>
      <c r="C4" s="72">
        <v>325</v>
      </c>
      <c r="D4" s="72">
        <f>SUMIFS(Master!F:F,Master!B:B,Exchange!B4)</f>
        <v>1927.8</v>
      </c>
      <c r="E4" s="74">
        <f>COUNTIF(Master!B:B,Exchange!B4)</f>
        <v>149</v>
      </c>
      <c r="F4" s="39">
        <f t="shared" si="0"/>
        <v>200</v>
      </c>
      <c r="G4" s="72">
        <f>SUMIFS(Master!M:M, Master!B:B,Exchange!B4)</f>
        <v>-249.41000000000005</v>
      </c>
      <c r="H4" s="72">
        <f t="shared" si="1"/>
        <v>275.58999999999992</v>
      </c>
      <c r="J4" s="69">
        <v>43456</v>
      </c>
      <c r="K4" t="s">
        <v>10</v>
      </c>
      <c r="L4" s="13">
        <v>50</v>
      </c>
    </row>
    <row r="5" spans="2:14" x14ac:dyDescent="0.3">
      <c r="B5" s="43" t="s">
        <v>10</v>
      </c>
      <c r="C5" s="72">
        <v>34.200000000000003</v>
      </c>
      <c r="D5" s="72">
        <f>SUMIFS(Master!F:F,Master!B:B,Exchange!B5)</f>
        <v>1214.8</v>
      </c>
      <c r="E5" s="74">
        <f>COUNTIF(Master!B:B,Exchange!B5)</f>
        <v>77</v>
      </c>
      <c r="F5" s="39">
        <f t="shared" si="0"/>
        <v>50</v>
      </c>
      <c r="G5" s="72">
        <f>SUMIFS(Master!M:M, Master!B:B,Exchange!B5)</f>
        <v>204.33000000000007</v>
      </c>
      <c r="H5" s="72">
        <f t="shared" ref="H5:H6" si="2">SUM(C5,F5,G5)</f>
        <v>288.53000000000009</v>
      </c>
      <c r="J5" s="69">
        <v>43461</v>
      </c>
      <c r="K5" t="s">
        <v>10</v>
      </c>
      <c r="L5" s="13">
        <v>100</v>
      </c>
    </row>
    <row r="6" spans="2:14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100</v>
      </c>
      <c r="G6" s="73">
        <f t="shared" si="3"/>
        <v>86.670000000000016</v>
      </c>
      <c r="H6" s="73">
        <f t="shared" si="2"/>
        <v>664.57999999999993</v>
      </c>
      <c r="J6" s="69">
        <v>43462</v>
      </c>
      <c r="K6" t="s">
        <v>9</v>
      </c>
      <c r="L6" s="13">
        <v>100</v>
      </c>
    </row>
    <row r="7" spans="2:14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J7" s="69">
        <v>43468</v>
      </c>
      <c r="K7" t="s">
        <v>10</v>
      </c>
      <c r="L7" s="13">
        <v>300</v>
      </c>
    </row>
    <row r="8" spans="2:14" x14ac:dyDescent="0.3">
      <c r="J8" s="69">
        <v>43468</v>
      </c>
      <c r="K8" t="s">
        <v>9</v>
      </c>
      <c r="L8" s="13">
        <v>100</v>
      </c>
    </row>
    <row r="9" spans="2:14" x14ac:dyDescent="0.3">
      <c r="J9" s="69">
        <v>43469</v>
      </c>
      <c r="K9" t="s">
        <v>5</v>
      </c>
      <c r="M9" s="13">
        <v>150</v>
      </c>
    </row>
    <row r="10" spans="2:14" x14ac:dyDescent="0.3">
      <c r="J10" s="69">
        <v>43471</v>
      </c>
      <c r="K10" t="s">
        <v>9</v>
      </c>
      <c r="L10" s="13">
        <v>100</v>
      </c>
    </row>
    <row r="11" spans="2:14" x14ac:dyDescent="0.3">
      <c r="J11" s="69">
        <v>43108</v>
      </c>
      <c r="K11" t="s">
        <v>10</v>
      </c>
      <c r="M11" s="13">
        <v>400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2019-01-19T07:32:58Z</dcterms:modified>
</cp:coreProperties>
</file>