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B7358EF-4322-4546-B897-B0A832589669}" xr6:coauthVersionLast="47" xr6:coauthVersionMax="47" xr10:uidLastSave="{00000000-0000-0000-0000-000000000000}"/>
  <bookViews>
    <workbookView xWindow="29190" yWindow="525" windowWidth="27105" windowHeight="14715" xr2:uid="{09582F58-BA9A-49E7-BE68-F141C41838D6}"/>
  </bookViews>
  <sheets>
    <sheet name="Résumé 2021-2022" sheetId="1" r:id="rId1"/>
  </sheets>
  <externalReferences>
    <externalReference r:id="rId2"/>
  </externalReferences>
  <definedNames>
    <definedName name="_xlnm.Print_Area" localSheetId="0">'Résumé 2021-2022'!$A$1:$D$20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5" i="1"/>
  <c r="C14" i="1"/>
  <c r="C15" i="1" s="1"/>
  <c r="D13" i="1"/>
  <c r="C13" i="1"/>
  <c r="D12" i="1"/>
  <c r="C12" i="1"/>
  <c r="C6" i="1"/>
  <c r="D6" i="1" s="1"/>
  <c r="C5" i="1"/>
  <c r="D5" i="1" s="1"/>
  <c r="D4" i="1"/>
  <c r="C4" i="1"/>
  <c r="D3" i="1"/>
  <c r="C3" i="1"/>
  <c r="D14" i="1" l="1"/>
  <c r="D15" i="1" s="1"/>
</calcChain>
</file>

<file path=xl/sharedStrings.xml><?xml version="1.0" encoding="utf-8"?>
<sst xmlns="http://schemas.openxmlformats.org/spreadsheetml/2006/main" count="20" uniqueCount="19">
  <si>
    <t xml:space="preserve">Résumé 2021-2022   </t>
  </si>
  <si>
    <t xml:space="preserve">2022 au 31.10 </t>
  </si>
  <si>
    <t>Projection 31.12.2022</t>
  </si>
  <si>
    <t>Facturation  pôle médical</t>
  </si>
  <si>
    <t>Part revenant au centre</t>
  </si>
  <si>
    <t xml:space="preserve">Facturation pôle dentisterie </t>
  </si>
  <si>
    <t xml:space="preserve">Nb de dentiste et hygiéniste </t>
  </si>
  <si>
    <t xml:space="preserve">Nb de médecins </t>
  </si>
  <si>
    <t xml:space="preserve">Nb EPT ( équivalent plein temps) </t>
  </si>
  <si>
    <t>Nb d'employés</t>
  </si>
  <si>
    <t>Salaires</t>
  </si>
  <si>
    <t>Paiements</t>
  </si>
  <si>
    <t>Encaissements Caisse médecins</t>
  </si>
  <si>
    <t xml:space="preserve">Encaissements divers </t>
  </si>
  <si>
    <t>P&amp;L</t>
  </si>
  <si>
    <t>Cash Flow au 23.11.2022 UBS</t>
  </si>
  <si>
    <t xml:space="preserve">Cash Flow au 23.11.2022 Postfinance </t>
  </si>
  <si>
    <t xml:space="preserve">Total Cash Flow </t>
  </si>
  <si>
    <t>Encaissement divers : cartes, remboursement perte gain, location locaux, prestations Dr 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</si>
</sst>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0" xfId="0" applyFill="1"/>
    <xf numFmtId="0" fontId="4" fillId="3" borderId="4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4" fillId="0" borderId="0" xfId="0" applyFont="1"/>
    <xf numFmtId="0" fontId="5" fillId="4" borderId="4" xfId="0" applyFont="1" applyFill="1" applyBorder="1"/>
    <xf numFmtId="3" fontId="5" fillId="4" borderId="5" xfId="0" applyNumberFormat="1" applyFont="1" applyFill="1" applyBorder="1"/>
    <xf numFmtId="3" fontId="5" fillId="4" borderId="7" xfId="0" applyNumberFormat="1" applyFont="1" applyFill="1" applyBorder="1"/>
    <xf numFmtId="3" fontId="5" fillId="0" borderId="0" xfId="0" applyNumberFormat="1" applyFont="1"/>
    <xf numFmtId="3" fontId="5" fillId="2" borderId="0" xfId="0" applyNumberFormat="1" applyFont="1" applyFill="1"/>
    <xf numFmtId="0" fontId="5" fillId="5" borderId="4" xfId="0" applyFont="1" applyFill="1" applyBorder="1"/>
    <xf numFmtId="3" fontId="5" fillId="5" borderId="5" xfId="0" applyNumberFormat="1" applyFont="1" applyFill="1" applyBorder="1"/>
    <xf numFmtId="3" fontId="5" fillId="5" borderId="6" xfId="0" applyNumberFormat="1" applyFont="1" applyFill="1" applyBorder="1"/>
    <xf numFmtId="0" fontId="5" fillId="2" borderId="0" xfId="0" applyFont="1" applyFill="1"/>
    <xf numFmtId="0" fontId="5" fillId="6" borderId="4" xfId="0" applyFont="1" applyFill="1" applyBorder="1"/>
    <xf numFmtId="3" fontId="5" fillId="6" borderId="5" xfId="0" applyNumberFormat="1" applyFont="1" applyFill="1" applyBorder="1"/>
    <xf numFmtId="3" fontId="5" fillId="6" borderId="6" xfId="0" applyNumberFormat="1" applyFont="1" applyFill="1" applyBorder="1"/>
    <xf numFmtId="0" fontId="5" fillId="7" borderId="4" xfId="0" applyFont="1" applyFill="1" applyBorder="1"/>
    <xf numFmtId="3" fontId="5" fillId="7" borderId="5" xfId="0" applyNumberFormat="1" applyFont="1" applyFill="1" applyBorder="1"/>
    <xf numFmtId="3" fontId="5" fillId="7" borderId="6" xfId="0" applyNumberFormat="1" applyFont="1" applyFill="1" applyBorder="1"/>
    <xf numFmtId="0" fontId="5" fillId="8" borderId="4" xfId="0" applyFont="1" applyFill="1" applyBorder="1"/>
    <xf numFmtId="3" fontId="5" fillId="8" borderId="5" xfId="0" applyNumberFormat="1" applyFont="1" applyFill="1" applyBorder="1"/>
    <xf numFmtId="0" fontId="5" fillId="8" borderId="6" xfId="0" applyFont="1" applyFill="1" applyBorder="1"/>
    <xf numFmtId="3" fontId="0" fillId="2" borderId="0" xfId="0" applyNumberFormat="1" applyFill="1"/>
    <xf numFmtId="0" fontId="2" fillId="8" borderId="6" xfId="0" applyFont="1" applyFill="1" applyBorder="1"/>
    <xf numFmtId="164" fontId="5" fillId="8" borderId="5" xfId="0" applyNumberFormat="1" applyFont="1" applyFill="1" applyBorder="1"/>
    <xf numFmtId="165" fontId="5" fillId="8" borderId="5" xfId="0" applyNumberFormat="1" applyFont="1" applyFill="1" applyBorder="1"/>
    <xf numFmtId="0" fontId="5" fillId="9" borderId="4" xfId="0" applyFont="1" applyFill="1" applyBorder="1"/>
    <xf numFmtId="3" fontId="5" fillId="9" borderId="5" xfId="0" applyNumberFormat="1" applyFont="1" applyFill="1" applyBorder="1"/>
    <xf numFmtId="0" fontId="2" fillId="9" borderId="6" xfId="0" applyFont="1" applyFill="1" applyBorder="1"/>
    <xf numFmtId="0" fontId="6" fillId="2" borderId="0" xfId="0" applyFont="1" applyFill="1"/>
    <xf numFmtId="0" fontId="5" fillId="10" borderId="4" xfId="0" applyFont="1" applyFill="1" applyBorder="1"/>
    <xf numFmtId="3" fontId="5" fillId="10" borderId="5" xfId="0" applyNumberFormat="1" applyFont="1" applyFill="1" applyBorder="1"/>
    <xf numFmtId="3" fontId="5" fillId="10" borderId="6" xfId="0" applyNumberFormat="1" applyFont="1" applyFill="1" applyBorder="1"/>
    <xf numFmtId="0" fontId="5" fillId="11" borderId="4" xfId="0" applyFont="1" applyFill="1" applyBorder="1"/>
    <xf numFmtId="3" fontId="5" fillId="11" borderId="5" xfId="0" applyNumberFormat="1" applyFont="1" applyFill="1" applyBorder="1"/>
    <xf numFmtId="3" fontId="5" fillId="11" borderId="6" xfId="0" applyNumberFormat="1" applyFont="1" applyFill="1" applyBorder="1"/>
    <xf numFmtId="0" fontId="5" fillId="12" borderId="8" xfId="0" applyFont="1" applyFill="1" applyBorder="1"/>
    <xf numFmtId="3" fontId="5" fillId="12" borderId="9" xfId="0" applyNumberFormat="1" applyFont="1" applyFill="1" applyBorder="1"/>
    <xf numFmtId="3" fontId="5" fillId="12" borderId="10" xfId="0" applyNumberFormat="1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TABLEAU%20BORD/2022/Tableau%20de%20bord%20Qorpus%202022%20%2007.11.2022%20V33%20-%20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ements  "/>
      <sheetName val="Facturation et rétrocession "/>
      <sheetName val="Dentisterie"/>
      <sheetName val="Dashboard 2022"/>
      <sheetName val="Encaissements-Avance  "/>
      <sheetName val="Statistiques médecins"/>
      <sheetName val="CA médecins"/>
      <sheetName val="Frais matériel médical "/>
      <sheetName val="Conditions financières Dr "/>
    </sheetNames>
    <sheetDataSet>
      <sheetData sheetId="0"/>
      <sheetData sheetId="1"/>
      <sheetData sheetId="2"/>
      <sheetData sheetId="3">
        <row r="32">
          <cell r="N32">
            <v>1535120.0900000003</v>
          </cell>
        </row>
      </sheetData>
      <sheetData sheetId="4">
        <row r="3">
          <cell r="D3">
            <v>110000</v>
          </cell>
          <cell r="I3">
            <v>130000</v>
          </cell>
          <cell r="N3">
            <v>140000</v>
          </cell>
          <cell r="AC3">
            <v>135000</v>
          </cell>
          <cell r="AH3">
            <v>80000</v>
          </cell>
        </row>
        <row r="5">
          <cell r="S5">
            <v>130000</v>
          </cell>
          <cell r="X5">
            <v>150000</v>
          </cell>
          <cell r="AM5">
            <v>85000</v>
          </cell>
          <cell r="AW5">
            <v>130000</v>
          </cell>
        </row>
        <row r="7">
          <cell r="AR7">
            <v>100000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5AF4-9855-461B-85E7-FEAE6648395A}">
  <dimension ref="A1:Z37"/>
  <sheetViews>
    <sheetView showGridLines="0" tabSelected="1" zoomScale="170" workbookViewId="0">
      <selection activeCell="E9" sqref="E9"/>
    </sheetView>
  </sheetViews>
  <sheetFormatPr baseColWidth="10" defaultColWidth="11" defaultRowHeight="15.75" x14ac:dyDescent="0.25"/>
  <cols>
    <col min="1" max="1" width="28.375" bestFit="1" customWidth="1"/>
    <col min="2" max="2" width="10" customWidth="1"/>
    <col min="3" max="3" width="14" customWidth="1"/>
    <col min="4" max="4" width="20.25" customWidth="1"/>
    <col min="5" max="5" width="42.75" customWidth="1"/>
    <col min="6" max="6" width="22.5" customWidth="1"/>
  </cols>
  <sheetData>
    <row r="1" spans="1:26" ht="22.5" customHeight="1" x14ac:dyDescent="0.3">
      <c r="A1" s="1" t="s">
        <v>0</v>
      </c>
      <c r="B1" s="2"/>
      <c r="C1" s="2"/>
      <c r="D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25">
      <c r="A2" s="5"/>
      <c r="B2" s="6">
        <v>2021</v>
      </c>
      <c r="C2" s="7" t="s">
        <v>1</v>
      </c>
      <c r="D2" s="8" t="s">
        <v>2</v>
      </c>
      <c r="E2" s="9"/>
      <c r="F2" s="9"/>
      <c r="G2" s="9"/>
      <c r="H2" s="9"/>
      <c r="I2" s="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25">
      <c r="A3" s="10" t="s">
        <v>3</v>
      </c>
      <c r="B3" s="11">
        <v>2234830.29</v>
      </c>
      <c r="C3" s="11">
        <f>2555871.45+112149.4</f>
        <v>2668020.85</v>
      </c>
      <c r="D3" s="12">
        <f>(C3/10)*12</f>
        <v>3201625.0200000005</v>
      </c>
      <c r="E3" s="13"/>
      <c r="F3" s="14"/>
      <c r="G3" s="14"/>
      <c r="H3" s="14"/>
      <c r="I3" s="1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25">
      <c r="A4" s="15" t="s">
        <v>4</v>
      </c>
      <c r="B4" s="16">
        <v>923576.15360000008</v>
      </c>
      <c r="C4" s="16">
        <f>1171223.1585+89829.4</f>
        <v>1261052.5584999998</v>
      </c>
      <c r="D4" s="17">
        <f>(C4/10)*12</f>
        <v>1513263.0702</v>
      </c>
      <c r="E4" s="18"/>
      <c r="F4" s="14"/>
      <c r="G4" s="14"/>
      <c r="H4" s="14"/>
      <c r="I4" s="1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25">
      <c r="A5" s="19" t="s">
        <v>5</v>
      </c>
      <c r="B5" s="20">
        <v>73670.05</v>
      </c>
      <c r="C5" s="20">
        <f>173287.7+52875.55</f>
        <v>226163.25</v>
      </c>
      <c r="D5" s="21">
        <f>(C5/10)*12</f>
        <v>271395.90000000002</v>
      </c>
      <c r="E5" s="18"/>
      <c r="F5" s="14"/>
      <c r="G5" s="14"/>
      <c r="H5" s="14"/>
      <c r="I5" s="1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22" t="s">
        <v>4</v>
      </c>
      <c r="B6" s="23">
        <v>31785.150000000005</v>
      </c>
      <c r="C6" s="23">
        <f>107023.2+29982.26</f>
        <v>137005.46</v>
      </c>
      <c r="D6" s="24">
        <f>(C6/10)*12</f>
        <v>164406.55199999997</v>
      </c>
      <c r="E6" s="18"/>
      <c r="F6" s="14"/>
      <c r="G6" s="14"/>
      <c r="H6" s="14"/>
      <c r="I6" s="1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25" t="s">
        <v>6</v>
      </c>
      <c r="B7" s="26">
        <v>1</v>
      </c>
      <c r="C7" s="26">
        <v>2</v>
      </c>
      <c r="D7" s="27">
        <v>2</v>
      </c>
      <c r="E7" s="18"/>
      <c r="F7" s="28"/>
      <c r="G7" s="28"/>
      <c r="H7" s="28"/>
      <c r="I7" s="2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25">
      <c r="A8" s="25" t="s">
        <v>7</v>
      </c>
      <c r="B8" s="26">
        <v>11</v>
      </c>
      <c r="C8" s="26">
        <v>11</v>
      </c>
      <c r="D8" s="29">
        <v>11</v>
      </c>
      <c r="E8" s="18"/>
      <c r="F8" s="14"/>
      <c r="G8" s="14"/>
      <c r="H8" s="14"/>
      <c r="I8" s="1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25">
      <c r="A9" s="25" t="s">
        <v>8</v>
      </c>
      <c r="B9" s="30">
        <v>5.9</v>
      </c>
      <c r="C9" s="31">
        <v>7.6</v>
      </c>
      <c r="D9" s="29">
        <v>7.6</v>
      </c>
      <c r="E9" s="18"/>
      <c r="F9" s="14"/>
      <c r="G9" s="14"/>
      <c r="H9" s="14"/>
      <c r="I9" s="1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25">
      <c r="A10" s="32" t="s">
        <v>9</v>
      </c>
      <c r="B10" s="33">
        <v>15</v>
      </c>
      <c r="C10" s="33">
        <v>15</v>
      </c>
      <c r="D10" s="34">
        <v>15</v>
      </c>
      <c r="E10" s="4"/>
      <c r="G10" s="3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25">
      <c r="A11" s="36" t="s">
        <v>10</v>
      </c>
      <c r="B11" s="37">
        <v>537798</v>
      </c>
      <c r="C11" s="37">
        <v>593399</v>
      </c>
      <c r="D11" s="38">
        <v>785286</v>
      </c>
      <c r="F11" s="4"/>
      <c r="G11" s="4">
        <v>191887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25">
      <c r="A12" s="36" t="s">
        <v>11</v>
      </c>
      <c r="B12" s="37">
        <v>1456486</v>
      </c>
      <c r="C12" s="37">
        <f>1815834-C11</f>
        <v>1222435</v>
      </c>
      <c r="D12" s="38">
        <f>(C12/10)*12</f>
        <v>1466922</v>
      </c>
      <c r="F12" s="4"/>
      <c r="G12" s="4">
        <v>244487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25">
      <c r="A13" s="39" t="s">
        <v>12</v>
      </c>
      <c r="B13" s="40">
        <v>856012</v>
      </c>
      <c r="C13" s="40">
        <f>'[1]Encaissements-Avance  '!$D$3+'[1]Encaissements-Avance  '!$I$3+'[1]Encaissements-Avance  '!$N$3+'[1]Encaissements-Avance  '!$S$5+'[1]Encaissements-Avance  '!$X$5+'[1]Encaissements-Avance  '!$AC$3+'[1]Encaissements-Avance  '!$AH$3+'[1]Encaissements-Avance  '!$AM$5+'[1]Encaissements-Avance  '!$AR$7+'[1]Encaissements-Avance  '!$AW$5</f>
        <v>1190000</v>
      </c>
      <c r="D13" s="41">
        <f>C13+160000+150000</f>
        <v>1500000</v>
      </c>
      <c r="F13" s="4"/>
      <c r="G13" s="4">
        <v>310000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25">
      <c r="A14" s="39" t="s">
        <v>13</v>
      </c>
      <c r="B14" s="40">
        <v>457936</v>
      </c>
      <c r="C14" s="40">
        <f>'[1]Dashboard 2022'!$N$32-C13</f>
        <v>345120.09000000032</v>
      </c>
      <c r="D14" s="41">
        <f>(C14/10)*12</f>
        <v>414144.10800000041</v>
      </c>
      <c r="F14" s="4"/>
      <c r="G14" s="4">
        <v>69024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thickBot="1" x14ac:dyDescent="0.3">
      <c r="A15" s="42" t="s">
        <v>14</v>
      </c>
      <c r="B15" s="43">
        <f>(B13+B14)-(B12+B11)</f>
        <v>-680336</v>
      </c>
      <c r="C15" s="43">
        <f>(C13+C14)-(C12+C11)</f>
        <v>-280713.90999999968</v>
      </c>
      <c r="D15" s="44">
        <f>(D13+D14)-(D12+D11)</f>
        <v>-338063.89199999953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8.25" customHeight="1" x14ac:dyDescent="0.25">
      <c r="A16" s="18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2" ht="14.25" customHeight="1" x14ac:dyDescent="0.25">
      <c r="A17" s="18" t="s">
        <v>15</v>
      </c>
      <c r="B17" s="14"/>
      <c r="C17" s="14">
        <v>436284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2" customHeight="1" x14ac:dyDescent="0.25">
      <c r="A18" s="18" t="s">
        <v>16</v>
      </c>
      <c r="B18" s="18"/>
      <c r="C18" s="13">
        <v>71530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2" customHeight="1" x14ac:dyDescent="0.25">
      <c r="A19" s="18" t="s">
        <v>17</v>
      </c>
      <c r="B19" s="18"/>
      <c r="C19" s="13">
        <f>C17+C18</f>
        <v>507814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45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2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2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2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2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2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2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2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22" x14ac:dyDescent="0.25">
      <c r="A28" s="2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2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2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2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22" x14ac:dyDescent="0.25">
      <c r="A32" s="4"/>
      <c r="B32" s="4"/>
      <c r="C32" s="4"/>
      <c r="D32" s="4"/>
      <c r="E32" s="4"/>
    </row>
    <row r="33" spans="1:5" x14ac:dyDescent="0.25">
      <c r="A33" s="4"/>
      <c r="B33" s="4"/>
      <c r="C33" s="4"/>
      <c r="D33" s="4"/>
      <c r="E33" s="4"/>
    </row>
    <row r="34" spans="1:5" x14ac:dyDescent="0.25">
      <c r="A34" s="4"/>
      <c r="B34" s="4"/>
      <c r="C34" s="4"/>
    </row>
    <row r="35" spans="1:5" x14ac:dyDescent="0.25">
      <c r="A35" s="4"/>
      <c r="B35" s="4"/>
      <c r="C35" s="4"/>
    </row>
    <row r="36" spans="1:5" x14ac:dyDescent="0.25">
      <c r="A36" s="4"/>
      <c r="B36" s="4"/>
      <c r="C36" s="4"/>
    </row>
    <row r="37" spans="1:5" x14ac:dyDescent="0.25">
      <c r="A37" s="4"/>
      <c r="B37" s="4"/>
      <c r="C37" s="4"/>
    </row>
  </sheetData>
  <mergeCells count="1">
    <mergeCell ref="A1:D1"/>
  </mergeCells>
  <pageMargins left="0.7" right="0.7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Résumé 2021-2022</vt:lpstr>
      <vt:lpstr>'Résumé 2021-2022'!Zone_d_impression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Vergère</dc:creator>
  <cp:lastModifiedBy>Patricia Vergère</cp:lastModifiedBy>
  <dcterms:created xsi:type="dcterms:W3CDTF">2023-01-13T07:37:05Z</dcterms:created>
  <dcterms:modified xsi:type="dcterms:W3CDTF">2023-01-13T07:38:34Z</dcterms:modified>
</cp:coreProperties>
</file>