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muth Project\Bismuth-Data-Analysis-github\"/>
    </mc:Choice>
  </mc:AlternateContent>
  <xr:revisionPtr revIDLastSave="0" documentId="13_ncr:1_{6E2BA929-F4DC-4920-8013-8689F2723BCB}" xr6:coauthVersionLast="47" xr6:coauthVersionMax="47" xr10:uidLastSave="{00000000-0000-0000-0000-000000000000}"/>
  <bookViews>
    <workbookView xWindow="-120" yWindow="-120" windowWidth="29040" windowHeight="15840" xr2:uid="{321B25D8-6392-4170-860A-E83CB085D72D}"/>
  </bookViews>
  <sheets>
    <sheet name="Intensity vs LaserPower" sheetId="1" r:id="rId1"/>
    <sheet name="Spot Size vs LaserPower" sheetId="2" r:id="rId2"/>
  </sheets>
  <definedNames>
    <definedName name="_xlnm._FilterDatabase" localSheetId="0" hidden="1">'Intensity vs LaserPower'!$A$1:$B$27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E27" i="1"/>
  <c r="E28" i="1"/>
  <c r="E29" i="1"/>
  <c r="E30" i="1"/>
  <c r="E31" i="1"/>
  <c r="E32" i="1"/>
  <c r="E33" i="1"/>
  <c r="E34" i="1"/>
  <c r="E35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E9" i="2"/>
  <c r="F9" i="2" s="1"/>
  <c r="D9" i="2"/>
  <c r="A9" i="2"/>
  <c r="E8" i="2"/>
  <c r="D8" i="2"/>
  <c r="A8" i="2"/>
  <c r="F8" i="2" s="1"/>
  <c r="E7" i="2"/>
  <c r="F7" i="2" s="1"/>
  <c r="D7" i="2"/>
  <c r="A7" i="2"/>
  <c r="F6" i="2"/>
  <c r="E6" i="2"/>
  <c r="D6" i="2"/>
  <c r="A6" i="2"/>
  <c r="F5" i="2"/>
  <c r="E5" i="2"/>
  <c r="D5" i="2"/>
  <c r="A5" i="2"/>
  <c r="F4" i="2"/>
  <c r="E4" i="2"/>
  <c r="D4" i="2"/>
  <c r="A4" i="2"/>
  <c r="F3" i="2"/>
  <c r="E3" i="2"/>
  <c r="D3" i="2"/>
  <c r="A3" i="2"/>
  <c r="F2" i="2"/>
  <c r="E2" i="2"/>
  <c r="D2" i="2"/>
  <c r="A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25" i="1"/>
  <c r="D24" i="1"/>
  <c r="B24" i="1"/>
  <c r="D23" i="1"/>
  <c r="D22" i="1"/>
  <c r="B22" i="1"/>
  <c r="D21" i="1"/>
  <c r="B21" i="1"/>
  <c r="D20" i="1"/>
  <c r="B20" i="1"/>
  <c r="D19" i="1"/>
  <c r="B19" i="1"/>
  <c r="D18" i="1"/>
  <c r="B18" i="1"/>
  <c r="D12" i="1"/>
  <c r="B12" i="1"/>
  <c r="D13" i="1"/>
  <c r="B13" i="1"/>
  <c r="D14" i="1"/>
  <c r="B14" i="1"/>
  <c r="D15" i="1"/>
  <c r="B15" i="1"/>
  <c r="B16" i="1"/>
  <c r="B17" i="1"/>
  <c r="D3" i="1"/>
  <c r="D4" i="1"/>
  <c r="D5" i="1"/>
  <c r="D6" i="1"/>
  <c r="D7" i="1"/>
  <c r="D8" i="1"/>
  <c r="D9" i="1"/>
  <c r="D10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<sst xmlns="http://schemas.openxmlformats.org/spreadsheetml/2006/main" count="11" uniqueCount="11">
  <si>
    <t>laser power</t>
  </si>
  <si>
    <t>intensity</t>
  </si>
  <si>
    <t>voltage</t>
  </si>
  <si>
    <t>lp_error</t>
  </si>
  <si>
    <t>intensity_err</t>
  </si>
  <si>
    <t>perc_intensity_err</t>
  </si>
  <si>
    <t>laser power</t>
    <phoneticPr fontId="0" type="noConversion"/>
  </si>
  <si>
    <t>vertical</t>
    <phoneticPr fontId="0" type="noConversion"/>
  </si>
  <si>
    <t>horizontal</t>
    <phoneticPr fontId="0" type="noConversion"/>
  </si>
  <si>
    <t>mean diameter</t>
    <phoneticPr fontId="0" type="noConversion"/>
  </si>
  <si>
    <t>laser fluctuation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</si>
</sst>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04AD-52D9-470C-A653-6E3A8A4726EC}">
  <dimension ref="A1:K35"/>
  <sheetViews>
    <sheetView tabSelected="1" workbookViewId="0">
      <selection activeCell="L29" sqref="L29"/>
    </sheetView>
  </sheetViews>
  <sheetFormatPr defaultRowHeight="15"/>
  <cols>
    <col min="1" max="1" width="9.7109375" customWidth="1"/>
    <col min="2" max="2" width="17.5703125" customWidth="1"/>
    <col min="3" max="3" width="17.42578125" customWidth="1"/>
    <col min="4" max="4" width="15.5703125" customWidth="1"/>
    <col min="5" max="5" width="18.7109375" customWidth="1"/>
    <col min="6" max="6" width="27.28515625" customWidth="1"/>
  </cols>
  <sheetData>
    <row r="1" spans="1:11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11">
      <c r="A2">
        <v>30</v>
      </c>
      <c r="B2" s="1">
        <v>50</v>
      </c>
      <c r="C2" s="1">
        <v>406174</v>
      </c>
      <c r="D2" s="1">
        <v>3</v>
      </c>
      <c r="E2">
        <f>C2*D2/B2</f>
        <v>24370.44</v>
      </c>
      <c r="F2">
        <f>E2/C2</f>
        <v>0.06</v>
      </c>
    </row>
    <row r="3" spans="1:11">
      <c r="A3">
        <v>30</v>
      </c>
      <c r="B3" s="1">
        <f>113-15.5</f>
        <v>97.5</v>
      </c>
      <c r="C3" s="1">
        <v>1665627</v>
      </c>
      <c r="D3" s="1">
        <f>(113-82)/2</f>
        <v>15.5</v>
      </c>
      <c r="E3">
        <f t="shared" ref="E3:E35" si="0">C3*D3/B3</f>
        <v>264791.9846153846</v>
      </c>
      <c r="F3">
        <f t="shared" ref="F3:F35" si="1">E3/C3</f>
        <v>0.15897435897435896</v>
      </c>
    </row>
    <row r="4" spans="1:11">
      <c r="A4">
        <v>30</v>
      </c>
      <c r="B4" s="1">
        <f>211-20.5</f>
        <v>190.5</v>
      </c>
      <c r="C4" s="1">
        <v>3843443</v>
      </c>
      <c r="D4" s="1">
        <f>(211-170)/2</f>
        <v>20.5</v>
      </c>
      <c r="E4">
        <f t="shared" si="0"/>
        <v>413598.85301837273</v>
      </c>
      <c r="F4">
        <f t="shared" si="1"/>
        <v>0.10761154855643046</v>
      </c>
    </row>
    <row r="5" spans="1:11">
      <c r="A5">
        <v>30</v>
      </c>
      <c r="B5" s="1">
        <f>271-16</f>
        <v>255</v>
      </c>
      <c r="C5" s="1">
        <v>16335953</v>
      </c>
      <c r="D5" s="1">
        <f>(271-239)/2</f>
        <v>16</v>
      </c>
      <c r="E5">
        <f t="shared" si="0"/>
        <v>1025000.9725490196</v>
      </c>
      <c r="F5">
        <f t="shared" si="1"/>
        <v>6.2745098039215685E-2</v>
      </c>
      <c r="I5" s="1"/>
      <c r="J5" s="1"/>
      <c r="K5" s="1"/>
    </row>
    <row r="6" spans="1:11">
      <c r="A6">
        <v>30</v>
      </c>
      <c r="B6" s="1">
        <f>414-65</f>
        <v>349</v>
      </c>
      <c r="C6" s="1">
        <v>17390403</v>
      </c>
      <c r="D6" s="1">
        <f>(414-284)/2</f>
        <v>65</v>
      </c>
      <c r="E6">
        <f t="shared" si="0"/>
        <v>3238900.2722063037</v>
      </c>
      <c r="F6">
        <f t="shared" si="1"/>
        <v>0.18624641833810887</v>
      </c>
      <c r="I6" s="1"/>
      <c r="J6" s="1"/>
      <c r="K6" s="1"/>
    </row>
    <row r="7" spans="1:11">
      <c r="A7">
        <v>30</v>
      </c>
      <c r="B7" s="1">
        <f>610-114.5</f>
        <v>495.5</v>
      </c>
      <c r="C7" s="1">
        <v>27344177</v>
      </c>
      <c r="D7" s="1">
        <f>(610-381)/2</f>
        <v>114.5</v>
      </c>
      <c r="E7">
        <f t="shared" si="0"/>
        <v>6318684.6952573154</v>
      </c>
      <c r="F7">
        <f t="shared" si="1"/>
        <v>0.231079717457114</v>
      </c>
      <c r="I7" s="1"/>
      <c r="J7" s="1"/>
      <c r="K7" s="1"/>
    </row>
    <row r="8" spans="1:11">
      <c r="A8">
        <v>30</v>
      </c>
      <c r="B8" s="1">
        <f>650-89</f>
        <v>561</v>
      </c>
      <c r="C8" s="1">
        <v>35314425</v>
      </c>
      <c r="D8" s="1">
        <f>(650-472)/2</f>
        <v>89</v>
      </c>
      <c r="E8">
        <f t="shared" si="0"/>
        <v>5602466.7112299465</v>
      </c>
      <c r="F8">
        <f t="shared" si="1"/>
        <v>0.1586452762923351</v>
      </c>
      <c r="I8" s="1"/>
      <c r="J8" s="1"/>
      <c r="K8" s="1"/>
    </row>
    <row r="9" spans="1:11">
      <c r="A9">
        <v>30</v>
      </c>
      <c r="B9" s="1">
        <f>734-78</f>
        <v>656</v>
      </c>
      <c r="C9" s="1">
        <v>42338342</v>
      </c>
      <c r="D9" s="1">
        <f>(734-578)/2</f>
        <v>78</v>
      </c>
      <c r="E9">
        <f t="shared" si="0"/>
        <v>5034132.1280487804</v>
      </c>
      <c r="F9">
        <f t="shared" si="1"/>
        <v>0.11890243902439024</v>
      </c>
      <c r="I9" s="1"/>
      <c r="J9" s="1"/>
      <c r="K9" s="1"/>
    </row>
    <row r="10" spans="1:11">
      <c r="A10">
        <v>30</v>
      </c>
      <c r="B10" s="1">
        <f>946-166</f>
        <v>780</v>
      </c>
      <c r="C10" s="1">
        <v>55691936</v>
      </c>
      <c r="D10" s="1">
        <f>(946-614)/2</f>
        <v>166</v>
      </c>
      <c r="E10">
        <f t="shared" si="0"/>
        <v>11852386.379487179</v>
      </c>
      <c r="F10">
        <f t="shared" si="1"/>
        <v>0.21282051282051281</v>
      </c>
      <c r="I10" s="1"/>
      <c r="J10" s="1"/>
      <c r="K10" s="1"/>
    </row>
    <row r="11" spans="1:11">
      <c r="A11">
        <v>60</v>
      </c>
      <c r="B11" s="1">
        <v>7</v>
      </c>
      <c r="C11" s="1">
        <v>13202</v>
      </c>
      <c r="D11" s="1">
        <v>1</v>
      </c>
      <c r="E11">
        <f t="shared" si="0"/>
        <v>1886</v>
      </c>
      <c r="F11">
        <f t="shared" si="1"/>
        <v>0.14285714285714285</v>
      </c>
      <c r="I11" s="1"/>
      <c r="J11" s="1"/>
      <c r="K11" s="1"/>
    </row>
    <row r="12" spans="1:11">
      <c r="A12">
        <v>60</v>
      </c>
      <c r="B12" s="1">
        <f>43-4.5</f>
        <v>38.5</v>
      </c>
      <c r="C12" s="1">
        <v>212403</v>
      </c>
      <c r="D12" s="1">
        <f>(43-34)/2</f>
        <v>4.5</v>
      </c>
      <c r="E12">
        <f t="shared" si="0"/>
        <v>24826.324675324675</v>
      </c>
      <c r="F12">
        <f t="shared" si="1"/>
        <v>0.11688311688311688</v>
      </c>
      <c r="I12" s="1"/>
      <c r="J12" s="1"/>
      <c r="K12" s="1"/>
    </row>
    <row r="13" spans="1:11">
      <c r="A13">
        <v>60</v>
      </c>
      <c r="B13" s="1">
        <f>109-16.5</f>
        <v>92.5</v>
      </c>
      <c r="C13" s="1">
        <v>7250197</v>
      </c>
      <c r="D13" s="1">
        <f>(109-76)/2</f>
        <v>16.5</v>
      </c>
      <c r="E13">
        <f t="shared" si="0"/>
        <v>1293278.3837837838</v>
      </c>
      <c r="F13">
        <f t="shared" si="1"/>
        <v>0.17837837837837839</v>
      </c>
      <c r="I13" s="1"/>
      <c r="J13" s="1"/>
      <c r="K13" s="1"/>
    </row>
    <row r="14" spans="1:11">
      <c r="A14">
        <v>60</v>
      </c>
      <c r="B14" s="1">
        <f>224-55</f>
        <v>169</v>
      </c>
      <c r="C14" s="1">
        <v>19336377</v>
      </c>
      <c r="D14" s="1">
        <f>(224-114)/2</f>
        <v>55</v>
      </c>
      <c r="E14">
        <f t="shared" si="0"/>
        <v>6292903.7573964493</v>
      </c>
      <c r="F14">
        <f t="shared" si="1"/>
        <v>0.32544378698224852</v>
      </c>
    </row>
    <row r="15" spans="1:11">
      <c r="A15">
        <v>60</v>
      </c>
      <c r="B15" s="1">
        <f>409-56.5</f>
        <v>352.5</v>
      </c>
      <c r="C15" s="1">
        <v>37000052</v>
      </c>
      <c r="D15" s="1">
        <f>(409-296)/2</f>
        <v>56.5</v>
      </c>
      <c r="E15">
        <f t="shared" si="0"/>
        <v>5930504.7886524824</v>
      </c>
      <c r="F15">
        <f t="shared" si="1"/>
        <v>0.16028368794326242</v>
      </c>
    </row>
    <row r="16" spans="1:11">
      <c r="A16">
        <v>60</v>
      </c>
      <c r="B16" s="1">
        <f>755-142</f>
        <v>613</v>
      </c>
      <c r="C16" s="1">
        <v>106649884</v>
      </c>
      <c r="D16" s="1">
        <v>142</v>
      </c>
      <c r="E16">
        <f t="shared" si="0"/>
        <v>24705193.357259382</v>
      </c>
      <c r="F16">
        <f t="shared" si="1"/>
        <v>0.23164763458401305</v>
      </c>
    </row>
    <row r="17" spans="1:6">
      <c r="A17">
        <v>60</v>
      </c>
      <c r="B17" s="1">
        <f>819-110</f>
        <v>709</v>
      </c>
      <c r="C17" s="1">
        <v>102557779</v>
      </c>
      <c r="D17" s="1">
        <v>110</v>
      </c>
      <c r="E17">
        <f t="shared" si="0"/>
        <v>15911644.1325811</v>
      </c>
      <c r="F17">
        <f t="shared" si="1"/>
        <v>0.15514809590973203</v>
      </c>
    </row>
    <row r="18" spans="1:6" ht="16.5">
      <c r="A18">
        <v>90</v>
      </c>
      <c r="B18" s="1">
        <f>61-5</f>
        <v>56</v>
      </c>
      <c r="C18" s="2">
        <v>2562479</v>
      </c>
      <c r="D18" s="1">
        <f>(61-51)/2</f>
        <v>5</v>
      </c>
      <c r="E18">
        <f t="shared" si="0"/>
        <v>228792.76785714287</v>
      </c>
      <c r="F18">
        <f t="shared" si="1"/>
        <v>8.9285714285714288E-2</v>
      </c>
    </row>
    <row r="19" spans="1:6" ht="16.5">
      <c r="A19">
        <v>90</v>
      </c>
      <c r="B19" s="1">
        <f>100-6</f>
        <v>94</v>
      </c>
      <c r="C19" s="2">
        <v>5057097</v>
      </c>
      <c r="D19" s="1">
        <f>(100-88)/2</f>
        <v>6</v>
      </c>
      <c r="E19">
        <f t="shared" si="0"/>
        <v>322793.42553191487</v>
      </c>
      <c r="F19">
        <f t="shared" si="1"/>
        <v>6.3829787234042548E-2</v>
      </c>
    </row>
    <row r="20" spans="1:6" ht="16.5">
      <c r="A20">
        <v>90</v>
      </c>
      <c r="B20" s="1">
        <f>178-15</f>
        <v>163</v>
      </c>
      <c r="C20" s="2">
        <v>25600470</v>
      </c>
      <c r="D20" s="1">
        <f>(178-148)/2</f>
        <v>15</v>
      </c>
      <c r="E20">
        <f t="shared" si="0"/>
        <v>2355871.4723926382</v>
      </c>
      <c r="F20">
        <f t="shared" si="1"/>
        <v>9.2024539877300623E-2</v>
      </c>
    </row>
    <row r="21" spans="1:6" ht="16.5">
      <c r="A21">
        <v>90</v>
      </c>
      <c r="B21" s="1">
        <f>225-15</f>
        <v>210</v>
      </c>
      <c r="C21" s="2">
        <v>35588602</v>
      </c>
      <c r="D21" s="1">
        <f>(225-195)/2</f>
        <v>15</v>
      </c>
      <c r="E21">
        <f t="shared" si="0"/>
        <v>2542043</v>
      </c>
      <c r="F21">
        <f t="shared" si="1"/>
        <v>7.1428571428571425E-2</v>
      </c>
    </row>
    <row r="22" spans="1:6" ht="16.5">
      <c r="A22">
        <v>90</v>
      </c>
      <c r="B22" s="1">
        <f>312-16</f>
        <v>296</v>
      </c>
      <c r="C22" s="2">
        <v>50321205</v>
      </c>
      <c r="D22" s="1">
        <f>(312-280)/2</f>
        <v>16</v>
      </c>
      <c r="E22">
        <f t="shared" si="0"/>
        <v>2720065.1351351351</v>
      </c>
      <c r="F22">
        <f t="shared" si="1"/>
        <v>5.4054054054054057E-2</v>
      </c>
    </row>
    <row r="23" spans="1:6" ht="16.5">
      <c r="A23">
        <v>90</v>
      </c>
      <c r="B23" s="1">
        <v>370</v>
      </c>
      <c r="C23" s="2">
        <v>61102001</v>
      </c>
      <c r="D23" s="1">
        <f>(390-350)/2</f>
        <v>20</v>
      </c>
      <c r="E23">
        <f t="shared" si="0"/>
        <v>3302810.8648648649</v>
      </c>
      <c r="F23">
        <f t="shared" si="1"/>
        <v>5.4054054054054057E-2</v>
      </c>
    </row>
    <row r="24" spans="1:6" ht="16.5">
      <c r="A24">
        <v>90</v>
      </c>
      <c r="B24" s="1">
        <f>501-20.5</f>
        <v>480.5</v>
      </c>
      <c r="C24" s="2">
        <v>90698093</v>
      </c>
      <c r="D24" s="1">
        <f>(501-460)/2</f>
        <v>20.5</v>
      </c>
      <c r="E24">
        <f t="shared" si="0"/>
        <v>3869533.624349636</v>
      </c>
      <c r="F24">
        <f t="shared" si="1"/>
        <v>4.2663891779396466E-2</v>
      </c>
    </row>
    <row r="25" spans="1:6" ht="16.5">
      <c r="A25">
        <v>90</v>
      </c>
      <c r="B25" s="1">
        <v>600</v>
      </c>
      <c r="C25" s="2">
        <v>108284219</v>
      </c>
      <c r="D25" s="1">
        <f>(620-580)/2</f>
        <v>20</v>
      </c>
      <c r="E25">
        <f t="shared" si="0"/>
        <v>3609473.9666666668</v>
      </c>
      <c r="F25">
        <f t="shared" si="1"/>
        <v>3.3333333333333333E-2</v>
      </c>
    </row>
    <row r="26" spans="1:6" ht="16.5">
      <c r="A26">
        <v>90</v>
      </c>
      <c r="B26" s="1">
        <v>630</v>
      </c>
      <c r="C26" s="2">
        <v>117043270</v>
      </c>
      <c r="D26" s="1">
        <v>40</v>
      </c>
      <c r="E26">
        <f t="shared" si="0"/>
        <v>7431318.7301587304</v>
      </c>
      <c r="F26">
        <f t="shared" si="1"/>
        <v>6.3492063492063489E-2</v>
      </c>
    </row>
    <row r="27" spans="1:6">
      <c r="A27">
        <v>110</v>
      </c>
      <c r="B27" s="1">
        <v>50</v>
      </c>
      <c r="C27" s="1">
        <v>60077</v>
      </c>
      <c r="D27" s="1">
        <v>3</v>
      </c>
      <c r="E27">
        <f t="shared" si="0"/>
        <v>3604.62</v>
      </c>
      <c r="F27">
        <f t="shared" si="1"/>
        <v>0.06</v>
      </c>
    </row>
    <row r="28" spans="1:6">
      <c r="A28">
        <v>110</v>
      </c>
      <c r="B28" s="1">
        <f>113-15.5</f>
        <v>97.5</v>
      </c>
      <c r="C28" s="1">
        <v>1043858</v>
      </c>
      <c r="D28" s="1">
        <f>(113-82)/2</f>
        <v>15.5</v>
      </c>
      <c r="E28">
        <f t="shared" si="0"/>
        <v>165946.6564102564</v>
      </c>
      <c r="F28">
        <f t="shared" si="1"/>
        <v>0.15897435897435896</v>
      </c>
    </row>
    <row r="29" spans="1:6">
      <c r="A29">
        <v>110</v>
      </c>
      <c r="B29" s="1">
        <f>211-20.5</f>
        <v>190.5</v>
      </c>
      <c r="C29" s="1">
        <v>6774325</v>
      </c>
      <c r="D29" s="1">
        <f>(211-170)/2</f>
        <v>20.5</v>
      </c>
      <c r="E29">
        <f t="shared" si="0"/>
        <v>728995.60367454065</v>
      </c>
      <c r="F29">
        <f t="shared" si="1"/>
        <v>0.10761154855643044</v>
      </c>
    </row>
    <row r="30" spans="1:6">
      <c r="A30">
        <v>110</v>
      </c>
      <c r="B30" s="1">
        <f>271-16</f>
        <v>255</v>
      </c>
      <c r="C30" s="1">
        <v>10813073</v>
      </c>
      <c r="D30" s="1">
        <f>(271-239)/2</f>
        <v>16</v>
      </c>
      <c r="E30">
        <f t="shared" si="0"/>
        <v>678467.32549019612</v>
      </c>
      <c r="F30">
        <f t="shared" si="1"/>
        <v>6.2745098039215685E-2</v>
      </c>
    </row>
    <row r="31" spans="1:6">
      <c r="A31">
        <v>110</v>
      </c>
      <c r="B31" s="1">
        <f>397-47.5</f>
        <v>349.5</v>
      </c>
      <c r="C31" s="1">
        <v>29006648</v>
      </c>
      <c r="D31" s="1">
        <f>(397-302)/2</f>
        <v>47.5</v>
      </c>
      <c r="E31">
        <f t="shared" si="0"/>
        <v>3942248.2975679543</v>
      </c>
      <c r="F31">
        <f t="shared" si="1"/>
        <v>0.13590844062947066</v>
      </c>
    </row>
    <row r="32" spans="1:6">
      <c r="A32">
        <v>110</v>
      </c>
      <c r="B32" s="1">
        <f>497-49</f>
        <v>448</v>
      </c>
      <c r="C32" s="1">
        <v>54348422</v>
      </c>
      <c r="D32" s="1">
        <f>(497-399)/2</f>
        <v>49</v>
      </c>
      <c r="E32">
        <f t="shared" si="0"/>
        <v>5944358.65625</v>
      </c>
      <c r="F32">
        <f t="shared" si="1"/>
        <v>0.109375</v>
      </c>
    </row>
    <row r="33" spans="1:6">
      <c r="A33">
        <v>110</v>
      </c>
      <c r="B33" s="1">
        <f>650-89</f>
        <v>561</v>
      </c>
      <c r="C33" s="1">
        <v>96976820</v>
      </c>
      <c r="D33" s="1">
        <f>(650-472)/2</f>
        <v>89</v>
      </c>
      <c r="E33">
        <f t="shared" si="0"/>
        <v>15384914.402852049</v>
      </c>
      <c r="F33">
        <f t="shared" si="1"/>
        <v>0.1586452762923351</v>
      </c>
    </row>
    <row r="34" spans="1:6">
      <c r="A34">
        <v>110</v>
      </c>
      <c r="B34" s="1">
        <f>734-78</f>
        <v>656</v>
      </c>
      <c r="C34" s="1">
        <v>93949699</v>
      </c>
      <c r="D34" s="1">
        <f>(734-578)/2</f>
        <v>78</v>
      </c>
      <c r="E34">
        <f t="shared" si="0"/>
        <v>11170848.356707318</v>
      </c>
      <c r="F34">
        <f t="shared" si="1"/>
        <v>0.11890243902439025</v>
      </c>
    </row>
    <row r="35" spans="1:6">
      <c r="A35">
        <v>110</v>
      </c>
      <c r="B35" s="1">
        <f>946-166</f>
        <v>780</v>
      </c>
      <c r="C35" s="1">
        <v>115737928</v>
      </c>
      <c r="D35" s="1">
        <f>(946-614)/2</f>
        <v>166</v>
      </c>
      <c r="E35">
        <f t="shared" si="0"/>
        <v>24631405.18974359</v>
      </c>
      <c r="F35">
        <f t="shared" si="1"/>
        <v>0.21282051282051281</v>
      </c>
    </row>
  </sheetData>
  <sortState xmlns:xlrd2="http://schemas.microsoft.com/office/spreadsheetml/2017/richdata2" ref="I5:K13">
    <sortCondition ref="I4:I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DF46-3B73-4879-A857-FC1FD47CB3A5}">
  <dimension ref="A1:F9"/>
  <sheetViews>
    <sheetView workbookViewId="0">
      <selection activeCell="E17" sqref="E17"/>
    </sheetView>
  </sheetViews>
  <sheetFormatPr defaultRowHeight="15"/>
  <cols>
    <col min="1" max="1" width="14.42578125" customWidth="1"/>
    <col min="3" max="3" width="12.42578125" customWidth="1"/>
    <col min="5" max="5" width="18.28515625" customWidth="1"/>
    <col min="6" max="6" width="15" customWidth="1"/>
  </cols>
  <sheetData>
    <row r="1" spans="1:6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</row>
    <row r="2" spans="1:6">
      <c r="A2" s="1">
        <f>946-166</f>
        <v>780</v>
      </c>
      <c r="B2" s="1">
        <v>83.5</v>
      </c>
      <c r="C2" s="1">
        <v>58.3</v>
      </c>
      <c r="D2" s="1">
        <f>(24*(B2+C2))/(2*1000)</f>
        <v>1.7016000000000002</v>
      </c>
      <c r="E2" s="1">
        <f>(946-614)/2</f>
        <v>166</v>
      </c>
      <c r="F2" s="1">
        <f>E2/A2</f>
        <v>0.21282051282051281</v>
      </c>
    </row>
    <row r="3" spans="1:6">
      <c r="A3" s="1">
        <f>734-78</f>
        <v>656</v>
      </c>
      <c r="B3" s="1">
        <v>72.8</v>
      </c>
      <c r="C3" s="1">
        <v>56.8</v>
      </c>
      <c r="D3" s="1">
        <f t="shared" ref="D3:D9" si="0">(24*(B3+C3))/(2*1000)</f>
        <v>1.5551999999999999</v>
      </c>
      <c r="E3" s="1">
        <f>(734-578)/2</f>
        <v>78</v>
      </c>
      <c r="F3" s="1">
        <f t="shared" ref="F3:F9" si="1">E3/A3</f>
        <v>0.11890243902439024</v>
      </c>
    </row>
    <row r="4" spans="1:6">
      <c r="A4" s="1">
        <f>650-89</f>
        <v>561</v>
      </c>
      <c r="B4" s="1">
        <v>80.900000000000006</v>
      </c>
      <c r="C4" s="1">
        <v>72.900000000000006</v>
      </c>
      <c r="D4" s="1">
        <f t="shared" si="0"/>
        <v>1.8456000000000001</v>
      </c>
      <c r="E4" s="1">
        <f>(650-472)/2</f>
        <v>89</v>
      </c>
      <c r="F4" s="1">
        <f t="shared" si="1"/>
        <v>0.1586452762923351</v>
      </c>
    </row>
    <row r="5" spans="1:6">
      <c r="A5" s="1">
        <f>497-49</f>
        <v>448</v>
      </c>
      <c r="B5" s="1">
        <v>72.2</v>
      </c>
      <c r="C5" s="1">
        <v>72.5</v>
      </c>
      <c r="D5" s="1">
        <f t="shared" si="0"/>
        <v>1.7363999999999999</v>
      </c>
      <c r="E5" s="1">
        <f>(497-399)/2</f>
        <v>49</v>
      </c>
      <c r="F5" s="1">
        <f t="shared" si="1"/>
        <v>0.109375</v>
      </c>
    </row>
    <row r="6" spans="1:6">
      <c r="A6" s="1">
        <f>397-47.5</f>
        <v>349.5</v>
      </c>
      <c r="B6" s="1">
        <v>62.3</v>
      </c>
      <c r="C6" s="1">
        <v>69.400000000000006</v>
      </c>
      <c r="D6" s="1">
        <f t="shared" si="0"/>
        <v>1.5803999999999998</v>
      </c>
      <c r="E6" s="1">
        <f>(397-302)/2</f>
        <v>47.5</v>
      </c>
      <c r="F6" s="1">
        <f t="shared" si="1"/>
        <v>0.13590844062947066</v>
      </c>
    </row>
    <row r="7" spans="1:6">
      <c r="A7" s="1">
        <f>271-16</f>
        <v>255</v>
      </c>
      <c r="B7" s="1">
        <v>41.6</v>
      </c>
      <c r="C7" s="1">
        <v>43.1</v>
      </c>
      <c r="D7" s="1">
        <f t="shared" si="0"/>
        <v>1.0164000000000002</v>
      </c>
      <c r="E7" s="1">
        <f>(271-239)/2</f>
        <v>16</v>
      </c>
      <c r="F7" s="1">
        <f t="shared" si="1"/>
        <v>6.2745098039215685E-2</v>
      </c>
    </row>
    <row r="8" spans="1:6">
      <c r="A8" s="1">
        <f>211-20.5</f>
        <v>190.5</v>
      </c>
      <c r="B8" s="1">
        <v>39.5</v>
      </c>
      <c r="C8" s="1">
        <v>40.4</v>
      </c>
      <c r="D8" s="1">
        <f t="shared" si="0"/>
        <v>0.9588000000000001</v>
      </c>
      <c r="E8" s="1">
        <f>(211-170)/2</f>
        <v>20.5</v>
      </c>
      <c r="F8" s="1">
        <f t="shared" si="1"/>
        <v>0.10761154855643044</v>
      </c>
    </row>
    <row r="9" spans="1:6">
      <c r="A9" s="1">
        <f>113-15.5</f>
        <v>97.5</v>
      </c>
      <c r="B9" s="1">
        <v>35.6</v>
      </c>
      <c r="C9" s="1">
        <v>36.799999999999997</v>
      </c>
      <c r="D9" s="1">
        <f t="shared" si="0"/>
        <v>0.86880000000000002</v>
      </c>
      <c r="E9" s="1">
        <f>(113-82)/2</f>
        <v>15.5</v>
      </c>
      <c r="F9" s="1">
        <f t="shared" si="1"/>
        <v>0.15897435897435896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Intensity vs LaserPower</vt:lpstr>
      <vt:lpstr>Spot Size vs LaserPower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Feng</cp:lastModifiedBy>
  <dcterms:created xsi:type="dcterms:W3CDTF">2022-10-04T21:38:53Z</dcterms:created>
  <dcterms:modified xsi:type="dcterms:W3CDTF">2022-10-04T22:10:59Z</dcterms:modified>
</cp:coreProperties>
</file>