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_c_duarte\Documents\"/>
    </mc:Choice>
  </mc:AlternateContent>
  <bookViews>
    <workbookView xWindow="0" yWindow="0" windowWidth="20490" windowHeight="7620" activeTab="7"/>
  </bookViews>
  <sheets>
    <sheet name="Planilha1" sheetId="10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8" l="1"/>
  <c r="B23" i="8"/>
  <c r="B22" i="8"/>
  <c r="B21" i="8"/>
  <c r="F22" i="6"/>
  <c r="F20" i="6"/>
  <c r="E20" i="6"/>
  <c r="D20" i="6"/>
  <c r="C20" i="6"/>
  <c r="B20" i="6"/>
  <c r="F19" i="6"/>
  <c r="E19" i="6"/>
  <c r="D19" i="6"/>
  <c r="C19" i="6"/>
  <c r="B19" i="6"/>
  <c r="F15" i="6"/>
  <c r="F14" i="6"/>
  <c r="F13" i="6"/>
  <c r="F12" i="6"/>
  <c r="F11" i="6"/>
  <c r="F10" i="6"/>
  <c r="F6" i="6"/>
  <c r="D9" i="5"/>
  <c r="D8" i="5"/>
  <c r="D7" i="5"/>
  <c r="D6" i="5"/>
  <c r="D5" i="5"/>
  <c r="D4" i="5"/>
  <c r="C4" i="5"/>
  <c r="D3" i="5"/>
  <c r="D2" i="5"/>
  <c r="C2" i="5"/>
  <c r="C9" i="5"/>
  <c r="C8" i="5"/>
  <c r="C7" i="5"/>
  <c r="C6" i="5"/>
  <c r="C5" i="5"/>
  <c r="C3" i="5"/>
  <c r="F11" i="10"/>
  <c r="F32" i="10"/>
  <c r="E32" i="10"/>
  <c r="D32" i="10"/>
  <c r="C32" i="10"/>
  <c r="I31" i="10"/>
  <c r="I27" i="10" s="1"/>
  <c r="E31" i="10"/>
  <c r="E27" i="10" s="1"/>
  <c r="D31" i="10"/>
  <c r="D27" i="10" s="1"/>
  <c r="C31" i="10"/>
  <c r="C27" i="10" s="1"/>
  <c r="H24" i="10"/>
  <c r="G24" i="10"/>
  <c r="I24" i="10" s="1"/>
  <c r="E24" i="10"/>
  <c r="D24" i="10"/>
  <c r="C24" i="10"/>
  <c r="I20" i="10"/>
  <c r="H20" i="10"/>
  <c r="G20" i="10"/>
  <c r="F20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6" i="10"/>
  <c r="H16" i="10"/>
  <c r="G16" i="10"/>
  <c r="G31" i="10" s="1"/>
  <c r="F16" i="10"/>
  <c r="I15" i="10"/>
  <c r="H15" i="10"/>
  <c r="H31" i="10" s="1"/>
  <c r="G15" i="10"/>
  <c r="F15" i="10"/>
  <c r="F24" i="10" s="1"/>
  <c r="G11" i="10"/>
  <c r="E11" i="10"/>
  <c r="D11" i="10"/>
  <c r="C11" i="10"/>
  <c r="I7" i="10"/>
  <c r="H7" i="10"/>
  <c r="G7" i="10"/>
  <c r="I6" i="10"/>
  <c r="H6" i="10"/>
  <c r="G6" i="10"/>
  <c r="I5" i="10"/>
  <c r="H5" i="10"/>
  <c r="G5" i="10"/>
  <c r="I4" i="10"/>
  <c r="H4" i="10"/>
  <c r="H11" i="10" s="1"/>
  <c r="G4" i="10"/>
  <c r="I3" i="10"/>
  <c r="I11" i="10" s="1"/>
  <c r="H3" i="10"/>
  <c r="G3" i="10"/>
  <c r="I2" i="10"/>
  <c r="I32" i="10" s="1"/>
  <c r="H2" i="10"/>
  <c r="H32" i="10" s="1"/>
  <c r="G2" i="10"/>
  <c r="G32" i="10" s="1"/>
  <c r="H27" i="10" l="1"/>
  <c r="G27" i="10"/>
  <c r="F31" i="10"/>
  <c r="F27" i="10" s="1"/>
</calcChain>
</file>

<file path=xl/sharedStrings.xml><?xml version="1.0" encoding="utf-8"?>
<sst xmlns="http://schemas.openxmlformats.org/spreadsheetml/2006/main" count="306" uniqueCount="233">
  <si>
    <t>Código Produto </t>
  </si>
  <si>
    <t>Jan </t>
  </si>
  <si>
    <t>Fev </t>
  </si>
  <si>
    <t>Mar </t>
  </si>
  <si>
    <t>Total 1º Trim.</t>
  </si>
  <si>
    <t>Máximo </t>
  </si>
  <si>
    <t>Mínimo </t>
  </si>
  <si>
    <t>Média </t>
  </si>
  <si>
    <t>1 </t>
  </si>
  <si>
    <t>Porca </t>
  </si>
  <si>
    <t>2 </t>
  </si>
  <si>
    <t>Parafuso </t>
  </si>
  <si>
    <t>3 </t>
  </si>
  <si>
    <t>Arruela </t>
  </si>
  <si>
    <t>4 </t>
  </si>
  <si>
    <t>Prego </t>
  </si>
  <si>
    <t>5 </t>
  </si>
  <si>
    <t>Alicate </t>
  </si>
  <si>
    <t>6 </t>
  </si>
  <si>
    <t>Martelo </t>
  </si>
  <si>
    <t>Totais </t>
  </si>
  <si>
    <t>Abr </t>
  </si>
  <si>
    <t>Mai </t>
  </si>
  <si>
    <t>Jun </t>
  </si>
  <si>
    <t>Total 2º Trim.</t>
  </si>
  <si>
    <t>  </t>
  </si>
  <si>
    <t>Total do  </t>
  </si>
  <si>
    <t>Semestre </t>
  </si>
  <si>
    <t>JANEIRO </t>
  </si>
  <si>
    <t>FEVEREIRO MARÇO </t>
  </si>
  <si>
    <t>ABRIL </t>
  </si>
  <si>
    <t>MAIO </t>
  </si>
  <si>
    <t>JUNHO </t>
  </si>
  <si>
    <t>SALÁRIO </t>
  </si>
  <si>
    <t>R$ 500,00 R$ </t>
  </si>
  <si>
    <t>750,00 R$ </t>
  </si>
  <si>
    <t>800,00 R$ </t>
  </si>
  <si>
    <t>700,00 R$ </t>
  </si>
  <si>
    <t>654,00 R$ </t>
  </si>
  <si>
    <t>700,00 </t>
  </si>
  <si>
    <t>CONTAS </t>
  </si>
  <si>
    <t>ÁGUA </t>
  </si>
  <si>
    <t>R$ 10,00 R$ </t>
  </si>
  <si>
    <t>15,00 R$ </t>
  </si>
  <si>
    <t>12,00 R$ </t>
  </si>
  <si>
    <t>11,00 </t>
  </si>
  <si>
    <t>LUZ </t>
  </si>
  <si>
    <t>R$ 50,00 R$ </t>
  </si>
  <si>
    <t>60,00 R$ </t>
  </si>
  <si>
    <t>54,00 R$ </t>
  </si>
  <si>
    <t>55,00 R$ </t>
  </si>
  <si>
    <t>56,00 </t>
  </si>
  <si>
    <t>ESCOLA </t>
  </si>
  <si>
    <t>R$ 300,00 R$ </t>
  </si>
  <si>
    <t>250,00 R$ </t>
  </si>
  <si>
    <t>300,00 R$ </t>
  </si>
  <si>
    <t>200,00 R$ </t>
  </si>
  <si>
    <t>200,00 </t>
  </si>
  <si>
    <t>IPTU </t>
  </si>
  <si>
    <t>R$ 40,00 R$ </t>
  </si>
  <si>
    <t>40,00 R$ </t>
  </si>
  <si>
    <t>40,00 </t>
  </si>
  <si>
    <t>IPVA </t>
  </si>
  <si>
    <t>14,00 R$ </t>
  </si>
  <si>
    <t>20,00 R$ </t>
  </si>
  <si>
    <t>31,00 </t>
  </si>
  <si>
    <t>SHOPPING </t>
  </si>
  <si>
    <t>R$ 120,00 R$ </t>
  </si>
  <si>
    <t>150,00 R$ </t>
  </si>
  <si>
    <t>130,00 R$ </t>
  </si>
  <si>
    <t>190,00 </t>
  </si>
  <si>
    <t>COMBUSTÍVEL </t>
  </si>
  <si>
    <t>65,00 R$ </t>
  </si>
  <si>
    <t>70,00 R$ </t>
  </si>
  <si>
    <t>85,00 </t>
  </si>
  <si>
    <t>ACADEMIA </t>
  </si>
  <si>
    <t>R$ 145,00 R$ </t>
  </si>
  <si>
    <t>145,00 R$ </t>
  </si>
  <si>
    <t>100,00 R$ </t>
  </si>
  <si>
    <t>145,00 </t>
  </si>
  <si>
    <t>TOTAL DE  </t>
  </si>
  <si>
    <t>SALDO </t>
  </si>
  <si>
    <t>Araras Informática - Hardware e Software  </t>
  </si>
  <si>
    <t>Rua São Francisco de Assis, 123 - Araras SP </t>
  </si>
  <si>
    <t>Nº </t>
  </si>
  <si>
    <t>NOME </t>
  </si>
  <si>
    <t>Salário Bruto </t>
  </si>
  <si>
    <t>INSS </t>
  </si>
  <si>
    <t>Gratificação</t>
  </si>
  <si>
    <t>INSS R$ </t>
  </si>
  <si>
    <t>Gratificação R$ </t>
  </si>
  <si>
    <t>Salário Líquido</t>
  </si>
  <si>
    <t>Eduardo </t>
  </si>
  <si>
    <t>R$ 853,00 </t>
  </si>
  <si>
    <t>2 Maria </t>
  </si>
  <si>
    <t>R$ 951,00 </t>
  </si>
  <si>
    <t>3 Helena </t>
  </si>
  <si>
    <t>R$ 456,00 </t>
  </si>
  <si>
    <t>4 Gabriela </t>
  </si>
  <si>
    <t>R$ 500,00 </t>
  </si>
  <si>
    <t>5 Edson </t>
  </si>
  <si>
    <t>R$ 850,00 </t>
  </si>
  <si>
    <t>6 Elisangela </t>
  </si>
  <si>
    <t>R$ 459,00 </t>
  </si>
  <si>
    <t>7 Regina </t>
  </si>
  <si>
    <t>R$ 478,00 </t>
  </si>
  <si>
    <t>8 Paulo </t>
  </si>
  <si>
    <t>R$ 658,00 </t>
  </si>
  <si>
    <t>Valor do Dólar </t>
  </si>
  <si>
    <t>Papelaria Papel Branco </t>
  </si>
  <si>
    <t>Produtos </t>
  </si>
  <si>
    <t>Qtde </t>
  </si>
  <si>
    <t>Preço Unit.</t>
  </si>
  <si>
    <t>Total R$ </t>
  </si>
  <si>
    <t>Total US$ </t>
  </si>
  <si>
    <t>Caneta Azul </t>
  </si>
  <si>
    <t>R$ 0,15 </t>
  </si>
  <si>
    <t>Caneta Vermelha </t>
  </si>
  <si>
    <t>Caderno </t>
  </si>
  <si>
    <t>Régua </t>
  </si>
  <si>
    <t>Lápis </t>
  </si>
  <si>
    <t>Papel Sulfite </t>
  </si>
  <si>
    <t>Tinta Nanquim </t>
  </si>
  <si>
    <t>Nome </t>
  </si>
  <si>
    <t>Salário </t>
  </si>
  <si>
    <t>Aumento </t>
  </si>
  <si>
    <t>Novo Salário </t>
  </si>
  <si>
    <t>João dos Santos </t>
  </si>
  <si>
    <t>Maria da Silva </t>
  </si>
  <si>
    <t>Manoel das Flores </t>
  </si>
  <si>
    <t>Lambarildo Peixe </t>
  </si>
  <si>
    <t>Sebastião Souza </t>
  </si>
  <si>
    <t>Ana Flávia Silveira </t>
  </si>
  <si>
    <t>Silvia Helena Santos </t>
  </si>
  <si>
    <t>Alberto Roberto </t>
  </si>
  <si>
    <t>Até 1000,00 </t>
  </si>
  <si>
    <t>mais 1000,00 </t>
  </si>
  <si>
    <t>Projeção para o ano de 2003 </t>
  </si>
  <si>
    <t>Receita bruta </t>
  </si>
  <si>
    <t>Jan-Mar </t>
  </si>
  <si>
    <t>Abr-Jun </t>
  </si>
  <si>
    <t>Jul-Set </t>
  </si>
  <si>
    <t>Out-Dez </t>
  </si>
  <si>
    <t>Total do Ano </t>
  </si>
  <si>
    <t>Despesa Líquida </t>
  </si>
  <si>
    <t>Salários </t>
  </si>
  <si>
    <t>Juros </t>
  </si>
  <si>
    <t>Aluguel </t>
  </si>
  <si>
    <t>Propaganda </t>
  </si>
  <si>
    <t>Suprimentos </t>
  </si>
  <si>
    <t>Diversos </t>
  </si>
  <si>
    <t>Total do Trim. </t>
  </si>
  <si>
    <t>Receita líquida </t>
  </si>
  <si>
    <t>Situação </t>
  </si>
  <si>
    <t>Valor Acumulado do ano de despesas </t>
  </si>
  <si>
    <t>Lucro total</t>
  </si>
  <si>
    <t>Lucro médio</t>
  </si>
  <si>
    <t>Prejuízo total</t>
  </si>
  <si>
    <t>Produto Jan Fev Resultado</t>
  </si>
  <si>
    <t>A 4.665,00 4.654,00 </t>
  </si>
  <si>
    <t>B 16.574,00 24.348,00 </t>
  </si>
  <si>
    <t>C 1.654,00 6.468,00  </t>
  </si>
  <si>
    <t>D 654,00 654,00 </t>
  </si>
  <si>
    <t>E 413,00 434,00  </t>
  </si>
  <si>
    <t>F 65.765,00 54.646,00 </t>
  </si>
  <si>
    <t>Idade do Candidato 20 Idade Mínima 18 Idade Máxima 24</t>
  </si>
  <si>
    <t>Resultado:  </t>
  </si>
  <si>
    <t>Endereço </t>
  </si>
  <si>
    <t>Bairro </t>
  </si>
  <si>
    <t>Cidade </t>
  </si>
  <si>
    <t>Estado </t>
  </si>
  <si>
    <t>Ana </t>
  </si>
  <si>
    <t>Rodovia Anhanguera, km 180 </t>
  </si>
  <si>
    <t>Centro </t>
  </si>
  <si>
    <t>Leme </t>
  </si>
  <si>
    <t>SP </t>
  </si>
  <si>
    <t>R. Antônio de Castro, 362 </t>
  </si>
  <si>
    <t>São Benedito </t>
  </si>
  <si>
    <t>Araras </t>
  </si>
  <si>
    <t>Érica </t>
  </si>
  <si>
    <t>R. Tiradentes, 123 </t>
  </si>
  <si>
    <t>Salvador </t>
  </si>
  <si>
    <t>BA </t>
  </si>
  <si>
    <t>Fernanda </t>
  </si>
  <si>
    <t>Av. Orozimbo Maia, 987 </t>
  </si>
  <si>
    <t>Jd. Nova Campinas Campinas </t>
  </si>
  <si>
    <t>Gabriela </t>
  </si>
  <si>
    <t>Rodovia Rio/São Paulo, km 77 </t>
  </si>
  <si>
    <t>Praia Grande </t>
  </si>
  <si>
    <t>Ubatuba </t>
  </si>
  <si>
    <t>Helena </t>
  </si>
  <si>
    <t>R. Júlio Mesquita, 66 </t>
  </si>
  <si>
    <t>Recife </t>
  </si>
  <si>
    <t>PE </t>
  </si>
  <si>
    <t>Katiane </t>
  </si>
  <si>
    <t>R. 5, 78 </t>
  </si>
  <si>
    <t>Jd. Europa </t>
  </si>
  <si>
    <t>Rio Claro </t>
  </si>
  <si>
    <t>Lilian </t>
  </si>
  <si>
    <t>R. Lambarildo Peixe, 812 </t>
  </si>
  <si>
    <t>Vila Tubarão </t>
  </si>
  <si>
    <t>Ribeirão Preto </t>
  </si>
  <si>
    <t>Lucimara </t>
  </si>
  <si>
    <t>Av. dos Jequitibas, 11 </t>
  </si>
  <si>
    <t>Jd. Paulista </t>
  </si>
  <si>
    <t>Florianópolis </t>
  </si>
  <si>
    <t>SC </t>
  </si>
  <si>
    <t>Maria </t>
  </si>
  <si>
    <t>Av. Ipiranga, 568 </t>
  </si>
  <si>
    <t>Ibirapuera </t>
  </si>
  <si>
    <t>Manaus </t>
  </si>
  <si>
    <t>AM </t>
  </si>
  <si>
    <t>Pedro </t>
  </si>
  <si>
    <t>R. Sergipe, 765 </t>
  </si>
  <si>
    <t>Botafogo </t>
  </si>
  <si>
    <t>Campinas </t>
  </si>
  <si>
    <t>Roberto </t>
  </si>
  <si>
    <t>Av. Limeira, 98 </t>
  </si>
  <si>
    <t>Belvedere </t>
  </si>
  <si>
    <t>Rubens </t>
  </si>
  <si>
    <t>Al. dos Laranjais, 99 </t>
  </si>
  <si>
    <t>Rio de Janeiro </t>
  </si>
  <si>
    <t>RJ </t>
  </si>
  <si>
    <t>Sônia </t>
  </si>
  <si>
    <t>R. das Quaresmeiras, 810 </t>
  </si>
  <si>
    <t>Vila Cláudia </t>
  </si>
  <si>
    <t>Porto Alegre </t>
  </si>
  <si>
    <t>RS </t>
  </si>
  <si>
    <t>Tatiane </t>
  </si>
  <si>
    <t>R. Minas Gerais, 67 </t>
  </si>
  <si>
    <t>Parque Industrial </t>
  </si>
  <si>
    <t>Poços de Caldas </t>
  </si>
  <si>
    <t>MG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</si>
</sst>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R$&quot;\ #,##0;[Red]\-&quot;R$&quot;\ #,##0"/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5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" fontId="0" fillId="0" borderId="1" xfId="0" applyNumberFormat="1" applyBorder="1" applyAlignment="1">
      <alignment vertical="top" wrapText="1"/>
    </xf>
    <xf numFmtId="4" fontId="0" fillId="0" borderId="1" xfId="0" applyNumberForma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center" wrapText="1"/>
    </xf>
    <xf numFmtId="4" fontId="0" fillId="0" borderId="2" xfId="0" applyNumberFormat="1" applyBorder="1" applyAlignment="1">
      <alignment vertical="top" wrapText="1"/>
    </xf>
    <xf numFmtId="4" fontId="0" fillId="0" borderId="0" xfId="0" applyNumberFormat="1"/>
    <xf numFmtId="4" fontId="0" fillId="0" borderId="0" xfId="0" applyNumberFormat="1" applyBorder="1" applyAlignment="1">
      <alignment vertical="top" wrapText="1"/>
    </xf>
    <xf numFmtId="4" fontId="1" fillId="0" borderId="0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4" fontId="0" fillId="0" borderId="2" xfId="0" applyNumberForma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4" fontId="3" fillId="0" borderId="2" xfId="0" applyNumberFormat="1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indent="14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8" fontId="0" fillId="0" borderId="2" xfId="0" applyNumberFormat="1" applyBorder="1" applyAlignment="1">
      <alignment vertical="top" wrapText="1"/>
    </xf>
    <xf numFmtId="8" fontId="3" fillId="0" borderId="2" xfId="0" applyNumberFormat="1" applyFont="1" applyBorder="1" applyAlignment="1">
      <alignment vertical="center" wrapText="1"/>
    </xf>
    <xf numFmtId="8" fontId="0" fillId="0" borderId="1" xfId="0" applyNumberFormat="1" applyBorder="1" applyAlignment="1">
      <alignment vertical="top" wrapText="1"/>
    </xf>
    <xf numFmtId="8" fontId="4" fillId="0" borderId="1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indent="3"/>
    </xf>
    <xf numFmtId="10" fontId="3" fillId="0" borderId="1" xfId="0" applyNumberFormat="1" applyFont="1" applyBorder="1" applyAlignment="1">
      <alignment horizontal="right" vertical="center" wrapText="1"/>
    </xf>
    <xf numFmtId="8" fontId="3" fillId="0" borderId="0" xfId="0" applyNumberFormat="1" applyFont="1"/>
    <xf numFmtId="6" fontId="3" fillId="0" borderId="0" xfId="0" applyNumberFormat="1" applyFont="1"/>
    <xf numFmtId="8" fontId="3" fillId="0" borderId="1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8" fontId="3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vertical="top" wrapText="1"/>
    </xf>
    <xf numFmtId="0" fontId="3" fillId="0" borderId="0" xfId="0" applyFont="1" applyAlignment="1">
      <alignment vertical="center"/>
    </xf>
    <xf numFmtId="9" fontId="3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 indent="11"/>
    </xf>
    <xf numFmtId="0" fontId="2" fillId="0" borderId="0" xfId="0" applyFont="1" applyAlignment="1">
      <alignment horizontal="left" vertical="center" indent="11"/>
    </xf>
    <xf numFmtId="0" fontId="3" fillId="0" borderId="0" xfId="0" applyFont="1" applyAlignment="1">
      <alignment horizontal="left" vertical="center" indent="1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5" name="Tabela5" displayName="Tabela5" ref="A1:A16" totalsRowShown="0" headerRowDxfId="0" headerRowBorderDxfId="1" tableBorderDxfId="2">
  <autoFilter ref="A1:A16"/>
  <tableColumns count="1">
    <tableColumn id="1" name="Produto Jan Fev Resul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L29" sqref="L29"/>
    </sheetView>
  </sheetViews>
  <sheetFormatPr defaultRowHeight="15" x14ac:dyDescent="0.25"/>
  <cols>
    <col min="6" max="6" width="10.140625" bestFit="1" customWidth="1"/>
  </cols>
  <sheetData>
    <row r="1" spans="1:9" ht="26.25" thickBot="1" x14ac:dyDescent="0.3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</row>
    <row r="2" spans="1:9" ht="15.75" thickBot="1" x14ac:dyDescent="0.3">
      <c r="A2" s="4" t="s">
        <v>8</v>
      </c>
      <c r="B2" s="5" t="s">
        <v>9</v>
      </c>
      <c r="C2" s="15">
        <v>4500</v>
      </c>
      <c r="D2" s="15">
        <v>5040</v>
      </c>
      <c r="E2" s="15">
        <v>5690</v>
      </c>
      <c r="F2" s="14">
        <v>15236</v>
      </c>
      <c r="G2" s="13">
        <f t="shared" ref="G2:G7" si="0">MAX(C2:E2)</f>
        <v>5690</v>
      </c>
      <c r="H2" s="13">
        <f t="shared" ref="H2:H7" si="1">MIN(C2:E2)</f>
        <v>4500</v>
      </c>
      <c r="I2" s="13">
        <f t="shared" ref="I2:I7" si="2">AVERAGE(C2:E2)</f>
        <v>5076.666666666667</v>
      </c>
    </row>
    <row r="3" spans="1:9" ht="15.75" thickBot="1" x14ac:dyDescent="0.3">
      <c r="A3" s="4" t="s">
        <v>10</v>
      </c>
      <c r="B3" s="6" t="s">
        <v>11</v>
      </c>
      <c r="C3" s="15">
        <v>6250</v>
      </c>
      <c r="D3" s="15">
        <v>7000</v>
      </c>
      <c r="E3" s="15">
        <v>7910</v>
      </c>
      <c r="F3" s="14">
        <v>21160</v>
      </c>
      <c r="G3" s="13">
        <f t="shared" si="0"/>
        <v>7910</v>
      </c>
      <c r="H3" s="13">
        <f t="shared" si="1"/>
        <v>6250</v>
      </c>
      <c r="I3" s="13">
        <f t="shared" si="2"/>
        <v>7053.333333333333</v>
      </c>
    </row>
    <row r="4" spans="1:9" ht="15.75" thickBot="1" x14ac:dyDescent="0.3">
      <c r="A4" s="4" t="s">
        <v>12</v>
      </c>
      <c r="B4" s="5" t="s">
        <v>13</v>
      </c>
      <c r="C4" s="15">
        <v>3300</v>
      </c>
      <c r="D4" s="15">
        <v>3696</v>
      </c>
      <c r="E4" s="15">
        <v>4176</v>
      </c>
      <c r="F4" s="14">
        <v>16166</v>
      </c>
      <c r="G4" s="13">
        <f t="shared" si="0"/>
        <v>4176</v>
      </c>
      <c r="H4" s="13">
        <f t="shared" si="1"/>
        <v>3300</v>
      </c>
      <c r="I4" s="13">
        <f t="shared" si="2"/>
        <v>3724</v>
      </c>
    </row>
    <row r="5" spans="1:9" ht="15.75" thickBot="1" x14ac:dyDescent="0.3">
      <c r="A5" s="4" t="s">
        <v>14</v>
      </c>
      <c r="B5" s="5" t="s">
        <v>15</v>
      </c>
      <c r="C5" s="15">
        <v>8000</v>
      </c>
      <c r="D5" s="15">
        <v>8690</v>
      </c>
      <c r="E5" s="15">
        <v>10125</v>
      </c>
      <c r="F5" s="14">
        <v>26815</v>
      </c>
      <c r="G5" s="13">
        <f t="shared" si="0"/>
        <v>10125</v>
      </c>
      <c r="H5" s="13">
        <f t="shared" si="1"/>
        <v>8000</v>
      </c>
      <c r="I5" s="13">
        <f t="shared" si="2"/>
        <v>8938.3333333333339</v>
      </c>
    </row>
    <row r="6" spans="1:9" ht="15.75" thickBot="1" x14ac:dyDescent="0.3">
      <c r="A6" s="4" t="s">
        <v>16</v>
      </c>
      <c r="B6" s="5" t="s">
        <v>17</v>
      </c>
      <c r="C6" s="15">
        <v>4557</v>
      </c>
      <c r="D6" s="15">
        <v>5104</v>
      </c>
      <c r="E6" s="15">
        <v>5676</v>
      </c>
      <c r="F6" s="14">
        <v>15337</v>
      </c>
      <c r="G6" s="13">
        <f t="shared" si="0"/>
        <v>5676</v>
      </c>
      <c r="H6" s="13">
        <f t="shared" si="1"/>
        <v>4557</v>
      </c>
      <c r="I6" s="13">
        <f t="shared" si="2"/>
        <v>5112.333333333333</v>
      </c>
    </row>
    <row r="7" spans="1:9" ht="15.75" thickBot="1" x14ac:dyDescent="0.3">
      <c r="A7" s="4" t="s">
        <v>18</v>
      </c>
      <c r="B7" s="5" t="s">
        <v>19</v>
      </c>
      <c r="C7" s="15">
        <v>3260</v>
      </c>
      <c r="D7" s="15">
        <v>3640</v>
      </c>
      <c r="E7" s="15">
        <v>4113</v>
      </c>
      <c r="F7" s="14">
        <v>11013</v>
      </c>
      <c r="G7" s="13">
        <f t="shared" si="0"/>
        <v>4113</v>
      </c>
      <c r="H7" s="13">
        <f t="shared" si="1"/>
        <v>3260</v>
      </c>
      <c r="I7" s="13">
        <f t="shared" si="2"/>
        <v>3671</v>
      </c>
    </row>
    <row r="10" spans="1:9" ht="15.75" thickBot="1" x14ac:dyDescent="0.3">
      <c r="A10" s="7" t="s">
        <v>25</v>
      </c>
    </row>
    <row r="11" spans="1:9" ht="15.75" thickBot="1" x14ac:dyDescent="0.3">
      <c r="A11" s="3" t="s">
        <v>20</v>
      </c>
      <c r="B11" s="1"/>
      <c r="C11" s="13">
        <f t="shared" ref="C11:I11" si="3">SUM(C2:C7)</f>
        <v>29867</v>
      </c>
      <c r="D11" s="13">
        <f t="shared" si="3"/>
        <v>33170</v>
      </c>
      <c r="E11" s="13">
        <f t="shared" si="3"/>
        <v>37690</v>
      </c>
      <c r="F11" s="13">
        <f>SUM(F2:F7)</f>
        <v>105727</v>
      </c>
      <c r="G11" s="13">
        <f t="shared" si="3"/>
        <v>37690</v>
      </c>
      <c r="H11" s="13">
        <f t="shared" si="3"/>
        <v>29867</v>
      </c>
      <c r="I11" s="13">
        <f t="shared" si="3"/>
        <v>33575.666666666672</v>
      </c>
    </row>
    <row r="12" spans="1:9" x14ac:dyDescent="0.25">
      <c r="A12" s="8"/>
    </row>
    <row r="13" spans="1:9" ht="15.75" thickBot="1" x14ac:dyDescent="0.3">
      <c r="A13" s="8"/>
    </row>
    <row r="14" spans="1:9" ht="26.25" thickBot="1" x14ac:dyDescent="0.3">
      <c r="A14" s="1"/>
      <c r="B14" s="2" t="s">
        <v>0</v>
      </c>
      <c r="C14" s="3" t="s">
        <v>21</v>
      </c>
      <c r="D14" s="3" t="s">
        <v>22</v>
      </c>
      <c r="E14" s="3" t="s">
        <v>23</v>
      </c>
      <c r="F14" s="3" t="s">
        <v>24</v>
      </c>
      <c r="G14" s="3" t="s">
        <v>5</v>
      </c>
      <c r="H14" s="4" t="s">
        <v>6</v>
      </c>
      <c r="I14" s="4" t="s">
        <v>7</v>
      </c>
    </row>
    <row r="15" spans="1:9" ht="15.75" thickBot="1" x14ac:dyDescent="0.3">
      <c r="A15" s="4" t="s">
        <v>8</v>
      </c>
      <c r="B15" s="5" t="s">
        <v>9</v>
      </c>
      <c r="C15" s="15">
        <v>6265</v>
      </c>
      <c r="D15" s="15">
        <v>6954</v>
      </c>
      <c r="E15" s="15">
        <v>7858</v>
      </c>
      <c r="F15" s="13">
        <f t="shared" ref="F15:F20" si="4">SUM(C15:E15)</f>
        <v>21077</v>
      </c>
      <c r="G15" s="13">
        <f t="shared" ref="G15:G20" si="5">MAX(C15:E15)</f>
        <v>7858</v>
      </c>
      <c r="H15" s="13">
        <f t="shared" ref="H15:H20" si="6">MIN(C15:E15)</f>
        <v>6265</v>
      </c>
      <c r="I15" s="13">
        <f t="shared" ref="I15:I20" si="7">AVERAGE(C15:E15)</f>
        <v>7025.666666666667</v>
      </c>
    </row>
    <row r="16" spans="1:9" ht="15.75" thickBot="1" x14ac:dyDescent="0.3">
      <c r="A16" s="4" t="s">
        <v>10</v>
      </c>
      <c r="B16" s="6" t="s">
        <v>11</v>
      </c>
      <c r="C16" s="15">
        <v>8701</v>
      </c>
      <c r="D16" s="15">
        <v>9658</v>
      </c>
      <c r="E16" s="15">
        <v>10197</v>
      </c>
      <c r="F16" s="13">
        <f t="shared" si="4"/>
        <v>28556</v>
      </c>
      <c r="G16" s="13">
        <f t="shared" si="5"/>
        <v>10197</v>
      </c>
      <c r="H16" s="13">
        <f t="shared" si="6"/>
        <v>8701</v>
      </c>
      <c r="I16" s="13">
        <f t="shared" si="7"/>
        <v>9518.6666666666661</v>
      </c>
    </row>
    <row r="17" spans="1:9" ht="15.75" thickBot="1" x14ac:dyDescent="0.3">
      <c r="A17" s="4" t="s">
        <v>12</v>
      </c>
      <c r="B17" s="5" t="s">
        <v>13</v>
      </c>
      <c r="C17" s="15">
        <v>4569</v>
      </c>
      <c r="D17" s="15">
        <v>5099</v>
      </c>
      <c r="E17" s="15">
        <v>5769</v>
      </c>
      <c r="F17" s="13">
        <f t="shared" si="4"/>
        <v>15437</v>
      </c>
      <c r="G17" s="13">
        <f t="shared" si="5"/>
        <v>5769</v>
      </c>
      <c r="H17" s="13">
        <f t="shared" si="6"/>
        <v>4569</v>
      </c>
      <c r="I17" s="13">
        <f t="shared" si="7"/>
        <v>5145.666666666667</v>
      </c>
    </row>
    <row r="18" spans="1:9" ht="15.75" thickBot="1" x14ac:dyDescent="0.3">
      <c r="A18" s="4" t="s">
        <v>14</v>
      </c>
      <c r="B18" s="5" t="s">
        <v>15</v>
      </c>
      <c r="C18" s="15">
        <v>12341</v>
      </c>
      <c r="D18" s="15">
        <v>12365</v>
      </c>
      <c r="E18" s="15">
        <v>13969</v>
      </c>
      <c r="F18" s="13">
        <f t="shared" si="4"/>
        <v>38675</v>
      </c>
      <c r="G18" s="13">
        <f t="shared" si="5"/>
        <v>13969</v>
      </c>
      <c r="H18" s="13">
        <f t="shared" si="6"/>
        <v>12341</v>
      </c>
      <c r="I18" s="13">
        <f t="shared" si="7"/>
        <v>12891.666666666666</v>
      </c>
    </row>
    <row r="19" spans="1:9" ht="15.75" thickBot="1" x14ac:dyDescent="0.3">
      <c r="A19" s="4" t="s">
        <v>16</v>
      </c>
      <c r="B19" s="5" t="s">
        <v>17</v>
      </c>
      <c r="C19" s="15">
        <v>6344</v>
      </c>
      <c r="D19" s="15">
        <v>7042</v>
      </c>
      <c r="E19" s="15">
        <v>7957</v>
      </c>
      <c r="F19" s="13">
        <f t="shared" si="4"/>
        <v>21343</v>
      </c>
      <c r="G19" s="13">
        <f t="shared" si="5"/>
        <v>7957</v>
      </c>
      <c r="H19" s="13">
        <f t="shared" si="6"/>
        <v>6344</v>
      </c>
      <c r="I19" s="13">
        <f t="shared" si="7"/>
        <v>7114.333333333333</v>
      </c>
    </row>
    <row r="20" spans="1:9" ht="15.75" thickBot="1" x14ac:dyDescent="0.3">
      <c r="A20" s="4" t="s">
        <v>18</v>
      </c>
      <c r="B20" s="5" t="s">
        <v>19</v>
      </c>
      <c r="C20" s="15">
        <v>4525</v>
      </c>
      <c r="D20" s="15">
        <v>5022</v>
      </c>
      <c r="E20" s="15">
        <v>5671</v>
      </c>
      <c r="F20" s="13">
        <f t="shared" si="4"/>
        <v>15218</v>
      </c>
      <c r="G20" s="13">
        <f t="shared" si="5"/>
        <v>5671</v>
      </c>
      <c r="H20" s="13">
        <f t="shared" si="6"/>
        <v>4525</v>
      </c>
      <c r="I20" s="13">
        <f t="shared" si="7"/>
        <v>5072.666666666667</v>
      </c>
    </row>
    <row r="23" spans="1:9" ht="15.75" thickBot="1" x14ac:dyDescent="0.3">
      <c r="A23" s="7" t="s">
        <v>25</v>
      </c>
    </row>
    <row r="24" spans="1:9" ht="15.75" thickBot="1" x14ac:dyDescent="0.3">
      <c r="A24" s="3" t="s">
        <v>20</v>
      </c>
      <c r="B24" s="1"/>
      <c r="C24" s="13">
        <f>SUM(C15:C20)</f>
        <v>42745</v>
      </c>
      <c r="D24" s="13">
        <f>SUM(D15:D23)</f>
        <v>46140</v>
      </c>
      <c r="E24" s="13">
        <f>SUM(E15:E20)</f>
        <v>51421</v>
      </c>
      <c r="F24" s="13">
        <f>SUM(F15:F23)</f>
        <v>140306</v>
      </c>
      <c r="G24" s="13">
        <f>SUM(G15:G23)</f>
        <v>51421</v>
      </c>
      <c r="H24" s="13">
        <f>SUM(H15:H23)</f>
        <v>42745</v>
      </c>
      <c r="I24" s="13">
        <f>SUM(G24:H24)</f>
        <v>94166</v>
      </c>
    </row>
    <row r="25" spans="1:9" x14ac:dyDescent="0.25">
      <c r="A25" s="8"/>
    </row>
    <row r="26" spans="1:9" ht="15.75" thickBot="1" x14ac:dyDescent="0.3">
      <c r="A26" s="8"/>
    </row>
    <row r="27" spans="1:9" ht="25.5" x14ac:dyDescent="0.25">
      <c r="A27" s="9" t="s">
        <v>26</v>
      </c>
      <c r="B27" s="23"/>
      <c r="C27" s="21">
        <f>SUM(C31:C33)</f>
        <v>72612</v>
      </c>
      <c r="D27" s="24">
        <f>SUM(D31:D33)</f>
        <v>79310</v>
      </c>
      <c r="E27" s="21">
        <f>SUM(E31:E33)</f>
        <v>89111</v>
      </c>
      <c r="F27" s="21">
        <f>SUM(F31:F32)</f>
        <v>246033</v>
      </c>
      <c r="G27" s="21">
        <f>SUM(G31:G32)</f>
        <v>89111</v>
      </c>
      <c r="H27" s="16">
        <f>SUM(H31:H32)</f>
        <v>72612</v>
      </c>
      <c r="I27" s="21">
        <f>SUM(I31:I32)</f>
        <v>80344.333333333343</v>
      </c>
    </row>
    <row r="28" spans="1:9" ht="26.25" thickBot="1" x14ac:dyDescent="0.3">
      <c r="A28" s="10" t="s">
        <v>27</v>
      </c>
      <c r="B28" s="22"/>
      <c r="C28" s="22"/>
      <c r="D28" s="25"/>
      <c r="E28" s="22"/>
      <c r="F28" s="22"/>
      <c r="G28" s="22"/>
      <c r="H28" s="12"/>
      <c r="I28" s="22"/>
    </row>
    <row r="29" spans="1:9" x14ac:dyDescent="0.25">
      <c r="D29" s="20"/>
    </row>
    <row r="31" spans="1:9" x14ac:dyDescent="0.25">
      <c r="C31" s="17">
        <f t="shared" ref="C31:I31" si="8">SUM(C15:C20)</f>
        <v>42745</v>
      </c>
      <c r="D31" s="17">
        <f t="shared" si="8"/>
        <v>46140</v>
      </c>
      <c r="E31" s="17">
        <f t="shared" si="8"/>
        <v>51421</v>
      </c>
      <c r="F31" s="18">
        <f t="shared" si="8"/>
        <v>140306</v>
      </c>
      <c r="G31" s="19">
        <f t="shared" si="8"/>
        <v>51421</v>
      </c>
      <c r="H31" s="18">
        <f t="shared" si="8"/>
        <v>42745</v>
      </c>
      <c r="I31" s="17">
        <f t="shared" si="8"/>
        <v>46768.666666666664</v>
      </c>
    </row>
    <row r="32" spans="1:9" x14ac:dyDescent="0.25">
      <c r="C32" s="17">
        <f>SUM(C2:C7)</f>
        <v>29867</v>
      </c>
      <c r="D32" s="17">
        <f>SUM(D2:D8)</f>
        <v>33170</v>
      </c>
      <c r="E32" s="17">
        <f>SUM(E2:E7)</f>
        <v>37690</v>
      </c>
      <c r="F32" s="17">
        <f>SUM(F2:F7)</f>
        <v>105727</v>
      </c>
      <c r="G32" s="17">
        <f>SUM(G2:G7)</f>
        <v>37690</v>
      </c>
      <c r="H32" s="17">
        <f>SUM(H2:H7)</f>
        <v>29867</v>
      </c>
      <c r="I32" s="17">
        <f>SUM(I2:I8)</f>
        <v>33575.666666666672</v>
      </c>
    </row>
  </sheetData>
  <mergeCells count="7">
    <mergeCell ref="I27:I28"/>
    <mergeCell ref="B27:B28"/>
    <mergeCell ref="C27:C28"/>
    <mergeCell ref="D27:D28"/>
    <mergeCell ref="E27:E28"/>
    <mergeCell ref="F27:F28"/>
    <mergeCell ref="G27:G2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K4" sqref="K4"/>
    </sheetView>
  </sheetViews>
  <sheetFormatPr defaultRowHeight="15" x14ac:dyDescent="0.25"/>
  <sheetData>
    <row r="1" spans="1:7" ht="39" thickBot="1" x14ac:dyDescent="0.3">
      <c r="A1" s="1"/>
      <c r="B1" s="5" t="s">
        <v>28</v>
      </c>
      <c r="C1" s="26" t="s">
        <v>29</v>
      </c>
      <c r="D1" s="1"/>
      <c r="E1" s="5" t="s">
        <v>30</v>
      </c>
      <c r="F1" s="5" t="s">
        <v>31</v>
      </c>
      <c r="G1" s="5" t="s">
        <v>32</v>
      </c>
    </row>
    <row r="2" spans="1:7" ht="39" thickBot="1" x14ac:dyDescent="0.3">
      <c r="A2" s="5" t="s">
        <v>33</v>
      </c>
      <c r="B2" s="26" t="s">
        <v>34</v>
      </c>
      <c r="C2" s="26" t="s">
        <v>35</v>
      </c>
      <c r="D2" s="26" t="s">
        <v>36</v>
      </c>
      <c r="E2" s="26" t="s">
        <v>37</v>
      </c>
      <c r="F2" s="26" t="s">
        <v>38</v>
      </c>
      <c r="G2" s="26" t="s">
        <v>39</v>
      </c>
    </row>
    <row r="5" spans="1:7" ht="15.75" thickBot="1" x14ac:dyDescent="0.3">
      <c r="A5" s="27" t="s">
        <v>25</v>
      </c>
    </row>
    <row r="6" spans="1:7" ht="15.75" thickBot="1" x14ac:dyDescent="0.3">
      <c r="A6" s="5" t="s">
        <v>40</v>
      </c>
      <c r="B6" s="1"/>
      <c r="C6" s="1"/>
      <c r="D6" s="1"/>
      <c r="E6" s="1"/>
      <c r="F6" s="1"/>
      <c r="G6" s="1"/>
    </row>
    <row r="7" spans="1:7" ht="26.25" thickBot="1" x14ac:dyDescent="0.3">
      <c r="A7" s="5" t="s">
        <v>41</v>
      </c>
      <c r="B7" s="26" t="s">
        <v>42</v>
      </c>
      <c r="C7" s="26" t="s">
        <v>43</v>
      </c>
      <c r="D7" s="26" t="s">
        <v>43</v>
      </c>
      <c r="E7" s="26" t="s">
        <v>44</v>
      </c>
      <c r="F7" s="26" t="s">
        <v>44</v>
      </c>
      <c r="G7" s="26" t="s">
        <v>45</v>
      </c>
    </row>
    <row r="8" spans="1:7" ht="26.25" thickBot="1" x14ac:dyDescent="0.3">
      <c r="A8" s="5" t="s">
        <v>46</v>
      </c>
      <c r="B8" s="26" t="s">
        <v>47</v>
      </c>
      <c r="C8" s="26" t="s">
        <v>48</v>
      </c>
      <c r="D8" s="26" t="s">
        <v>49</v>
      </c>
      <c r="E8" s="26" t="s">
        <v>50</v>
      </c>
      <c r="F8" s="26" t="s">
        <v>49</v>
      </c>
      <c r="G8" s="26" t="s">
        <v>51</v>
      </c>
    </row>
    <row r="9" spans="1:7" ht="39" thickBot="1" x14ac:dyDescent="0.3">
      <c r="A9" s="5" t="s">
        <v>52</v>
      </c>
      <c r="B9" s="26" t="s">
        <v>53</v>
      </c>
      <c r="C9" s="26" t="s">
        <v>54</v>
      </c>
      <c r="D9" s="26" t="s">
        <v>55</v>
      </c>
      <c r="E9" s="26" t="s">
        <v>55</v>
      </c>
      <c r="F9" s="26" t="s">
        <v>56</v>
      </c>
      <c r="G9" s="26" t="s">
        <v>57</v>
      </c>
    </row>
    <row r="10" spans="1:7" ht="26.25" thickBot="1" x14ac:dyDescent="0.3">
      <c r="A10" s="5" t="s">
        <v>58</v>
      </c>
      <c r="B10" s="26" t="s">
        <v>59</v>
      </c>
      <c r="C10" s="26" t="s">
        <v>60</v>
      </c>
      <c r="D10" s="26" t="s">
        <v>60</v>
      </c>
      <c r="E10" s="26" t="s">
        <v>60</v>
      </c>
      <c r="F10" s="26" t="s">
        <v>60</v>
      </c>
      <c r="G10" s="26" t="s">
        <v>61</v>
      </c>
    </row>
    <row r="11" spans="1:7" ht="26.25" thickBot="1" x14ac:dyDescent="0.3">
      <c r="A11" s="5" t="s">
        <v>62</v>
      </c>
      <c r="B11" s="26" t="s">
        <v>42</v>
      </c>
      <c r="C11" s="26" t="s">
        <v>43</v>
      </c>
      <c r="D11" s="26" t="s">
        <v>63</v>
      </c>
      <c r="E11" s="26" t="s">
        <v>43</v>
      </c>
      <c r="F11" s="26" t="s">
        <v>64</v>
      </c>
      <c r="G11" s="26" t="s">
        <v>65</v>
      </c>
    </row>
    <row r="12" spans="1:7" ht="39" thickBot="1" x14ac:dyDescent="0.3">
      <c r="A12" s="5" t="s">
        <v>66</v>
      </c>
      <c r="B12" s="26" t="s">
        <v>67</v>
      </c>
      <c r="C12" s="26" t="s">
        <v>68</v>
      </c>
      <c r="D12" s="26" t="s">
        <v>69</v>
      </c>
      <c r="E12" s="26" t="s">
        <v>56</v>
      </c>
      <c r="F12" s="26" t="s">
        <v>68</v>
      </c>
      <c r="G12" s="26" t="s">
        <v>70</v>
      </c>
    </row>
    <row r="13" spans="1:7" ht="26.25" thickBot="1" x14ac:dyDescent="0.3">
      <c r="A13" s="5" t="s">
        <v>71</v>
      </c>
      <c r="B13" s="26" t="s">
        <v>47</v>
      </c>
      <c r="C13" s="26" t="s">
        <v>48</v>
      </c>
      <c r="D13" s="26" t="s">
        <v>72</v>
      </c>
      <c r="E13" s="26" t="s">
        <v>73</v>
      </c>
      <c r="F13" s="26" t="s">
        <v>72</v>
      </c>
      <c r="G13" s="26" t="s">
        <v>74</v>
      </c>
    </row>
    <row r="14" spans="1:7" ht="39" thickBot="1" x14ac:dyDescent="0.3">
      <c r="A14" s="5" t="s">
        <v>75</v>
      </c>
      <c r="B14" s="26" t="s">
        <v>76</v>
      </c>
      <c r="C14" s="26" t="s">
        <v>77</v>
      </c>
      <c r="D14" s="26" t="s">
        <v>77</v>
      </c>
      <c r="E14" s="26" t="s">
        <v>77</v>
      </c>
      <c r="F14" s="26" t="s">
        <v>78</v>
      </c>
      <c r="G14" s="26" t="s">
        <v>79</v>
      </c>
    </row>
    <row r="17" spans="1:7" ht="15.75" thickBot="1" x14ac:dyDescent="0.3">
      <c r="A17" s="27" t="s">
        <v>25</v>
      </c>
    </row>
    <row r="18" spans="1:7" ht="25.5" x14ac:dyDescent="0.25">
      <c r="A18" s="28" t="s">
        <v>80</v>
      </c>
      <c r="B18" s="31">
        <v>725</v>
      </c>
      <c r="C18" s="32">
        <v>735</v>
      </c>
      <c r="D18" s="31">
        <v>763</v>
      </c>
      <c r="E18" s="31">
        <v>837</v>
      </c>
      <c r="F18" s="31">
        <v>641</v>
      </c>
      <c r="G18" s="31">
        <v>758</v>
      </c>
    </row>
    <row r="19" spans="1:7" ht="15.75" thickBot="1" x14ac:dyDescent="0.3">
      <c r="A19" s="29" t="s">
        <v>40</v>
      </c>
      <c r="B19" s="22"/>
      <c r="C19" s="30"/>
      <c r="D19" s="22"/>
      <c r="E19" s="22"/>
      <c r="F19" s="22"/>
      <c r="G19" s="22"/>
    </row>
    <row r="20" spans="1:7" x14ac:dyDescent="0.25">
      <c r="A20" s="8"/>
    </row>
    <row r="21" spans="1:7" ht="15.75" thickBot="1" x14ac:dyDescent="0.3">
      <c r="A21" s="8"/>
    </row>
    <row r="22" spans="1:7" ht="15.75" thickBot="1" x14ac:dyDescent="0.3">
      <c r="A22" s="5" t="s">
        <v>81</v>
      </c>
      <c r="B22" s="33">
        <v>-125</v>
      </c>
      <c r="C22" s="34">
        <v>15</v>
      </c>
      <c r="D22" s="34">
        <v>37</v>
      </c>
      <c r="E22" s="33">
        <v>-137</v>
      </c>
      <c r="F22" s="34">
        <v>13</v>
      </c>
      <c r="G22" s="33">
        <v>-58</v>
      </c>
    </row>
  </sheetData>
  <mergeCells count="6">
    <mergeCell ref="B18:B19"/>
    <mergeCell ref="C18:C19"/>
    <mergeCell ref="D18:D19"/>
    <mergeCell ref="E18:E19"/>
    <mergeCell ref="F18:F19"/>
    <mergeCell ref="G18:G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4" sqref="E4"/>
    </sheetView>
  </sheetViews>
  <sheetFormatPr defaultRowHeight="15" x14ac:dyDescent="0.25"/>
  <cols>
    <col min="1" max="1" width="25.85546875" customWidth="1"/>
  </cols>
  <sheetData>
    <row r="1" spans="1:8" ht="41.25" customHeight="1" x14ac:dyDescent="0.25">
      <c r="A1" s="35" t="s">
        <v>82</v>
      </c>
    </row>
    <row r="2" spans="1:8" ht="32.25" customHeight="1" thickBot="1" x14ac:dyDescent="0.3">
      <c r="A2" s="36" t="s">
        <v>83</v>
      </c>
    </row>
    <row r="5" spans="1:8" ht="15.75" thickBot="1" x14ac:dyDescent="0.3">
      <c r="A5" s="37" t="s">
        <v>25</v>
      </c>
    </row>
    <row r="6" spans="1:8" ht="26.25" thickBot="1" x14ac:dyDescent="0.3">
      <c r="A6" s="26" t="s">
        <v>84</v>
      </c>
      <c r="B6" s="26" t="s">
        <v>85</v>
      </c>
      <c r="C6" s="6" t="s">
        <v>86</v>
      </c>
      <c r="D6" s="26" t="s">
        <v>87</v>
      </c>
      <c r="E6" s="6" t="s">
        <v>88</v>
      </c>
      <c r="F6" s="6" t="s">
        <v>89</v>
      </c>
      <c r="G6" s="6" t="s">
        <v>90</v>
      </c>
      <c r="H6" s="6" t="s">
        <v>91</v>
      </c>
    </row>
    <row r="7" spans="1:8" ht="26.25" thickBot="1" x14ac:dyDescent="0.3">
      <c r="A7" s="26" t="s">
        <v>8</v>
      </c>
      <c r="B7" s="5" t="s">
        <v>92</v>
      </c>
      <c r="C7" s="26" t="s">
        <v>93</v>
      </c>
      <c r="D7" s="38">
        <v>0.1</v>
      </c>
      <c r="E7" s="38">
        <v>0.09</v>
      </c>
      <c r="F7" s="39">
        <v>85.3</v>
      </c>
      <c r="G7" s="39">
        <v>76.77</v>
      </c>
      <c r="H7" s="39">
        <v>844.47</v>
      </c>
    </row>
    <row r="8" spans="1:8" ht="26.25" thickBot="1" x14ac:dyDescent="0.3">
      <c r="A8" s="1"/>
      <c r="B8" s="5" t="s">
        <v>94</v>
      </c>
      <c r="C8" s="26" t="s">
        <v>95</v>
      </c>
      <c r="D8" s="38">
        <v>9.9900000000000003E-2</v>
      </c>
      <c r="E8" s="38">
        <v>0.08</v>
      </c>
      <c r="F8" s="39">
        <v>95</v>
      </c>
      <c r="G8" s="39">
        <v>76.08</v>
      </c>
      <c r="H8" s="39">
        <v>932.08</v>
      </c>
    </row>
    <row r="9" spans="1:8" ht="26.25" thickBot="1" x14ac:dyDescent="0.3">
      <c r="A9" s="1"/>
      <c r="B9" s="5" t="s">
        <v>96</v>
      </c>
      <c r="C9" s="26" t="s">
        <v>97</v>
      </c>
      <c r="D9" s="38">
        <v>8.6400000000000005E-2</v>
      </c>
      <c r="E9" s="38">
        <v>0.06</v>
      </c>
      <c r="F9" s="33">
        <v>39.39</v>
      </c>
      <c r="G9" s="39">
        <v>27.36</v>
      </c>
      <c r="H9" s="39">
        <v>443.97</v>
      </c>
    </row>
    <row r="10" spans="1:8" ht="26.25" thickBot="1" x14ac:dyDescent="0.3">
      <c r="A10" s="1"/>
      <c r="B10" s="5" t="s">
        <v>98</v>
      </c>
      <c r="C10" s="26" t="s">
        <v>99</v>
      </c>
      <c r="D10" s="38">
        <v>8.5000000000000006E-2</v>
      </c>
      <c r="E10" s="38">
        <v>0.06</v>
      </c>
      <c r="F10" s="39">
        <v>42.5</v>
      </c>
      <c r="G10" s="40">
        <v>30</v>
      </c>
      <c r="H10" s="39">
        <v>487.5</v>
      </c>
    </row>
    <row r="11" spans="1:8" ht="26.25" thickBot="1" x14ac:dyDescent="0.3">
      <c r="A11" s="1"/>
      <c r="B11" s="5" t="s">
        <v>100</v>
      </c>
      <c r="C11" s="26" t="s">
        <v>101</v>
      </c>
      <c r="D11" s="38">
        <v>8.9899999999999994E-2</v>
      </c>
      <c r="E11" s="38">
        <v>7.0000000000000007E-2</v>
      </c>
      <c r="F11" s="39">
        <v>76.41</v>
      </c>
      <c r="G11" s="39">
        <v>59.5</v>
      </c>
      <c r="H11" s="39">
        <v>833.09</v>
      </c>
    </row>
    <row r="12" spans="1:8" ht="39" thickBot="1" x14ac:dyDescent="0.3">
      <c r="A12" s="1"/>
      <c r="B12" s="5" t="s">
        <v>102</v>
      </c>
      <c r="C12" s="26" t="s">
        <v>103</v>
      </c>
      <c r="D12" s="38">
        <v>6.25E-2</v>
      </c>
      <c r="E12" s="38">
        <v>0.05</v>
      </c>
      <c r="F12" s="39">
        <v>28.68</v>
      </c>
      <c r="G12" s="39">
        <v>22.95</v>
      </c>
      <c r="H12" s="39">
        <v>453.27</v>
      </c>
    </row>
    <row r="13" spans="1:8" ht="26.25" thickBot="1" x14ac:dyDescent="0.3">
      <c r="A13" s="1"/>
      <c r="B13" s="5" t="s">
        <v>104</v>
      </c>
      <c r="C13" s="26" t="s">
        <v>105</v>
      </c>
      <c r="D13" s="38">
        <v>7.1199999999999999E-2</v>
      </c>
      <c r="E13" s="38">
        <v>0.05</v>
      </c>
      <c r="F13" s="33">
        <v>34.03</v>
      </c>
      <c r="G13" s="41">
        <v>23.9</v>
      </c>
      <c r="H13" s="39">
        <v>467.87</v>
      </c>
    </row>
    <row r="14" spans="1:8" ht="26.25" thickBot="1" x14ac:dyDescent="0.3">
      <c r="A14" s="1"/>
      <c r="B14" s="5" t="s">
        <v>106</v>
      </c>
      <c r="C14" s="26" t="s">
        <v>107</v>
      </c>
      <c r="D14" s="38">
        <v>5.9900000000000002E-2</v>
      </c>
      <c r="E14" s="38">
        <v>0.04</v>
      </c>
      <c r="F14" s="33">
        <v>39.409999999999997</v>
      </c>
      <c r="G14" s="39">
        <v>26.32</v>
      </c>
      <c r="H14" s="39">
        <v>644.91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0" sqref="G10"/>
    </sheetView>
  </sheetViews>
  <sheetFormatPr defaultRowHeight="15" x14ac:dyDescent="0.25"/>
  <sheetData>
    <row r="1" spans="1:5" ht="26.25" thickBot="1" x14ac:dyDescent="0.3">
      <c r="A1" s="5" t="s">
        <v>108</v>
      </c>
      <c r="B1" s="45">
        <v>2.94</v>
      </c>
      <c r="C1" s="1"/>
      <c r="D1" s="1"/>
      <c r="E1" s="1"/>
    </row>
    <row r="2" spans="1:5" ht="15.75" thickBot="1" x14ac:dyDescent="0.3">
      <c r="A2" s="42" t="s">
        <v>109</v>
      </c>
      <c r="B2" s="43"/>
      <c r="C2" s="43"/>
      <c r="D2" s="43"/>
      <c r="E2" s="44"/>
    </row>
    <row r="3" spans="1:5" ht="26.25" thickBot="1" x14ac:dyDescent="0.3">
      <c r="A3" s="5" t="s">
        <v>110</v>
      </c>
      <c r="B3" s="6" t="s">
        <v>111</v>
      </c>
      <c r="C3" s="6" t="s">
        <v>112</v>
      </c>
      <c r="D3" s="6" t="s">
        <v>113</v>
      </c>
      <c r="E3" s="6" t="s">
        <v>114</v>
      </c>
    </row>
    <row r="4" spans="1:5" ht="26.25" thickBot="1" x14ac:dyDescent="0.3">
      <c r="A4" s="5" t="s">
        <v>115</v>
      </c>
      <c r="B4" s="26">
        <v>500</v>
      </c>
      <c r="C4" s="26" t="s">
        <v>116</v>
      </c>
      <c r="D4" s="1">
        <v>75</v>
      </c>
      <c r="E4" s="1">
        <v>220.5</v>
      </c>
    </row>
    <row r="5" spans="1:5" ht="39" thickBot="1" x14ac:dyDescent="0.3">
      <c r="A5" s="6" t="s">
        <v>117</v>
      </c>
      <c r="B5" s="26">
        <v>750</v>
      </c>
      <c r="C5" s="26" t="s">
        <v>116</v>
      </c>
      <c r="D5" s="1">
        <v>112.5</v>
      </c>
      <c r="E5" s="1">
        <v>330.75</v>
      </c>
    </row>
    <row r="6" spans="1:5" ht="15.75" thickBot="1" x14ac:dyDescent="0.3">
      <c r="A6" s="5" t="s">
        <v>118</v>
      </c>
      <c r="B6" s="26">
        <v>250</v>
      </c>
      <c r="C6" s="41">
        <v>10</v>
      </c>
      <c r="D6" s="46">
        <v>2500</v>
      </c>
      <c r="E6" s="46">
        <v>7350</v>
      </c>
    </row>
    <row r="7" spans="1:5" ht="15.75" thickBot="1" x14ac:dyDescent="0.3">
      <c r="A7" s="5" t="s">
        <v>119</v>
      </c>
      <c r="B7" s="26">
        <v>310</v>
      </c>
      <c r="C7" s="41">
        <v>0.5</v>
      </c>
      <c r="D7" s="1">
        <v>155</v>
      </c>
      <c r="E7" s="1">
        <v>455.7</v>
      </c>
    </row>
    <row r="8" spans="1:5" ht="15.75" thickBot="1" x14ac:dyDescent="0.3">
      <c r="A8" s="5" t="s">
        <v>120</v>
      </c>
      <c r="B8" s="26">
        <v>500</v>
      </c>
      <c r="C8" s="41">
        <v>0.1</v>
      </c>
      <c r="D8" s="1">
        <v>50</v>
      </c>
      <c r="E8" s="1">
        <v>147</v>
      </c>
    </row>
    <row r="9" spans="1:5" ht="26.25" thickBot="1" x14ac:dyDescent="0.3">
      <c r="A9" s="5" t="s">
        <v>121</v>
      </c>
      <c r="B9" s="26">
        <v>1500</v>
      </c>
      <c r="C9" s="41">
        <v>2.5</v>
      </c>
      <c r="D9" s="46">
        <v>3750</v>
      </c>
      <c r="E9" s="46">
        <v>11025</v>
      </c>
    </row>
    <row r="10" spans="1:5" ht="26.25" thickBot="1" x14ac:dyDescent="0.3">
      <c r="A10" s="5" t="s">
        <v>122</v>
      </c>
      <c r="B10" s="26">
        <v>190</v>
      </c>
      <c r="C10" s="41">
        <v>6</v>
      </c>
      <c r="D10" s="46">
        <v>1140</v>
      </c>
      <c r="E10" s="13">
        <v>3351.6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8" sqref="F8"/>
    </sheetView>
  </sheetViews>
  <sheetFormatPr defaultRowHeight="15" x14ac:dyDescent="0.25"/>
  <cols>
    <col min="4" max="4" width="11" bestFit="1" customWidth="1"/>
  </cols>
  <sheetData>
    <row r="1" spans="1:4" ht="26.25" thickBot="1" x14ac:dyDescent="0.3">
      <c r="A1" s="5" t="s">
        <v>123</v>
      </c>
      <c r="B1" s="5" t="s">
        <v>124</v>
      </c>
      <c r="C1" s="5" t="s">
        <v>125</v>
      </c>
      <c r="D1" s="5" t="s">
        <v>126</v>
      </c>
    </row>
    <row r="2" spans="1:4" ht="26.25" thickBot="1" x14ac:dyDescent="0.3">
      <c r="A2" s="5" t="s">
        <v>127</v>
      </c>
      <c r="B2" s="26">
        <v>900</v>
      </c>
      <c r="C2" s="26">
        <f>900*B14</f>
        <v>360</v>
      </c>
      <c r="D2" s="41">
        <f>SUM(B2:C2)</f>
        <v>1260</v>
      </c>
    </row>
    <row r="3" spans="1:4" ht="26.25" thickBot="1" x14ac:dyDescent="0.3">
      <c r="A3" s="5" t="s">
        <v>128</v>
      </c>
      <c r="B3" s="26">
        <v>1200</v>
      </c>
      <c r="C3" s="1">
        <f>1200*B15</f>
        <v>360</v>
      </c>
      <c r="D3" s="1">
        <f>SUM(B3:C3)</f>
        <v>1560</v>
      </c>
    </row>
    <row r="4" spans="1:4" ht="39" thickBot="1" x14ac:dyDescent="0.3">
      <c r="A4" s="5" t="s">
        <v>129</v>
      </c>
      <c r="B4" s="26">
        <v>1500</v>
      </c>
      <c r="C4" s="1">
        <f>1500*B15</f>
        <v>450</v>
      </c>
      <c r="D4" s="1">
        <f>SUM(B4:C4)</f>
        <v>1950</v>
      </c>
    </row>
    <row r="5" spans="1:4" ht="26.25" thickBot="1" x14ac:dyDescent="0.3">
      <c r="A5" s="5" t="s">
        <v>130</v>
      </c>
      <c r="B5" s="26">
        <v>2000</v>
      </c>
      <c r="C5" s="1">
        <f>2000*B15</f>
        <v>600</v>
      </c>
      <c r="D5" s="1">
        <f>SUM(B5:C5)</f>
        <v>2600</v>
      </c>
    </row>
    <row r="6" spans="1:4" ht="26.25" thickBot="1" x14ac:dyDescent="0.3">
      <c r="A6" s="5" t="s">
        <v>131</v>
      </c>
      <c r="B6" s="26">
        <v>1400</v>
      </c>
      <c r="C6" s="1">
        <f>1400*B15</f>
        <v>420</v>
      </c>
      <c r="D6" s="1">
        <f>SUM(B6:C6)</f>
        <v>1820</v>
      </c>
    </row>
    <row r="7" spans="1:4" ht="39" thickBot="1" x14ac:dyDescent="0.3">
      <c r="A7" s="5" t="s">
        <v>132</v>
      </c>
      <c r="B7" s="26">
        <v>990</v>
      </c>
      <c r="C7" s="1">
        <f>990*B14</f>
        <v>396</v>
      </c>
      <c r="D7" s="1">
        <f>SUM(B7:C7)</f>
        <v>1386</v>
      </c>
    </row>
    <row r="8" spans="1:4" ht="39" thickBot="1" x14ac:dyDescent="0.3">
      <c r="A8" s="6" t="s">
        <v>133</v>
      </c>
      <c r="B8" s="26">
        <v>854</v>
      </c>
      <c r="C8" s="1">
        <f>854*B14</f>
        <v>341.6</v>
      </c>
      <c r="D8" s="1">
        <f>SUM(B8:C8)</f>
        <v>1195.5999999999999</v>
      </c>
    </row>
    <row r="9" spans="1:4" ht="26.25" thickBot="1" x14ac:dyDescent="0.3">
      <c r="A9" s="5" t="s">
        <v>134</v>
      </c>
      <c r="B9" s="26">
        <v>1100</v>
      </c>
      <c r="C9" s="1">
        <f>1100*B15</f>
        <v>330</v>
      </c>
      <c r="D9" s="1">
        <f>SUM(B9:C9)</f>
        <v>1430</v>
      </c>
    </row>
    <row r="12" spans="1:4" x14ac:dyDescent="0.25">
      <c r="A12" s="47"/>
    </row>
    <row r="13" spans="1:4" ht="15.75" thickBot="1" x14ac:dyDescent="0.3">
      <c r="A13" s="47" t="s">
        <v>25</v>
      </c>
    </row>
    <row r="14" spans="1:4" ht="26.25" thickBot="1" x14ac:dyDescent="0.3">
      <c r="A14" s="5" t="s">
        <v>135</v>
      </c>
      <c r="B14" s="48">
        <v>0.4</v>
      </c>
    </row>
    <row r="15" spans="1:4" ht="26.25" thickBot="1" x14ac:dyDescent="0.3">
      <c r="A15" s="5" t="s">
        <v>136</v>
      </c>
      <c r="B15" s="48">
        <v>0.3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F21" sqref="F21"/>
    </sheetView>
  </sheetViews>
  <sheetFormatPr defaultRowHeight="15" x14ac:dyDescent="0.25"/>
  <cols>
    <col min="2" max="5" width="10.140625" bestFit="1" customWidth="1"/>
    <col min="6" max="6" width="11.7109375" bestFit="1" customWidth="1"/>
  </cols>
  <sheetData>
    <row r="1" spans="1:6" ht="27" customHeight="1" thickBot="1" x14ac:dyDescent="0.3">
      <c r="A1" s="49" t="s">
        <v>137</v>
      </c>
    </row>
    <row r="4" spans="1:6" ht="15.75" thickBot="1" x14ac:dyDescent="0.3">
      <c r="A4" s="50" t="s">
        <v>25</v>
      </c>
    </row>
    <row r="5" spans="1:6" ht="26.25" thickBot="1" x14ac:dyDescent="0.3">
      <c r="A5" s="26" t="s">
        <v>138</v>
      </c>
      <c r="B5" s="6" t="s">
        <v>139</v>
      </c>
      <c r="C5" s="6" t="s">
        <v>140</v>
      </c>
      <c r="D5" s="6" t="s">
        <v>141</v>
      </c>
      <c r="E5" s="6" t="s">
        <v>142</v>
      </c>
      <c r="F5" s="6" t="s">
        <v>143</v>
      </c>
    </row>
    <row r="6" spans="1:6" ht="15.75" thickBot="1" x14ac:dyDescent="0.3">
      <c r="A6" s="1"/>
      <c r="B6" s="52">
        <v>140000</v>
      </c>
      <c r="C6" s="15">
        <v>165000</v>
      </c>
      <c r="D6" s="15">
        <v>208000</v>
      </c>
      <c r="E6" s="15">
        <v>280000</v>
      </c>
      <c r="F6" s="15">
        <f>SUM(B6:E6)</f>
        <v>793000</v>
      </c>
    </row>
    <row r="7" spans="1:6" x14ac:dyDescent="0.25">
      <c r="A7" s="8"/>
    </row>
    <row r="8" spans="1:6" ht="15.75" thickBot="1" x14ac:dyDescent="0.3">
      <c r="A8" s="8"/>
    </row>
    <row r="9" spans="1:6" ht="26.25" thickBot="1" x14ac:dyDescent="0.3">
      <c r="A9" s="6" t="s">
        <v>144</v>
      </c>
      <c r="B9" s="6" t="s">
        <v>139</v>
      </c>
      <c r="C9" s="6" t="s">
        <v>140</v>
      </c>
      <c r="D9" s="6" t="s">
        <v>141</v>
      </c>
      <c r="E9" s="6" t="s">
        <v>142</v>
      </c>
      <c r="F9" s="6" t="s">
        <v>143</v>
      </c>
    </row>
    <row r="10" spans="1:6" ht="15.75" thickBot="1" x14ac:dyDescent="0.3">
      <c r="A10" s="5" t="s">
        <v>145</v>
      </c>
      <c r="B10" s="15">
        <v>20000</v>
      </c>
      <c r="C10" s="15">
        <v>26000</v>
      </c>
      <c r="D10" s="15">
        <v>33800</v>
      </c>
      <c r="E10" s="15">
        <v>43940</v>
      </c>
      <c r="F10" s="15">
        <f>SUM(B10:E10)</f>
        <v>123740</v>
      </c>
    </row>
    <row r="11" spans="1:6" ht="15.75" thickBot="1" x14ac:dyDescent="0.3">
      <c r="A11" s="5" t="s">
        <v>146</v>
      </c>
      <c r="B11" s="15">
        <v>20000</v>
      </c>
      <c r="C11" s="15">
        <v>15600</v>
      </c>
      <c r="D11" s="15">
        <v>20280</v>
      </c>
      <c r="E11" s="15">
        <v>26364</v>
      </c>
      <c r="F11" s="15">
        <f>SUM(B11:E11)</f>
        <v>82244</v>
      </c>
    </row>
    <row r="12" spans="1:6" ht="15.75" thickBot="1" x14ac:dyDescent="0.3">
      <c r="A12" s="5" t="s">
        <v>147</v>
      </c>
      <c r="B12" s="15">
        <v>12000</v>
      </c>
      <c r="C12" s="15">
        <v>20930</v>
      </c>
      <c r="D12" s="15">
        <v>27209</v>
      </c>
      <c r="E12" s="15">
        <v>35371.699999999997</v>
      </c>
      <c r="F12" s="15">
        <f>SUM(B12:E12)</f>
        <v>95510.7</v>
      </c>
    </row>
    <row r="13" spans="1:6" ht="26.25" thickBot="1" x14ac:dyDescent="0.3">
      <c r="A13" s="5" t="s">
        <v>148</v>
      </c>
      <c r="B13" s="15">
        <v>16100</v>
      </c>
      <c r="C13" s="15">
        <v>28870</v>
      </c>
      <c r="D13" s="15">
        <v>33631</v>
      </c>
      <c r="E13" s="15">
        <v>43720.3</v>
      </c>
      <c r="F13" s="15">
        <f>SUM(B13:E13)</f>
        <v>122321.3</v>
      </c>
    </row>
    <row r="14" spans="1:6" ht="26.25" thickBot="1" x14ac:dyDescent="0.3">
      <c r="A14" s="5" t="s">
        <v>149</v>
      </c>
      <c r="B14" s="15">
        <v>19900</v>
      </c>
      <c r="C14" s="15">
        <v>39000</v>
      </c>
      <c r="D14" s="15">
        <v>50700</v>
      </c>
      <c r="E14" s="15">
        <v>65910</v>
      </c>
      <c r="F14" s="15">
        <f>SUM(B14:E14)</f>
        <v>175510</v>
      </c>
    </row>
    <row r="15" spans="1:6" ht="15.75" thickBot="1" x14ac:dyDescent="0.3">
      <c r="A15" s="5" t="s">
        <v>150</v>
      </c>
      <c r="B15" s="15">
        <v>25000</v>
      </c>
      <c r="C15" s="15">
        <v>32500</v>
      </c>
      <c r="D15" s="15">
        <v>42250</v>
      </c>
      <c r="E15" s="15">
        <v>54925</v>
      </c>
      <c r="F15" s="15">
        <f>SUM(B15:E15)</f>
        <v>154675</v>
      </c>
    </row>
    <row r="18" spans="1:6" ht="15.75" thickBot="1" x14ac:dyDescent="0.3">
      <c r="A18" s="51" t="s">
        <v>25</v>
      </c>
    </row>
    <row r="19" spans="1:6" ht="26.25" thickBot="1" x14ac:dyDescent="0.3">
      <c r="A19" s="5" t="s">
        <v>151</v>
      </c>
      <c r="B19" s="13">
        <f>SUM(B10:B18)</f>
        <v>113000</v>
      </c>
      <c r="C19" s="13">
        <f>SUM(C10:C18)</f>
        <v>162900</v>
      </c>
      <c r="D19" s="13">
        <f>SUM(D10:D15)</f>
        <v>207870</v>
      </c>
      <c r="E19" s="13">
        <f>SUM(E10:E15)</f>
        <v>270231</v>
      </c>
      <c r="F19" s="13">
        <f>SUM(F10:F15)</f>
        <v>754001</v>
      </c>
    </row>
    <row r="20" spans="1:6" ht="26.25" thickBot="1" x14ac:dyDescent="0.3">
      <c r="A20" s="5" t="s">
        <v>152</v>
      </c>
      <c r="B20" s="13">
        <f>140000-B19</f>
        <v>27000</v>
      </c>
      <c r="C20" s="13">
        <f>165000-C19</f>
        <v>2100</v>
      </c>
      <c r="D20" s="13">
        <f>208000-D19</f>
        <v>130</v>
      </c>
      <c r="E20" s="13">
        <f>280000-E19</f>
        <v>9769</v>
      </c>
      <c r="F20" s="13">
        <f>793000-F19</f>
        <v>38999</v>
      </c>
    </row>
    <row r="21" spans="1:6" ht="30.75" thickBot="1" x14ac:dyDescent="0.3">
      <c r="A21" s="5" t="s">
        <v>153</v>
      </c>
      <c r="B21" s="1" t="s">
        <v>155</v>
      </c>
      <c r="C21" s="1" t="s">
        <v>156</v>
      </c>
      <c r="D21" s="1" t="s">
        <v>157</v>
      </c>
      <c r="E21" s="1" t="s">
        <v>155</v>
      </c>
      <c r="F21" s="1" t="s">
        <v>155</v>
      </c>
    </row>
    <row r="22" spans="1:6" ht="25.5" customHeight="1" thickBot="1" x14ac:dyDescent="0.3">
      <c r="A22" s="1"/>
      <c r="B22" s="5"/>
      <c r="C22" s="42" t="s">
        <v>154</v>
      </c>
      <c r="D22" s="43"/>
      <c r="E22" s="44"/>
      <c r="F22" s="13">
        <f>SUM(B19:F19)</f>
        <v>1508002</v>
      </c>
    </row>
  </sheetData>
  <mergeCells count="1">
    <mergeCell ref="C22:E2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opLeftCell="A4" workbookViewId="0">
      <selection activeCell="A7" sqref="A7"/>
    </sheetView>
  </sheetViews>
  <sheetFormatPr defaultRowHeight="15" x14ac:dyDescent="0.25"/>
  <cols>
    <col min="1" max="1" width="48.85546875" customWidth="1"/>
  </cols>
  <sheetData>
    <row r="1" spans="1:1" ht="15.75" thickBot="1" x14ac:dyDescent="0.3">
      <c r="A1" s="56" t="s">
        <v>158</v>
      </c>
    </row>
    <row r="2" spans="1:1" x14ac:dyDescent="0.25">
      <c r="A2" s="28" t="s">
        <v>159</v>
      </c>
    </row>
    <row r="3" spans="1:1" ht="51" x14ac:dyDescent="0.25">
      <c r="A3" s="53" t="s">
        <v>160</v>
      </c>
    </row>
    <row r="4" spans="1:1" ht="51" x14ac:dyDescent="0.25">
      <c r="A4" s="53" t="s">
        <v>161</v>
      </c>
    </row>
    <row r="5" spans="1:1" ht="25.5" x14ac:dyDescent="0.25">
      <c r="A5" s="53" t="s">
        <v>162</v>
      </c>
    </row>
    <row r="6" spans="1:1" ht="25.5" x14ac:dyDescent="0.25">
      <c r="A6" s="53" t="s">
        <v>163</v>
      </c>
    </row>
    <row r="7" spans="1:1" ht="51.75" thickBot="1" x14ac:dyDescent="0.3">
      <c r="A7" s="29" t="s">
        <v>164</v>
      </c>
    </row>
    <row r="10" spans="1:1" ht="15.75" thickBot="1" x14ac:dyDescent="0.3">
      <c r="A10" s="54"/>
    </row>
    <row r="11" spans="1:1" ht="102.75" thickBot="1" x14ac:dyDescent="0.3">
      <c r="A11" s="55" t="s">
        <v>165</v>
      </c>
    </row>
    <row r="14" spans="1:1" x14ac:dyDescent="0.25">
      <c r="A14" s="47" t="s">
        <v>166</v>
      </c>
    </row>
    <row r="15" spans="1:1" ht="15.75" thickBot="1" x14ac:dyDescent="0.3">
      <c r="A15" s="47" t="s">
        <v>25</v>
      </c>
    </row>
    <row r="16" spans="1:1" x14ac:dyDescent="0.25">
      <c r="A16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3" workbookViewId="0">
      <selection activeCell="B24" sqref="B24"/>
    </sheetView>
  </sheetViews>
  <sheetFormatPr defaultRowHeight="15" x14ac:dyDescent="0.25"/>
  <sheetData>
    <row r="1" spans="1:5" ht="26.25" thickBot="1" x14ac:dyDescent="0.3">
      <c r="A1" s="2" t="s">
        <v>123</v>
      </c>
      <c r="B1" s="2" t="s">
        <v>167</v>
      </c>
      <c r="C1" s="2" t="s">
        <v>168</v>
      </c>
      <c r="D1" s="2" t="s">
        <v>169</v>
      </c>
      <c r="E1" s="2" t="s">
        <v>170</v>
      </c>
    </row>
    <row r="2" spans="1:5" ht="51.75" thickBot="1" x14ac:dyDescent="0.3">
      <c r="A2" s="5" t="s">
        <v>171</v>
      </c>
      <c r="B2" s="5" t="s">
        <v>172</v>
      </c>
      <c r="C2" s="5" t="s">
        <v>173</v>
      </c>
      <c r="D2" s="5" t="s">
        <v>174</v>
      </c>
      <c r="E2" s="5" t="s">
        <v>175</v>
      </c>
    </row>
    <row r="3" spans="1:5" ht="64.5" thickBot="1" x14ac:dyDescent="0.3">
      <c r="A3" s="5" t="s">
        <v>92</v>
      </c>
      <c r="B3" s="5" t="s">
        <v>176</v>
      </c>
      <c r="C3" s="5" t="s">
        <v>177</v>
      </c>
      <c r="D3" s="5" t="s">
        <v>178</v>
      </c>
      <c r="E3" s="5" t="s">
        <v>175</v>
      </c>
    </row>
    <row r="4" spans="1:5" ht="39" thickBot="1" x14ac:dyDescent="0.3">
      <c r="A4" s="5" t="s">
        <v>179</v>
      </c>
      <c r="B4" s="5" t="s">
        <v>180</v>
      </c>
      <c r="C4" s="5" t="s">
        <v>173</v>
      </c>
      <c r="D4" s="5" t="s">
        <v>181</v>
      </c>
      <c r="E4" s="5" t="s">
        <v>182</v>
      </c>
    </row>
    <row r="5" spans="1:5" ht="64.5" thickBot="1" x14ac:dyDescent="0.3">
      <c r="A5" s="5" t="s">
        <v>183</v>
      </c>
      <c r="B5" s="5" t="s">
        <v>184</v>
      </c>
      <c r="C5" s="26" t="s">
        <v>185</v>
      </c>
      <c r="D5" s="1" t="s">
        <v>215</v>
      </c>
      <c r="E5" s="5" t="s">
        <v>175</v>
      </c>
    </row>
    <row r="6" spans="1:5" ht="51.75" thickBot="1" x14ac:dyDescent="0.3">
      <c r="A6" s="5" t="s">
        <v>186</v>
      </c>
      <c r="B6" s="5" t="s">
        <v>187</v>
      </c>
      <c r="C6" s="5" t="s">
        <v>188</v>
      </c>
      <c r="D6" s="5" t="s">
        <v>189</v>
      </c>
      <c r="E6" s="5" t="s">
        <v>175</v>
      </c>
    </row>
    <row r="7" spans="1:5" ht="39" thickBot="1" x14ac:dyDescent="0.3">
      <c r="A7" s="5" t="s">
        <v>190</v>
      </c>
      <c r="B7" s="5" t="s">
        <v>191</v>
      </c>
      <c r="C7" s="5" t="s">
        <v>173</v>
      </c>
      <c r="D7" s="5" t="s">
        <v>192</v>
      </c>
      <c r="E7" s="5" t="s">
        <v>193</v>
      </c>
    </row>
    <row r="8" spans="1:5" ht="26.25" thickBot="1" x14ac:dyDescent="0.3">
      <c r="A8" s="5" t="s">
        <v>194</v>
      </c>
      <c r="B8" s="5" t="s">
        <v>195</v>
      </c>
      <c r="C8" s="5" t="s">
        <v>196</v>
      </c>
      <c r="D8" s="5" t="s">
        <v>197</v>
      </c>
      <c r="E8" s="5" t="s">
        <v>175</v>
      </c>
    </row>
    <row r="9" spans="1:5" ht="51.75" thickBot="1" x14ac:dyDescent="0.3">
      <c r="A9" s="5" t="s">
        <v>198</v>
      </c>
      <c r="B9" s="5" t="s">
        <v>199</v>
      </c>
      <c r="C9" s="5" t="s">
        <v>200</v>
      </c>
      <c r="D9" s="5" t="s">
        <v>201</v>
      </c>
      <c r="E9" s="5" t="s">
        <v>175</v>
      </c>
    </row>
    <row r="10" spans="1:5" ht="39" thickBot="1" x14ac:dyDescent="0.3">
      <c r="A10" s="5" t="s">
        <v>202</v>
      </c>
      <c r="B10" s="5" t="s">
        <v>203</v>
      </c>
      <c r="C10" s="5" t="s">
        <v>204</v>
      </c>
      <c r="D10" s="5" t="s">
        <v>205</v>
      </c>
      <c r="E10" s="5" t="s">
        <v>206</v>
      </c>
    </row>
    <row r="11" spans="1:5" ht="39" thickBot="1" x14ac:dyDescent="0.3">
      <c r="A11" s="5" t="s">
        <v>207</v>
      </c>
      <c r="B11" s="5" t="s">
        <v>208</v>
      </c>
      <c r="C11" s="5" t="s">
        <v>209</v>
      </c>
      <c r="D11" s="5" t="s">
        <v>210</v>
      </c>
      <c r="E11" s="5" t="s">
        <v>211</v>
      </c>
    </row>
    <row r="12" spans="1:5" ht="39" thickBot="1" x14ac:dyDescent="0.3">
      <c r="A12" s="5" t="s">
        <v>212</v>
      </c>
      <c r="B12" s="5" t="s">
        <v>213</v>
      </c>
      <c r="C12" s="5" t="s">
        <v>214</v>
      </c>
      <c r="D12" s="5" t="s">
        <v>215</v>
      </c>
      <c r="E12" s="5" t="s">
        <v>175</v>
      </c>
    </row>
    <row r="13" spans="1:5" ht="39" thickBot="1" x14ac:dyDescent="0.3">
      <c r="A13" s="5" t="s">
        <v>216</v>
      </c>
      <c r="B13" s="5" t="s">
        <v>217</v>
      </c>
      <c r="C13" s="5" t="s">
        <v>218</v>
      </c>
      <c r="D13" s="5" t="s">
        <v>178</v>
      </c>
      <c r="E13" s="5" t="s">
        <v>175</v>
      </c>
    </row>
    <row r="14" spans="1:5" ht="39" thickBot="1" x14ac:dyDescent="0.3">
      <c r="A14" s="5" t="s">
        <v>219</v>
      </c>
      <c r="B14" s="5" t="s">
        <v>220</v>
      </c>
      <c r="C14" s="5" t="s">
        <v>173</v>
      </c>
      <c r="D14" s="5" t="s">
        <v>221</v>
      </c>
      <c r="E14" s="5" t="s">
        <v>222</v>
      </c>
    </row>
    <row r="15" spans="1:5" ht="51.75" thickBot="1" x14ac:dyDescent="0.3">
      <c r="A15" s="5" t="s">
        <v>223</v>
      </c>
      <c r="B15" s="5" t="s">
        <v>224</v>
      </c>
      <c r="C15" s="5" t="s">
        <v>225</v>
      </c>
      <c r="D15" s="5" t="s">
        <v>226</v>
      </c>
      <c r="E15" s="5" t="s">
        <v>227</v>
      </c>
    </row>
    <row r="16" spans="1:5" ht="39" thickBot="1" x14ac:dyDescent="0.3">
      <c r="A16" s="5" t="s">
        <v>228</v>
      </c>
      <c r="B16" s="5" t="s">
        <v>229</v>
      </c>
      <c r="C16" s="5" t="s">
        <v>230</v>
      </c>
      <c r="D16" s="5" t="s">
        <v>231</v>
      </c>
      <c r="E16" s="5" t="s">
        <v>232</v>
      </c>
    </row>
    <row r="19" spans="1:2" ht="15.75" thickBot="1" x14ac:dyDescent="0.3">
      <c r="A19" s="47" t="s">
        <v>25</v>
      </c>
    </row>
    <row r="20" spans="1:2" ht="15.75" thickBot="1" x14ac:dyDescent="0.3">
      <c r="A20" s="5" t="s">
        <v>123</v>
      </c>
      <c r="B20" s="5" t="s">
        <v>219</v>
      </c>
    </row>
    <row r="21" spans="1:2" ht="32.25" customHeight="1" thickBot="1" x14ac:dyDescent="0.3">
      <c r="A21" s="5" t="s">
        <v>167</v>
      </c>
      <c r="B21" s="1" t="str">
        <f>VLOOKUP(A14,A:B,2,0)</f>
        <v>Al. dos Laranjais, 99 </v>
      </c>
    </row>
    <row r="22" spans="1:2" ht="15.75" thickBot="1" x14ac:dyDescent="0.3">
      <c r="A22" s="5" t="s">
        <v>168</v>
      </c>
      <c r="B22" s="1" t="str">
        <f>VLOOKUP(A14,A:C,3,0)</f>
        <v>Centro </v>
      </c>
    </row>
    <row r="23" spans="1:2" ht="32.25" customHeight="1" thickBot="1" x14ac:dyDescent="0.3">
      <c r="A23" s="5" t="s">
        <v>169</v>
      </c>
      <c r="B23" s="1" t="str">
        <f>VLOOKUP(A14,A:D,4,0)</f>
        <v>Rio de Janeiro </v>
      </c>
    </row>
    <row r="24" spans="1:2" ht="15.75" thickBot="1" x14ac:dyDescent="0.3">
      <c r="A24" s="5" t="s">
        <v>170</v>
      </c>
      <c r="B24" s="1" t="str">
        <f>VLOOKUP(A14,A:E,5,0)</f>
        <v>RJ 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CABRAL DUARTE</dc:creator>
  <cp:lastModifiedBy>NICOLAS CABRAL DUARTE</cp:lastModifiedBy>
  <dcterms:created xsi:type="dcterms:W3CDTF">2023-08-14T12:01:10Z</dcterms:created>
  <dcterms:modified xsi:type="dcterms:W3CDTF">2023-08-21T12:15:08Z</dcterms:modified>
</cp:coreProperties>
</file>