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6/"/>
    </mc:Choice>
  </mc:AlternateContent>
  <bookViews>
    <workbookView xWindow="80" yWindow="460" windowWidth="33520" windowHeight="20460" tabRatio="500"/>
  </bookViews>
  <sheets>
    <sheet name="Order Form" sheetId="4" r:id="rId1"/>
    <sheet name="Instrument - parts list" sheetId="2" r:id="rId2"/>
    <sheet name="Parts list - Vendor comparison" sheetId="1" r:id="rId3"/>
  </sheets>
  <definedNames>
    <definedName name="_xlnm.Print_Area" localSheetId="1">'Instrument - parts list'!$A$1:$I$44</definedName>
    <definedName name="_xlnm.Print_Area" localSheetId="0">'Order Form'!$A$1:$I$59</definedName>
    <definedName name="_xlnm.Print_Area" localSheetId="2">'Parts list - Vendor comparison'!$A$1:$U$44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4" l="1"/>
  <c r="H15" i="4"/>
  <c r="H14" i="4"/>
  <c r="H12" i="4"/>
  <c r="H11" i="4"/>
  <c r="H10" i="4"/>
  <c r="H9" i="4"/>
  <c r="H8" i="4"/>
  <c r="H7" i="4"/>
  <c r="H5" i="4"/>
  <c r="H20" i="4"/>
  <c r="H21" i="4"/>
  <c r="H22" i="4"/>
  <c r="H23" i="4"/>
  <c r="H24" i="4"/>
  <c r="H4" i="4"/>
  <c r="H29" i="4"/>
  <c r="H55" i="4"/>
  <c r="H57" i="4"/>
  <c r="H59" i="4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2" i="1"/>
  <c r="A24" i="1"/>
  <c r="A25" i="1"/>
  <c r="A26" i="1"/>
  <c r="A28" i="1"/>
  <c r="A30" i="1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2" i="2"/>
  <c r="A24" i="2"/>
  <c r="A25" i="2"/>
  <c r="A26" i="2"/>
  <c r="A28" i="2"/>
  <c r="A30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9" i="2"/>
  <c r="G30" i="2"/>
  <c r="G31" i="2"/>
  <c r="G32" i="2"/>
  <c r="E33" i="2"/>
  <c r="G33" i="2"/>
  <c r="E34" i="2"/>
  <c r="G34" i="2"/>
  <c r="G35" i="2"/>
  <c r="G36" i="2"/>
  <c r="E40" i="2"/>
  <c r="G40" i="2"/>
  <c r="E42" i="2"/>
  <c r="G42" i="2"/>
  <c r="G44" i="2"/>
  <c r="E37" i="2"/>
  <c r="E38" i="2"/>
  <c r="E41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L4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O42" i="1"/>
  <c r="I34" i="1"/>
  <c r="F20" i="1"/>
  <c r="F18" i="1"/>
  <c r="I16" i="1"/>
  <c r="I17" i="1"/>
  <c r="I19" i="1"/>
  <c r="I35" i="1"/>
  <c r="L39" i="1"/>
  <c r="K38" i="1"/>
  <c r="L38" i="1"/>
  <c r="L37" i="1"/>
  <c r="L36" i="1"/>
  <c r="L11" i="1"/>
  <c r="K33" i="1"/>
  <c r="L33" i="1"/>
  <c r="L32" i="1"/>
  <c r="L31" i="1"/>
  <c r="L26" i="1"/>
  <c r="L25" i="1"/>
  <c r="L22" i="1"/>
  <c r="L15" i="1"/>
  <c r="L14" i="1"/>
  <c r="L13" i="1"/>
  <c r="L10" i="1"/>
  <c r="L8" i="1"/>
  <c r="I6" i="1"/>
  <c r="I24" i="1"/>
  <c r="I7" i="1"/>
  <c r="K34" i="1"/>
  <c r="E16" i="1"/>
  <c r="E17" i="1"/>
  <c r="N39" i="1"/>
  <c r="O39" i="1"/>
  <c r="O41" i="1"/>
  <c r="O10" i="1"/>
  <c r="O12" i="1"/>
  <c r="O13" i="1"/>
  <c r="O16" i="1"/>
  <c r="O17" i="1"/>
  <c r="O18" i="1"/>
  <c r="O19" i="1"/>
  <c r="O20" i="1"/>
  <c r="O21" i="1"/>
  <c r="O22" i="1"/>
  <c r="O27" i="1"/>
  <c r="O28" i="1"/>
  <c r="O23" i="1"/>
  <c r="O24" i="1"/>
  <c r="N25" i="1"/>
  <c r="O25" i="1"/>
  <c r="O26" i="1"/>
  <c r="O29" i="1"/>
  <c r="O30" i="1"/>
  <c r="O31" i="1"/>
  <c r="O32" i="1"/>
  <c r="O33" i="1"/>
  <c r="O11" i="1"/>
  <c r="O34" i="1"/>
  <c r="O35" i="1"/>
  <c r="O36" i="1"/>
  <c r="O37" i="1"/>
  <c r="O38" i="1"/>
  <c r="O14" i="1"/>
  <c r="O15" i="1"/>
  <c r="O43" i="1"/>
  <c r="O7" i="1"/>
  <c r="O8" i="1"/>
  <c r="O9" i="1"/>
  <c r="O6" i="1"/>
</calcChain>
</file>

<file path=xl/sharedStrings.xml><?xml version="1.0" encoding="utf-8"?>
<sst xmlns="http://schemas.openxmlformats.org/spreadsheetml/2006/main" count="428" uniqueCount="254">
  <si>
    <t>Noisebox rev3 materials list</t>
  </si>
  <si>
    <t>Description</t>
  </si>
  <si>
    <t>#</t>
  </si>
  <si>
    <t>DigiKey</t>
  </si>
  <si>
    <t>Cost</t>
  </si>
  <si>
    <t>RobotShop</t>
  </si>
  <si>
    <t>Adafruit</t>
  </si>
  <si>
    <t>Notes</t>
  </si>
  <si>
    <t>Raspberry Pi 3</t>
  </si>
  <si>
    <t>Cost (USD)</t>
  </si>
  <si>
    <t>Teensy 3.2</t>
  </si>
  <si>
    <t>Battery 5V 2.4A</t>
  </si>
  <si>
    <t>Sensor I/O cape</t>
  </si>
  <si>
    <t>Ivan</t>
  </si>
  <si>
    <t>Processing</t>
  </si>
  <si>
    <t>Sensors and controls</t>
  </si>
  <si>
    <t>Quantity
per inst.</t>
  </si>
  <si>
    <t>Analog accelerometer</t>
  </si>
  <si>
    <t>Sound output</t>
  </si>
  <si>
    <t>USB powered speakers</t>
  </si>
  <si>
    <t>OPTION 1</t>
  </si>
  <si>
    <t>OPTION 2</t>
  </si>
  <si>
    <t>Speaker 4Ω 3W</t>
  </si>
  <si>
    <t>3.5mm TRS male</t>
  </si>
  <si>
    <t>Stereo Class-D amp</t>
  </si>
  <si>
    <t>Hardware, cables, accessories</t>
  </si>
  <si>
    <t>Acrylic housing</t>
  </si>
  <si>
    <t>microSD card 8gb</t>
  </si>
  <si>
    <t>WiFi dongle</t>
  </si>
  <si>
    <t>USB sound card</t>
  </si>
  <si>
    <t>Knob (volume)</t>
  </si>
  <si>
    <t>905-1051-ND</t>
  </si>
  <si>
    <t>1690-1000-ND</t>
  </si>
  <si>
    <t>1568-1231-ND</t>
  </si>
  <si>
    <t>Other</t>
  </si>
  <si>
    <t xml:space="preserve">Pi Muxi Control </t>
  </si>
  <si>
    <t>Have at least 4 at IDMIL… enough to start</t>
  </si>
  <si>
    <t>Ref: https://goo.gl/4Ec353</t>
  </si>
  <si>
    <t>Unit cost: USD 1.95</t>
  </si>
  <si>
    <t>Quantity in lab</t>
  </si>
  <si>
    <t>2/0</t>
  </si>
  <si>
    <t>n/a</t>
  </si>
  <si>
    <t>Item</t>
  </si>
  <si>
    <t>Amazon.ca</t>
  </si>
  <si>
    <t>RAVPower 6700mAh</t>
  </si>
  <si>
    <t>RB-Ras-12</t>
  </si>
  <si>
    <t>RB-Pjr-04</t>
  </si>
  <si>
    <t>RB-Ada-67</t>
  </si>
  <si>
    <t>1528-1439-ND</t>
  </si>
  <si>
    <t>EG1900-ND</t>
  </si>
  <si>
    <t>EG1930-ND</t>
  </si>
  <si>
    <t>Buttons (voice on - grn)</t>
  </si>
  <si>
    <t>Buttons (voice off - red)</t>
  </si>
  <si>
    <t>RB-Spa-674</t>
  </si>
  <si>
    <t>RB-Spa-324</t>
  </si>
  <si>
    <t>JST connectors</t>
  </si>
  <si>
    <t>455-2247-ND</t>
  </si>
  <si>
    <t>Adafruit out of stock</t>
  </si>
  <si>
    <t>DigiKey unit cost: 2.73</t>
  </si>
  <si>
    <t xml:space="preserve">Also black and yellow from Adafruit </t>
  </si>
  <si>
    <t>RB-Ite-11</t>
  </si>
  <si>
    <t>1568-1044-ND</t>
  </si>
  <si>
    <t>PDB182-E420K-103A-ND</t>
  </si>
  <si>
    <t xml:space="preserve"> 1528-1380-ND</t>
  </si>
  <si>
    <t>RB-Dfr-419</t>
  </si>
  <si>
    <t>Addison</t>
  </si>
  <si>
    <t>SC1837-ND</t>
  </si>
  <si>
    <t>EHRJ45P6S-ND</t>
  </si>
  <si>
    <t>P17033-ND</t>
  </si>
  <si>
    <t>RB-Cyt-53</t>
  </si>
  <si>
    <t>RB-Cyt-58</t>
  </si>
  <si>
    <t>1-pack: order multiples</t>
  </si>
  <si>
    <t>RB-Ada-27</t>
  </si>
  <si>
    <t>Use</t>
  </si>
  <si>
    <t>Core processor</t>
  </si>
  <si>
    <t>Sensor processing and filtering</t>
  </si>
  <si>
    <t>Wireless power supply</t>
  </si>
  <si>
    <t>Sensor I/O</t>
  </si>
  <si>
    <t>Wireless communication</t>
  </si>
  <si>
    <t>Buttons - mom (power)</t>
  </si>
  <si>
    <t xml:space="preserve">RPi soft shutdown </t>
  </si>
  <si>
    <t>Voice(s) on</t>
  </si>
  <si>
    <t>Voice(s) off</t>
  </si>
  <si>
    <t>Dynamic pitch control</t>
  </si>
  <si>
    <t>Motion acquisition</t>
  </si>
  <si>
    <t>Volume knob</t>
  </si>
  <si>
    <t>Audio I/O</t>
  </si>
  <si>
    <t>Audio amplifier</t>
  </si>
  <si>
    <t>Audio output</t>
  </si>
  <si>
    <t>Audio cable - sound card to amp</t>
  </si>
  <si>
    <t>Instrument body</t>
  </si>
  <si>
    <t>Panel mount battery charging port</t>
  </si>
  <si>
    <t>Panel mount ethernet port</t>
  </si>
  <si>
    <t>Wiring hub</t>
  </si>
  <si>
    <t>RPi storage</t>
  </si>
  <si>
    <t>Wiring connections</t>
  </si>
  <si>
    <t>Wiring connections - Teensy</t>
  </si>
  <si>
    <t>RPi to cape connector</t>
  </si>
  <si>
    <t>Button wiring connectors</t>
  </si>
  <si>
    <t>Button wire to protoboard</t>
  </si>
  <si>
    <t>Power indicator (optional)</t>
  </si>
  <si>
    <t>Power supply switch (after soft shutdown)</t>
  </si>
  <si>
    <t xml:space="preserve">50K double stack / not currently in stock… check part #. </t>
  </si>
  <si>
    <t>1st choice</t>
  </si>
  <si>
    <t>Abra</t>
  </si>
  <si>
    <t>RASPBERRY PI 3</t>
  </si>
  <si>
    <t>TEENSY-3.2</t>
  </si>
  <si>
    <t>BAT-PB-01</t>
  </si>
  <si>
    <t>PI-WIFI-M</t>
  </si>
  <si>
    <t>1152-Ada</t>
  </si>
  <si>
    <t>COM-11155</t>
  </si>
  <si>
    <t>COM-90341</t>
  </si>
  <si>
    <t>COM-09336</t>
  </si>
  <si>
    <t>SEN-08679</t>
  </si>
  <si>
    <t>SENS-33</t>
  </si>
  <si>
    <t>Cost (CAD)</t>
  </si>
  <si>
    <t xml:space="preserve">USD  1.00  = </t>
  </si>
  <si>
    <t>1314-ADA</t>
  </si>
  <si>
    <t>1552-ADA</t>
  </si>
  <si>
    <t>1363-ADA</t>
  </si>
  <si>
    <t>867-ADA</t>
  </si>
  <si>
    <t>1475-ADA</t>
  </si>
  <si>
    <t>PBS-33MM-BL</t>
  </si>
  <si>
    <t>LED-5B</t>
  </si>
  <si>
    <t>937-ADA</t>
  </si>
  <si>
    <t>909-ADA</t>
  </si>
  <si>
    <t>571-ADA</t>
  </si>
  <si>
    <t>*3 pack from Abra 17.50</t>
  </si>
  <si>
    <t>***MUST BE 2.5M not 3M</t>
  </si>
  <si>
    <t>LED - Power (Blue)</t>
  </si>
  <si>
    <t xml:space="preserve">Switch - Power </t>
  </si>
  <si>
    <t>BBB-8GB-10</t>
  </si>
  <si>
    <t>PRT-09749</t>
  </si>
  <si>
    <t>Unit price (Abra): $1.53</t>
  </si>
  <si>
    <t>1975P</t>
  </si>
  <si>
    <t>1968P</t>
  </si>
  <si>
    <t>1967P</t>
  </si>
  <si>
    <t>1952P</t>
  </si>
  <si>
    <t xml:space="preserve">* Should get M2.5 screws 20mm </t>
  </si>
  <si>
    <t>1037-POLOLU</t>
  </si>
  <si>
    <t>optional</t>
  </si>
  <si>
    <t>SH-2</t>
  </si>
  <si>
    <t>RS = 10 pack; Abra unit price = .97</t>
  </si>
  <si>
    <t>FH-1</t>
  </si>
  <si>
    <t>RobotShop = 5 pack; Abra = 2x20 block</t>
  </si>
  <si>
    <t>Cost per unit</t>
  </si>
  <si>
    <t>Cost per instrument</t>
  </si>
  <si>
    <t>CAD 2.9</t>
  </si>
  <si>
    <t>multipack</t>
  </si>
  <si>
    <t>Vendor comparison</t>
  </si>
  <si>
    <t>John Sullivan</t>
  </si>
  <si>
    <t>Item #</t>
  </si>
  <si>
    <t>Vendor</t>
  </si>
  <si>
    <t>Item ID</t>
  </si>
  <si>
    <t>Cost/Unit</t>
  </si>
  <si>
    <t xml:space="preserve">Cost/Instr. </t>
  </si>
  <si>
    <t xml:space="preserve">Color key: </t>
  </si>
  <si>
    <t>Quantity</t>
  </si>
  <si>
    <t>John Sullivan - IDMIL</t>
  </si>
  <si>
    <t>Vendors:</t>
  </si>
  <si>
    <t>Digikey</t>
  </si>
  <si>
    <t>Linear SoftPot - 200mm</t>
  </si>
  <si>
    <t>in house</t>
  </si>
  <si>
    <t>misc bulk hardware</t>
  </si>
  <si>
    <t>Mounting hardware</t>
  </si>
  <si>
    <t xml:space="preserve">50K 2 gang (not in stock). Check part #. </t>
  </si>
  <si>
    <t>Alternative to Option 1 but not as good</t>
  </si>
  <si>
    <t>Quant</t>
  </si>
  <si>
    <t>misc bulk hardware; 3pack for 17.95</t>
  </si>
  <si>
    <t>headers male 1x40 (10pk)</t>
  </si>
  <si>
    <t>headers female 1x40 (1pk)</t>
  </si>
  <si>
    <t>headers female 2x20 (1pk)</t>
  </si>
  <si>
    <t>1152-ADA</t>
  </si>
  <si>
    <t>M2.5 Machine hex nut (25pk)</t>
  </si>
  <si>
    <t>M2.5 Machine screw (25pk)</t>
  </si>
  <si>
    <t>M2.5 spacers (25pk)</t>
  </si>
  <si>
    <t>Button quick connect wires (5pk)</t>
  </si>
  <si>
    <t>misc bulk hardware; 25 pack = $1.39</t>
  </si>
  <si>
    <t xml:space="preserve">misc bulk hardware; 25 pack = $2.09 </t>
  </si>
  <si>
    <t>2.5mm standoffs (4pack set)</t>
  </si>
  <si>
    <t>Protoboard (3pk)</t>
  </si>
  <si>
    <t>USB cable panel mount</t>
  </si>
  <si>
    <t>Ethernet cable panel mount</t>
  </si>
  <si>
    <t>misc bulk hardware; 10 pack = $2.31</t>
  </si>
  <si>
    <t>misc bulk hardware; 5 pack = $6.93</t>
  </si>
  <si>
    <t>LMH-1</t>
  </si>
  <si>
    <t>LED holder</t>
  </si>
  <si>
    <t xml:space="preserve">LED holder </t>
  </si>
  <si>
    <t>TOTAL INSTRUMENT COST:</t>
  </si>
  <si>
    <t>FOAPAL:</t>
  </si>
  <si>
    <t>URL</t>
  </si>
  <si>
    <t>Price</t>
  </si>
  <si>
    <t>Ordered Date</t>
  </si>
  <si>
    <t>Shipping</t>
  </si>
  <si>
    <t>Taxes</t>
  </si>
  <si>
    <t>Total:</t>
  </si>
  <si>
    <t>SUBTOTAL</t>
  </si>
  <si>
    <t>Order details and totals</t>
  </si>
  <si>
    <t>CAD order total</t>
  </si>
  <si>
    <t>International currency order total</t>
  </si>
  <si>
    <t>Int'l currency coverted to CAD:</t>
  </si>
  <si>
    <t>Exchange rate (xe.com)</t>
  </si>
  <si>
    <t>Total for order:</t>
  </si>
  <si>
    <t>ABRA ELECTRONICS</t>
  </si>
  <si>
    <t>Part number/Supplier ID</t>
  </si>
  <si>
    <t>(All prices are CAD)</t>
  </si>
  <si>
    <t>Buttons - 33m</t>
  </si>
  <si>
    <t>https://abra-electronics.com/electromechanical/switches/pushbutton-switches/pbs-33mm-bl-push-button-33mm-blue-pbs-33mm-bl.html</t>
  </si>
  <si>
    <t>1930-POLOLU</t>
  </si>
  <si>
    <t>Polulu male crimp pins</t>
  </si>
  <si>
    <t>1931-POLOLU</t>
  </si>
  <si>
    <t>Pololu Female crimp pins</t>
  </si>
  <si>
    <t>F/F 6" jumper wires</t>
  </si>
  <si>
    <t>M/M 6" jumper wires</t>
  </si>
  <si>
    <t>F/M 3" jumper wires</t>
  </si>
  <si>
    <t>F/M 6" jumper wires</t>
  </si>
  <si>
    <t>F/F 3" jumper wires</t>
  </si>
  <si>
    <t>M/M 3" jumper wires</t>
  </si>
  <si>
    <t>758-ADA</t>
  </si>
  <si>
    <t>826-ADA</t>
  </si>
  <si>
    <t>825-ADA</t>
  </si>
  <si>
    <t>759-ADA</t>
  </si>
  <si>
    <t>794-ADA</t>
  </si>
  <si>
    <t>266-ADA</t>
  </si>
  <si>
    <t>https://abra-electronics.com/connectors/connector-housing/1930-pololu-female-crimp-pins-for-01-housings-100-pack-1930-pololu.html</t>
  </si>
  <si>
    <t>https://abra-electronics.com/connectors/connector-housing/1931-pololu-male-crimp-pins-for-01-housings-100-pack-1931-pololu.html</t>
  </si>
  <si>
    <t>https://abra-electronics.com/wirecable/jumper-wire-assembly/266-premium-female-female-jumper-wires-40-x-6-266-ada.html</t>
  </si>
  <si>
    <t>https://abra-electronics.com/wirecable/jumper-wire-assembly/794-premium-female-female-jumper-wires-40-x-3-75mm-794-ada.html</t>
  </si>
  <si>
    <t>https://abra-electronics.com/robotics-embedded-electronics/cables-wires/759-premium-male-male-jumper-wires-40-x-3-75mm-759-ada.html</t>
  </si>
  <si>
    <t>https://abra-electronics.com/robotics-embedded-electronics/cables-wires/825-premium-female-male-extension-jumper-wires-40-x-3-75mm-825-ada.html</t>
  </si>
  <si>
    <t>https://abra-electronics.com/robotics-embedded-electronics/cables-wires/826-premium-female-male-extension-jumper-wires-40-x-6-150mm-826-ada.html</t>
  </si>
  <si>
    <t>https://abra-electronics.com/robotics-embedded-electronics/cables-wires/758-premium-male-male-jumper-wires-40-x-6-150mm-758-ada.html</t>
  </si>
  <si>
    <t>https://abra-electronics.com/boards/printed-circuit-boards/brd-ard-1-pcb-81cm-x-63cm-brd-ard-1.html</t>
  </si>
  <si>
    <t>https://abra-electronics.com/boards/prepunched-boards/22-518-3-3-4-x-8-perforated-bare-phenolic-prototype-board.html</t>
  </si>
  <si>
    <t>https://abra-electronics.com/electromechanical/switches/pushbutton-switches/3105-ada-mini-illuminated-momentary-pushbutton-blue-power-symbol.html</t>
  </si>
  <si>
    <t>https://abra-electronics.com/switches/pushbutton-switches/pbs-a-110-16mm-panel-mount-momentary-pushbutton-green-pbs-a-110.html</t>
  </si>
  <si>
    <t>https://abra-electronics.com/switches/pushbutton-switches/pbs-a-105-16mm-panel-mount-momentary-pushbutton-black-pbs-a-105.html</t>
  </si>
  <si>
    <t>https://abra-electronics.com/switches/pushbutton-switches/pbs-a-100-16mm-panel-mount-momentary-pushbutton-red-pbs-a-100.html</t>
  </si>
  <si>
    <t>https://abra-electronics.com/robotics-embedded-electronics/raspberry-pi-en-3/cables-connectors/pi2-switch-micro-usb-cable-w-switch.html</t>
  </si>
  <si>
    <t>PI2-SWITCH</t>
  </si>
  <si>
    <t>PBS-A-100</t>
  </si>
  <si>
    <t>PBS-A-105</t>
  </si>
  <si>
    <t>PBS-A-110</t>
  </si>
  <si>
    <t>3105-ADA</t>
  </si>
  <si>
    <t>22-518</t>
  </si>
  <si>
    <t>BRD-ARD-1</t>
  </si>
  <si>
    <t>Perf board w solder pads</t>
  </si>
  <si>
    <t>Perf board bare</t>
  </si>
  <si>
    <t>Button - power/momentary</t>
  </si>
  <si>
    <t>Button - 16mm - grn</t>
  </si>
  <si>
    <t>Button - 16mm - black</t>
  </si>
  <si>
    <t>Button - 16mm - red</t>
  </si>
  <si>
    <t>USB power supply cable w/ switch</t>
  </si>
  <si>
    <t>PROJECT: John Sullivan - Noisebox rev3 (comprehensive exams)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</si>
</sst>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USD]\ * #,##0.00_);_([$USD]\ * \(#,##0.00\);_([$USD]\ * &quot;-&quot;??_);_(@_)"/>
    <numFmt numFmtId="165" formatCode="_([$CAD]\ * #,##0.00_);_([$CAD]\ * \(#,##0.00\);_([$CAD]\ * &quot;-&quot;??_);_(@_)"/>
    <numFmt numFmtId="166" formatCode="_([$€-2]\ * #,##0.00_);_([$€-2]\ * \(#,##0.00\);_([$€-2]\ * &quot;-&quot;??_);_(@_)"/>
    <numFmt numFmtId="167" formatCode="_-[$$-1009]* #,##0.00_-;\-[$$-1009]* #,##0.00_-;_-[$$-1009]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0" tint="-0.34998626667073579"/>
      <name val="Calibri"/>
      <scheme val="minor"/>
    </font>
    <font>
      <b/>
      <sz val="12"/>
      <color rgb="FFFF0000"/>
      <name val="Calibri"/>
      <scheme val="minor"/>
    </font>
    <font>
      <i/>
      <sz val="12"/>
      <color theme="9"/>
      <name val="Calibri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6A7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auto="1"/>
      </right>
      <top style="medium">
        <color auto="1"/>
      </top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3" xfId="0" applyBorder="1" applyAlignment="1">
      <alignment horizontal="center" wrapText="1"/>
    </xf>
    <xf numFmtId="164" fontId="0" fillId="0" borderId="0" xfId="1" applyNumberFormat="1" applyFont="1"/>
    <xf numFmtId="0" fontId="2" fillId="0" borderId="0" xfId="2"/>
    <xf numFmtId="165" fontId="0" fillId="0" borderId="0" xfId="0" applyNumberFormat="1"/>
    <xf numFmtId="165" fontId="0" fillId="0" borderId="3" xfId="0" applyNumberFormat="1" applyBorder="1"/>
    <xf numFmtId="165" fontId="0" fillId="0" borderId="0" xfId="0" applyNumberFormat="1" applyBorder="1"/>
    <xf numFmtId="0" fontId="0" fillId="0" borderId="3" xfId="1" applyNumberFormat="1" applyFont="1" applyBorder="1" applyAlignment="1">
      <alignment horizontal="center" wrapText="1"/>
    </xf>
    <xf numFmtId="0" fontId="0" fillId="0" borderId="0" xfId="1" applyNumberFormat="1" applyFont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2" fillId="0" borderId="7" xfId="2" applyBorder="1"/>
    <xf numFmtId="0" fontId="0" fillId="0" borderId="7" xfId="0" applyFill="1" applyBorder="1"/>
    <xf numFmtId="0" fontId="2" fillId="0" borderId="7" xfId="2" applyFill="1" applyBorder="1"/>
    <xf numFmtId="0" fontId="0" fillId="0" borderId="7" xfId="0" applyBorder="1"/>
    <xf numFmtId="0" fontId="0" fillId="0" borderId="6" xfId="0" applyBorder="1"/>
    <xf numFmtId="0" fontId="0" fillId="0" borderId="5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7" xfId="2" applyBorder="1" applyAlignment="1">
      <alignment horizontal="left"/>
    </xf>
    <xf numFmtId="0" fontId="0" fillId="0" borderId="7" xfId="0" applyBorder="1" applyAlignment="1">
      <alignment horizontal="left"/>
    </xf>
    <xf numFmtId="0" fontId="2" fillId="2" borderId="7" xfId="2" applyFill="1" applyBorder="1"/>
    <xf numFmtId="165" fontId="0" fillId="2" borderId="0" xfId="0" applyNumberFormat="1" applyFill="1" applyBorder="1"/>
    <xf numFmtId="0" fontId="0" fillId="2" borderId="7" xfId="0" applyFill="1" applyBorder="1"/>
    <xf numFmtId="0" fontId="0" fillId="2" borderId="0" xfId="0" applyFill="1" applyBorder="1"/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2" fillId="0" borderId="0" xfId="2" applyBorder="1"/>
    <xf numFmtId="165" fontId="0" fillId="0" borderId="9" xfId="0" applyNumberFormat="1" applyBorder="1"/>
    <xf numFmtId="0" fontId="0" fillId="0" borderId="8" xfId="0" applyBorder="1"/>
    <xf numFmtId="0" fontId="0" fillId="0" borderId="8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2" borderId="0" xfId="2" applyFill="1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165" fontId="0" fillId="0" borderId="16" xfId="0" applyNumberFormat="1" applyBorder="1"/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4" xfId="1" applyNumberFormat="1" applyFont="1" applyBorder="1" applyAlignment="1">
      <alignment horizont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2" borderId="0" xfId="0" applyFill="1"/>
    <xf numFmtId="0" fontId="0" fillId="0" borderId="5" xfId="0" applyFill="1" applyBorder="1"/>
    <xf numFmtId="165" fontId="0" fillId="0" borderId="6" xfId="0" applyNumberFormat="1" applyFill="1" applyBorder="1"/>
    <xf numFmtId="165" fontId="0" fillId="0" borderId="0" xfId="0" applyNumberFormat="1" applyFill="1" applyBorder="1"/>
    <xf numFmtId="164" fontId="5" fillId="0" borderId="6" xfId="1" applyNumberFormat="1" applyFont="1" applyBorder="1"/>
    <xf numFmtId="164" fontId="5" fillId="0" borderId="0" xfId="1" applyNumberFormat="1" applyFont="1" applyBorder="1"/>
    <xf numFmtId="164" fontId="5" fillId="0" borderId="4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5" fontId="0" fillId="0" borderId="25" xfId="0" applyNumberFormat="1" applyFill="1" applyBorder="1"/>
    <xf numFmtId="164" fontId="5" fillId="0" borderId="17" xfId="1" applyNumberFormat="1" applyFont="1" applyBorder="1"/>
    <xf numFmtId="165" fontId="0" fillId="0" borderId="27" xfId="0" applyNumberFormat="1" applyFill="1" applyBorder="1"/>
    <xf numFmtId="165" fontId="2" fillId="0" borderId="0" xfId="2" applyNumberFormat="1" applyFill="1" applyBorder="1"/>
    <xf numFmtId="0" fontId="0" fillId="0" borderId="0" xfId="0" applyFill="1"/>
    <xf numFmtId="0" fontId="2" fillId="0" borderId="7" xfId="2" applyFill="1" applyBorder="1" applyAlignment="1">
      <alignment horizontal="left"/>
    </xf>
    <xf numFmtId="164" fontId="5" fillId="0" borderId="0" xfId="1" applyNumberFormat="1" applyFont="1" applyFill="1" applyBorder="1"/>
    <xf numFmtId="0" fontId="0" fillId="0" borderId="7" xfId="0" applyFill="1" applyBorder="1" applyAlignment="1">
      <alignment horizontal="left"/>
    </xf>
    <xf numFmtId="165" fontId="0" fillId="3" borderId="0" xfId="0" applyNumberFormat="1" applyFill="1" applyBorder="1"/>
    <xf numFmtId="165" fontId="0" fillId="2" borderId="9" xfId="0" applyNumberFormat="1" applyFill="1" applyBorder="1"/>
    <xf numFmtId="0" fontId="0" fillId="0" borderId="9" xfId="0" applyFill="1" applyBorder="1"/>
    <xf numFmtId="0" fontId="2" fillId="2" borderId="15" xfId="2" applyFill="1" applyBorder="1"/>
    <xf numFmtId="0" fontId="0" fillId="0" borderId="6" xfId="0" applyFill="1" applyBorder="1"/>
    <xf numFmtId="0" fontId="2" fillId="0" borderId="0" xfId="2" applyFill="1" applyBorder="1"/>
    <xf numFmtId="0" fontId="0" fillId="0" borderId="4" xfId="0" applyBorder="1" applyAlignment="1">
      <alignment horizontal="center" wrapText="1"/>
    </xf>
    <xf numFmtId="165" fontId="0" fillId="0" borderId="4" xfId="0" applyNumberFormat="1" applyBorder="1" applyAlignment="1">
      <alignment horizontal="center" wrapText="1"/>
    </xf>
    <xf numFmtId="0" fontId="2" fillId="3" borderId="7" xfId="2" applyFill="1" applyBorder="1"/>
    <xf numFmtId="0" fontId="3" fillId="0" borderId="0" xfId="0" applyFont="1"/>
    <xf numFmtId="165" fontId="0" fillId="2" borderId="17" xfId="0" applyNumberFormat="1" applyFill="1" applyBorder="1"/>
    <xf numFmtId="165" fontId="0" fillId="0" borderId="2" xfId="0" applyNumberFormat="1" applyBorder="1"/>
    <xf numFmtId="0" fontId="6" fillId="4" borderId="3" xfId="0" applyFont="1" applyFill="1" applyBorder="1"/>
    <xf numFmtId="164" fontId="0" fillId="5" borderId="2" xfId="1" applyNumberFormat="1" applyFont="1" applyFill="1" applyBorder="1" applyAlignment="1"/>
    <xf numFmtId="165" fontId="0" fillId="5" borderId="3" xfId="0" applyNumberFormat="1" applyFill="1" applyBorder="1"/>
    <xf numFmtId="0" fontId="2" fillId="0" borderId="0" xfId="2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Fill="1" applyBorder="1"/>
    <xf numFmtId="0" fontId="7" fillId="0" borderId="7" xfId="0" applyFont="1" applyBorder="1"/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8" fillId="0" borderId="0" xfId="2" applyFont="1" applyFill="1" applyBorder="1"/>
    <xf numFmtId="0" fontId="0" fillId="0" borderId="0" xfId="0" applyNumberFormat="1" applyBorder="1" applyAlignment="1">
      <alignment horizontal="center"/>
    </xf>
    <xf numFmtId="0" fontId="0" fillId="0" borderId="29" xfId="0" applyBorder="1"/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/>
    <xf numFmtId="0" fontId="0" fillId="0" borderId="31" xfId="0" applyBorder="1"/>
    <xf numFmtId="0" fontId="7" fillId="0" borderId="8" xfId="0" applyFont="1" applyBorder="1"/>
    <xf numFmtId="0" fontId="7" fillId="0" borderId="32" xfId="0" applyFont="1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7" fillId="0" borderId="26" xfId="0" applyFont="1" applyBorder="1"/>
    <xf numFmtId="0" fontId="8" fillId="0" borderId="36" xfId="2" applyFont="1" applyFill="1" applyBorder="1"/>
    <xf numFmtId="165" fontId="7" fillId="0" borderId="36" xfId="0" applyNumberFormat="1" applyFont="1" applyFill="1" applyBorder="1"/>
    <xf numFmtId="0" fontId="7" fillId="0" borderId="36" xfId="0" applyFont="1" applyBorder="1" applyAlignment="1">
      <alignment horizontal="center"/>
    </xf>
    <xf numFmtId="0" fontId="0" fillId="0" borderId="8" xfId="0" applyFill="1" applyBorder="1"/>
    <xf numFmtId="0" fontId="7" fillId="0" borderId="32" xfId="0" applyFont="1" applyFill="1" applyBorder="1"/>
    <xf numFmtId="0" fontId="0" fillId="0" borderId="8" xfId="0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3" fillId="0" borderId="9" xfId="0" applyFont="1" applyBorder="1"/>
    <xf numFmtId="165" fontId="3" fillId="0" borderId="9" xfId="0" applyNumberFormat="1" applyFont="1" applyBorder="1"/>
    <xf numFmtId="165" fontId="10" fillId="0" borderId="9" xfId="0" applyNumberFormat="1" applyFont="1" applyBorder="1"/>
    <xf numFmtId="165" fontId="10" fillId="0" borderId="37" xfId="0" applyNumberFormat="1" applyFont="1" applyBorder="1"/>
    <xf numFmtId="0" fontId="3" fillId="0" borderId="19" xfId="0" applyFont="1" applyBorder="1"/>
    <xf numFmtId="0" fontId="3" fillId="0" borderId="38" xfId="0" applyFont="1" applyBorder="1"/>
    <xf numFmtId="0" fontId="3" fillId="0" borderId="28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39" xfId="0" applyFont="1" applyBorder="1"/>
    <xf numFmtId="0" fontId="3" fillId="0" borderId="23" xfId="0" applyFont="1" applyBorder="1"/>
    <xf numFmtId="0" fontId="0" fillId="0" borderId="31" xfId="0" applyBorder="1" applyAlignment="1">
      <alignment horizontal="left"/>
    </xf>
    <xf numFmtId="0" fontId="0" fillId="0" borderId="34" xfId="0" applyFill="1" applyBorder="1"/>
    <xf numFmtId="165" fontId="3" fillId="0" borderId="35" xfId="0" applyNumberFormat="1" applyFont="1" applyBorder="1"/>
    <xf numFmtId="0" fontId="8" fillId="0" borderId="36" xfId="2" applyFont="1" applyFill="1" applyBorder="1" applyAlignment="1">
      <alignment horizontal="left"/>
    </xf>
    <xf numFmtId="165" fontId="0" fillId="0" borderId="34" xfId="0" applyNumberFormat="1" applyFill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/>
    <xf numFmtId="0" fontId="3" fillId="6" borderId="41" xfId="0" applyFont="1" applyFill="1" applyBorder="1"/>
    <xf numFmtId="0" fontId="3" fillId="6" borderId="42" xfId="0" applyFont="1" applyFill="1" applyBorder="1"/>
    <xf numFmtId="0" fontId="3" fillId="6" borderId="36" xfId="0" applyFont="1" applyFill="1" applyBorder="1"/>
    <xf numFmtId="0" fontId="3" fillId="6" borderId="43" xfId="0" applyFont="1" applyFill="1" applyBorder="1"/>
    <xf numFmtId="0" fontId="3" fillId="6" borderId="43" xfId="0" applyFont="1" applyFill="1" applyBorder="1" applyAlignment="1">
      <alignment horizontal="right"/>
    </xf>
    <xf numFmtId="0" fontId="3" fillId="6" borderId="44" xfId="0" applyFont="1" applyFill="1" applyBorder="1"/>
    <xf numFmtId="0" fontId="0" fillId="2" borderId="34" xfId="0" applyFill="1" applyBorder="1"/>
    <xf numFmtId="0" fontId="0" fillId="2" borderId="46" xfId="0" applyFill="1" applyBorder="1"/>
    <xf numFmtId="0" fontId="0" fillId="8" borderId="29" xfId="0" applyFill="1" applyBorder="1"/>
    <xf numFmtId="0" fontId="11" fillId="0" borderId="0" xfId="0" applyFont="1" applyBorder="1" applyAlignment="1">
      <alignment horizontal="right"/>
    </xf>
    <xf numFmtId="166" fontId="11" fillId="0" borderId="0" xfId="0" applyNumberFormat="1" applyFont="1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36" xfId="0" applyBorder="1"/>
    <xf numFmtId="0" fontId="3" fillId="0" borderId="36" xfId="0" applyFont="1" applyBorder="1"/>
    <xf numFmtId="0" fontId="0" fillId="8" borderId="47" xfId="0" applyFill="1" applyBorder="1"/>
    <xf numFmtId="0" fontId="3" fillId="2" borderId="45" xfId="0" applyFont="1" applyFill="1" applyBorder="1"/>
    <xf numFmtId="0" fontId="3" fillId="2" borderId="34" xfId="0" applyFont="1" applyFill="1" applyBorder="1"/>
    <xf numFmtId="0" fontId="3" fillId="0" borderId="0" xfId="0" applyFont="1" applyFill="1" applyBorder="1" applyAlignment="1">
      <alignment horizontal="right"/>
    </xf>
    <xf numFmtId="0" fontId="0" fillId="0" borderId="11" xfId="0" applyBorder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0" fillId="0" borderId="13" xfId="0" applyBorder="1"/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0" fillId="0" borderId="30" xfId="0" applyBorder="1"/>
    <xf numFmtId="0" fontId="13" fillId="0" borderId="0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3" fillId="6" borderId="40" xfId="0" applyFont="1" applyFill="1" applyBorder="1" applyAlignment="1"/>
    <xf numFmtId="0" fontId="0" fillId="6" borderId="43" xfId="0" applyFont="1" applyFill="1" applyBorder="1" applyAlignment="1">
      <alignment horizontal="left"/>
    </xf>
    <xf numFmtId="44" fontId="3" fillId="0" borderId="0" xfId="1" applyFont="1" applyBorder="1"/>
    <xf numFmtId="44" fontId="3" fillId="0" borderId="36" xfId="1" applyFont="1" applyBorder="1"/>
    <xf numFmtId="44" fontId="3" fillId="2" borderId="34" xfId="1" applyFont="1" applyFill="1" applyBorder="1"/>
    <xf numFmtId="44" fontId="0" fillId="0" borderId="0" xfId="1" applyFont="1" applyFill="1" applyBorder="1"/>
    <xf numFmtId="0" fontId="3" fillId="6" borderId="43" xfId="0" applyFont="1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2" fillId="0" borderId="0" xfId="2" applyBorder="1" applyAlignment="1">
      <alignment wrapText="1"/>
    </xf>
    <xf numFmtId="0" fontId="0" fillId="0" borderId="0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0" fontId="3" fillId="6" borderId="41" xfId="0" applyFont="1" applyFill="1" applyBorder="1" applyAlignment="1"/>
    <xf numFmtId="167" fontId="0" fillId="2" borderId="46" xfId="0" applyNumberFormat="1" applyFill="1" applyBorder="1"/>
    <xf numFmtId="44" fontId="0" fillId="0" borderId="0" xfId="1" applyFont="1" applyBorder="1"/>
    <xf numFmtId="167" fontId="0" fillId="7" borderId="29" xfId="0" applyNumberFormat="1" applyFill="1" applyBorder="1"/>
    <xf numFmtId="0" fontId="0" fillId="0" borderId="11" xfId="0" applyFill="1" applyBorder="1" applyAlignment="1">
      <alignment horizontal="center"/>
    </xf>
    <xf numFmtId="167" fontId="0" fillId="0" borderId="29" xfId="0" applyNumberFormat="1" applyFont="1" applyBorder="1"/>
    <xf numFmtId="167" fontId="0" fillId="0" borderId="29" xfId="0" applyNumberFormat="1" applyFont="1" applyBorder="1" applyAlignment="1">
      <alignment horizontal="right"/>
    </xf>
    <xf numFmtId="167" fontId="3" fillId="0" borderId="29" xfId="0" applyNumberFormat="1" applyFont="1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167" fontId="0" fillId="0" borderId="29" xfId="0" applyNumberFormat="1" applyBorder="1"/>
    <xf numFmtId="167" fontId="3" fillId="0" borderId="29" xfId="0" applyNumberFormat="1" applyFont="1" applyBorder="1"/>
    <xf numFmtId="167" fontId="3" fillId="0" borderId="30" xfId="0" applyNumberFormat="1" applyFont="1" applyBorder="1"/>
    <xf numFmtId="0" fontId="3" fillId="6" borderId="48" xfId="0" applyFont="1" applyFill="1" applyBorder="1" applyAlignment="1">
      <alignment horizontal="left" wrapText="1"/>
    </xf>
    <xf numFmtId="0" fontId="3" fillId="6" borderId="40" xfId="0" applyFont="1" applyFill="1" applyBorder="1" applyAlignment="1">
      <alignment horizontal="left" wrapText="1"/>
    </xf>
    <xf numFmtId="14" fontId="3" fillId="0" borderId="0" xfId="0" applyNumberFormat="1" applyFont="1" applyAlignment="1">
      <alignment horizontal="left"/>
    </xf>
  </cellXfs>
  <cellStyles count="4">
    <cellStyle name="Currency" xfId="1" builtinId="4"/>
    <cellStyle name="Followed Hyperlink" xfId="3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bra-electronics.com/robotics-embedded-electronics/cables-wires/826-premium-female-male-extension-jumper-wires-40-x-6-150mm-826-ada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20" Type="http://schemas.openxmlformats.org/officeDocument/2006/relationships/hyperlink" Target="https://abra-electronics.com/boards/printed-circuit-boards/571-ada-adafruit-perma-proto-half-sized-breadboard-pcb-3-pack.html" TargetMode="External"/><Relationship Id="rId21" Type="http://schemas.openxmlformats.org/officeDocument/2006/relationships/hyperlink" Target="https://abra-electronics.com/robotics-embedded-electronics/beagle-bone/bbb-8gb-4-micro-sdhc-memory-card-8gb-class-4-bbb-8gb-4.html" TargetMode="External"/><Relationship Id="rId22" Type="http://schemas.openxmlformats.org/officeDocument/2006/relationships/hyperlink" Target="http://www.robotshop.com/ca/en/straight-female-headers.html" TargetMode="External"/><Relationship Id="rId23" Type="http://schemas.openxmlformats.org/officeDocument/2006/relationships/hyperlink" Target="http://www.robotshop.com/ca/en/break-away-headers-straight.html" TargetMode="External"/><Relationship Id="rId24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25" Type="http://schemas.openxmlformats.org/officeDocument/2006/relationships/hyperlink" Target="https://abra-electronics.com/connectors/jst-connectors/prt-09749-jst-right-angle-connector-through-hole-2-pin-prt-09749.html" TargetMode="External"/><Relationship Id="rId26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27" Type="http://schemas.openxmlformats.org/officeDocument/2006/relationships/hyperlink" Target="https://abra-electronics.com/hardware/metric-hardware-nickel-plated-nuts/1967p-machine-hex-nut-m2.5-25-pack.html" TargetMode="External"/><Relationship Id="rId28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9" Type="http://schemas.openxmlformats.org/officeDocument/2006/relationships/hyperlink" Target="https://abra-electronics.com/connectors/headers/female/1037-pololu-0.100-2.54-mm-female-header-2x20-pin-straight.html" TargetMode="External"/><Relationship Id="rId30" Type="http://schemas.openxmlformats.org/officeDocument/2006/relationships/hyperlink" Target="https://abra-electronics.com/hardware/spacers/1975p-nylon-spacer-12mm-length-4mm-od-2.7mm-id-25-pack.html" TargetMode="External"/><Relationship Id="rId31" Type="http://schemas.openxmlformats.org/officeDocument/2006/relationships/hyperlink" Target="https://abra-electronics.com/opto-illumination/led-mounting-hardware/lmh-1-led-holder-5mm-lmh-1.html" TargetMode="External"/><Relationship Id="rId10" Type="http://schemas.openxmlformats.org/officeDocument/2006/relationships/hyperlink" Target="https://abra-electronics.com/opto-illumination/leds-bare/5mmt13-4-leds/led-5b-5mm-blue-led-led-5b.html" TargetMode="External"/><Relationship Id="rId11" Type="http://schemas.openxmlformats.org/officeDocument/2006/relationships/hyperlink" Target="http://www.digikey.ca/product-search/en?keywords=905-1051-ND" TargetMode="External"/><Relationship Id="rId12" Type="http://schemas.openxmlformats.org/officeDocument/2006/relationships/hyperlink" Target="https://www.digikey.ca/product-detail/en/bourns-inc/PDB182-E420K-103A/PDB182-E420K-103A-ND/3780709" TargetMode="External"/><Relationship Id="rId13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14" Type="http://schemas.openxmlformats.org/officeDocument/2006/relationships/hyperlink" Target="https://abra-electronics.com/audible-devices/speakers/1363-ada-usb-powered-speakers-1363-ada.html" TargetMode="External"/><Relationship Id="rId15" Type="http://schemas.openxmlformats.org/officeDocument/2006/relationships/hyperlink" Target="http://www.robotshop.com/ca/en/3w-audio-stereo-amplifier.html" TargetMode="External"/><Relationship Id="rId16" Type="http://schemas.openxmlformats.org/officeDocument/2006/relationships/hyperlink" Target="https://abra-electronics.com/audible-devices/speakers/1314-ada-speaker-3-diameter-4-ohm-3-watt-1314-ada.html" TargetMode="External"/><Relationship Id="rId17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18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19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1" Type="http://schemas.openxmlformats.org/officeDocument/2006/relationships/hyperlink" Target="http://www.robotshop.com/ca/en/raspberry-pi-3-computer-board.html" TargetMode="External"/><Relationship Id="rId2" Type="http://schemas.openxmlformats.org/officeDocument/2006/relationships/hyperlink" Target="http://www.robotshop.com/ca/en/teensy-32-usb-microcontroller-development-board.html" TargetMode="External"/><Relationship Id="rId3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" Type="http://schemas.openxmlformats.org/officeDocument/2006/relationships/hyperlink" Target="https://abra-electronics.com/robotics-embedded-electronics/beagle-bone/pi-wifi-m-usb-wireless-miniature-module-pi-wifi-m.html" TargetMode="External"/><Relationship Id="rId5" Type="http://schemas.openxmlformats.org/officeDocument/2006/relationships/hyperlink" Target="http://www.robotshop.com/ca/en/concave-button-red.html" TargetMode="External"/><Relationship Id="rId6" Type="http://schemas.openxmlformats.org/officeDocument/2006/relationships/hyperlink" Target="http://www.robotshop.com/ca/en/sfe-concave-button-green.html" TargetMode="External"/><Relationship Id="rId7" Type="http://schemas.openxmlformats.org/officeDocument/2006/relationships/hyperlink" Target="http://www.robotshop.com/ca/en/3-axis-accelerometer-module.html" TargetMode="External"/><Relationship Id="rId8" Type="http://schemas.openxmlformats.org/officeDocument/2006/relationships/hyperlink" Target="https://abra-electronics.com/robotics-embedded-electronics/sparkfun/components/buttons-switches/com-11155-rocker-switch-round-w-blue-led-com-11155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adafruit-industries-llc/814/1528-1439-ND/5761207" TargetMode="External"/><Relationship Id="rId14" Type="http://schemas.openxmlformats.org/officeDocument/2006/relationships/hyperlink" Target="http://www.digikey.ca/product-detail/en/e-switch/RP3502ABLK/EG1900-ND/280446" TargetMode="External"/><Relationship Id="rId15" Type="http://schemas.openxmlformats.org/officeDocument/2006/relationships/hyperlink" Target="http://www.digikey.ca/product-detail/en/e-switch/RP3502ARED/EG1930-ND/280448" TargetMode="External"/><Relationship Id="rId16" Type="http://schemas.openxmlformats.org/officeDocument/2006/relationships/hyperlink" Target="http://www.digikey.ca/product-detail/en/e-switch/RP3502ARED/EG1930-ND/280448" TargetMode="External"/><Relationship Id="rId17" Type="http://schemas.openxmlformats.org/officeDocument/2006/relationships/hyperlink" Target="https://www.adafruit.com/products/1152" TargetMode="External"/><Relationship Id="rId18" Type="http://schemas.openxmlformats.org/officeDocument/2006/relationships/hyperlink" Target="http://www.digikey.ca/product-search/en?keywords=455-2247-ND" TargetMode="External"/><Relationship Id="rId19" Type="http://schemas.openxmlformats.org/officeDocument/2006/relationships/hyperlink" Target="https://www.adafruit.com/products/2756" TargetMode="External"/><Relationship Id="rId63" Type="http://schemas.openxmlformats.org/officeDocument/2006/relationships/hyperlink" Target="https://abra-electronics.com/robotics-embedded-electronics/beagle-bone/bbb-8gb-4-micro-sdhc-memory-card-8gb-class-4-bbb-8gb-4.html" TargetMode="External"/><Relationship Id="rId64" Type="http://schemas.openxmlformats.org/officeDocument/2006/relationships/hyperlink" Target="https://abra-electronics.com/connectors/jst-connectors/prt-09749-jst-right-angle-connector-through-hole-2-pin-prt-09749.html" TargetMode="External"/><Relationship Id="rId65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66" Type="http://schemas.openxmlformats.org/officeDocument/2006/relationships/hyperlink" Target="https://abra-electronics.com/hardware/metric-hardware-nickel-plated-nuts/1967p-machine-hex-nut-m2.5-25-pack.html" TargetMode="External"/><Relationship Id="rId67" Type="http://schemas.openxmlformats.org/officeDocument/2006/relationships/hyperlink" Target="https://abra-electronics.com/opto-illumination/led-mounting-hardware/lmh-1-led-holder-5mm-lmh-1.html" TargetMode="External"/><Relationship Id="rId68" Type="http://schemas.openxmlformats.org/officeDocument/2006/relationships/hyperlink" Target="https://abra-electronics.com/connectors/headers/female/1037-pololu-0.100-2.54-mm-female-header-2x20-pin-straight.html" TargetMode="External"/><Relationship Id="rId69" Type="http://schemas.openxmlformats.org/officeDocument/2006/relationships/hyperlink" Target="https://abra-electronics.com/hardware/spacers/1975p-nylon-spacer-12mm-length-4mm-od-2.7mm-id-25-pack.html" TargetMode="External"/><Relationship Id="rId50" Type="http://schemas.openxmlformats.org/officeDocument/2006/relationships/hyperlink" Target="https://abra-electronics.com/sensors/sensors-flex-force-en/sen-08679-softpot-membrane-potentiometer-200mm-sen-08679.html" TargetMode="External"/><Relationship Id="rId51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52" Type="http://schemas.openxmlformats.org/officeDocument/2006/relationships/hyperlink" Target="https://abra-electronics.com/audible-devices/speakers/1314-ada-speaker-3-diameter-4-ohm-3-watt-1314-ada.html" TargetMode="External"/><Relationship Id="rId53" Type="http://schemas.openxmlformats.org/officeDocument/2006/relationships/hyperlink" Target="1552-ADA%20Stereo%202.8W%20Class%20D%20Audio%20Amplifier%20-%20TS2012" TargetMode="External"/><Relationship Id="rId54" Type="http://schemas.openxmlformats.org/officeDocument/2006/relationships/hyperlink" Target="https://abra-electronics.com/audible-devices/speakers/1363-ada-usb-powered-speakers-1363-ada.html" TargetMode="External"/><Relationship Id="rId55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56" Type="http://schemas.openxmlformats.org/officeDocument/2006/relationships/hyperlink" Target="https://www.amazon.ca/External-Battery-RAVPower-Portable-Technology/dp/B00Y9KFIH2/" TargetMode="External"/><Relationship Id="rId57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58" Type="http://schemas.openxmlformats.org/officeDocument/2006/relationships/hyperlink" Target="https://abra-electronics.com/opto-illumination/leds-bare/5mmt13-4-leds/led-5b-5mm-blue-led-led-5b.html" TargetMode="External"/><Relationship Id="rId59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40" Type="http://schemas.openxmlformats.org/officeDocument/2006/relationships/hyperlink" Target="http://www.robotshop.com/ca/en/3-axis-accelerometer-module.html" TargetMode="External"/><Relationship Id="rId41" Type="http://schemas.openxmlformats.org/officeDocument/2006/relationships/hyperlink" Target="http://www.robotshop.com/ca/en/3w-audio-stereo-amplifier.html" TargetMode="External"/><Relationship Id="rId42" Type="http://schemas.openxmlformats.org/officeDocument/2006/relationships/hyperlink" Target="http://www.robotshop.com/ca/en/straight-female-headers.html" TargetMode="External"/><Relationship Id="rId43" Type="http://schemas.openxmlformats.org/officeDocument/2006/relationships/hyperlink" Target="http://www.robotshop.com/ca/en/break-away-headers-straight.html" TargetMode="External"/><Relationship Id="rId44" Type="http://schemas.openxmlformats.org/officeDocument/2006/relationships/hyperlink" Target="http://www.robotshop.com/ca/en/break-away-female-headers-20-pin-5pk.html" TargetMode="External"/><Relationship Id="rId45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6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47" Type="http://schemas.openxmlformats.org/officeDocument/2006/relationships/hyperlink" Target="https://abra-electronics.com/robotics-embedded-electronics/sparkfun/components/buttons-switches/com-11155-rocker-switch-round-w-blue-led-com-11155.html" TargetMode="External"/><Relationship Id="rId48" Type="http://schemas.openxmlformats.org/officeDocument/2006/relationships/hyperlink" Target="https://abra-electronics.com/robotics-embedded-electronics/sparkfun/components/buttons-switches/com-09341-concave-button-green-com-09341.html" TargetMode="External"/><Relationship Id="rId49" Type="http://schemas.openxmlformats.org/officeDocument/2006/relationships/hyperlink" Target="https://abra-electronics.com/robotics-embedded-electronics/sparkfun/components/buttons-switches/com-09336-concave-button-red-com-09336.html" TargetMode="External"/><Relationship Id="rId1" Type="http://schemas.openxmlformats.org/officeDocument/2006/relationships/hyperlink" Target="http://www.digikey.ca/product-search/en?keywords=905-1051-ND" TargetMode="External"/><Relationship Id="rId2" Type="http://schemas.openxmlformats.org/officeDocument/2006/relationships/hyperlink" Target="http://www.digikey.ca/scripts/DkSearch/dksus.dll?Detail&amp;itemSeq=205554137&amp;uq=636082410230958991" TargetMode="External"/><Relationship Id="rId3" Type="http://schemas.openxmlformats.org/officeDocument/2006/relationships/hyperlink" Target="http://www.digikey.ca/product-detail/en/sparkfun-electronics/DEV-13736/1568-1231-ND/5721426" TargetMode="External"/><Relationship Id="rId4" Type="http://schemas.openxmlformats.org/officeDocument/2006/relationships/hyperlink" Target="https://www.adafruit.com/products/987" TargetMode="External"/><Relationship Id="rId5" Type="http://schemas.openxmlformats.org/officeDocument/2006/relationships/hyperlink" Target="https://www.adafruit.com/products/1363" TargetMode="External"/><Relationship Id="rId6" Type="http://schemas.openxmlformats.org/officeDocument/2006/relationships/hyperlink" Target="https://www.adafruit.com/products/1314" TargetMode="External"/><Relationship Id="rId7" Type="http://schemas.openxmlformats.org/officeDocument/2006/relationships/hyperlink" Target="https://www.adafruit.com/products/876" TargetMode="External"/><Relationship Id="rId8" Type="http://schemas.openxmlformats.org/officeDocument/2006/relationships/hyperlink" Target="https://www.adafruit.com/products/3055" TargetMode="External"/><Relationship Id="rId9" Type="http://schemas.openxmlformats.org/officeDocument/2006/relationships/hyperlink" Target="https://abra-electronics.com/robotics-embedded-electronics/raspberry-pi-en-3/boards-shields/raspberry-pi-3-project-board.html" TargetMode="External"/><Relationship Id="rId30" Type="http://schemas.openxmlformats.org/officeDocument/2006/relationships/hyperlink" Target="https://www.adafruit.com/products/937" TargetMode="External"/><Relationship Id="rId31" Type="http://schemas.openxmlformats.org/officeDocument/2006/relationships/hyperlink" Target="https://www.adafruit.com/products/571" TargetMode="External"/><Relationship Id="rId32" Type="http://schemas.openxmlformats.org/officeDocument/2006/relationships/hyperlink" Target="https://www.adafruit.com/products/1294" TargetMode="External"/><Relationship Id="rId33" Type="http://schemas.openxmlformats.org/officeDocument/2006/relationships/hyperlink" Target="http://www.digikey.ca/product-detail/en/panasonic-electronic-components/RP-SMLF08DA1/P17033-ND/5119440" TargetMode="External"/><Relationship Id="rId34" Type="http://schemas.openxmlformats.org/officeDocument/2006/relationships/hyperlink" Target="https://www.adafruit.com/products/481" TargetMode="External"/><Relationship Id="rId35" Type="http://schemas.openxmlformats.org/officeDocument/2006/relationships/hyperlink" Target="http://www.robotshop.com/ca/en/raspberry-pi-3-computer-board.html" TargetMode="External"/><Relationship Id="rId36" Type="http://schemas.openxmlformats.org/officeDocument/2006/relationships/hyperlink" Target="http://www.robotshop.com/ca/en/teensy-32-usb-microcontroller-development-board.html" TargetMode="External"/><Relationship Id="rId37" Type="http://schemas.openxmlformats.org/officeDocument/2006/relationships/hyperlink" Target="http://www.robotshop.com/ca/en/mini-usb-wifi-module.html" TargetMode="External"/><Relationship Id="rId38" Type="http://schemas.openxmlformats.org/officeDocument/2006/relationships/hyperlink" Target="http://www.robotshop.com/ca/en/concave-button-red.html" TargetMode="External"/><Relationship Id="rId39" Type="http://schemas.openxmlformats.org/officeDocument/2006/relationships/hyperlink" Target="http://www.robotshop.com/ca/en/sfe-concave-button-green.html" TargetMode="External"/><Relationship Id="rId70" Type="http://schemas.openxmlformats.org/officeDocument/2006/relationships/hyperlink" Target="https://abra-electronics.com/connectors/headers/male/sh-2-straight-male-snappable-header-1-row-x-40-pins-sh-2.html" TargetMode="External"/><Relationship Id="rId71" Type="http://schemas.openxmlformats.org/officeDocument/2006/relationships/hyperlink" Target="https://abra-electronics.com/connectors/headers/female/fh-1-straight-female-header-receptacle-1-row-x-36-pins-fh-1.html" TargetMode="External"/><Relationship Id="rId72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0" Type="http://schemas.openxmlformats.org/officeDocument/2006/relationships/hyperlink" Target="https://www.adafruit.com/products/1504" TargetMode="External"/><Relationship Id="rId21" Type="http://schemas.openxmlformats.org/officeDocument/2006/relationships/hyperlink" Target="https://www.adafruit.com/products/1445" TargetMode="External"/><Relationship Id="rId22" Type="http://schemas.openxmlformats.org/officeDocument/2006/relationships/hyperlink" Target="http://www.digikey.ca/product-detail/en/sparkfun-electronics/SEN-09269/1568-1044-ND/5140809" TargetMode="External"/><Relationship Id="rId23" Type="http://schemas.openxmlformats.org/officeDocument/2006/relationships/hyperlink" Target="https://www.adafruit.com/products/163" TargetMode="External"/><Relationship Id="rId24" Type="http://schemas.openxmlformats.org/officeDocument/2006/relationships/hyperlink" Target="https://www.digikey.ca/product-detail/en/bourns-inc/PDB182-E420K-103A/PDB182-E420K-103A-ND/3780709" TargetMode="External"/><Relationship Id="rId25" Type="http://schemas.openxmlformats.org/officeDocument/2006/relationships/hyperlink" Target="https://www.adafruit.com/products/1475" TargetMode="External"/><Relationship Id="rId26" Type="http://schemas.openxmlformats.org/officeDocument/2006/relationships/hyperlink" Target="http://www.digikey.ca/product-detail/en/adafruit-industries-llc/987/1528-1380-ND/5629428" TargetMode="External"/><Relationship Id="rId27" Type="http://schemas.openxmlformats.org/officeDocument/2006/relationships/hyperlink" Target="https://www.digikey.ca/product-detail/en/switchcraft-inc/EHUSBBABX/SC1837-ND/1832371" TargetMode="External"/><Relationship Id="rId28" Type="http://schemas.openxmlformats.org/officeDocument/2006/relationships/hyperlink" Target="http://www.digikey.ca/product-detail/en/switchcraft-inc/EHRJ45P6S/EHRJ45P6S-ND/2616381" TargetMode="External"/><Relationship Id="rId29" Type="http://schemas.openxmlformats.org/officeDocument/2006/relationships/hyperlink" Target="https://www.adafruit.com/products/909" TargetMode="External"/><Relationship Id="rId60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61" Type="http://schemas.openxmlformats.org/officeDocument/2006/relationships/hyperlink" Target="https://abra-electronics.com/boards/printed-circuit-boards/571-ada-adafruit-perma-proto-half-sized-breadboard-pcb-3-pack.html" TargetMode="External"/><Relationship Id="rId62" Type="http://schemas.openxmlformats.org/officeDocument/2006/relationships/hyperlink" Target="https://www.adafruit.com/products/2336" TargetMode="External"/><Relationship Id="rId10" Type="http://schemas.openxmlformats.org/officeDocument/2006/relationships/hyperlink" Target="https://abra-electronics.com/robotics-embedded-electronics/teensy/teensy3.2-teensy-3.2-usb-development-board.html" TargetMode="External"/><Relationship Id="rId11" Type="http://schemas.openxmlformats.org/officeDocument/2006/relationships/hyperlink" Target="https://abra-electronics.com/robotics-embedded-electronics/beagle-bone/pi-wifi-m-usb-wireless-miniature-module-pi-wifi-m.html" TargetMode="External"/><Relationship Id="rId12" Type="http://schemas.openxmlformats.org/officeDocument/2006/relationships/hyperlink" Target="https://www.adafruit.com/products/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59"/>
  <sheetViews>
    <sheetView tabSelected="1" workbookViewId="0">
      <selection activeCell="A25" sqref="A25"/>
    </sheetView>
  </sheetViews>
  <sheetFormatPr baseColWidth="10" defaultRowHeight="16" x14ac:dyDescent="0.2"/>
  <cols>
    <col min="1" max="1" width="14" customWidth="1"/>
    <col min="2" max="2" width="29" customWidth="1"/>
    <col min="3" max="3" width="21.83203125" customWidth="1"/>
    <col min="4" max="4" width="129.5" style="177" customWidth="1"/>
    <col min="6" max="6" width="5.83203125" hidden="1" customWidth="1"/>
    <col min="7" max="7" width="10.33203125" customWidth="1"/>
    <col min="8" max="8" width="12.1640625" customWidth="1"/>
    <col min="9" max="9" width="15" customWidth="1"/>
    <col min="18" max="18" width="34.83203125" bestFit="1" customWidth="1"/>
  </cols>
  <sheetData>
    <row r="1" spans="1:11" s="87" customFormat="1" ht="17" thickBot="1" x14ac:dyDescent="0.25">
      <c r="A1" s="135" t="s">
        <v>189</v>
      </c>
      <c r="B1" s="136"/>
      <c r="C1" s="191" t="s">
        <v>253</v>
      </c>
      <c r="D1" s="192"/>
      <c r="E1" s="165"/>
      <c r="F1" s="165"/>
      <c r="G1" s="165"/>
      <c r="H1" s="178"/>
      <c r="I1" s="137"/>
    </row>
    <row r="2" spans="1:11" s="87" customFormat="1" x14ac:dyDescent="0.2">
      <c r="A2" s="138" t="s">
        <v>157</v>
      </c>
      <c r="B2" s="139" t="s">
        <v>1</v>
      </c>
      <c r="C2" s="140" t="s">
        <v>204</v>
      </c>
      <c r="D2" s="171" t="s">
        <v>190</v>
      </c>
      <c r="E2" s="141" t="s">
        <v>191</v>
      </c>
      <c r="F2" s="140"/>
      <c r="G2" s="166" t="s">
        <v>205</v>
      </c>
      <c r="H2" s="142"/>
      <c r="I2" s="142" t="s">
        <v>192</v>
      </c>
    </row>
    <row r="3" spans="1:11" x14ac:dyDescent="0.2">
      <c r="A3" s="152" t="s">
        <v>203</v>
      </c>
      <c r="B3" s="143"/>
      <c r="C3" s="143"/>
      <c r="D3" s="172"/>
      <c r="E3" s="153"/>
      <c r="F3" s="143"/>
      <c r="G3" s="143"/>
      <c r="H3" s="179"/>
      <c r="I3" s="144"/>
    </row>
    <row r="4" spans="1:11" x14ac:dyDescent="0.2">
      <c r="A4" s="4">
        <v>1</v>
      </c>
      <c r="B4" t="s">
        <v>211</v>
      </c>
      <c r="C4" t="s">
        <v>208</v>
      </c>
      <c r="D4" s="12" t="s">
        <v>224</v>
      </c>
      <c r="E4" s="180">
        <v>8.33</v>
      </c>
      <c r="F4" s="7"/>
      <c r="G4" s="7"/>
      <c r="H4" s="181">
        <f>E4*A4</f>
        <v>8.33</v>
      </c>
      <c r="I4" s="145"/>
      <c r="K4" s="12"/>
    </row>
    <row r="5" spans="1:11" x14ac:dyDescent="0.2">
      <c r="A5" s="4">
        <v>1</v>
      </c>
      <c r="B5" t="s">
        <v>209</v>
      </c>
      <c r="C5" t="s">
        <v>210</v>
      </c>
      <c r="D5" s="12" t="s">
        <v>225</v>
      </c>
      <c r="E5" s="180">
        <v>11.13</v>
      </c>
      <c r="F5" s="7"/>
      <c r="G5" s="7"/>
      <c r="H5" s="181">
        <f t="shared" ref="H5:H19" si="0">E5*A5</f>
        <v>11.13</v>
      </c>
      <c r="I5" s="145"/>
      <c r="K5" s="12"/>
    </row>
    <row r="6" spans="1:11" x14ac:dyDescent="0.2">
      <c r="A6" s="46">
        <v>8</v>
      </c>
      <c r="B6" s="162" t="s">
        <v>206</v>
      </c>
      <c r="C6" t="s">
        <v>122</v>
      </c>
      <c r="D6" s="173" t="s">
        <v>207</v>
      </c>
      <c r="E6" s="180">
        <v>2.09</v>
      </c>
      <c r="F6" s="7"/>
      <c r="G6" s="7"/>
      <c r="H6" s="181">
        <v>8.34</v>
      </c>
      <c r="I6" s="145"/>
      <c r="K6" s="12"/>
    </row>
    <row r="7" spans="1:11" x14ac:dyDescent="0.2">
      <c r="A7" s="4">
        <v>1</v>
      </c>
      <c r="B7" t="s">
        <v>212</v>
      </c>
      <c r="C7" t="s">
        <v>223</v>
      </c>
      <c r="D7" s="12" t="s">
        <v>226</v>
      </c>
      <c r="E7" s="180">
        <v>8.33</v>
      </c>
      <c r="F7" s="7"/>
      <c r="G7" s="7"/>
      <c r="H7" s="181">
        <f t="shared" si="0"/>
        <v>8.33</v>
      </c>
      <c r="I7" s="145"/>
      <c r="K7" s="12"/>
    </row>
    <row r="8" spans="1:11" x14ac:dyDescent="0.2">
      <c r="A8" s="46">
        <v>1</v>
      </c>
      <c r="B8" s="162" t="s">
        <v>216</v>
      </c>
      <c r="C8" t="s">
        <v>222</v>
      </c>
      <c r="D8" s="173" t="s">
        <v>227</v>
      </c>
      <c r="E8" s="180">
        <v>8.33</v>
      </c>
      <c r="F8" s="7"/>
      <c r="G8" s="7"/>
      <c r="H8" s="181">
        <f t="shared" si="0"/>
        <v>8.33</v>
      </c>
      <c r="I8" s="145"/>
      <c r="K8" s="12"/>
    </row>
    <row r="9" spans="1:11" x14ac:dyDescent="0.2">
      <c r="A9" s="46">
        <v>1</v>
      </c>
      <c r="B9" s="162" t="s">
        <v>217</v>
      </c>
      <c r="C9" t="s">
        <v>221</v>
      </c>
      <c r="D9" s="173" t="s">
        <v>228</v>
      </c>
      <c r="E9" s="180">
        <v>8.33</v>
      </c>
      <c r="F9" s="7"/>
      <c r="G9" s="7"/>
      <c r="H9" s="181">
        <f t="shared" si="0"/>
        <v>8.33</v>
      </c>
      <c r="I9" s="145"/>
      <c r="K9" s="12"/>
    </row>
    <row r="10" spans="1:11" x14ac:dyDescent="0.2">
      <c r="A10" s="46">
        <v>1</v>
      </c>
      <c r="B10" s="162" t="s">
        <v>214</v>
      </c>
      <c r="C10" t="s">
        <v>220</v>
      </c>
      <c r="D10" s="173" t="s">
        <v>229</v>
      </c>
      <c r="E10" s="180">
        <v>8.33</v>
      </c>
      <c r="F10" s="7"/>
      <c r="G10" s="7"/>
      <c r="H10" s="181">
        <f t="shared" si="0"/>
        <v>8.33</v>
      </c>
      <c r="I10" s="145"/>
      <c r="K10" s="12"/>
    </row>
    <row r="11" spans="1:11" x14ac:dyDescent="0.2">
      <c r="A11" s="46">
        <v>1</v>
      </c>
      <c r="B11" s="162" t="s">
        <v>215</v>
      </c>
      <c r="C11" t="s">
        <v>219</v>
      </c>
      <c r="D11" s="173" t="s">
        <v>230</v>
      </c>
      <c r="E11" s="180">
        <v>8.33</v>
      </c>
      <c r="F11" s="7"/>
      <c r="G11" s="7"/>
      <c r="H11" s="181">
        <f t="shared" si="0"/>
        <v>8.33</v>
      </c>
      <c r="I11" s="145"/>
      <c r="K11" s="12"/>
    </row>
    <row r="12" spans="1:11" x14ac:dyDescent="0.2">
      <c r="A12" s="46">
        <v>1</v>
      </c>
      <c r="B12" s="162" t="s">
        <v>213</v>
      </c>
      <c r="C12" t="s">
        <v>218</v>
      </c>
      <c r="D12" s="173" t="s">
        <v>231</v>
      </c>
      <c r="E12" s="180">
        <v>8.33</v>
      </c>
      <c r="F12" s="7"/>
      <c r="G12" s="7"/>
      <c r="H12" s="181">
        <f t="shared" si="0"/>
        <v>8.33</v>
      </c>
      <c r="I12" s="145"/>
      <c r="K12" s="12"/>
    </row>
    <row r="13" spans="1:11" x14ac:dyDescent="0.2">
      <c r="A13" s="46">
        <v>2</v>
      </c>
      <c r="B13" s="162" t="s">
        <v>246</v>
      </c>
      <c r="C13" t="s">
        <v>245</v>
      </c>
      <c r="D13" s="173" t="s">
        <v>232</v>
      </c>
      <c r="E13" s="180">
        <v>4.8899999999999997</v>
      </c>
      <c r="F13" s="7"/>
      <c r="G13" s="7"/>
      <c r="H13" s="181">
        <v>9.77</v>
      </c>
      <c r="I13" s="145"/>
      <c r="K13" s="12"/>
    </row>
    <row r="14" spans="1:11" x14ac:dyDescent="0.2">
      <c r="A14" s="46">
        <v>1</v>
      </c>
      <c r="B14" s="162" t="s">
        <v>247</v>
      </c>
      <c r="C14" t="s">
        <v>244</v>
      </c>
      <c r="D14" s="173" t="s">
        <v>233</v>
      </c>
      <c r="E14" s="180">
        <v>9.94</v>
      </c>
      <c r="F14" s="7"/>
      <c r="G14" s="7"/>
      <c r="H14" s="181">
        <f t="shared" si="0"/>
        <v>9.94</v>
      </c>
      <c r="I14" s="145"/>
      <c r="K14" s="12"/>
    </row>
    <row r="15" spans="1:11" x14ac:dyDescent="0.2">
      <c r="A15" s="46">
        <v>4</v>
      </c>
      <c r="B15" s="162" t="s">
        <v>248</v>
      </c>
      <c r="C15" t="s">
        <v>243</v>
      </c>
      <c r="D15" s="173" t="s">
        <v>234</v>
      </c>
      <c r="E15" s="180">
        <v>2.73</v>
      </c>
      <c r="F15" s="7"/>
      <c r="G15" s="7"/>
      <c r="H15" s="181">
        <f t="shared" si="0"/>
        <v>10.92</v>
      </c>
      <c r="I15" s="145"/>
      <c r="K15" s="12"/>
    </row>
    <row r="16" spans="1:11" x14ac:dyDescent="0.2">
      <c r="A16" s="46">
        <v>2</v>
      </c>
      <c r="B16" s="162" t="s">
        <v>249</v>
      </c>
      <c r="C16" t="s">
        <v>242</v>
      </c>
      <c r="D16" s="173" t="s">
        <v>235</v>
      </c>
      <c r="E16" s="180">
        <v>1.81</v>
      </c>
      <c r="F16" s="7"/>
      <c r="G16" s="7"/>
      <c r="H16" s="181">
        <v>3.61</v>
      </c>
      <c r="I16" s="145"/>
      <c r="K16" s="12"/>
    </row>
    <row r="17" spans="1:11" x14ac:dyDescent="0.2">
      <c r="A17" s="46">
        <v>2</v>
      </c>
      <c r="B17" s="162" t="s">
        <v>250</v>
      </c>
      <c r="C17" t="s">
        <v>241</v>
      </c>
      <c r="D17" s="173" t="s">
        <v>236</v>
      </c>
      <c r="E17" s="180">
        <v>1.67</v>
      </c>
      <c r="F17" s="7"/>
      <c r="G17" s="7"/>
      <c r="H17" s="181">
        <v>3.33</v>
      </c>
      <c r="I17" s="145"/>
      <c r="K17" s="12"/>
    </row>
    <row r="18" spans="1:11" x14ac:dyDescent="0.2">
      <c r="A18" s="46">
        <v>2</v>
      </c>
      <c r="B18" s="162" t="s">
        <v>251</v>
      </c>
      <c r="C18" t="s">
        <v>240</v>
      </c>
      <c r="D18" s="173" t="s">
        <v>237</v>
      </c>
      <c r="E18" s="180">
        <v>1.67</v>
      </c>
      <c r="F18" s="7"/>
      <c r="G18" s="7"/>
      <c r="H18" s="181">
        <v>3.33</v>
      </c>
      <c r="I18" s="145"/>
      <c r="K18" s="12"/>
    </row>
    <row r="19" spans="1:11" x14ac:dyDescent="0.2">
      <c r="A19" s="182">
        <v>4</v>
      </c>
      <c r="B19" s="162" t="s">
        <v>252</v>
      </c>
      <c r="C19" t="s">
        <v>239</v>
      </c>
      <c r="D19" s="173" t="s">
        <v>238</v>
      </c>
      <c r="E19" s="180">
        <v>7.49</v>
      </c>
      <c r="F19" s="7"/>
      <c r="G19" s="7"/>
      <c r="H19" s="181">
        <f t="shared" si="0"/>
        <v>29.96</v>
      </c>
      <c r="I19" s="145"/>
      <c r="K19" s="12"/>
    </row>
    <row r="20" spans="1:11" hidden="1" x14ac:dyDescent="0.2">
      <c r="A20" s="182"/>
      <c r="B20" s="162"/>
      <c r="D20" s="173"/>
      <c r="E20" s="180"/>
      <c r="F20" s="7"/>
      <c r="G20" s="7"/>
      <c r="H20" s="181">
        <f t="shared" ref="H20:H24" si="1">E20*A20</f>
        <v>0</v>
      </c>
      <c r="I20" s="145"/>
      <c r="K20" s="12"/>
    </row>
    <row r="21" spans="1:11" hidden="1" x14ac:dyDescent="0.2">
      <c r="A21" s="182"/>
      <c r="B21" s="162"/>
      <c r="D21" s="173"/>
      <c r="E21" s="180"/>
      <c r="F21" s="7"/>
      <c r="G21" s="7"/>
      <c r="H21" s="181">
        <f t="shared" si="1"/>
        <v>0</v>
      </c>
      <c r="I21" s="145"/>
      <c r="K21" s="12"/>
    </row>
    <row r="22" spans="1:11" hidden="1" x14ac:dyDescent="0.2">
      <c r="A22" s="182"/>
      <c r="B22" s="162"/>
      <c r="D22" s="173"/>
      <c r="E22" s="180"/>
      <c r="F22" s="7"/>
      <c r="G22" s="7"/>
      <c r="H22" s="181">
        <f t="shared" si="1"/>
        <v>0</v>
      </c>
      <c r="I22" s="145"/>
      <c r="K22" s="12"/>
    </row>
    <row r="23" spans="1:11" hidden="1" x14ac:dyDescent="0.2">
      <c r="A23" s="182"/>
      <c r="B23" s="162"/>
      <c r="D23" s="173"/>
      <c r="E23" s="180"/>
      <c r="F23" s="7"/>
      <c r="G23" s="7"/>
      <c r="H23" s="181">
        <f t="shared" si="1"/>
        <v>0</v>
      </c>
      <c r="I23" s="145"/>
      <c r="K23" s="12"/>
    </row>
    <row r="24" spans="1:11" hidden="1" x14ac:dyDescent="0.2">
      <c r="A24" s="46"/>
      <c r="B24" s="163"/>
      <c r="D24" s="173"/>
      <c r="E24" s="180"/>
      <c r="F24" s="7"/>
      <c r="G24" s="7"/>
      <c r="H24" s="181">
        <f t="shared" si="1"/>
        <v>0</v>
      </c>
      <c r="I24" s="145"/>
      <c r="K24" s="12"/>
    </row>
    <row r="25" spans="1:11" x14ac:dyDescent="0.2">
      <c r="A25" s="46"/>
      <c r="B25" s="9"/>
      <c r="D25" s="174"/>
      <c r="E25" s="167"/>
      <c r="F25" s="7"/>
      <c r="G25" s="103" t="s">
        <v>196</v>
      </c>
      <c r="H25" s="183">
        <v>135.69999999999999</v>
      </c>
      <c r="I25" s="145"/>
      <c r="K25" s="12"/>
    </row>
    <row r="26" spans="1:11" x14ac:dyDescent="0.2">
      <c r="A26" s="46"/>
      <c r="B26" s="154"/>
      <c r="C26" s="7"/>
      <c r="D26" s="174"/>
      <c r="E26" s="167"/>
      <c r="F26" s="7"/>
      <c r="G26" s="103" t="s">
        <v>193</v>
      </c>
      <c r="H26" s="183">
        <v>13.99</v>
      </c>
      <c r="I26" s="145"/>
      <c r="K26" s="12"/>
    </row>
    <row r="27" spans="1:11" x14ac:dyDescent="0.2">
      <c r="A27" s="46"/>
      <c r="B27" s="154"/>
      <c r="C27" s="8"/>
      <c r="D27" s="174"/>
      <c r="E27" s="167"/>
      <c r="F27" s="7"/>
      <c r="G27" s="103" t="s">
        <v>194</v>
      </c>
      <c r="H27" s="184">
        <v>22.43</v>
      </c>
      <c r="I27" s="145"/>
      <c r="K27" s="12"/>
    </row>
    <row r="28" spans="1:11" x14ac:dyDescent="0.2">
      <c r="A28" s="46"/>
      <c r="B28" s="154"/>
      <c r="C28" s="8"/>
      <c r="D28" s="174"/>
      <c r="E28" s="167"/>
      <c r="F28" s="7"/>
      <c r="G28" s="103"/>
      <c r="H28" s="184"/>
      <c r="I28" s="145"/>
      <c r="K28" s="12"/>
    </row>
    <row r="29" spans="1:11" x14ac:dyDescent="0.2">
      <c r="A29" s="148"/>
      <c r="B29" s="149"/>
      <c r="C29" s="149"/>
      <c r="D29" s="175"/>
      <c r="E29" s="168"/>
      <c r="F29" s="149"/>
      <c r="G29" s="154" t="s">
        <v>195</v>
      </c>
      <c r="H29" s="185">
        <f>SUM(H25:H28)</f>
        <v>172.12</v>
      </c>
      <c r="I29" s="151"/>
      <c r="K29" s="12"/>
    </row>
    <row r="30" spans="1:11" hidden="1" x14ac:dyDescent="0.2">
      <c r="A30" s="152"/>
      <c r="B30" s="143"/>
      <c r="C30" s="143"/>
      <c r="D30" s="172"/>
      <c r="E30" s="169"/>
      <c r="F30" s="143"/>
      <c r="G30" s="143"/>
      <c r="H30" s="179"/>
      <c r="I30" s="144"/>
      <c r="K30" s="12"/>
    </row>
    <row r="31" spans="1:11" hidden="1" x14ac:dyDescent="0.2">
      <c r="A31" s="46"/>
      <c r="B31" s="7"/>
      <c r="C31" s="83"/>
      <c r="D31" s="173"/>
      <c r="E31" s="170"/>
      <c r="F31" s="7"/>
      <c r="G31" s="7"/>
      <c r="H31" s="181"/>
      <c r="I31" s="145"/>
      <c r="K31" s="12"/>
    </row>
    <row r="32" spans="1:11" hidden="1" x14ac:dyDescent="0.2">
      <c r="A32" s="46"/>
      <c r="B32" s="7"/>
      <c r="C32" s="83"/>
      <c r="D32" s="173"/>
      <c r="E32" s="170"/>
      <c r="F32" s="7"/>
      <c r="G32" s="7"/>
      <c r="H32" s="181"/>
      <c r="I32" s="145"/>
      <c r="K32" s="12"/>
    </row>
    <row r="33" spans="1:11" hidden="1" x14ac:dyDescent="0.2">
      <c r="A33" s="46"/>
      <c r="B33" s="9"/>
      <c r="C33" s="83"/>
      <c r="D33" s="173"/>
      <c r="E33" s="170"/>
      <c r="F33" s="7"/>
      <c r="G33" s="7"/>
      <c r="H33" s="181"/>
      <c r="I33" s="145"/>
      <c r="K33" s="12"/>
    </row>
    <row r="34" spans="1:11" hidden="1" x14ac:dyDescent="0.2">
      <c r="A34" s="46"/>
      <c r="B34" s="9"/>
      <c r="C34" s="83"/>
      <c r="D34" s="173"/>
      <c r="E34" s="170"/>
      <c r="F34" s="7"/>
      <c r="G34" s="7"/>
      <c r="H34" s="181"/>
      <c r="I34" s="145"/>
      <c r="K34" s="12"/>
    </row>
    <row r="35" spans="1:11" hidden="1" x14ac:dyDescent="0.2">
      <c r="A35" s="46"/>
      <c r="B35" s="9"/>
      <c r="C35" s="83"/>
      <c r="D35" s="173"/>
      <c r="E35" s="170"/>
      <c r="F35" s="7"/>
      <c r="G35" s="7"/>
      <c r="H35" s="181"/>
      <c r="I35" s="145"/>
      <c r="K35" s="12"/>
    </row>
    <row r="36" spans="1:11" hidden="1" x14ac:dyDescent="0.2">
      <c r="A36" s="46"/>
      <c r="B36" s="7"/>
      <c r="C36" s="83"/>
      <c r="D36" s="173"/>
      <c r="E36" s="170"/>
      <c r="F36" s="7"/>
      <c r="G36" s="7"/>
      <c r="H36" s="181"/>
      <c r="I36" s="145"/>
      <c r="K36" s="12"/>
    </row>
    <row r="37" spans="1:11" hidden="1" x14ac:dyDescent="0.2">
      <c r="A37" s="186"/>
      <c r="B37" s="7"/>
      <c r="C37" s="83"/>
      <c r="D37" s="173"/>
      <c r="E37" s="170"/>
      <c r="F37" s="7"/>
      <c r="G37" s="7"/>
      <c r="H37" s="181"/>
      <c r="I37" s="145"/>
      <c r="K37" s="12"/>
    </row>
    <row r="38" spans="1:11" hidden="1" x14ac:dyDescent="0.2">
      <c r="A38" s="46"/>
      <c r="B38" s="7"/>
      <c r="C38" s="83"/>
      <c r="D38" s="173"/>
      <c r="E38" s="170"/>
      <c r="F38" s="7"/>
      <c r="G38" s="7"/>
      <c r="H38" s="181"/>
      <c r="I38" s="145"/>
      <c r="K38" s="12"/>
    </row>
    <row r="39" spans="1:11" hidden="1" x14ac:dyDescent="0.2">
      <c r="A39" s="46"/>
      <c r="B39" s="9"/>
      <c r="C39" s="7"/>
      <c r="D39" s="174"/>
      <c r="E39" s="167"/>
      <c r="F39" s="7"/>
      <c r="G39" s="103"/>
      <c r="H39" s="183"/>
      <c r="I39" s="145"/>
      <c r="K39" s="12"/>
    </row>
    <row r="40" spans="1:11" hidden="1" x14ac:dyDescent="0.2">
      <c r="A40" s="46"/>
      <c r="B40" s="7"/>
      <c r="C40" s="7"/>
      <c r="D40" s="174"/>
      <c r="E40" s="167"/>
      <c r="F40" s="7"/>
      <c r="G40" s="103"/>
      <c r="H40" s="183"/>
      <c r="I40" s="145"/>
      <c r="K40" s="12"/>
    </row>
    <row r="41" spans="1:11" hidden="1" x14ac:dyDescent="0.2">
      <c r="A41" s="46"/>
      <c r="B41" s="154"/>
      <c r="C41" s="8"/>
      <c r="D41" s="174"/>
      <c r="E41" s="167"/>
      <c r="F41" s="7"/>
      <c r="G41" s="103"/>
      <c r="H41" s="184"/>
      <c r="I41" s="145"/>
      <c r="K41" s="12"/>
    </row>
    <row r="42" spans="1:11" hidden="1" x14ac:dyDescent="0.2">
      <c r="A42" s="46"/>
      <c r="B42" s="154"/>
      <c r="C42" s="8"/>
      <c r="D42" s="174"/>
      <c r="E42" s="167"/>
      <c r="F42" s="7"/>
      <c r="G42" s="103"/>
      <c r="H42" s="184"/>
      <c r="I42" s="145"/>
      <c r="K42" s="12"/>
    </row>
    <row r="43" spans="1:11" hidden="1" x14ac:dyDescent="0.2">
      <c r="A43" s="148"/>
      <c r="B43" s="164"/>
      <c r="C43" s="149"/>
      <c r="D43" s="175"/>
      <c r="E43" s="168"/>
      <c r="F43" s="149"/>
      <c r="G43" s="154"/>
      <c r="H43" s="185"/>
      <c r="I43" s="151"/>
      <c r="K43" s="12"/>
    </row>
    <row r="44" spans="1:11" hidden="1" x14ac:dyDescent="0.2">
      <c r="A44" s="152"/>
      <c r="B44" s="143"/>
      <c r="C44" s="143"/>
      <c r="D44" s="172"/>
      <c r="E44" s="169"/>
      <c r="F44" s="143"/>
      <c r="G44" s="143"/>
      <c r="H44" s="179"/>
      <c r="I44" s="144"/>
      <c r="K44" s="12"/>
    </row>
    <row r="45" spans="1:11" hidden="1" x14ac:dyDescent="0.2">
      <c r="A45" s="46"/>
      <c r="B45" s="7"/>
      <c r="C45" s="83"/>
      <c r="D45" s="173"/>
      <c r="E45" s="170"/>
      <c r="F45" s="7"/>
      <c r="G45" s="7"/>
      <c r="H45" s="181"/>
      <c r="I45" s="145"/>
      <c r="K45" s="12"/>
    </row>
    <row r="46" spans="1:11" hidden="1" x14ac:dyDescent="0.2">
      <c r="A46" s="46"/>
      <c r="B46" s="7"/>
      <c r="C46" s="93"/>
      <c r="D46" s="173"/>
      <c r="E46" s="180"/>
      <c r="F46" s="7"/>
      <c r="G46" s="7"/>
      <c r="H46" s="181"/>
      <c r="I46" s="145"/>
      <c r="K46" s="12"/>
    </row>
    <row r="47" spans="1:11" hidden="1" x14ac:dyDescent="0.2">
      <c r="A47" s="46"/>
      <c r="B47" s="9"/>
      <c r="C47" s="7"/>
      <c r="D47" s="174"/>
      <c r="E47" s="97"/>
      <c r="F47" s="7"/>
      <c r="G47" s="7"/>
      <c r="H47" s="101"/>
      <c r="I47" s="145"/>
    </row>
    <row r="48" spans="1:11" hidden="1" x14ac:dyDescent="0.2">
      <c r="A48" s="46"/>
      <c r="B48" s="9"/>
      <c r="C48" s="7"/>
      <c r="D48" s="174"/>
      <c r="E48" s="97"/>
      <c r="F48" s="7"/>
      <c r="G48" s="103"/>
      <c r="H48" s="183"/>
      <c r="I48" s="145"/>
    </row>
    <row r="49" spans="1:9" hidden="1" x14ac:dyDescent="0.2">
      <c r="A49" s="46"/>
      <c r="B49" s="9"/>
      <c r="C49" s="7"/>
      <c r="D49" s="174"/>
      <c r="E49" s="97"/>
      <c r="F49" s="7"/>
      <c r="G49" s="103"/>
      <c r="H49" s="183"/>
      <c r="I49" s="145"/>
    </row>
    <row r="50" spans="1:9" hidden="1" x14ac:dyDescent="0.2">
      <c r="A50" s="46"/>
      <c r="B50" s="154"/>
      <c r="C50" s="7"/>
      <c r="D50" s="174"/>
      <c r="E50" s="97"/>
      <c r="F50" s="7"/>
      <c r="G50" s="103"/>
      <c r="H50" s="184"/>
      <c r="I50" s="145"/>
    </row>
    <row r="51" spans="1:9" hidden="1" x14ac:dyDescent="0.2">
      <c r="A51" s="46"/>
      <c r="B51" s="154"/>
      <c r="C51" s="187"/>
      <c r="D51" s="174"/>
      <c r="E51" s="97"/>
      <c r="F51" s="7"/>
      <c r="G51" s="103"/>
      <c r="H51" s="184"/>
      <c r="I51" s="145"/>
    </row>
    <row r="52" spans="1:9" hidden="1" x14ac:dyDescent="0.2">
      <c r="A52" s="148"/>
      <c r="B52" s="154"/>
      <c r="C52" s="8"/>
      <c r="D52" s="175"/>
      <c r="E52" s="150"/>
      <c r="F52" s="149"/>
      <c r="G52" s="154"/>
      <c r="H52" s="185"/>
      <c r="I52" s="151"/>
    </row>
    <row r="53" spans="1:9" x14ac:dyDescent="0.2">
      <c r="A53" s="152" t="s">
        <v>197</v>
      </c>
      <c r="B53" s="143"/>
      <c r="C53" s="143"/>
      <c r="D53" s="172"/>
      <c r="E53" s="143"/>
      <c r="F53" s="143"/>
      <c r="G53" s="143"/>
      <c r="H53" s="179"/>
      <c r="I53" s="144"/>
    </row>
    <row r="54" spans="1:9" x14ac:dyDescent="0.2">
      <c r="A54" s="155"/>
      <c r="B54" s="7"/>
      <c r="C54" s="7"/>
      <c r="D54" s="174"/>
      <c r="E54" s="7"/>
      <c r="F54" s="7"/>
      <c r="G54" s="7"/>
      <c r="H54" s="188"/>
      <c r="I54" s="101"/>
    </row>
    <row r="55" spans="1:9" hidden="1" x14ac:dyDescent="0.2">
      <c r="A55" s="155"/>
      <c r="B55" s="7"/>
      <c r="C55" s="7"/>
      <c r="D55" s="174"/>
      <c r="E55" s="97"/>
      <c r="F55" s="103" t="s">
        <v>198</v>
      </c>
      <c r="G55" s="103"/>
      <c r="H55" s="189">
        <f>H29+H43+H52</f>
        <v>172.12</v>
      </c>
      <c r="I55" s="101"/>
    </row>
    <row r="56" spans="1:9" hidden="1" x14ac:dyDescent="0.2">
      <c r="A56" s="155"/>
      <c r="B56" s="7"/>
      <c r="C56" s="7"/>
      <c r="D56" s="174"/>
      <c r="E56" s="97"/>
      <c r="F56" s="146" t="s">
        <v>199</v>
      </c>
      <c r="G56" s="147">
        <v>0</v>
      </c>
      <c r="H56" s="189"/>
      <c r="I56" s="101"/>
    </row>
    <row r="57" spans="1:9" hidden="1" x14ac:dyDescent="0.2">
      <c r="A57" s="155"/>
      <c r="B57" s="7"/>
      <c r="C57" s="7"/>
      <c r="D57" s="174"/>
      <c r="E57" s="97"/>
      <c r="F57" s="103" t="s">
        <v>200</v>
      </c>
      <c r="G57" s="103"/>
      <c r="H57" s="189">
        <f>G56*G58</f>
        <v>0</v>
      </c>
      <c r="I57" s="101"/>
    </row>
    <row r="58" spans="1:9" hidden="1" x14ac:dyDescent="0.2">
      <c r="A58" s="155"/>
      <c r="B58" s="7"/>
      <c r="C58" s="7"/>
      <c r="D58" s="174"/>
      <c r="E58" s="97"/>
      <c r="F58" s="156" t="s">
        <v>201</v>
      </c>
      <c r="G58" s="157">
        <v>1.468</v>
      </c>
      <c r="H58" s="189"/>
      <c r="I58" s="101"/>
    </row>
    <row r="59" spans="1:9" ht="17" thickBot="1" x14ac:dyDescent="0.25">
      <c r="A59" s="158"/>
      <c r="B59" s="54"/>
      <c r="C59" s="54"/>
      <c r="D59" s="176"/>
      <c r="E59" s="159"/>
      <c r="F59" s="160"/>
      <c r="G59" s="160" t="s">
        <v>202</v>
      </c>
      <c r="H59" s="190">
        <f>SUM(H55:H57)</f>
        <v>172.12</v>
      </c>
      <c r="I59" s="161"/>
    </row>
  </sheetData>
  <mergeCells count="1">
    <mergeCell ref="C1:D1"/>
  </mergeCells>
  <phoneticPr fontId="14" type="noConversion"/>
  <hyperlinks>
    <hyperlink ref="D11" r:id="rId1"/>
  </hyperlinks>
  <printOptions horizontalCentered="1"/>
  <pageMargins left="0.5" right="0.5" top="0.5" bottom="0.5" header="0.3" footer="0.3"/>
  <pageSetup scale="5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J44"/>
  <sheetViews>
    <sheetView workbookViewId="0">
      <selection activeCell="I44" sqref="A1:I44"/>
    </sheetView>
  </sheetViews>
  <sheetFormatPr baseColWidth="10" defaultRowHeight="16" x14ac:dyDescent="0.2"/>
  <cols>
    <col min="1" max="1" width="10.83203125" style="7"/>
    <col min="2" max="2" width="27.83203125" style="7" bestFit="1" customWidth="1"/>
    <col min="3" max="3" width="10.83203125" style="7" customWidth="1"/>
    <col min="4" max="5" width="10.83203125" style="7"/>
    <col min="6" max="6" width="6.6640625" style="39" bestFit="1" customWidth="1"/>
    <col min="7" max="7" width="11.83203125" style="97" bestFit="1" customWidth="1"/>
    <col min="8" max="8" width="34.83203125" style="7" bestFit="1" customWidth="1"/>
    <col min="9" max="9" width="39.5" style="7" customWidth="1"/>
    <col min="10" max="10" width="0" style="7" hidden="1" customWidth="1"/>
    <col min="11" max="16384" width="10.83203125" style="7"/>
  </cols>
  <sheetData>
    <row r="1" spans="1:10" x14ac:dyDescent="0.2">
      <c r="A1" s="97" t="s">
        <v>0</v>
      </c>
    </row>
    <row r="2" spans="1:10" x14ac:dyDescent="0.2">
      <c r="A2" s="98">
        <v>42583</v>
      </c>
      <c r="B2" s="98" t="s">
        <v>158</v>
      </c>
    </row>
    <row r="3" spans="1:10" ht="17" thickBot="1" x14ac:dyDescent="0.25"/>
    <row r="4" spans="1:10" ht="17" thickBot="1" x14ac:dyDescent="0.25">
      <c r="A4" s="123" t="s">
        <v>151</v>
      </c>
      <c r="B4" s="124" t="s">
        <v>1</v>
      </c>
      <c r="C4" s="125" t="s">
        <v>152</v>
      </c>
      <c r="D4" s="126" t="s">
        <v>153</v>
      </c>
      <c r="E4" s="126" t="s">
        <v>154</v>
      </c>
      <c r="F4" s="127" t="s">
        <v>167</v>
      </c>
      <c r="G4" s="128" t="s">
        <v>155</v>
      </c>
      <c r="H4" s="124" t="s">
        <v>7</v>
      </c>
      <c r="I4" s="129" t="s">
        <v>73</v>
      </c>
      <c r="J4" s="102" t="s">
        <v>159</v>
      </c>
    </row>
    <row r="5" spans="1:10" x14ac:dyDescent="0.2">
      <c r="A5" s="116" t="s">
        <v>14</v>
      </c>
      <c r="B5" s="43"/>
      <c r="C5" s="23"/>
      <c r="G5" s="119"/>
      <c r="H5" s="43"/>
      <c r="I5" s="43"/>
      <c r="J5" s="7" t="s">
        <v>104</v>
      </c>
    </row>
    <row r="6" spans="1:10" x14ac:dyDescent="0.2">
      <c r="A6" s="37">
        <v>1</v>
      </c>
      <c r="B6" s="43" t="s">
        <v>8</v>
      </c>
      <c r="C6" s="23" t="s">
        <v>5</v>
      </c>
      <c r="D6" s="83" t="s">
        <v>45</v>
      </c>
      <c r="E6" s="64">
        <v>51.99</v>
      </c>
      <c r="F6" s="39">
        <v>1</v>
      </c>
      <c r="G6" s="120">
        <f>IF(E6="","",E6*F6)</f>
        <v>51.99</v>
      </c>
      <c r="H6" s="43"/>
      <c r="I6" s="43" t="s">
        <v>74</v>
      </c>
      <c r="J6" s="7" t="s">
        <v>5</v>
      </c>
    </row>
    <row r="7" spans="1:10" x14ac:dyDescent="0.2">
      <c r="A7" s="37">
        <f>A6+1</f>
        <v>2</v>
      </c>
      <c r="B7" s="43" t="s">
        <v>10</v>
      </c>
      <c r="C7" s="23" t="s">
        <v>5</v>
      </c>
      <c r="D7" s="83" t="s">
        <v>46</v>
      </c>
      <c r="E7" s="64">
        <v>25.38</v>
      </c>
      <c r="F7" s="39">
        <v>1</v>
      </c>
      <c r="G7" s="120">
        <f t="shared" ref="G7:G42" si="0">IF(E7="","",E7*F7)</f>
        <v>25.38</v>
      </c>
      <c r="H7" s="43"/>
      <c r="I7" s="43" t="s">
        <v>75</v>
      </c>
      <c r="J7" s="7" t="s">
        <v>160</v>
      </c>
    </row>
    <row r="8" spans="1:10" x14ac:dyDescent="0.2">
      <c r="A8" s="37">
        <f t="shared" ref="A8:A11" si="1">A7+1</f>
        <v>3</v>
      </c>
      <c r="B8" s="43" t="s">
        <v>11</v>
      </c>
      <c r="C8" s="23" t="s">
        <v>104</v>
      </c>
      <c r="D8" s="83" t="s">
        <v>107</v>
      </c>
      <c r="E8" s="64">
        <v>39.94</v>
      </c>
      <c r="F8" s="39">
        <v>1</v>
      </c>
      <c r="G8" s="120">
        <f t="shared" si="0"/>
        <v>39.94</v>
      </c>
      <c r="H8" s="43" t="s">
        <v>36</v>
      </c>
      <c r="I8" s="43" t="s">
        <v>76</v>
      </c>
      <c r="J8" s="7" t="s">
        <v>162</v>
      </c>
    </row>
    <row r="9" spans="1:10" x14ac:dyDescent="0.2">
      <c r="A9" s="37">
        <f t="shared" si="1"/>
        <v>4</v>
      </c>
      <c r="B9" s="43" t="s">
        <v>12</v>
      </c>
      <c r="C9" s="23" t="s">
        <v>162</v>
      </c>
      <c r="D9" s="9" t="s">
        <v>13</v>
      </c>
      <c r="E9" s="9"/>
      <c r="F9" s="39">
        <v>1</v>
      </c>
      <c r="G9" s="120" t="str">
        <f t="shared" si="0"/>
        <v/>
      </c>
      <c r="H9" s="43"/>
      <c r="I9" s="43" t="s">
        <v>77</v>
      </c>
    </row>
    <row r="10" spans="1:10" x14ac:dyDescent="0.2">
      <c r="A10" s="117">
        <f t="shared" si="1"/>
        <v>5</v>
      </c>
      <c r="B10" s="106" t="s">
        <v>28</v>
      </c>
      <c r="C10" s="96" t="s">
        <v>104</v>
      </c>
      <c r="D10" s="99" t="s">
        <v>108</v>
      </c>
      <c r="E10" s="95">
        <v>10.57</v>
      </c>
      <c r="F10" s="94">
        <v>1</v>
      </c>
      <c r="G10" s="121"/>
      <c r="H10" s="106"/>
      <c r="I10" s="106" t="s">
        <v>78</v>
      </c>
    </row>
    <row r="11" spans="1:10" x14ac:dyDescent="0.2">
      <c r="A11" s="37">
        <f t="shared" si="1"/>
        <v>6</v>
      </c>
      <c r="B11" s="43" t="s">
        <v>27</v>
      </c>
      <c r="C11" s="23" t="s">
        <v>104</v>
      </c>
      <c r="D11" s="83" t="s">
        <v>131</v>
      </c>
      <c r="E11" s="64">
        <v>13.93</v>
      </c>
      <c r="F11" s="39">
        <v>1</v>
      </c>
      <c r="G11" s="120">
        <f>IF(E11="","",E11*F11)</f>
        <v>13.93</v>
      </c>
      <c r="H11" s="43"/>
      <c r="I11" s="43" t="s">
        <v>94</v>
      </c>
    </row>
    <row r="12" spans="1:10" x14ac:dyDescent="0.2">
      <c r="A12" s="130" t="s">
        <v>15</v>
      </c>
      <c r="B12" s="105"/>
      <c r="C12" s="108"/>
      <c r="D12" s="131"/>
      <c r="E12" s="131"/>
      <c r="F12" s="109"/>
      <c r="G12" s="132" t="str">
        <f t="shared" si="0"/>
        <v/>
      </c>
      <c r="H12" s="105"/>
      <c r="I12" s="105"/>
    </row>
    <row r="13" spans="1:10" x14ac:dyDescent="0.2">
      <c r="A13" s="37">
        <f>A11+1</f>
        <v>7</v>
      </c>
      <c r="B13" s="114" t="s">
        <v>79</v>
      </c>
      <c r="C13" s="23" t="s">
        <v>104</v>
      </c>
      <c r="D13" s="83" t="s">
        <v>122</v>
      </c>
      <c r="E13" s="64">
        <v>2.09</v>
      </c>
      <c r="F13" s="39">
        <v>1</v>
      </c>
      <c r="G13" s="120">
        <f t="shared" si="0"/>
        <v>2.09</v>
      </c>
      <c r="H13" s="43"/>
      <c r="I13" s="43" t="s">
        <v>80</v>
      </c>
    </row>
    <row r="14" spans="1:10" x14ac:dyDescent="0.2">
      <c r="A14" s="117">
        <f t="shared" ref="A14:A20" si="2">A13+1</f>
        <v>8</v>
      </c>
      <c r="B14" s="106" t="s">
        <v>129</v>
      </c>
      <c r="C14" s="96" t="s">
        <v>104</v>
      </c>
      <c r="D14" s="99" t="s">
        <v>123</v>
      </c>
      <c r="E14" s="95">
        <v>1.1100000000000001</v>
      </c>
      <c r="F14" s="94">
        <v>1</v>
      </c>
      <c r="G14" s="121">
        <f t="shared" si="0"/>
        <v>1.1100000000000001</v>
      </c>
      <c r="H14" s="106"/>
      <c r="I14" s="106" t="s">
        <v>100</v>
      </c>
    </row>
    <row r="15" spans="1:10" x14ac:dyDescent="0.2">
      <c r="A15" s="37">
        <f t="shared" si="2"/>
        <v>9</v>
      </c>
      <c r="B15" s="43" t="s">
        <v>130</v>
      </c>
      <c r="C15" s="23" t="s">
        <v>104</v>
      </c>
      <c r="D15" s="83" t="s">
        <v>110</v>
      </c>
      <c r="E15" s="64">
        <v>2.1</v>
      </c>
      <c r="F15" s="39">
        <v>1</v>
      </c>
      <c r="G15" s="120">
        <f t="shared" si="0"/>
        <v>2.1</v>
      </c>
      <c r="H15" s="43"/>
      <c r="I15" s="43" t="s">
        <v>101</v>
      </c>
    </row>
    <row r="16" spans="1:10" x14ac:dyDescent="0.2">
      <c r="A16" s="37">
        <f t="shared" si="2"/>
        <v>10</v>
      </c>
      <c r="B16" s="114" t="s">
        <v>51</v>
      </c>
      <c r="C16" s="23" t="s">
        <v>5</v>
      </c>
      <c r="D16" s="83" t="s">
        <v>53</v>
      </c>
      <c r="E16" s="64">
        <v>2.5</v>
      </c>
      <c r="F16" s="39">
        <v>1</v>
      </c>
      <c r="G16" s="120">
        <f t="shared" si="0"/>
        <v>2.5</v>
      </c>
      <c r="H16" s="43"/>
      <c r="I16" s="43" t="s">
        <v>81</v>
      </c>
    </row>
    <row r="17" spans="1:9" x14ac:dyDescent="0.2">
      <c r="A17" s="37">
        <f t="shared" si="2"/>
        <v>11</v>
      </c>
      <c r="B17" s="114" t="s">
        <v>52</v>
      </c>
      <c r="C17" s="23" t="s">
        <v>5</v>
      </c>
      <c r="D17" s="83" t="s">
        <v>54</v>
      </c>
      <c r="E17" s="64">
        <v>2.5</v>
      </c>
      <c r="F17" s="39">
        <v>1</v>
      </c>
      <c r="G17" s="120">
        <f t="shared" si="0"/>
        <v>2.5</v>
      </c>
      <c r="H17" s="43"/>
      <c r="I17" s="43" t="s">
        <v>82</v>
      </c>
    </row>
    <row r="18" spans="1:9" x14ac:dyDescent="0.2">
      <c r="A18" s="37">
        <f t="shared" si="2"/>
        <v>12</v>
      </c>
      <c r="B18" s="114" t="s">
        <v>161</v>
      </c>
      <c r="C18" s="23" t="s">
        <v>160</v>
      </c>
      <c r="D18" s="83" t="s">
        <v>31</v>
      </c>
      <c r="E18" s="64">
        <v>16.66</v>
      </c>
      <c r="F18" s="39">
        <v>1</v>
      </c>
      <c r="G18" s="120">
        <f t="shared" si="0"/>
        <v>16.66</v>
      </c>
      <c r="H18" s="43"/>
      <c r="I18" s="43" t="s">
        <v>83</v>
      </c>
    </row>
    <row r="19" spans="1:9" x14ac:dyDescent="0.2">
      <c r="A19" s="37">
        <f t="shared" si="2"/>
        <v>13</v>
      </c>
      <c r="B19" s="114" t="s">
        <v>17</v>
      </c>
      <c r="C19" s="23" t="s">
        <v>5</v>
      </c>
      <c r="D19" s="83" t="s">
        <v>60</v>
      </c>
      <c r="E19" s="64">
        <v>3.77</v>
      </c>
      <c r="F19" s="39">
        <v>1</v>
      </c>
      <c r="G19" s="120">
        <f t="shared" si="0"/>
        <v>3.77</v>
      </c>
      <c r="H19" s="43"/>
      <c r="I19" s="43" t="s">
        <v>84</v>
      </c>
    </row>
    <row r="20" spans="1:9" x14ac:dyDescent="0.2">
      <c r="A20" s="118">
        <f t="shared" si="2"/>
        <v>14</v>
      </c>
      <c r="B20" s="115" t="s">
        <v>30</v>
      </c>
      <c r="C20" s="110" t="s">
        <v>160</v>
      </c>
      <c r="D20" s="133" t="s">
        <v>62</v>
      </c>
      <c r="E20" s="112">
        <v>2.7</v>
      </c>
      <c r="F20" s="113">
        <v>1</v>
      </c>
      <c r="G20" s="122"/>
      <c r="H20" s="107" t="s">
        <v>165</v>
      </c>
      <c r="I20" s="107" t="s">
        <v>85</v>
      </c>
    </row>
    <row r="21" spans="1:9" x14ac:dyDescent="0.2">
      <c r="A21" s="130" t="s">
        <v>18</v>
      </c>
      <c r="B21" s="105"/>
      <c r="C21" s="108"/>
      <c r="D21" s="131"/>
      <c r="E21" s="131"/>
      <c r="F21" s="109"/>
      <c r="G21" s="132" t="str">
        <f t="shared" si="0"/>
        <v/>
      </c>
      <c r="H21" s="105"/>
      <c r="I21" s="105"/>
    </row>
    <row r="22" spans="1:9" x14ac:dyDescent="0.2">
      <c r="A22" s="37">
        <f>A20+1</f>
        <v>15</v>
      </c>
      <c r="B22" s="43" t="s">
        <v>29</v>
      </c>
      <c r="C22" s="23" t="s">
        <v>104</v>
      </c>
      <c r="D22" s="83" t="s">
        <v>121</v>
      </c>
      <c r="E22" s="64">
        <v>6.93</v>
      </c>
      <c r="F22" s="39">
        <v>1</v>
      </c>
      <c r="G22" s="120">
        <f t="shared" si="0"/>
        <v>6.93</v>
      </c>
      <c r="H22" s="43"/>
      <c r="I22" s="43" t="s">
        <v>86</v>
      </c>
    </row>
    <row r="23" spans="1:9" x14ac:dyDescent="0.2">
      <c r="A23" s="116"/>
      <c r="B23" s="43" t="s">
        <v>20</v>
      </c>
      <c r="C23" s="23"/>
      <c r="D23" s="9"/>
      <c r="E23" s="9"/>
      <c r="G23" s="120" t="str">
        <f t="shared" si="0"/>
        <v/>
      </c>
      <c r="H23" s="43"/>
      <c r="I23" s="43"/>
    </row>
    <row r="24" spans="1:9" x14ac:dyDescent="0.2">
      <c r="A24" s="37">
        <f>A22+1</f>
        <v>16</v>
      </c>
      <c r="B24" s="43" t="s">
        <v>24</v>
      </c>
      <c r="C24" s="23" t="s">
        <v>5</v>
      </c>
      <c r="D24" s="83" t="s">
        <v>64</v>
      </c>
      <c r="E24" s="64">
        <v>7.56</v>
      </c>
      <c r="F24" s="39">
        <v>1</v>
      </c>
      <c r="G24" s="120">
        <f>IF(E24="","",E24*F24)</f>
        <v>7.56</v>
      </c>
      <c r="H24" s="43"/>
      <c r="I24" s="43" t="s">
        <v>87</v>
      </c>
    </row>
    <row r="25" spans="1:9" x14ac:dyDescent="0.2">
      <c r="A25" s="37">
        <f t="shared" ref="A25:A26" si="3">A24+1</f>
        <v>17</v>
      </c>
      <c r="B25" s="43" t="s">
        <v>22</v>
      </c>
      <c r="C25" s="23" t="s">
        <v>104</v>
      </c>
      <c r="D25" s="83" t="s">
        <v>117</v>
      </c>
      <c r="E25" s="64">
        <v>2.73</v>
      </c>
      <c r="F25" s="39">
        <v>2</v>
      </c>
      <c r="G25" s="120">
        <f>IF(E25="","",E25*F25)</f>
        <v>5.46</v>
      </c>
      <c r="H25" s="43"/>
      <c r="I25" s="43" t="s">
        <v>88</v>
      </c>
    </row>
    <row r="26" spans="1:9" x14ac:dyDescent="0.2">
      <c r="A26" s="37">
        <f t="shared" si="3"/>
        <v>18</v>
      </c>
      <c r="B26" s="43" t="s">
        <v>23</v>
      </c>
      <c r="C26" s="23" t="s">
        <v>104</v>
      </c>
      <c r="D26" s="83" t="s">
        <v>120</v>
      </c>
      <c r="E26" s="64">
        <v>4.13</v>
      </c>
      <c r="F26" s="39">
        <v>1</v>
      </c>
      <c r="G26" s="120">
        <f>IF(E26="","",E26*F26)</f>
        <v>4.13</v>
      </c>
      <c r="H26" s="43"/>
      <c r="I26" s="43" t="s">
        <v>89</v>
      </c>
    </row>
    <row r="27" spans="1:9" x14ac:dyDescent="0.2">
      <c r="A27" s="116"/>
      <c r="B27" s="43" t="s">
        <v>21</v>
      </c>
      <c r="C27" s="23"/>
      <c r="D27" s="9"/>
      <c r="E27" s="9"/>
      <c r="G27" s="120" t="str">
        <f t="shared" si="0"/>
        <v/>
      </c>
      <c r="H27" s="43"/>
      <c r="I27" s="43"/>
    </row>
    <row r="28" spans="1:9" x14ac:dyDescent="0.2">
      <c r="A28" s="118">
        <f>A26+1</f>
        <v>19</v>
      </c>
      <c r="B28" s="107" t="s">
        <v>19</v>
      </c>
      <c r="C28" s="110" t="s">
        <v>104</v>
      </c>
      <c r="D28" s="111" t="s">
        <v>119</v>
      </c>
      <c r="E28" s="112">
        <v>13.93</v>
      </c>
      <c r="F28" s="113">
        <v>1</v>
      </c>
      <c r="G28" s="122"/>
      <c r="H28" s="107"/>
      <c r="I28" s="107" t="s">
        <v>166</v>
      </c>
    </row>
    <row r="29" spans="1:9" x14ac:dyDescent="0.2">
      <c r="A29" s="130" t="s">
        <v>25</v>
      </c>
      <c r="B29" s="105"/>
      <c r="C29" s="108"/>
      <c r="D29" s="131"/>
      <c r="E29" s="134"/>
      <c r="F29" s="109"/>
      <c r="G29" s="132" t="str">
        <f t="shared" si="0"/>
        <v/>
      </c>
      <c r="H29" s="105"/>
      <c r="I29" s="105"/>
    </row>
    <row r="30" spans="1:9" x14ac:dyDescent="0.2">
      <c r="A30" s="37">
        <f>A28+1</f>
        <v>20</v>
      </c>
      <c r="B30" s="43" t="s">
        <v>26</v>
      </c>
      <c r="C30" s="23" t="s">
        <v>162</v>
      </c>
      <c r="D30" s="9" t="s">
        <v>13</v>
      </c>
      <c r="E30" s="64"/>
      <c r="F30" s="39">
        <v>1</v>
      </c>
      <c r="G30" s="120" t="str">
        <f t="shared" si="0"/>
        <v/>
      </c>
      <c r="H30" s="43"/>
      <c r="I30" s="43" t="s">
        <v>90</v>
      </c>
    </row>
    <row r="31" spans="1:9" x14ac:dyDescent="0.2">
      <c r="A31" s="37">
        <f t="shared" ref="A31:A43" si="4">A30+1</f>
        <v>21</v>
      </c>
      <c r="B31" s="43" t="s">
        <v>181</v>
      </c>
      <c r="C31" s="23" t="s">
        <v>104</v>
      </c>
      <c r="D31" s="83" t="s">
        <v>124</v>
      </c>
      <c r="E31" s="64">
        <v>5.53</v>
      </c>
      <c r="F31" s="39">
        <v>1</v>
      </c>
      <c r="G31" s="120">
        <f t="shared" si="0"/>
        <v>5.53</v>
      </c>
      <c r="H31" s="43"/>
      <c r="I31" s="43" t="s">
        <v>91</v>
      </c>
    </row>
    <row r="32" spans="1:9" x14ac:dyDescent="0.2">
      <c r="A32" s="37">
        <f t="shared" si="4"/>
        <v>22</v>
      </c>
      <c r="B32" s="43" t="s">
        <v>182</v>
      </c>
      <c r="C32" s="23" t="s">
        <v>104</v>
      </c>
      <c r="D32" s="83" t="s">
        <v>125</v>
      </c>
      <c r="E32" s="64">
        <v>6.85</v>
      </c>
      <c r="F32" s="39">
        <v>1</v>
      </c>
      <c r="G32" s="120">
        <f t="shared" si="0"/>
        <v>6.85</v>
      </c>
      <c r="H32" s="43"/>
      <c r="I32" s="43" t="s">
        <v>92</v>
      </c>
    </row>
    <row r="33" spans="1:9" x14ac:dyDescent="0.2">
      <c r="A33" s="37">
        <f t="shared" si="4"/>
        <v>23</v>
      </c>
      <c r="B33" s="43" t="s">
        <v>180</v>
      </c>
      <c r="C33" s="23" t="s">
        <v>104</v>
      </c>
      <c r="D33" s="83" t="s">
        <v>126</v>
      </c>
      <c r="E33" s="64">
        <f>17.5/3</f>
        <v>5.833333333333333</v>
      </c>
      <c r="F33" s="100">
        <v>1</v>
      </c>
      <c r="G33" s="120">
        <f t="shared" si="0"/>
        <v>5.833333333333333</v>
      </c>
      <c r="H33" s="43" t="s">
        <v>168</v>
      </c>
      <c r="I33" s="43" t="s">
        <v>93</v>
      </c>
    </row>
    <row r="34" spans="1:9" x14ac:dyDescent="0.2">
      <c r="A34" s="37">
        <f t="shared" si="4"/>
        <v>24</v>
      </c>
      <c r="B34" s="43" t="s">
        <v>169</v>
      </c>
      <c r="C34" s="23" t="s">
        <v>5</v>
      </c>
      <c r="D34" s="83" t="s">
        <v>69</v>
      </c>
      <c r="E34" s="64">
        <f>2.31/10</f>
        <v>0.23100000000000001</v>
      </c>
      <c r="F34" s="100">
        <v>3</v>
      </c>
      <c r="G34" s="120">
        <f t="shared" si="0"/>
        <v>0.69300000000000006</v>
      </c>
      <c r="H34" s="43" t="s">
        <v>183</v>
      </c>
      <c r="I34" s="43" t="s">
        <v>95</v>
      </c>
    </row>
    <row r="35" spans="1:9" x14ac:dyDescent="0.2">
      <c r="A35" s="37">
        <f t="shared" si="4"/>
        <v>25</v>
      </c>
      <c r="B35" s="43" t="s">
        <v>170</v>
      </c>
      <c r="C35" s="23" t="s">
        <v>5</v>
      </c>
      <c r="D35" s="83" t="s">
        <v>70</v>
      </c>
      <c r="E35" s="64">
        <v>0.44</v>
      </c>
      <c r="F35" s="39">
        <v>1</v>
      </c>
      <c r="G35" s="120">
        <f t="shared" si="0"/>
        <v>0.44</v>
      </c>
      <c r="H35" s="43" t="s">
        <v>163</v>
      </c>
      <c r="I35" s="43" t="s">
        <v>96</v>
      </c>
    </row>
    <row r="36" spans="1:9" x14ac:dyDescent="0.2">
      <c r="A36" s="37">
        <f t="shared" si="4"/>
        <v>26</v>
      </c>
      <c r="B36" s="43" t="s">
        <v>171</v>
      </c>
      <c r="C36" s="23" t="s">
        <v>104</v>
      </c>
      <c r="D36" s="83" t="s">
        <v>139</v>
      </c>
      <c r="E36" s="64">
        <v>1.75</v>
      </c>
      <c r="F36" s="39">
        <v>1</v>
      </c>
      <c r="G36" s="120">
        <f t="shared" si="0"/>
        <v>1.75</v>
      </c>
      <c r="H36" s="43" t="s">
        <v>163</v>
      </c>
      <c r="I36" s="43" t="s">
        <v>97</v>
      </c>
    </row>
    <row r="37" spans="1:9" x14ac:dyDescent="0.2">
      <c r="A37" s="117">
        <f t="shared" si="4"/>
        <v>27</v>
      </c>
      <c r="B37" s="106" t="s">
        <v>176</v>
      </c>
      <c r="C37" s="96" t="s">
        <v>104</v>
      </c>
      <c r="D37" s="99" t="s">
        <v>172</v>
      </c>
      <c r="E37" s="95">
        <f>6.93/5</f>
        <v>1.3859999999999999</v>
      </c>
      <c r="F37" s="94">
        <v>1</v>
      </c>
      <c r="G37" s="121"/>
      <c r="H37" s="106" t="s">
        <v>184</v>
      </c>
      <c r="I37" s="106" t="s">
        <v>98</v>
      </c>
    </row>
    <row r="38" spans="1:9" x14ac:dyDescent="0.2">
      <c r="A38" s="117">
        <f t="shared" si="4"/>
        <v>28</v>
      </c>
      <c r="B38" s="106" t="s">
        <v>55</v>
      </c>
      <c r="C38" s="96" t="s">
        <v>104</v>
      </c>
      <c r="D38" s="99" t="s">
        <v>132</v>
      </c>
      <c r="E38" s="95">
        <f>1.53</f>
        <v>1.53</v>
      </c>
      <c r="F38" s="94">
        <v>4</v>
      </c>
      <c r="G38" s="121"/>
      <c r="H38" s="106" t="s">
        <v>163</v>
      </c>
      <c r="I38" s="106" t="s">
        <v>99</v>
      </c>
    </row>
    <row r="39" spans="1:9" x14ac:dyDescent="0.2">
      <c r="A39" s="117">
        <f t="shared" si="4"/>
        <v>29</v>
      </c>
      <c r="B39" s="106" t="s">
        <v>179</v>
      </c>
      <c r="C39" s="96" t="s">
        <v>104</v>
      </c>
      <c r="D39" s="99" t="s">
        <v>137</v>
      </c>
      <c r="E39" s="95">
        <v>1.95</v>
      </c>
      <c r="F39" s="94">
        <v>1</v>
      </c>
      <c r="G39" s="121"/>
      <c r="H39" s="106" t="s">
        <v>163</v>
      </c>
      <c r="I39" s="106" t="s">
        <v>164</v>
      </c>
    </row>
    <row r="40" spans="1:9" x14ac:dyDescent="0.2">
      <c r="A40" s="37">
        <f t="shared" si="4"/>
        <v>30</v>
      </c>
      <c r="B40" s="43" t="s">
        <v>175</v>
      </c>
      <c r="C40" s="23" t="s">
        <v>104</v>
      </c>
      <c r="D40" s="83" t="s">
        <v>134</v>
      </c>
      <c r="E40" s="64">
        <f>2.09/25</f>
        <v>8.3599999999999994E-2</v>
      </c>
      <c r="F40" s="100">
        <v>4</v>
      </c>
      <c r="G40" s="120">
        <f t="shared" si="0"/>
        <v>0.33439999999999998</v>
      </c>
      <c r="H40" s="43" t="s">
        <v>178</v>
      </c>
      <c r="I40" s="43" t="s">
        <v>164</v>
      </c>
    </row>
    <row r="41" spans="1:9" x14ac:dyDescent="0.2">
      <c r="A41" s="37">
        <f t="shared" si="4"/>
        <v>31</v>
      </c>
      <c r="B41" s="43" t="s">
        <v>173</v>
      </c>
      <c r="C41" s="23" t="s">
        <v>104</v>
      </c>
      <c r="D41" s="83" t="s">
        <v>136</v>
      </c>
      <c r="E41" s="64">
        <f>1.39/25</f>
        <v>5.5599999999999997E-2</v>
      </c>
      <c r="F41" s="39">
        <v>4</v>
      </c>
      <c r="G41" s="120">
        <v>0.22239999999999999</v>
      </c>
      <c r="H41" s="43" t="s">
        <v>177</v>
      </c>
      <c r="I41" s="43" t="s">
        <v>164</v>
      </c>
    </row>
    <row r="42" spans="1:9" x14ac:dyDescent="0.2">
      <c r="A42" s="37">
        <f t="shared" si="4"/>
        <v>32</v>
      </c>
      <c r="B42" s="43" t="s">
        <v>174</v>
      </c>
      <c r="C42" s="23" t="s">
        <v>104</v>
      </c>
      <c r="D42" s="83" t="s">
        <v>135</v>
      </c>
      <c r="E42" s="64">
        <f>1.39/25</f>
        <v>5.5599999999999997E-2</v>
      </c>
      <c r="F42" s="39">
        <v>4</v>
      </c>
      <c r="G42" s="120">
        <f t="shared" si="0"/>
        <v>0.22239999999999999</v>
      </c>
      <c r="H42" s="43" t="s">
        <v>177</v>
      </c>
      <c r="I42" s="43" t="s">
        <v>164</v>
      </c>
    </row>
    <row r="43" spans="1:9" x14ac:dyDescent="0.2">
      <c r="A43" s="118">
        <f t="shared" si="4"/>
        <v>33</v>
      </c>
      <c r="B43" s="115" t="s">
        <v>187</v>
      </c>
      <c r="C43" s="110" t="s">
        <v>104</v>
      </c>
      <c r="D43" s="111" t="s">
        <v>185</v>
      </c>
      <c r="E43" s="112">
        <v>0.15</v>
      </c>
      <c r="F43" s="113">
        <v>1</v>
      </c>
      <c r="G43" s="122"/>
      <c r="H43" s="107" t="s">
        <v>163</v>
      </c>
      <c r="I43" s="107" t="s">
        <v>164</v>
      </c>
    </row>
    <row r="44" spans="1:9" x14ac:dyDescent="0.2">
      <c r="F44" s="103" t="s">
        <v>188</v>
      </c>
      <c r="G44" s="104">
        <f>SUM(G6:G43)</f>
        <v>207.92553333333336</v>
      </c>
    </row>
  </sheetData>
  <phoneticPr fontId="14" type="noConversion"/>
  <dataValidations count="1">
    <dataValidation type="list" allowBlank="1" showInputMessage="1" showErrorMessage="1" sqref="C6:C43">
      <formula1>$J$5:$J$8</formula1>
    </dataValidation>
  </dataValidations>
  <hyperlinks>
    <hyperlink ref="D6" r:id="rId1"/>
    <hyperlink ref="D7" r:id="rId2"/>
    <hyperlink ref="D8" r:id="rId3"/>
    <hyperlink ref="D10" r:id="rId4"/>
    <hyperlink ref="D16" r:id="rId5"/>
    <hyperlink ref="D17" r:id="rId6"/>
    <hyperlink ref="D19" r:id="rId7"/>
    <hyperlink ref="D15" r:id="rId8"/>
    <hyperlink ref="D13" r:id="rId9"/>
    <hyperlink ref="D14" r:id="rId10"/>
    <hyperlink ref="D18" r:id="rId11"/>
    <hyperlink ref="D20" r:id="rId12"/>
    <hyperlink ref="D22" r:id="rId13" display="1475-Ada"/>
    <hyperlink ref="D28" r:id="rId14"/>
    <hyperlink ref="D24" r:id="rId15"/>
    <hyperlink ref="D25" r:id="rId16"/>
    <hyperlink ref="D26" r:id="rId17"/>
    <hyperlink ref="D31" r:id="rId18"/>
    <hyperlink ref="D32" r:id="rId19"/>
    <hyperlink ref="D33" r:id="rId20"/>
    <hyperlink ref="D11" r:id="rId21"/>
    <hyperlink ref="D35" r:id="rId22"/>
    <hyperlink ref="D34" r:id="rId23"/>
    <hyperlink ref="D37" r:id="rId24" display="1152-Ada"/>
    <hyperlink ref="D38" r:id="rId25"/>
    <hyperlink ref="D39" r:id="rId26"/>
    <hyperlink ref="D41" r:id="rId27" display="1976P"/>
    <hyperlink ref="D42" r:id="rId28"/>
    <hyperlink ref="D36" r:id="rId29"/>
    <hyperlink ref="D40" r:id="rId30"/>
    <hyperlink ref="D43" r:id="rId31"/>
  </hyperlinks>
  <printOptions horizontalCentered="1"/>
  <pageMargins left="0.5" right="0.5" top="0.5" bottom="0.5" header="0.3" footer="0.3"/>
  <pageSetup scale="7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U51"/>
  <sheetViews>
    <sheetView topLeftCell="L1" workbookViewId="0">
      <selection activeCell="U44" sqref="A1:U44"/>
    </sheetView>
  </sheetViews>
  <sheetFormatPr baseColWidth="10" defaultRowHeight="16" x14ac:dyDescent="0.2"/>
  <cols>
    <col min="1" max="1" width="4.33203125" customWidth="1"/>
    <col min="2" max="2" width="28" bestFit="1" customWidth="1"/>
    <col min="3" max="3" width="8.1640625" style="4" bestFit="1" customWidth="1"/>
    <col min="4" max="4" width="13" bestFit="1" customWidth="1"/>
    <col min="5" max="5" width="13" customWidth="1"/>
    <col min="6" max="6" width="10.83203125" style="13"/>
    <col min="9" max="9" width="11.83203125" style="13" bestFit="1" customWidth="1"/>
    <col min="12" max="12" width="11.83203125" style="13" bestFit="1" customWidth="1"/>
    <col min="13" max="13" width="10.83203125" style="3"/>
    <col min="14" max="15" width="10.83203125" style="11"/>
    <col min="18" max="18" width="10.83203125" style="13"/>
    <col min="19" max="19" width="10.83203125" style="17"/>
    <col min="20" max="20" width="46.5" bestFit="1" customWidth="1"/>
    <col min="21" max="21" width="35.5" bestFit="1" customWidth="1"/>
  </cols>
  <sheetData>
    <row r="1" spans="1:21" ht="17" thickBot="1" x14ac:dyDescent="0.25">
      <c r="A1" s="87" t="s">
        <v>0</v>
      </c>
      <c r="C1" s="3" t="s">
        <v>149</v>
      </c>
      <c r="Q1" s="74"/>
    </row>
    <row r="2" spans="1:21" ht="17" thickBot="1" x14ac:dyDescent="0.25">
      <c r="A2" s="193">
        <v>42583</v>
      </c>
      <c r="B2" s="193"/>
      <c r="C2" s="3" t="s">
        <v>150</v>
      </c>
      <c r="F2" s="89" t="s">
        <v>156</v>
      </c>
      <c r="G2" s="90" t="s">
        <v>103</v>
      </c>
      <c r="Q2" s="74"/>
    </row>
    <row r="3" spans="1:21" ht="17" thickBot="1" x14ac:dyDescent="0.25">
      <c r="A3" s="4"/>
      <c r="N3" s="91" t="s">
        <v>116</v>
      </c>
      <c r="O3" s="92">
        <v>1.3096099999999999</v>
      </c>
      <c r="Q3" s="61" t="s">
        <v>103</v>
      </c>
    </row>
    <row r="4" spans="1:21" ht="33" thickBot="1" x14ac:dyDescent="0.25">
      <c r="A4" s="5" t="s">
        <v>2</v>
      </c>
      <c r="B4" s="2" t="s">
        <v>1</v>
      </c>
      <c r="C4" s="10" t="s">
        <v>16</v>
      </c>
      <c r="D4" s="1" t="s">
        <v>3</v>
      </c>
      <c r="E4" s="84" t="s">
        <v>145</v>
      </c>
      <c r="F4" s="85" t="s">
        <v>146</v>
      </c>
      <c r="G4" s="1" t="s">
        <v>5</v>
      </c>
      <c r="H4" s="84" t="s">
        <v>145</v>
      </c>
      <c r="I4" s="85" t="s">
        <v>146</v>
      </c>
      <c r="J4" s="1" t="s">
        <v>104</v>
      </c>
      <c r="K4" s="84" t="s">
        <v>145</v>
      </c>
      <c r="L4" s="85" t="s">
        <v>146</v>
      </c>
      <c r="M4" s="29" t="s">
        <v>6</v>
      </c>
      <c r="N4" s="67" t="s">
        <v>9</v>
      </c>
      <c r="O4" s="68" t="s">
        <v>115</v>
      </c>
      <c r="P4" s="6" t="s">
        <v>34</v>
      </c>
      <c r="Q4" s="6" t="s">
        <v>42</v>
      </c>
      <c r="R4" s="14" t="s">
        <v>4</v>
      </c>
      <c r="S4" s="16" t="s">
        <v>39</v>
      </c>
      <c r="T4" s="2" t="s">
        <v>7</v>
      </c>
      <c r="U4" s="38" t="s">
        <v>73</v>
      </c>
    </row>
    <row r="5" spans="1:21" x14ac:dyDescent="0.2">
      <c r="A5" s="57" t="s">
        <v>14</v>
      </c>
      <c r="B5" s="24"/>
      <c r="C5" s="27"/>
      <c r="D5" s="18"/>
      <c r="E5" s="24"/>
      <c r="F5" s="19"/>
      <c r="G5" s="18"/>
      <c r="H5" s="24"/>
      <c r="I5" s="19"/>
      <c r="J5" s="62"/>
      <c r="K5" s="82"/>
      <c r="L5" s="63"/>
      <c r="M5" s="30"/>
      <c r="N5" s="65"/>
      <c r="O5" s="69"/>
      <c r="P5" s="18"/>
      <c r="Q5" s="24"/>
      <c r="R5" s="19"/>
      <c r="S5" s="25"/>
      <c r="T5" s="18"/>
      <c r="U5" s="45"/>
    </row>
    <row r="6" spans="1:21" x14ac:dyDescent="0.2">
      <c r="A6" s="58">
        <v>1</v>
      </c>
      <c r="B6" s="7" t="s">
        <v>8</v>
      </c>
      <c r="C6" s="28">
        <v>1</v>
      </c>
      <c r="D6" s="20" t="s">
        <v>32</v>
      </c>
      <c r="E6" s="15">
        <v>67.540000000000006</v>
      </c>
      <c r="F6" s="15"/>
      <c r="G6" s="33" t="s">
        <v>45</v>
      </c>
      <c r="H6" s="34">
        <v>51.99</v>
      </c>
      <c r="I6" s="34">
        <f>H6</f>
        <v>51.99</v>
      </c>
      <c r="J6" s="22" t="s">
        <v>105</v>
      </c>
      <c r="K6" s="64">
        <v>62.71</v>
      </c>
      <c r="L6" s="64"/>
      <c r="M6" s="31">
        <v>3055</v>
      </c>
      <c r="N6" s="66">
        <v>39.950000000000003</v>
      </c>
      <c r="O6" s="70">
        <f>IF(N6=""," ",N6*$O$3)</f>
        <v>52.3189195</v>
      </c>
      <c r="P6" s="23"/>
      <c r="Q6" s="7"/>
      <c r="R6" s="15"/>
      <c r="S6" s="26">
        <v>0</v>
      </c>
      <c r="T6" s="23"/>
      <c r="U6" s="47" t="s">
        <v>74</v>
      </c>
    </row>
    <row r="7" spans="1:21" x14ac:dyDescent="0.2">
      <c r="A7" s="58">
        <f>A6+1</f>
        <v>2</v>
      </c>
      <c r="B7" s="7" t="s">
        <v>10</v>
      </c>
      <c r="C7" s="28">
        <v>1</v>
      </c>
      <c r="D7" s="20" t="s">
        <v>33</v>
      </c>
      <c r="E7" s="15">
        <v>31.99</v>
      </c>
      <c r="F7" s="15"/>
      <c r="G7" s="33" t="s">
        <v>46</v>
      </c>
      <c r="H7" s="34">
        <v>25.38</v>
      </c>
      <c r="I7" s="34">
        <f>H7</f>
        <v>25.38</v>
      </c>
      <c r="J7" s="22" t="s">
        <v>106</v>
      </c>
      <c r="K7" s="64">
        <v>29.33</v>
      </c>
      <c r="L7" s="64"/>
      <c r="M7" s="31">
        <v>2756</v>
      </c>
      <c r="N7" s="66">
        <v>19.95</v>
      </c>
      <c r="O7" s="70">
        <f t="shared" ref="O7:O43" si="0">IF(N7=""," ",N7*$O$3)</f>
        <v>26.126719499999997</v>
      </c>
      <c r="P7" s="23"/>
      <c r="Q7" s="7"/>
      <c r="R7" s="15"/>
      <c r="S7" s="26">
        <v>2</v>
      </c>
      <c r="T7" s="23" t="s">
        <v>57</v>
      </c>
      <c r="U7" s="47" t="s">
        <v>75</v>
      </c>
    </row>
    <row r="8" spans="1:21" x14ac:dyDescent="0.2">
      <c r="A8" s="58">
        <f t="shared" ref="A8:A11" si="1">A7+1</f>
        <v>3</v>
      </c>
      <c r="B8" s="7" t="s">
        <v>11</v>
      </c>
      <c r="C8" s="28">
        <v>1</v>
      </c>
      <c r="D8" s="21" t="s">
        <v>41</v>
      </c>
      <c r="E8" s="15"/>
      <c r="F8" s="15"/>
      <c r="G8" s="21" t="s">
        <v>41</v>
      </c>
      <c r="H8" s="15"/>
      <c r="I8" s="15"/>
      <c r="J8" s="33" t="s">
        <v>107</v>
      </c>
      <c r="K8" s="34">
        <v>39.94</v>
      </c>
      <c r="L8" s="34">
        <f>K8*$C8</f>
        <v>39.94</v>
      </c>
      <c r="M8" s="32" t="s">
        <v>41</v>
      </c>
      <c r="N8" s="66"/>
      <c r="O8" s="70" t="str">
        <f t="shared" si="0"/>
        <v xml:space="preserve"> </v>
      </c>
      <c r="P8" s="21" t="s">
        <v>43</v>
      </c>
      <c r="Q8" s="9" t="s">
        <v>44</v>
      </c>
      <c r="R8" s="73">
        <v>20.79</v>
      </c>
      <c r="S8" s="26">
        <v>4</v>
      </c>
      <c r="T8" s="23" t="s">
        <v>36</v>
      </c>
      <c r="U8" s="47" t="s">
        <v>76</v>
      </c>
    </row>
    <row r="9" spans="1:21" x14ac:dyDescent="0.2">
      <c r="A9" s="58">
        <f t="shared" si="1"/>
        <v>4</v>
      </c>
      <c r="B9" s="7" t="s">
        <v>12</v>
      </c>
      <c r="C9" s="28">
        <v>1</v>
      </c>
      <c r="D9" s="21" t="s">
        <v>41</v>
      </c>
      <c r="E9" s="15"/>
      <c r="F9" s="15"/>
      <c r="G9" s="21" t="s">
        <v>41</v>
      </c>
      <c r="H9" s="15"/>
      <c r="I9" s="15"/>
      <c r="J9" s="21" t="s">
        <v>41</v>
      </c>
      <c r="K9" s="64"/>
      <c r="L9" s="64"/>
      <c r="M9" s="32" t="s">
        <v>41</v>
      </c>
      <c r="N9" s="66"/>
      <c r="O9" s="70" t="str">
        <f t="shared" si="0"/>
        <v xml:space="preserve"> </v>
      </c>
      <c r="P9" s="35" t="s">
        <v>35</v>
      </c>
      <c r="Q9" s="36" t="s">
        <v>13</v>
      </c>
      <c r="R9" s="34"/>
      <c r="S9" s="26" t="s">
        <v>13</v>
      </c>
      <c r="T9" s="23"/>
      <c r="U9" s="47" t="s">
        <v>77</v>
      </c>
    </row>
    <row r="10" spans="1:21" x14ac:dyDescent="0.2">
      <c r="A10" s="58">
        <f t="shared" si="1"/>
        <v>5</v>
      </c>
      <c r="B10" s="7" t="s">
        <v>28</v>
      </c>
      <c r="C10" s="28">
        <v>1</v>
      </c>
      <c r="D10" s="22" t="s">
        <v>48</v>
      </c>
      <c r="E10" s="15">
        <v>16.989999999999998</v>
      </c>
      <c r="F10" s="15"/>
      <c r="G10" s="22" t="s">
        <v>47</v>
      </c>
      <c r="H10" s="64">
        <v>15.32</v>
      </c>
      <c r="I10" s="64"/>
      <c r="J10" s="33" t="s">
        <v>108</v>
      </c>
      <c r="K10" s="34">
        <v>10.57</v>
      </c>
      <c r="L10" s="34">
        <f>K10*$C10</f>
        <v>10.57</v>
      </c>
      <c r="M10" s="31">
        <v>814</v>
      </c>
      <c r="N10" s="66">
        <v>11.95</v>
      </c>
      <c r="O10" s="70">
        <f t="shared" si="0"/>
        <v>15.649839499999999</v>
      </c>
      <c r="P10" s="23"/>
      <c r="Q10" s="7"/>
      <c r="R10" s="15"/>
      <c r="S10" s="26">
        <v>4</v>
      </c>
      <c r="T10" s="23"/>
      <c r="U10" s="47" t="s">
        <v>78</v>
      </c>
    </row>
    <row r="11" spans="1:21" x14ac:dyDescent="0.2">
      <c r="A11" s="58">
        <f t="shared" si="1"/>
        <v>6</v>
      </c>
      <c r="B11" s="7" t="s">
        <v>27</v>
      </c>
      <c r="C11" s="37">
        <v>1</v>
      </c>
      <c r="D11" s="41" t="s">
        <v>68</v>
      </c>
      <c r="E11" s="15">
        <v>14.72</v>
      </c>
      <c r="F11" s="15"/>
      <c r="G11" s="23"/>
      <c r="H11" s="15"/>
      <c r="I11" s="15"/>
      <c r="J11" s="33" t="s">
        <v>131</v>
      </c>
      <c r="K11" s="34">
        <v>13.93</v>
      </c>
      <c r="L11" s="34">
        <f>K11*$C11</f>
        <v>13.93</v>
      </c>
      <c r="M11" s="31">
        <v>1294</v>
      </c>
      <c r="N11" s="66">
        <v>9.9499999999999993</v>
      </c>
      <c r="O11" s="70">
        <f>IF(N11=""," ",N11*$O$3)</f>
        <v>13.030619499999998</v>
      </c>
      <c r="P11" s="23"/>
      <c r="Q11" s="7"/>
      <c r="R11" s="15"/>
      <c r="S11" s="26">
        <v>1</v>
      </c>
      <c r="T11" s="23"/>
      <c r="U11" s="47" t="s">
        <v>94</v>
      </c>
    </row>
    <row r="12" spans="1:21" x14ac:dyDescent="0.2">
      <c r="A12" s="59" t="s">
        <v>15</v>
      </c>
      <c r="B12" s="7"/>
      <c r="C12" s="28"/>
      <c r="D12" s="23"/>
      <c r="E12" s="15"/>
      <c r="F12" s="15"/>
      <c r="G12" s="23"/>
      <c r="H12" s="15"/>
      <c r="I12" s="15"/>
      <c r="J12" s="21"/>
      <c r="K12" s="64"/>
      <c r="L12" s="64"/>
      <c r="M12" s="32"/>
      <c r="N12" s="66"/>
      <c r="O12" s="70" t="str">
        <f t="shared" si="0"/>
        <v xml:space="preserve"> </v>
      </c>
      <c r="P12" s="23"/>
      <c r="Q12" s="7"/>
      <c r="R12" s="15"/>
      <c r="S12" s="26"/>
      <c r="T12" s="23"/>
      <c r="U12" s="47"/>
    </row>
    <row r="13" spans="1:21" x14ac:dyDescent="0.2">
      <c r="A13" s="58">
        <f>A11+1</f>
        <v>7</v>
      </c>
      <c r="B13" s="9" t="s">
        <v>79</v>
      </c>
      <c r="C13" s="28">
        <v>1</v>
      </c>
      <c r="D13" s="22" t="s">
        <v>49</v>
      </c>
      <c r="E13" s="64">
        <v>2.73</v>
      </c>
      <c r="F13" s="64"/>
      <c r="G13" s="21"/>
      <c r="H13" s="15"/>
      <c r="I13" s="15"/>
      <c r="J13" s="33" t="s">
        <v>122</v>
      </c>
      <c r="K13" s="34">
        <v>2.09</v>
      </c>
      <c r="L13" s="34">
        <f>K13*$C13</f>
        <v>2.09</v>
      </c>
      <c r="M13" s="32"/>
      <c r="N13" s="66"/>
      <c r="O13" s="70" t="str">
        <f t="shared" si="0"/>
        <v xml:space="preserve"> </v>
      </c>
      <c r="P13" s="23"/>
      <c r="Q13" s="7"/>
      <c r="R13" s="15"/>
      <c r="S13" s="26">
        <v>0</v>
      </c>
      <c r="T13" s="23" t="s">
        <v>58</v>
      </c>
      <c r="U13" s="47" t="s">
        <v>80</v>
      </c>
    </row>
    <row r="14" spans="1:21" x14ac:dyDescent="0.2">
      <c r="A14" s="58">
        <f t="shared" ref="A14:A16" si="2">A13+1</f>
        <v>8</v>
      </c>
      <c r="B14" s="40" t="s">
        <v>129</v>
      </c>
      <c r="C14" s="37">
        <v>1</v>
      </c>
      <c r="D14" s="23"/>
      <c r="E14" s="15"/>
      <c r="F14" s="42"/>
      <c r="G14" s="23"/>
      <c r="H14" s="15"/>
      <c r="I14" s="42"/>
      <c r="J14" s="33" t="s">
        <v>123</v>
      </c>
      <c r="K14" s="34">
        <v>1.1100000000000001</v>
      </c>
      <c r="L14" s="34">
        <f>K14*$C14</f>
        <v>1.1100000000000001</v>
      </c>
      <c r="M14" s="32"/>
      <c r="N14" s="66"/>
      <c r="O14" s="70" t="str">
        <f>IF(N14=""," ",N14*$O$3)</f>
        <v xml:space="preserve"> </v>
      </c>
      <c r="P14" s="23"/>
      <c r="Q14" s="7"/>
      <c r="R14" s="42"/>
      <c r="S14" s="44"/>
      <c r="T14" s="43"/>
      <c r="U14" s="47" t="s">
        <v>100</v>
      </c>
    </row>
    <row r="15" spans="1:21" x14ac:dyDescent="0.2">
      <c r="A15" s="58">
        <f t="shared" si="2"/>
        <v>9</v>
      </c>
      <c r="B15" s="40" t="s">
        <v>130</v>
      </c>
      <c r="C15" s="37">
        <v>1</v>
      </c>
      <c r="D15" s="23"/>
      <c r="E15" s="15"/>
      <c r="F15" s="42"/>
      <c r="G15" s="23"/>
      <c r="H15" s="15"/>
      <c r="I15" s="42"/>
      <c r="J15" s="33" t="s">
        <v>110</v>
      </c>
      <c r="K15" s="34">
        <v>2.1</v>
      </c>
      <c r="L15" s="34">
        <f>K15*$C15</f>
        <v>2.1</v>
      </c>
      <c r="M15" s="31">
        <v>481</v>
      </c>
      <c r="N15" s="66">
        <v>4.95</v>
      </c>
      <c r="O15" s="70">
        <f>IF(N15=""," ",N15*$O$3)</f>
        <v>6.4825695000000003</v>
      </c>
      <c r="P15" s="23"/>
      <c r="Q15" s="7"/>
      <c r="R15" s="42"/>
      <c r="S15" s="44"/>
      <c r="T15" s="43"/>
      <c r="U15" s="47" t="s">
        <v>101</v>
      </c>
    </row>
    <row r="16" spans="1:21" x14ac:dyDescent="0.2">
      <c r="A16" s="58">
        <f t="shared" si="2"/>
        <v>10</v>
      </c>
      <c r="B16" s="9" t="s">
        <v>51</v>
      </c>
      <c r="C16" s="28">
        <v>1</v>
      </c>
      <c r="D16" s="22" t="s">
        <v>50</v>
      </c>
      <c r="E16" s="15">
        <f>2.73*2</f>
        <v>5.46</v>
      </c>
      <c r="F16" s="15"/>
      <c r="G16" s="33" t="s">
        <v>53</v>
      </c>
      <c r="H16" s="34">
        <v>2.5</v>
      </c>
      <c r="I16" s="34">
        <f>H16*$C16</f>
        <v>2.5</v>
      </c>
      <c r="J16" s="22" t="s">
        <v>111</v>
      </c>
      <c r="K16" s="64">
        <v>2.73</v>
      </c>
      <c r="L16" s="64"/>
      <c r="M16" s="31">
        <v>1504</v>
      </c>
      <c r="N16" s="66">
        <v>0.95</v>
      </c>
      <c r="O16" s="70">
        <f t="shared" si="0"/>
        <v>1.2441294999999999</v>
      </c>
      <c r="P16" s="23"/>
      <c r="Q16" s="7"/>
      <c r="R16" s="15"/>
      <c r="S16" s="26">
        <v>0</v>
      </c>
      <c r="T16" s="23" t="s">
        <v>59</v>
      </c>
      <c r="U16" s="47" t="s">
        <v>81</v>
      </c>
    </row>
    <row r="17" spans="1:21" x14ac:dyDescent="0.2">
      <c r="A17" s="58">
        <f t="shared" ref="A17:A20" si="3">A16+1</f>
        <v>11</v>
      </c>
      <c r="B17" s="9" t="s">
        <v>52</v>
      </c>
      <c r="C17" s="28">
        <v>1</v>
      </c>
      <c r="D17" s="22" t="s">
        <v>50</v>
      </c>
      <c r="E17" s="15">
        <f>2.73*2</f>
        <v>5.46</v>
      </c>
      <c r="F17" s="15"/>
      <c r="G17" s="33" t="s">
        <v>54</v>
      </c>
      <c r="H17" s="34">
        <v>2.5</v>
      </c>
      <c r="I17" s="34">
        <f>H17*$C17</f>
        <v>2.5</v>
      </c>
      <c r="J17" s="22" t="s">
        <v>112</v>
      </c>
      <c r="K17" s="64">
        <v>2.73</v>
      </c>
      <c r="L17" s="64"/>
      <c r="M17" s="31">
        <v>1445</v>
      </c>
      <c r="N17" s="66">
        <v>0.95</v>
      </c>
      <c r="O17" s="70">
        <f t="shared" si="0"/>
        <v>1.2441294999999999</v>
      </c>
      <c r="P17" s="23"/>
      <c r="Q17" s="7"/>
      <c r="R17" s="15"/>
      <c r="S17" s="26">
        <v>0</v>
      </c>
      <c r="T17" s="23"/>
      <c r="U17" s="47" t="s">
        <v>82</v>
      </c>
    </row>
    <row r="18" spans="1:21" x14ac:dyDescent="0.2">
      <c r="A18" s="58">
        <f t="shared" si="3"/>
        <v>12</v>
      </c>
      <c r="B18" s="9" t="s">
        <v>161</v>
      </c>
      <c r="C18" s="28">
        <v>1</v>
      </c>
      <c r="D18" s="33" t="s">
        <v>31</v>
      </c>
      <c r="E18" s="34">
        <v>16.66</v>
      </c>
      <c r="F18" s="34">
        <f>E18*$C18</f>
        <v>16.66</v>
      </c>
      <c r="G18" s="23"/>
      <c r="H18" s="15"/>
      <c r="I18" s="15"/>
      <c r="J18" s="22" t="s">
        <v>113</v>
      </c>
      <c r="K18" s="64">
        <v>30.73</v>
      </c>
      <c r="L18" s="64"/>
      <c r="M18" s="32"/>
      <c r="N18" s="66"/>
      <c r="O18" s="70" t="str">
        <f t="shared" si="0"/>
        <v xml:space="preserve"> </v>
      </c>
      <c r="P18" s="23"/>
      <c r="Q18" s="7"/>
      <c r="R18" s="15"/>
      <c r="S18" s="26">
        <v>0</v>
      </c>
      <c r="T18" s="23"/>
      <c r="U18" s="47" t="s">
        <v>83</v>
      </c>
    </row>
    <row r="19" spans="1:21" x14ac:dyDescent="0.2">
      <c r="A19" s="58">
        <f t="shared" si="3"/>
        <v>13</v>
      </c>
      <c r="B19" s="9" t="s">
        <v>17</v>
      </c>
      <c r="C19" s="28">
        <v>1</v>
      </c>
      <c r="D19" s="20" t="s">
        <v>61</v>
      </c>
      <c r="E19" s="15">
        <v>21.13</v>
      </c>
      <c r="F19" s="15"/>
      <c r="G19" s="33" t="s">
        <v>60</v>
      </c>
      <c r="H19" s="34">
        <v>3.77</v>
      </c>
      <c r="I19" s="34">
        <f>H19*$C19</f>
        <v>3.77</v>
      </c>
      <c r="J19" s="22" t="s">
        <v>114</v>
      </c>
      <c r="K19" s="64">
        <v>11.19</v>
      </c>
      <c r="L19" s="64"/>
      <c r="M19" s="31">
        <v>163</v>
      </c>
      <c r="N19" s="66">
        <v>14.95</v>
      </c>
      <c r="O19" s="70">
        <f t="shared" si="0"/>
        <v>19.578669499999997</v>
      </c>
      <c r="P19" s="23"/>
      <c r="Q19" s="7"/>
      <c r="R19" s="15"/>
      <c r="S19" s="26">
        <v>0</v>
      </c>
      <c r="T19" s="23"/>
      <c r="U19" s="47" t="s">
        <v>84</v>
      </c>
    </row>
    <row r="20" spans="1:21" x14ac:dyDescent="0.2">
      <c r="A20" s="58">
        <f t="shared" si="3"/>
        <v>14</v>
      </c>
      <c r="B20" s="9" t="s">
        <v>30</v>
      </c>
      <c r="C20" s="37">
        <v>1</v>
      </c>
      <c r="D20" s="48" t="s">
        <v>62</v>
      </c>
      <c r="E20" s="34">
        <v>2.7</v>
      </c>
      <c r="F20" s="34">
        <f>E20*$C20</f>
        <v>2.7</v>
      </c>
      <c r="G20" s="23"/>
      <c r="H20" s="15"/>
      <c r="I20" s="15"/>
      <c r="J20" s="21"/>
      <c r="K20" s="64"/>
      <c r="L20" s="64"/>
      <c r="M20" s="32"/>
      <c r="N20" s="66"/>
      <c r="O20" s="70" t="str">
        <f t="shared" si="0"/>
        <v xml:space="preserve"> </v>
      </c>
      <c r="P20" s="23"/>
      <c r="Q20" s="7"/>
      <c r="R20" s="15"/>
      <c r="S20" s="26">
        <v>4</v>
      </c>
      <c r="T20" s="23" t="s">
        <v>102</v>
      </c>
      <c r="U20" s="47" t="s">
        <v>85</v>
      </c>
    </row>
    <row r="21" spans="1:21" x14ac:dyDescent="0.2">
      <c r="A21" s="59" t="s">
        <v>18</v>
      </c>
      <c r="B21" s="7"/>
      <c r="C21" s="28"/>
      <c r="D21" s="23"/>
      <c r="E21" s="15"/>
      <c r="F21" s="15"/>
      <c r="G21" s="23"/>
      <c r="H21" s="15"/>
      <c r="I21" s="15"/>
      <c r="J21" s="21"/>
      <c r="K21" s="64"/>
      <c r="L21" s="64"/>
      <c r="M21" s="32"/>
      <c r="N21" s="66"/>
      <c r="O21" s="70" t="str">
        <f t="shared" si="0"/>
        <v xml:space="preserve"> </v>
      </c>
      <c r="P21" s="23"/>
      <c r="Q21" s="7"/>
      <c r="R21" s="15"/>
      <c r="S21" s="26"/>
      <c r="T21" s="23"/>
      <c r="U21" s="47"/>
    </row>
    <row r="22" spans="1:21" x14ac:dyDescent="0.2">
      <c r="A22" s="58">
        <f>A20+1</f>
        <v>15</v>
      </c>
      <c r="B22" s="7" t="s">
        <v>29</v>
      </c>
      <c r="C22" s="28">
        <v>1</v>
      </c>
      <c r="D22" s="23"/>
      <c r="E22" s="15"/>
      <c r="F22" s="15"/>
      <c r="G22" s="23"/>
      <c r="H22" s="15"/>
      <c r="I22" s="15"/>
      <c r="J22" s="33" t="s">
        <v>121</v>
      </c>
      <c r="K22" s="34">
        <v>6.93</v>
      </c>
      <c r="L22" s="34">
        <f>K22*$C22</f>
        <v>6.93</v>
      </c>
      <c r="M22" s="75">
        <v>1475</v>
      </c>
      <c r="N22" s="76">
        <v>4.95</v>
      </c>
      <c r="O22" s="70">
        <f t="shared" si="0"/>
        <v>6.4825695000000003</v>
      </c>
      <c r="P22" s="23"/>
      <c r="Q22" s="7"/>
      <c r="R22" s="15"/>
      <c r="S22" s="26">
        <v>4</v>
      </c>
      <c r="T22" s="23"/>
      <c r="U22" s="47" t="s">
        <v>86</v>
      </c>
    </row>
    <row r="23" spans="1:21" x14ac:dyDescent="0.2">
      <c r="A23" s="59"/>
      <c r="B23" s="7" t="s">
        <v>20</v>
      </c>
      <c r="C23" s="28"/>
      <c r="D23" s="23"/>
      <c r="E23" s="15"/>
      <c r="F23" s="15"/>
      <c r="G23" s="23"/>
      <c r="H23" s="15"/>
      <c r="I23" s="15"/>
      <c r="J23" s="22"/>
      <c r="K23" s="64"/>
      <c r="L23" s="64"/>
      <c r="M23" s="32"/>
      <c r="N23" s="66"/>
      <c r="O23" s="70" t="str">
        <f t="shared" si="0"/>
        <v xml:space="preserve"> </v>
      </c>
      <c r="P23" s="23"/>
      <c r="Q23" s="7"/>
      <c r="R23" s="15"/>
      <c r="S23" s="26"/>
      <c r="T23" s="23"/>
      <c r="U23" s="47"/>
    </row>
    <row r="24" spans="1:21" x14ac:dyDescent="0.2">
      <c r="A24" s="58">
        <f>A22+1</f>
        <v>16</v>
      </c>
      <c r="B24" s="7" t="s">
        <v>24</v>
      </c>
      <c r="C24" s="28">
        <v>1</v>
      </c>
      <c r="D24" s="20" t="s">
        <v>63</v>
      </c>
      <c r="E24" s="15">
        <v>12.65</v>
      </c>
      <c r="F24" s="15"/>
      <c r="G24" s="33" t="s">
        <v>64</v>
      </c>
      <c r="H24" s="34">
        <v>7.56</v>
      </c>
      <c r="I24" s="34">
        <f>H24</f>
        <v>7.56</v>
      </c>
      <c r="J24" s="22" t="s">
        <v>118</v>
      </c>
      <c r="K24" s="64">
        <v>13.93</v>
      </c>
      <c r="L24" s="64"/>
      <c r="M24" s="31">
        <v>987</v>
      </c>
      <c r="N24" s="66">
        <v>8.9499999999999993</v>
      </c>
      <c r="O24" s="70">
        <f t="shared" si="0"/>
        <v>11.721009499999999</v>
      </c>
      <c r="P24" s="23"/>
      <c r="Q24" s="7"/>
      <c r="R24" s="15"/>
      <c r="S24" s="26">
        <v>2</v>
      </c>
      <c r="T24" s="23" t="s">
        <v>37</v>
      </c>
      <c r="U24" s="47" t="s">
        <v>87</v>
      </c>
    </row>
    <row r="25" spans="1:21" x14ac:dyDescent="0.2">
      <c r="A25" s="58">
        <f t="shared" ref="A25:A26" si="4">A24+1</f>
        <v>17</v>
      </c>
      <c r="B25" s="7" t="s">
        <v>22</v>
      </c>
      <c r="C25" s="28">
        <v>2</v>
      </c>
      <c r="D25" s="23" t="s">
        <v>41</v>
      </c>
      <c r="E25" s="15"/>
      <c r="F25" s="15"/>
      <c r="G25" s="23"/>
      <c r="H25" s="15"/>
      <c r="I25" s="15"/>
      <c r="J25" s="33" t="s">
        <v>117</v>
      </c>
      <c r="K25" s="34">
        <v>2.73</v>
      </c>
      <c r="L25" s="34">
        <f>K25*$C25</f>
        <v>5.46</v>
      </c>
      <c r="M25" s="31">
        <v>1314</v>
      </c>
      <c r="N25" s="66">
        <f>1.95*2</f>
        <v>3.9</v>
      </c>
      <c r="O25" s="70">
        <f t="shared" si="0"/>
        <v>5.1074789999999997</v>
      </c>
      <c r="P25" s="23" t="s">
        <v>65</v>
      </c>
      <c r="Q25" s="7"/>
      <c r="R25" s="15"/>
      <c r="S25" s="26">
        <v>3</v>
      </c>
      <c r="T25" s="23" t="s">
        <v>38</v>
      </c>
      <c r="U25" s="47" t="s">
        <v>88</v>
      </c>
    </row>
    <row r="26" spans="1:21" x14ac:dyDescent="0.2">
      <c r="A26" s="58">
        <f t="shared" si="4"/>
        <v>18</v>
      </c>
      <c r="B26" s="7" t="s">
        <v>23</v>
      </c>
      <c r="C26" s="28">
        <v>1</v>
      </c>
      <c r="D26" s="23"/>
      <c r="E26" s="15"/>
      <c r="F26" s="15"/>
      <c r="G26" s="23"/>
      <c r="H26" s="15"/>
      <c r="I26" s="15"/>
      <c r="J26" s="33" t="s">
        <v>120</v>
      </c>
      <c r="K26" s="34">
        <v>4.13</v>
      </c>
      <c r="L26" s="34">
        <f>K26*$C26</f>
        <v>4.13</v>
      </c>
      <c r="M26" s="31">
        <v>876</v>
      </c>
      <c r="N26" s="66">
        <v>2.95</v>
      </c>
      <c r="O26" s="70">
        <f t="shared" si="0"/>
        <v>3.8633495</v>
      </c>
      <c r="P26" s="23" t="s">
        <v>65</v>
      </c>
      <c r="Q26" s="7"/>
      <c r="R26" s="15"/>
      <c r="S26" s="26">
        <v>0</v>
      </c>
      <c r="T26" s="23"/>
      <c r="U26" s="47" t="s">
        <v>89</v>
      </c>
    </row>
    <row r="27" spans="1:21" x14ac:dyDescent="0.2">
      <c r="A27" s="59"/>
      <c r="B27" s="7" t="s">
        <v>21</v>
      </c>
      <c r="C27" s="28"/>
      <c r="D27" s="23"/>
      <c r="E27" s="15"/>
      <c r="F27" s="15"/>
      <c r="G27" s="23"/>
      <c r="H27" s="15"/>
      <c r="I27" s="15"/>
      <c r="J27" s="21"/>
      <c r="K27" s="64"/>
      <c r="L27" s="64"/>
      <c r="M27" s="77"/>
      <c r="N27" s="76"/>
      <c r="O27" s="70" t="str">
        <f>IF(N27=""," ",N27*$O$3)</f>
        <v xml:space="preserve"> </v>
      </c>
      <c r="P27" s="23"/>
      <c r="Q27" s="7"/>
      <c r="R27" s="15"/>
      <c r="S27" s="26"/>
      <c r="T27" s="23"/>
      <c r="U27" s="47"/>
    </row>
    <row r="28" spans="1:21" x14ac:dyDescent="0.2">
      <c r="A28" s="58">
        <f>A26+1</f>
        <v>19</v>
      </c>
      <c r="B28" s="7" t="s">
        <v>19</v>
      </c>
      <c r="C28" s="28">
        <v>1</v>
      </c>
      <c r="D28" s="23"/>
      <c r="E28" s="15"/>
      <c r="F28" s="15"/>
      <c r="G28" s="23"/>
      <c r="H28" s="15"/>
      <c r="I28" s="15"/>
      <c r="J28" s="86" t="s">
        <v>119</v>
      </c>
      <c r="K28" s="78">
        <v>13.93</v>
      </c>
      <c r="L28" s="78"/>
      <c r="M28" s="75">
        <v>1363</v>
      </c>
      <c r="N28" s="76">
        <v>9.9499999999999993</v>
      </c>
      <c r="O28" s="70">
        <f>IF(N28=""," ",N28*$O$3)</f>
        <v>13.030619499999998</v>
      </c>
      <c r="P28" s="23"/>
      <c r="Q28" s="7"/>
      <c r="R28" s="15"/>
      <c r="S28" s="26">
        <v>0</v>
      </c>
      <c r="T28" s="23"/>
      <c r="U28" s="47" t="s">
        <v>18</v>
      </c>
    </row>
    <row r="29" spans="1:21" x14ac:dyDescent="0.2">
      <c r="A29" s="59" t="s">
        <v>25</v>
      </c>
      <c r="B29" s="7"/>
      <c r="C29" s="28"/>
      <c r="D29" s="23"/>
      <c r="E29" s="15"/>
      <c r="F29" s="15"/>
      <c r="G29" s="23"/>
      <c r="H29" s="15"/>
      <c r="I29" s="15"/>
      <c r="J29" s="21"/>
      <c r="K29" s="64"/>
      <c r="L29" s="64"/>
      <c r="M29" s="32"/>
      <c r="N29" s="66"/>
      <c r="O29" s="70" t="str">
        <f t="shared" si="0"/>
        <v xml:space="preserve"> </v>
      </c>
      <c r="P29" s="23"/>
      <c r="Q29" s="7"/>
      <c r="R29" s="15"/>
      <c r="S29" s="26"/>
      <c r="T29" s="23"/>
      <c r="U29" s="47"/>
    </row>
    <row r="30" spans="1:21" x14ac:dyDescent="0.2">
      <c r="A30" s="58">
        <f>A28+1</f>
        <v>20</v>
      </c>
      <c r="B30" s="7" t="s">
        <v>26</v>
      </c>
      <c r="C30" s="28">
        <v>1</v>
      </c>
      <c r="D30" s="23"/>
      <c r="E30" s="15"/>
      <c r="F30" s="15"/>
      <c r="G30" s="23"/>
      <c r="H30" s="15"/>
      <c r="I30" s="15"/>
      <c r="J30" s="21"/>
      <c r="K30" s="64"/>
      <c r="L30" s="64"/>
      <c r="M30" s="32"/>
      <c r="N30" s="66"/>
      <c r="O30" s="70" t="str">
        <f t="shared" si="0"/>
        <v xml:space="preserve"> </v>
      </c>
      <c r="P30" s="35" t="s">
        <v>13</v>
      </c>
      <c r="Q30" s="36"/>
      <c r="R30" s="34"/>
      <c r="S30" s="26" t="s">
        <v>13</v>
      </c>
      <c r="T30" s="23"/>
      <c r="U30" s="47" t="s">
        <v>90</v>
      </c>
    </row>
    <row r="31" spans="1:21" x14ac:dyDescent="0.2">
      <c r="A31" s="58">
        <f t="shared" ref="A31:A43" si="5">A30+1</f>
        <v>21</v>
      </c>
      <c r="B31" s="7" t="s">
        <v>181</v>
      </c>
      <c r="C31" s="28">
        <v>1</v>
      </c>
      <c r="D31" s="20" t="s">
        <v>66</v>
      </c>
      <c r="E31" s="15">
        <v>17.61</v>
      </c>
      <c r="F31" s="15"/>
      <c r="G31" s="23"/>
      <c r="H31" s="15"/>
      <c r="I31" s="15"/>
      <c r="J31" s="33" t="s">
        <v>124</v>
      </c>
      <c r="K31" s="34">
        <v>5.53</v>
      </c>
      <c r="L31" s="34">
        <f>K31*$C31</f>
        <v>5.53</v>
      </c>
      <c r="M31" s="31">
        <v>937</v>
      </c>
      <c r="N31" s="66">
        <v>3.95</v>
      </c>
      <c r="O31" s="70">
        <f t="shared" si="0"/>
        <v>5.1729595000000002</v>
      </c>
      <c r="P31" s="23"/>
      <c r="Q31" s="7"/>
      <c r="R31" s="15"/>
      <c r="S31" s="26">
        <v>0</v>
      </c>
      <c r="T31" s="23"/>
      <c r="U31" s="47" t="s">
        <v>91</v>
      </c>
    </row>
    <row r="32" spans="1:21" x14ac:dyDescent="0.2">
      <c r="A32" s="58">
        <f t="shared" si="5"/>
        <v>22</v>
      </c>
      <c r="B32" s="7" t="s">
        <v>182</v>
      </c>
      <c r="C32" s="28">
        <v>1</v>
      </c>
      <c r="D32" s="20" t="s">
        <v>67</v>
      </c>
      <c r="E32" s="15">
        <v>14.67</v>
      </c>
      <c r="F32" s="15"/>
      <c r="G32" s="23"/>
      <c r="H32" s="15"/>
      <c r="I32" s="15"/>
      <c r="J32" s="33" t="s">
        <v>125</v>
      </c>
      <c r="K32" s="34">
        <v>6.85</v>
      </c>
      <c r="L32" s="34">
        <f>K32*$C32</f>
        <v>6.85</v>
      </c>
      <c r="M32" s="31">
        <v>909</v>
      </c>
      <c r="N32" s="66">
        <v>4.95</v>
      </c>
      <c r="O32" s="70">
        <f t="shared" si="0"/>
        <v>6.4825695000000003</v>
      </c>
      <c r="P32" s="23"/>
      <c r="Q32" s="7"/>
      <c r="R32" s="15"/>
      <c r="S32" s="26">
        <v>0</v>
      </c>
      <c r="T32" s="23"/>
      <c r="U32" s="47" t="s">
        <v>92</v>
      </c>
    </row>
    <row r="33" spans="1:21" x14ac:dyDescent="0.2">
      <c r="A33" s="58">
        <f t="shared" si="5"/>
        <v>23</v>
      </c>
      <c r="B33" s="7" t="s">
        <v>180</v>
      </c>
      <c r="C33" s="28">
        <v>1</v>
      </c>
      <c r="D33" s="23"/>
      <c r="E33" s="15"/>
      <c r="F33" s="15"/>
      <c r="G33" s="23"/>
      <c r="H33" s="15"/>
      <c r="I33" s="15"/>
      <c r="J33" s="33" t="s">
        <v>126</v>
      </c>
      <c r="K33" s="34">
        <f>17.5/3</f>
        <v>5.833333333333333</v>
      </c>
      <c r="L33" s="34">
        <f>K33*$C33</f>
        <v>5.833333333333333</v>
      </c>
      <c r="M33" s="31">
        <v>571</v>
      </c>
      <c r="N33" s="66">
        <v>12.5</v>
      </c>
      <c r="O33" s="70">
        <f t="shared" si="0"/>
        <v>16.370124999999998</v>
      </c>
      <c r="P33" s="23"/>
      <c r="Q33" s="7"/>
      <c r="R33" s="15"/>
      <c r="S33" s="26" t="s">
        <v>40</v>
      </c>
      <c r="T33" s="23" t="s">
        <v>127</v>
      </c>
      <c r="U33" s="47" t="s">
        <v>93</v>
      </c>
    </row>
    <row r="34" spans="1:21" x14ac:dyDescent="0.2">
      <c r="A34" s="58">
        <f t="shared" si="5"/>
        <v>24</v>
      </c>
      <c r="B34" s="7" t="s">
        <v>169</v>
      </c>
      <c r="C34" s="28">
        <v>3</v>
      </c>
      <c r="D34" s="23"/>
      <c r="E34" s="15"/>
      <c r="F34" s="15"/>
      <c r="G34" s="33" t="s">
        <v>69</v>
      </c>
      <c r="H34" s="34">
        <v>2.31</v>
      </c>
      <c r="I34" s="34">
        <f>H34/10*$C34</f>
        <v>0.69300000000000006</v>
      </c>
      <c r="J34" s="22" t="s">
        <v>141</v>
      </c>
      <c r="K34" s="64">
        <f>3*0.97</f>
        <v>2.91</v>
      </c>
      <c r="L34" s="64"/>
      <c r="M34" s="32"/>
      <c r="N34" s="66"/>
      <c r="O34" s="70" t="str">
        <f t="shared" si="0"/>
        <v xml:space="preserve"> </v>
      </c>
      <c r="P34" s="23"/>
      <c r="Q34" s="7"/>
      <c r="R34" s="15"/>
      <c r="S34" s="26">
        <v>0</v>
      </c>
      <c r="T34" s="23" t="s">
        <v>142</v>
      </c>
      <c r="U34" s="47" t="s">
        <v>95</v>
      </c>
    </row>
    <row r="35" spans="1:21" x14ac:dyDescent="0.2">
      <c r="A35" s="58">
        <f t="shared" si="5"/>
        <v>25</v>
      </c>
      <c r="B35" s="7" t="s">
        <v>170</v>
      </c>
      <c r="C35" s="28">
        <v>1</v>
      </c>
      <c r="D35" s="23"/>
      <c r="E35" s="15"/>
      <c r="F35" s="15"/>
      <c r="G35" s="33" t="s">
        <v>70</v>
      </c>
      <c r="H35" s="34">
        <v>0.44</v>
      </c>
      <c r="I35" s="34">
        <f>H35*$C35</f>
        <v>0.44</v>
      </c>
      <c r="J35" s="22" t="s">
        <v>143</v>
      </c>
      <c r="K35" s="64">
        <v>0.97</v>
      </c>
      <c r="L35" s="64"/>
      <c r="M35" s="32"/>
      <c r="N35" s="66"/>
      <c r="O35" s="70" t="str">
        <f t="shared" si="0"/>
        <v xml:space="preserve"> </v>
      </c>
      <c r="P35" s="23"/>
      <c r="Q35" s="7"/>
      <c r="R35" s="15"/>
      <c r="S35" s="26">
        <v>0</v>
      </c>
      <c r="T35" s="23" t="s">
        <v>71</v>
      </c>
      <c r="U35" s="47" t="s">
        <v>96</v>
      </c>
    </row>
    <row r="36" spans="1:21" x14ac:dyDescent="0.2">
      <c r="A36" s="58">
        <f t="shared" si="5"/>
        <v>26</v>
      </c>
      <c r="B36" s="7" t="s">
        <v>171</v>
      </c>
      <c r="C36" s="28">
        <v>1</v>
      </c>
      <c r="D36" s="23"/>
      <c r="E36" s="15"/>
      <c r="F36" s="15"/>
      <c r="G36" s="20" t="s">
        <v>72</v>
      </c>
      <c r="H36" s="15">
        <v>3.78</v>
      </c>
      <c r="I36" s="15"/>
      <c r="J36" s="33" t="s">
        <v>139</v>
      </c>
      <c r="K36" s="34">
        <v>1.75</v>
      </c>
      <c r="L36" s="34">
        <f>K36*$C36</f>
        <v>1.75</v>
      </c>
      <c r="M36" s="32"/>
      <c r="N36" s="66"/>
      <c r="O36" s="70" t="str">
        <f t="shared" si="0"/>
        <v xml:space="preserve"> </v>
      </c>
      <c r="P36" s="23"/>
      <c r="Q36" s="7"/>
      <c r="R36" s="15"/>
      <c r="S36" s="26">
        <v>0</v>
      </c>
      <c r="T36" s="23" t="s">
        <v>144</v>
      </c>
      <c r="U36" s="47" t="s">
        <v>97</v>
      </c>
    </row>
    <row r="37" spans="1:21" x14ac:dyDescent="0.2">
      <c r="A37" s="58">
        <f t="shared" si="5"/>
        <v>27</v>
      </c>
      <c r="B37" s="7" t="s">
        <v>176</v>
      </c>
      <c r="C37" s="37">
        <v>1</v>
      </c>
      <c r="D37" s="23"/>
      <c r="E37" s="15"/>
      <c r="F37" s="42"/>
      <c r="G37" s="23"/>
      <c r="H37" s="7"/>
      <c r="I37" s="42"/>
      <c r="J37" s="33" t="s">
        <v>109</v>
      </c>
      <c r="K37" s="34">
        <v>6.93</v>
      </c>
      <c r="L37" s="34">
        <f>K37*$C37</f>
        <v>6.93</v>
      </c>
      <c r="M37" s="31">
        <v>1152</v>
      </c>
      <c r="N37" s="66">
        <v>4.95</v>
      </c>
      <c r="O37" s="70">
        <f t="shared" si="0"/>
        <v>6.4825695000000003</v>
      </c>
      <c r="P37" s="23"/>
      <c r="Q37" s="7"/>
      <c r="R37" s="42"/>
      <c r="S37" s="44"/>
      <c r="T37" s="43"/>
      <c r="U37" s="47" t="s">
        <v>98</v>
      </c>
    </row>
    <row r="38" spans="1:21" x14ac:dyDescent="0.2">
      <c r="A38" s="58">
        <f t="shared" si="5"/>
        <v>28</v>
      </c>
      <c r="B38" s="7" t="s">
        <v>55</v>
      </c>
      <c r="C38" s="37">
        <v>4</v>
      </c>
      <c r="D38" s="20" t="s">
        <v>56</v>
      </c>
      <c r="E38" s="15" t="s">
        <v>147</v>
      </c>
      <c r="F38" s="42"/>
      <c r="G38" s="23"/>
      <c r="H38" s="7"/>
      <c r="I38" s="42"/>
      <c r="J38" s="33" t="s">
        <v>132</v>
      </c>
      <c r="K38" s="34">
        <f>1.53</f>
        <v>1.53</v>
      </c>
      <c r="L38" s="34">
        <f>K38*$C38</f>
        <v>6.12</v>
      </c>
      <c r="M38" s="32"/>
      <c r="N38" s="66"/>
      <c r="O38" s="70" t="str">
        <f t="shared" si="0"/>
        <v xml:space="preserve"> </v>
      </c>
      <c r="P38" s="23"/>
      <c r="Q38" s="7"/>
      <c r="R38" s="42"/>
      <c r="S38" s="44"/>
      <c r="T38" s="43" t="s">
        <v>133</v>
      </c>
      <c r="U38" s="47" t="s">
        <v>99</v>
      </c>
    </row>
    <row r="39" spans="1:21" x14ac:dyDescent="0.2">
      <c r="A39" s="58">
        <f t="shared" si="5"/>
        <v>29</v>
      </c>
      <c r="B39" s="7" t="s">
        <v>179</v>
      </c>
      <c r="C39" s="37">
        <v>1</v>
      </c>
      <c r="D39" s="20"/>
      <c r="E39" s="41"/>
      <c r="F39" s="42"/>
      <c r="G39" s="23"/>
      <c r="H39" s="7"/>
      <c r="I39" s="42"/>
      <c r="J39" s="33" t="s">
        <v>137</v>
      </c>
      <c r="K39" s="34">
        <v>1.95</v>
      </c>
      <c r="L39" s="34">
        <f>K39*$C39</f>
        <v>1.95</v>
      </c>
      <c r="M39" s="31">
        <v>2336</v>
      </c>
      <c r="N39" s="66">
        <f xml:space="preserve"> 2 *0.75</f>
        <v>1.5</v>
      </c>
      <c r="O39" s="70">
        <f t="shared" si="0"/>
        <v>1.9644149999999998</v>
      </c>
      <c r="P39" s="23" t="s">
        <v>140</v>
      </c>
      <c r="Q39" s="7"/>
      <c r="R39" s="42"/>
      <c r="S39" s="44"/>
      <c r="T39" s="43" t="s">
        <v>128</v>
      </c>
      <c r="U39" s="47" t="s">
        <v>164</v>
      </c>
    </row>
    <row r="40" spans="1:21" x14ac:dyDescent="0.2">
      <c r="A40" s="58">
        <f t="shared" si="5"/>
        <v>30</v>
      </c>
      <c r="B40" s="7" t="s">
        <v>175</v>
      </c>
      <c r="C40" s="37">
        <v>4</v>
      </c>
      <c r="D40" s="20"/>
      <c r="E40" s="41"/>
      <c r="F40" s="42"/>
      <c r="G40" s="23"/>
      <c r="H40" s="7"/>
      <c r="I40" s="42"/>
      <c r="J40" s="33" t="s">
        <v>134</v>
      </c>
      <c r="K40" s="34">
        <v>2.09</v>
      </c>
      <c r="L40" s="34"/>
      <c r="M40" s="31"/>
      <c r="N40" s="66"/>
      <c r="O40" s="70"/>
      <c r="P40" s="23"/>
      <c r="Q40" s="7"/>
      <c r="R40" s="42"/>
      <c r="S40" s="44"/>
      <c r="T40" s="43" t="s">
        <v>148</v>
      </c>
      <c r="U40" s="47" t="s">
        <v>164</v>
      </c>
    </row>
    <row r="41" spans="1:21" x14ac:dyDescent="0.2">
      <c r="A41" s="58">
        <f t="shared" si="5"/>
        <v>31</v>
      </c>
      <c r="B41" s="7" t="s">
        <v>173</v>
      </c>
      <c r="C41" s="37">
        <v>4</v>
      </c>
      <c r="D41" s="23"/>
      <c r="E41" s="7"/>
      <c r="F41" s="42"/>
      <c r="G41" s="23"/>
      <c r="H41" s="7"/>
      <c r="I41" s="42"/>
      <c r="J41" s="33" t="s">
        <v>136</v>
      </c>
      <c r="K41" s="34">
        <v>1.39</v>
      </c>
      <c r="L41" s="34"/>
      <c r="M41" s="32"/>
      <c r="N41" s="66"/>
      <c r="O41" s="70" t="str">
        <f t="shared" si="0"/>
        <v xml:space="preserve"> </v>
      </c>
      <c r="P41" s="23"/>
      <c r="Q41" s="7"/>
      <c r="R41" s="42"/>
      <c r="S41" s="44"/>
      <c r="T41" s="43" t="s">
        <v>148</v>
      </c>
      <c r="U41" s="47" t="s">
        <v>164</v>
      </c>
    </row>
    <row r="42" spans="1:21" x14ac:dyDescent="0.2">
      <c r="A42" s="58">
        <f t="shared" si="5"/>
        <v>32</v>
      </c>
      <c r="B42" s="7" t="s">
        <v>174</v>
      </c>
      <c r="C42" s="37">
        <v>4</v>
      </c>
      <c r="D42" s="23"/>
      <c r="E42" s="7"/>
      <c r="F42" s="42"/>
      <c r="G42" s="23"/>
      <c r="H42" s="7"/>
      <c r="I42" s="42"/>
      <c r="J42" s="33" t="s">
        <v>135</v>
      </c>
      <c r="K42" s="34">
        <v>1.39</v>
      </c>
      <c r="L42" s="79"/>
      <c r="M42" s="32"/>
      <c r="N42" s="66"/>
      <c r="O42" s="70" t="str">
        <f t="shared" si="0"/>
        <v xml:space="preserve"> </v>
      </c>
      <c r="P42" s="23"/>
      <c r="Q42" s="7"/>
      <c r="R42" s="42"/>
      <c r="S42" s="44"/>
      <c r="T42" s="43" t="s">
        <v>148</v>
      </c>
      <c r="U42" s="47" t="s">
        <v>164</v>
      </c>
    </row>
    <row r="43" spans="1:21" ht="17" thickBot="1" x14ac:dyDescent="0.25">
      <c r="A43" s="60">
        <f t="shared" si="5"/>
        <v>33</v>
      </c>
      <c r="B43" s="54" t="s">
        <v>186</v>
      </c>
      <c r="C43" s="50">
        <v>1</v>
      </c>
      <c r="D43" s="51"/>
      <c r="E43" s="54"/>
      <c r="F43" s="52"/>
      <c r="G43" s="51"/>
      <c r="H43" s="54"/>
      <c r="I43" s="52"/>
      <c r="J43" s="81" t="s">
        <v>185</v>
      </c>
      <c r="K43" s="88">
        <v>0.15</v>
      </c>
      <c r="L43" s="88">
        <f>K43*$C43</f>
        <v>0.15</v>
      </c>
      <c r="M43" s="53"/>
      <c r="N43" s="71"/>
      <c r="O43" s="72" t="str">
        <f t="shared" si="0"/>
        <v xml:space="preserve"> </v>
      </c>
      <c r="P43" s="51"/>
      <c r="Q43" s="54"/>
      <c r="R43" s="52"/>
      <c r="S43" s="55"/>
      <c r="T43" s="49" t="s">
        <v>148</v>
      </c>
      <c r="U43" s="56" t="s">
        <v>164</v>
      </c>
    </row>
    <row r="44" spans="1:21" x14ac:dyDescent="0.2">
      <c r="A44" s="4"/>
      <c r="B44" s="80" t="s">
        <v>138</v>
      </c>
    </row>
    <row r="45" spans="1:21" x14ac:dyDescent="0.2">
      <c r="A45" s="4"/>
    </row>
    <row r="46" spans="1:21" x14ac:dyDescent="0.2">
      <c r="A46" s="4"/>
    </row>
    <row r="47" spans="1:21" x14ac:dyDescent="0.2">
      <c r="A47" s="4"/>
    </row>
    <row r="48" spans="1:21" x14ac:dyDescent="0.2">
      <c r="A48" s="4"/>
      <c r="U48" s="7"/>
    </row>
    <row r="49" spans="1:1" x14ac:dyDescent="0.2">
      <c r="A49" s="4"/>
    </row>
    <row r="50" spans="1:1" x14ac:dyDescent="0.2">
      <c r="A50" s="4"/>
    </row>
    <row r="51" spans="1:1" x14ac:dyDescent="0.2">
      <c r="A51" s="4"/>
    </row>
  </sheetData>
  <mergeCells count="1">
    <mergeCell ref="A2:B2"/>
  </mergeCells>
  <phoneticPr fontId="14" type="noConversion"/>
  <hyperlinks>
    <hyperlink ref="D18" r:id="rId1"/>
    <hyperlink ref="D6" r:id="rId2" display="690-1000-ND"/>
    <hyperlink ref="D7" r:id="rId3"/>
    <hyperlink ref="M24" r:id="rId4" display="https://www.adafruit.com/products/987"/>
    <hyperlink ref="M28" r:id="rId5" display="https://www.adafruit.com/products/1363"/>
    <hyperlink ref="M25" r:id="rId6" display="https://www.adafruit.com/products/1314"/>
    <hyperlink ref="M26" r:id="rId7" display="https://www.adafruit.com/products/876"/>
    <hyperlink ref="M6" r:id="rId8" display="https://www.adafruit.com/products/3055"/>
    <hyperlink ref="J6" r:id="rId9"/>
    <hyperlink ref="J7" r:id="rId10"/>
    <hyperlink ref="J10" r:id="rId11"/>
    <hyperlink ref="M10" r:id="rId12" display="https://www.adafruit.com/products/814"/>
    <hyperlink ref="D10" r:id="rId13"/>
    <hyperlink ref="D13" r:id="rId14"/>
    <hyperlink ref="D16" r:id="rId15"/>
    <hyperlink ref="D17" r:id="rId16"/>
    <hyperlink ref="M37" r:id="rId17" display="https://www.adafruit.com/products/1152"/>
    <hyperlink ref="D38" r:id="rId18"/>
    <hyperlink ref="M7" r:id="rId19" display="https://www.adafruit.com/products/2756"/>
    <hyperlink ref="M16" r:id="rId20" display="https://www.adafruit.com/products/1504"/>
    <hyperlink ref="M17" r:id="rId21" display="https://www.adafruit.com/products/1445"/>
    <hyperlink ref="D19" r:id="rId22"/>
    <hyperlink ref="M19" r:id="rId23" display="https://www.adafruit.com/products/163"/>
    <hyperlink ref="D20" r:id="rId24"/>
    <hyperlink ref="M22" r:id="rId25" display="https://www.adafruit.com/products/1475"/>
    <hyperlink ref="D24" r:id="rId26"/>
    <hyperlink ref="D31" r:id="rId27"/>
    <hyperlink ref="D32" r:id="rId28"/>
    <hyperlink ref="M32" r:id="rId29" display="https://www.adafruit.com/products/909"/>
    <hyperlink ref="M31" r:id="rId30" display="https://www.adafruit.com/products/937"/>
    <hyperlink ref="M33" r:id="rId31" display="https://www.adafruit.com/products/571"/>
    <hyperlink ref="M11" r:id="rId32" display="https://www.adafruit.com/products/1294"/>
    <hyperlink ref="D11" r:id="rId33"/>
    <hyperlink ref="M15" r:id="rId34" display="https://www.adafruit.com/products/481"/>
    <hyperlink ref="G6" r:id="rId35"/>
    <hyperlink ref="G7" r:id="rId36"/>
    <hyperlink ref="G10" r:id="rId37"/>
    <hyperlink ref="G16" r:id="rId38"/>
    <hyperlink ref="G17" r:id="rId39"/>
    <hyperlink ref="G19" r:id="rId40"/>
    <hyperlink ref="G24" r:id="rId41"/>
    <hyperlink ref="G35" r:id="rId42"/>
    <hyperlink ref="G34" r:id="rId43"/>
    <hyperlink ref="G36" r:id="rId44"/>
    <hyperlink ref="J8" r:id="rId45"/>
    <hyperlink ref="J37" r:id="rId46"/>
    <hyperlink ref="J15" r:id="rId47"/>
    <hyperlink ref="J16" r:id="rId48"/>
    <hyperlink ref="J17" r:id="rId49"/>
    <hyperlink ref="J18" r:id="rId50"/>
    <hyperlink ref="J22" r:id="rId51" display="1475-Ada"/>
    <hyperlink ref="J25" r:id="rId52"/>
    <hyperlink ref="J24" r:id="rId53"/>
    <hyperlink ref="J28" r:id="rId54"/>
    <hyperlink ref="J26" r:id="rId55"/>
    <hyperlink ref="R8" r:id="rId56" display="https://www.amazon.ca/External-Battery-RAVPower-Portable-Technology/dp/B00Y9KFIH2/"/>
    <hyperlink ref="J13" r:id="rId57"/>
    <hyperlink ref="J14" r:id="rId58"/>
    <hyperlink ref="J31" r:id="rId59"/>
    <hyperlink ref="J32" r:id="rId60"/>
    <hyperlink ref="J33" r:id="rId61"/>
    <hyperlink ref="M39" r:id="rId62" display="https://www.adafruit.com/products/2336"/>
    <hyperlink ref="J11" r:id="rId63"/>
    <hyperlink ref="J38" r:id="rId64"/>
    <hyperlink ref="J39" r:id="rId65"/>
    <hyperlink ref="J41" r:id="rId66" display="1976P"/>
    <hyperlink ref="J43" r:id="rId67"/>
    <hyperlink ref="J36" r:id="rId68"/>
    <hyperlink ref="J40" r:id="rId69"/>
    <hyperlink ref="J34" r:id="rId70"/>
    <hyperlink ref="J35" r:id="rId71"/>
    <hyperlink ref="J42" r:id="rId72"/>
  </hyperlinks>
  <printOptions horizontalCentered="1"/>
  <pageMargins left="0.5" right="0.5" top="0.5" bottom="0.5" header="0.3" footer="0.3"/>
  <pageSetup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Instrument - parts list</vt:lpstr>
      <vt:lpstr>Parts list - Vendor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cp:lastPrinted>2016-09-01T20:01:40Z</cp:lastPrinted>
  <dcterms:created xsi:type="dcterms:W3CDTF">2016-08-31T13:20:22Z</dcterms:created>
  <dcterms:modified xsi:type="dcterms:W3CDTF">2016-09-27T15:48:10Z</dcterms:modified>
</cp:coreProperties>
</file>