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6260" yWindow="0" windowWidth="15260" windowHeight="16620" tabRatio="500" firstSheet="4" activeTab="7"/>
  </bookViews>
  <sheets>
    <sheet name="Month Overview" sheetId="1" r:id="rId1"/>
    <sheet name="W1 " sheetId="2" r:id="rId2"/>
    <sheet name="W2" sheetId="3" r:id="rId3"/>
    <sheet name="W3" sheetId="4" r:id="rId4"/>
    <sheet name="W4" sheetId="5" r:id="rId5"/>
    <sheet name="W5" sheetId="6" r:id="rId6"/>
    <sheet name="Save Plan" sheetId="7" r:id="rId7"/>
    <sheet name="retire-math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8" l="1"/>
  <c r="F5" i="8"/>
  <c r="B15" i="8"/>
  <c r="B16" i="8"/>
  <c r="B17" i="8"/>
  <c r="B18" i="8"/>
  <c r="D18" i="8"/>
  <c r="B4" i="8"/>
  <c r="B7" i="8"/>
  <c r="B11" i="8"/>
  <c r="I13" i="8"/>
  <c r="I8" i="8"/>
  <c r="I6" i="8"/>
  <c r="I9" i="8"/>
  <c r="I10" i="8"/>
  <c r="I12" i="8"/>
  <c r="B19" i="8"/>
  <c r="D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D4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7" i="8"/>
  <c r="D16" i="8"/>
  <c r="D15" i="8"/>
  <c r="F6" i="8"/>
  <c r="F7" i="8"/>
  <c r="G27" i="7"/>
  <c r="G28" i="7"/>
  <c r="D22" i="7"/>
  <c r="D15" i="7"/>
  <c r="D8" i="7"/>
  <c r="D25" i="7"/>
  <c r="G21" i="7"/>
  <c r="G9" i="7"/>
  <c r="G11" i="7"/>
  <c r="G12" i="7"/>
  <c r="G14" i="7"/>
  <c r="G15" i="7"/>
  <c r="G19" i="7"/>
  <c r="G23" i="7"/>
  <c r="G24" i="7"/>
  <c r="D24" i="7"/>
  <c r="Q16" i="7"/>
  <c r="B2" i="7"/>
  <c r="B3" i="7"/>
  <c r="B4" i="7"/>
  <c r="J8" i="7"/>
  <c r="B5" i="7"/>
  <c r="M9" i="7"/>
  <c r="B6" i="7"/>
  <c r="B8" i="7"/>
  <c r="B9" i="7"/>
  <c r="B10" i="7"/>
  <c r="B12" i="7"/>
  <c r="B11" i="7"/>
  <c r="B13" i="7"/>
  <c r="B14" i="7"/>
  <c r="J11" i="7"/>
  <c r="J12" i="7"/>
  <c r="J13" i="7"/>
  <c r="M10" i="7"/>
  <c r="M11" i="7"/>
  <c r="V9" i="7"/>
  <c r="V10" i="7"/>
  <c r="P9" i="7"/>
  <c r="P10" i="7"/>
  <c r="K20" i="1"/>
  <c r="J20" i="1"/>
  <c r="K15" i="1"/>
  <c r="K14" i="1"/>
  <c r="G3" i="1"/>
  <c r="E3" i="1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B6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B5" i="6"/>
  <c r="I1" i="6"/>
  <c r="B2" i="1"/>
  <c r="B4" i="1"/>
  <c r="B38" i="1"/>
  <c r="B33" i="1"/>
  <c r="B28" i="1"/>
  <c r="B17" i="1"/>
  <c r="B11" i="1"/>
  <c r="B39" i="1"/>
  <c r="B40" i="1"/>
  <c r="F23" i="1"/>
  <c r="F17" i="1"/>
  <c r="F11" i="1"/>
  <c r="F25" i="1"/>
  <c r="F29" i="1"/>
  <c r="N4" i="1"/>
  <c r="M50" i="1"/>
  <c r="O40" i="1"/>
  <c r="Q40" i="1"/>
  <c r="S40" i="1"/>
  <c r="U40" i="1"/>
  <c r="W40" i="1"/>
  <c r="M40" i="1"/>
  <c r="O41" i="1"/>
  <c r="Q41" i="1"/>
  <c r="S41" i="1"/>
  <c r="U41" i="1"/>
  <c r="W41" i="1"/>
  <c r="M41" i="1"/>
  <c r="O42" i="1"/>
  <c r="Q42" i="1"/>
  <c r="S42" i="1"/>
  <c r="U42" i="1"/>
  <c r="W42" i="1"/>
  <c r="M42" i="1"/>
  <c r="O43" i="1"/>
  <c r="Q43" i="1"/>
  <c r="S43" i="1"/>
  <c r="U43" i="1"/>
  <c r="W43" i="1"/>
  <c r="M43" i="1"/>
  <c r="M45" i="1"/>
  <c r="O35" i="1"/>
  <c r="Q35" i="1"/>
  <c r="S35" i="1"/>
  <c r="U35" i="1"/>
  <c r="W35" i="1"/>
  <c r="M35" i="1"/>
  <c r="O36" i="1"/>
  <c r="Q36" i="1"/>
  <c r="S36" i="1"/>
  <c r="U36" i="1"/>
  <c r="W36" i="1"/>
  <c r="M36" i="1"/>
  <c r="M38" i="1"/>
  <c r="M13" i="1"/>
  <c r="M20" i="1"/>
  <c r="O7" i="1"/>
  <c r="Q7" i="1"/>
  <c r="S7" i="1"/>
  <c r="U7" i="1"/>
  <c r="W7" i="1"/>
  <c r="M7" i="1"/>
  <c r="O8" i="1"/>
  <c r="Q8" i="1"/>
  <c r="S8" i="1"/>
  <c r="U8" i="1"/>
  <c r="W8" i="1"/>
  <c r="M8" i="1"/>
  <c r="O9" i="1"/>
  <c r="Q9" i="1"/>
  <c r="S9" i="1"/>
  <c r="U9" i="1"/>
  <c r="W9" i="1"/>
  <c r="M9" i="1"/>
  <c r="M11" i="1"/>
  <c r="O24" i="1"/>
  <c r="Q24" i="1"/>
  <c r="S24" i="1"/>
  <c r="U24" i="1"/>
  <c r="W24" i="1"/>
  <c r="M24" i="1"/>
  <c r="O25" i="1"/>
  <c r="Q25" i="1"/>
  <c r="S25" i="1"/>
  <c r="U25" i="1"/>
  <c r="W25" i="1"/>
  <c r="M25" i="1"/>
  <c r="O28" i="1"/>
  <c r="Q28" i="1"/>
  <c r="S28" i="1"/>
  <c r="U28" i="1"/>
  <c r="W28" i="1"/>
  <c r="M28" i="1"/>
  <c r="O29" i="1"/>
  <c r="Q29" i="1"/>
  <c r="S29" i="1"/>
  <c r="U29" i="1"/>
  <c r="W29" i="1"/>
  <c r="M29" i="1"/>
  <c r="O30" i="1"/>
  <c r="Q30" i="1"/>
  <c r="S30" i="1"/>
  <c r="U30" i="1"/>
  <c r="W30" i="1"/>
  <c r="M30" i="1"/>
  <c r="O31" i="1"/>
  <c r="Q31" i="1"/>
  <c r="AA6" i="4"/>
  <c r="S31" i="1"/>
  <c r="AA6" i="5"/>
  <c r="U31" i="1"/>
  <c r="W31" i="1"/>
  <c r="M31" i="1"/>
  <c r="O32" i="1"/>
  <c r="Q32" i="1"/>
  <c r="S32" i="1"/>
  <c r="U32" i="1"/>
  <c r="W32" i="1"/>
  <c r="M32" i="1"/>
  <c r="M33" i="1"/>
  <c r="M51" i="1"/>
  <c r="M54" i="1"/>
  <c r="B1" i="6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AG6" i="5"/>
  <c r="AE6" i="5"/>
  <c r="AC6" i="5"/>
  <c r="Y6" i="5"/>
  <c r="W6" i="5"/>
  <c r="U6" i="5"/>
  <c r="S6" i="5"/>
  <c r="Q6" i="5"/>
  <c r="O6" i="5"/>
  <c r="M6" i="5"/>
  <c r="K6" i="5"/>
  <c r="I6" i="5"/>
  <c r="G6" i="5"/>
  <c r="E6" i="5"/>
  <c r="B6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B5" i="5"/>
  <c r="I1" i="5"/>
  <c r="B1" i="5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AG6" i="4"/>
  <c r="AE6" i="4"/>
  <c r="AC6" i="4"/>
  <c r="Y6" i="4"/>
  <c r="W6" i="4"/>
  <c r="U6" i="4"/>
  <c r="S6" i="4"/>
  <c r="Q6" i="4"/>
  <c r="O6" i="4"/>
  <c r="M6" i="4"/>
  <c r="K6" i="4"/>
  <c r="I6" i="4"/>
  <c r="G6" i="4"/>
  <c r="E6" i="4"/>
  <c r="B6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B5" i="4"/>
  <c r="J1" i="4"/>
  <c r="B1" i="4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B6" i="3"/>
  <c r="AG5" i="3"/>
  <c r="AE5" i="3"/>
  <c r="AC5" i="3"/>
  <c r="AA5" i="3"/>
  <c r="Y5" i="3"/>
  <c r="W5" i="3"/>
  <c r="U5" i="3"/>
  <c r="S5" i="3"/>
  <c r="Q5" i="3"/>
  <c r="O5" i="3"/>
  <c r="M5" i="3"/>
  <c r="K5" i="3"/>
  <c r="I5" i="3"/>
  <c r="G5" i="3"/>
  <c r="E5" i="3"/>
  <c r="B5" i="3"/>
  <c r="I1" i="3"/>
  <c r="B1" i="3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E6" i="2"/>
  <c r="B6" i="2"/>
  <c r="AG5" i="2"/>
  <c r="AE5" i="2"/>
  <c r="AC5" i="2"/>
  <c r="AA5" i="2"/>
  <c r="Y5" i="2"/>
  <c r="W5" i="2"/>
  <c r="U5" i="2"/>
  <c r="S5" i="2"/>
  <c r="Q5" i="2"/>
  <c r="O5" i="2"/>
  <c r="M5" i="2"/>
  <c r="K5" i="2"/>
  <c r="I5" i="2"/>
  <c r="G5" i="2"/>
  <c r="E5" i="2"/>
  <c r="B5" i="2"/>
  <c r="B1" i="2"/>
  <c r="B70" i="1"/>
  <c r="B71" i="1"/>
  <c r="B72" i="1"/>
  <c r="B73" i="1"/>
  <c r="N50" i="1"/>
  <c r="P40" i="1"/>
  <c r="R40" i="1"/>
  <c r="T40" i="1"/>
  <c r="V40" i="1"/>
  <c r="X40" i="1"/>
  <c r="N40" i="1"/>
  <c r="P41" i="1"/>
  <c r="R41" i="1"/>
  <c r="T41" i="1"/>
  <c r="V41" i="1"/>
  <c r="X41" i="1"/>
  <c r="N41" i="1"/>
  <c r="P42" i="1"/>
  <c r="R42" i="1"/>
  <c r="T42" i="1"/>
  <c r="V42" i="1"/>
  <c r="X42" i="1"/>
  <c r="N42" i="1"/>
  <c r="P43" i="1"/>
  <c r="R43" i="1"/>
  <c r="T43" i="1"/>
  <c r="V43" i="1"/>
  <c r="X43" i="1"/>
  <c r="N43" i="1"/>
  <c r="N45" i="1"/>
  <c r="P35" i="1"/>
  <c r="R35" i="1"/>
  <c r="T35" i="1"/>
  <c r="V35" i="1"/>
  <c r="X35" i="1"/>
  <c r="N35" i="1"/>
  <c r="P36" i="1"/>
  <c r="R36" i="1"/>
  <c r="T36" i="1"/>
  <c r="V36" i="1"/>
  <c r="X36" i="1"/>
  <c r="N36" i="1"/>
  <c r="N38" i="1"/>
  <c r="N20" i="1"/>
  <c r="P7" i="1"/>
  <c r="R7" i="1"/>
  <c r="T7" i="1"/>
  <c r="V7" i="1"/>
  <c r="X7" i="1"/>
  <c r="N7" i="1"/>
  <c r="P8" i="1"/>
  <c r="R8" i="1"/>
  <c r="T8" i="1"/>
  <c r="V8" i="1"/>
  <c r="X8" i="1"/>
  <c r="N8" i="1"/>
  <c r="P9" i="1"/>
  <c r="R9" i="1"/>
  <c r="T9" i="1"/>
  <c r="V9" i="1"/>
  <c r="X9" i="1"/>
  <c r="N9" i="1"/>
  <c r="N11" i="1"/>
  <c r="N51" i="1"/>
  <c r="N54" i="1"/>
  <c r="E54" i="1"/>
  <c r="N52" i="1"/>
  <c r="Z45" i="1"/>
  <c r="Y40" i="1"/>
  <c r="Y41" i="1"/>
  <c r="Y42" i="1"/>
  <c r="Y43" i="1"/>
  <c r="Y45" i="1"/>
  <c r="X45" i="1"/>
  <c r="W45" i="1"/>
  <c r="V45" i="1"/>
  <c r="U45" i="1"/>
  <c r="T45" i="1"/>
  <c r="S45" i="1"/>
  <c r="R45" i="1"/>
  <c r="Q45" i="1"/>
  <c r="P45" i="1"/>
  <c r="O45" i="1"/>
  <c r="Z43" i="1"/>
  <c r="Z42" i="1"/>
  <c r="B42" i="1"/>
  <c r="Z41" i="1"/>
  <c r="A41" i="1"/>
  <c r="Z40" i="1"/>
  <c r="Z38" i="1"/>
  <c r="Y35" i="1"/>
  <c r="Y36" i="1"/>
  <c r="Y38" i="1"/>
  <c r="X38" i="1"/>
  <c r="W38" i="1"/>
  <c r="V38" i="1"/>
  <c r="U38" i="1"/>
  <c r="T38" i="1"/>
  <c r="S38" i="1"/>
  <c r="R38" i="1"/>
  <c r="Q38" i="1"/>
  <c r="P38" i="1"/>
  <c r="O38" i="1"/>
  <c r="Z36" i="1"/>
  <c r="Z35" i="1"/>
  <c r="Z33" i="1"/>
  <c r="Y24" i="1"/>
  <c r="Y25" i="1"/>
  <c r="Y28" i="1"/>
  <c r="Y29" i="1"/>
  <c r="Y30" i="1"/>
  <c r="Y31" i="1"/>
  <c r="Y32" i="1"/>
  <c r="Y33" i="1"/>
  <c r="X24" i="1"/>
  <c r="X25" i="1"/>
  <c r="X28" i="1"/>
  <c r="X29" i="1"/>
  <c r="X30" i="1"/>
  <c r="X31" i="1"/>
  <c r="X32" i="1"/>
  <c r="X33" i="1"/>
  <c r="W33" i="1"/>
  <c r="V24" i="1"/>
  <c r="V25" i="1"/>
  <c r="V28" i="1"/>
  <c r="V29" i="1"/>
  <c r="V30" i="1"/>
  <c r="V31" i="1"/>
  <c r="V32" i="1"/>
  <c r="V33" i="1"/>
  <c r="U33" i="1"/>
  <c r="T24" i="1"/>
  <c r="T25" i="1"/>
  <c r="T28" i="1"/>
  <c r="T29" i="1"/>
  <c r="T30" i="1"/>
  <c r="T31" i="1"/>
  <c r="T32" i="1"/>
  <c r="T33" i="1"/>
  <c r="S33" i="1"/>
  <c r="R24" i="1"/>
  <c r="R25" i="1"/>
  <c r="R28" i="1"/>
  <c r="R29" i="1"/>
  <c r="R30" i="1"/>
  <c r="R31" i="1"/>
  <c r="R32" i="1"/>
  <c r="R33" i="1"/>
  <c r="Q33" i="1"/>
  <c r="P24" i="1"/>
  <c r="P25" i="1"/>
  <c r="P28" i="1"/>
  <c r="P29" i="1"/>
  <c r="P30" i="1"/>
  <c r="P31" i="1"/>
  <c r="P32" i="1"/>
  <c r="P33" i="1"/>
  <c r="O33" i="1"/>
  <c r="N24" i="1"/>
  <c r="N25" i="1"/>
  <c r="N28" i="1"/>
  <c r="N29" i="1"/>
  <c r="N30" i="1"/>
  <c r="N31" i="1"/>
  <c r="N32" i="1"/>
  <c r="N33" i="1"/>
  <c r="Z32" i="1"/>
  <c r="Z31" i="1"/>
  <c r="Z30" i="1"/>
  <c r="Z29" i="1"/>
  <c r="Z28" i="1"/>
  <c r="F26" i="1"/>
  <c r="Z25" i="1"/>
  <c r="Z24" i="1"/>
  <c r="J19" i="1"/>
  <c r="J23" i="1"/>
  <c r="I23" i="1"/>
  <c r="D21" i="1"/>
  <c r="XFD20" i="1"/>
  <c r="K19" i="1"/>
  <c r="G19" i="1"/>
  <c r="J13" i="1"/>
  <c r="J17" i="1"/>
  <c r="I17" i="1"/>
  <c r="C17" i="1"/>
  <c r="D15" i="1"/>
  <c r="D14" i="1"/>
  <c r="K13" i="1"/>
  <c r="G13" i="1"/>
  <c r="D13" i="1"/>
  <c r="Z11" i="1"/>
  <c r="Y7" i="1"/>
  <c r="Y8" i="1"/>
  <c r="Y9" i="1"/>
  <c r="Y11" i="1"/>
  <c r="X11" i="1"/>
  <c r="W11" i="1"/>
  <c r="V11" i="1"/>
  <c r="U11" i="1"/>
  <c r="T11" i="1"/>
  <c r="S11" i="1"/>
  <c r="R11" i="1"/>
  <c r="Q11" i="1"/>
  <c r="P11" i="1"/>
  <c r="O11" i="1"/>
  <c r="I11" i="1"/>
  <c r="C11" i="1"/>
  <c r="J10" i="1"/>
  <c r="Z9" i="1"/>
  <c r="Z8" i="1"/>
  <c r="J8" i="1"/>
  <c r="D8" i="1"/>
  <c r="Z7" i="1"/>
  <c r="J7" i="1"/>
  <c r="D7" i="1"/>
</calcChain>
</file>

<file path=xl/sharedStrings.xml><?xml version="1.0" encoding="utf-8"?>
<sst xmlns="http://schemas.openxmlformats.org/spreadsheetml/2006/main" count="600" uniqueCount="260">
  <si>
    <t>DATE</t>
  </si>
  <si>
    <t>Total Budgeted</t>
  </si>
  <si>
    <t>Fun</t>
  </si>
  <si>
    <t>Food</t>
  </si>
  <si>
    <t>Transportation</t>
  </si>
  <si>
    <t>Personal Care</t>
  </si>
  <si>
    <t>Shopping</t>
  </si>
  <si>
    <t>FV, 7%, 40</t>
  </si>
  <si>
    <t>Date</t>
  </si>
  <si>
    <t>Lodgings</t>
  </si>
  <si>
    <t>Bars</t>
  </si>
  <si>
    <t xml:space="preserve">Activities </t>
  </si>
  <si>
    <t>Groceries</t>
  </si>
  <si>
    <t>Booze</t>
  </si>
  <si>
    <t>Restaurants</t>
  </si>
  <si>
    <t>Gas</t>
  </si>
  <si>
    <t>Gas to Ali</t>
  </si>
  <si>
    <t>Charlie Card</t>
  </si>
  <si>
    <t>MBTA Parking</t>
  </si>
  <si>
    <t>Uber</t>
  </si>
  <si>
    <t>Assorted Travel</t>
  </si>
  <si>
    <t>Car Maint</t>
  </si>
  <si>
    <t>Body Cleaning</t>
  </si>
  <si>
    <t>House Cleaning</t>
  </si>
  <si>
    <t>Budgeted</t>
  </si>
  <si>
    <t>Left for Week</t>
  </si>
  <si>
    <t>Total Expenses</t>
  </si>
  <si>
    <t>Total</t>
  </si>
  <si>
    <t xml:space="preserve">Park </t>
  </si>
  <si>
    <t>Month</t>
  </si>
  <si>
    <t>Lodging</t>
  </si>
  <si>
    <t>Bar</t>
  </si>
  <si>
    <t>Income</t>
  </si>
  <si>
    <t>Extra Income</t>
  </si>
  <si>
    <t>Left</t>
  </si>
  <si>
    <t>Mandatory Expenses: Out</t>
  </si>
  <si>
    <t>Adjustable Epenses</t>
  </si>
  <si>
    <t>Total Projected</t>
  </si>
  <si>
    <t>Total Actual</t>
  </si>
  <si>
    <t>W1P</t>
  </si>
  <si>
    <t>W1A</t>
  </si>
  <si>
    <t>W2P</t>
  </si>
  <si>
    <t>W2A</t>
  </si>
  <si>
    <t>W3P</t>
  </si>
  <si>
    <t>W3A</t>
  </si>
  <si>
    <t>W4P</t>
  </si>
  <si>
    <t>W4A</t>
  </si>
  <si>
    <t>W5P</t>
  </si>
  <si>
    <t>W5A</t>
  </si>
  <si>
    <t>Validation</t>
  </si>
  <si>
    <t>Debts</t>
  </si>
  <si>
    <t>Current Balance</t>
  </si>
  <si>
    <t>EOM Balance</t>
  </si>
  <si>
    <t>Savings- Short Term</t>
  </si>
  <si>
    <t>FV of Monthly Savings</t>
  </si>
  <si>
    <t>Account</t>
  </si>
  <si>
    <t>Balance</t>
  </si>
  <si>
    <t>FV End of Savings</t>
  </si>
  <si>
    <t>Car Loan</t>
  </si>
  <si>
    <t>Emergency Savings</t>
  </si>
  <si>
    <t>Cow Loan</t>
  </si>
  <si>
    <t>Tufts</t>
  </si>
  <si>
    <t>Student Loans, Ali</t>
  </si>
  <si>
    <t>Vacation</t>
  </si>
  <si>
    <t>Car Fix Fund</t>
  </si>
  <si>
    <t>Incurred Debts</t>
  </si>
  <si>
    <t>Savings- Mid Term, 5</t>
  </si>
  <si>
    <t>Subscriptions</t>
  </si>
  <si>
    <t>Penfed Balance</t>
  </si>
  <si>
    <t>House</t>
  </si>
  <si>
    <t>Spotify/U</t>
  </si>
  <si>
    <t>USAA Balance</t>
  </si>
  <si>
    <t>Crypto</t>
  </si>
  <si>
    <t>Netflix/U</t>
  </si>
  <si>
    <t>AMEX Balance</t>
  </si>
  <si>
    <t>VT House</t>
  </si>
  <si>
    <t>Fitness</t>
  </si>
  <si>
    <t>Protein/Preworkout</t>
  </si>
  <si>
    <t>Ali Therapy</t>
  </si>
  <si>
    <t>Bills</t>
  </si>
  <si>
    <t>Savings- Long Term, 30</t>
  </si>
  <si>
    <t>Ali Nutrition</t>
  </si>
  <si>
    <t>Cell Phone on Penfed CASh</t>
  </si>
  <si>
    <t>Retirement</t>
  </si>
  <si>
    <t>Jack Wifi</t>
  </si>
  <si>
    <t>Bond Support Fund</t>
  </si>
  <si>
    <t>Ali Wifi</t>
  </si>
  <si>
    <t>Jack Electric</t>
  </si>
  <si>
    <t>Bump Rows</t>
  </si>
  <si>
    <t>Ali Electric</t>
  </si>
  <si>
    <t>EZPass</t>
  </si>
  <si>
    <t>Gas Around Town</t>
  </si>
  <si>
    <t>Jack Rent</t>
  </si>
  <si>
    <t>Total Savings</t>
  </si>
  <si>
    <t>Ali Rent</t>
  </si>
  <si>
    <t xml:space="preserve">Savings Percentage </t>
  </si>
  <si>
    <t>Ali Charlie Card</t>
  </si>
  <si>
    <t xml:space="preserve">Insurance </t>
  </si>
  <si>
    <t>Left to Spend</t>
  </si>
  <si>
    <t>Life Insurance</t>
  </si>
  <si>
    <t>Car/Renters Insurance</t>
  </si>
  <si>
    <t>Car Mainteance</t>
  </si>
  <si>
    <t>Cash</t>
  </si>
  <si>
    <t>Cash for next Month</t>
  </si>
  <si>
    <t>Total Mandatory Expenses</t>
  </si>
  <si>
    <t>Last Month Balance</t>
  </si>
  <si>
    <t xml:space="preserve">Total </t>
  </si>
  <si>
    <t>Cash in Account</t>
  </si>
  <si>
    <t>Big Purchaeses</t>
  </si>
  <si>
    <t>Likely Cost</t>
  </si>
  <si>
    <t>Actual Cost</t>
  </si>
  <si>
    <t>pending, autopay</t>
  </si>
  <si>
    <t>next mo</t>
  </si>
  <si>
    <t>Ali change over:</t>
  </si>
  <si>
    <t>paid</t>
  </si>
  <si>
    <t>wifi payment</t>
  </si>
  <si>
    <t>passover carryover</t>
  </si>
  <si>
    <t>electric payment</t>
  </si>
  <si>
    <t>rent (get her checks)</t>
  </si>
  <si>
    <t>Total Adjustable P v A</t>
  </si>
  <si>
    <t>pending</t>
  </si>
  <si>
    <t>Over/Under</t>
  </si>
  <si>
    <t>Left EOM</t>
  </si>
  <si>
    <t>check in, pending</t>
  </si>
  <si>
    <t>9th, autopay</t>
  </si>
  <si>
    <t>Cash for Month</t>
  </si>
  <si>
    <t>done</t>
  </si>
  <si>
    <t>autopay</t>
  </si>
  <si>
    <t>Sum</t>
  </si>
  <si>
    <t>Bal</t>
  </si>
  <si>
    <t>retirement x, pend</t>
  </si>
  <si>
    <t>Wife Pay</t>
  </si>
  <si>
    <t>Paychecks Prev month</t>
  </si>
  <si>
    <t>Total wife paycheck</t>
  </si>
  <si>
    <t>Husband Pay</t>
  </si>
  <si>
    <t>Payechecks per month</t>
  </si>
  <si>
    <t>Total husband paycheck</t>
  </si>
  <si>
    <r>
      <t xml:space="preserve">Mandatory Expenses: In </t>
    </r>
    <r>
      <rPr>
        <b/>
        <i/>
        <sz val="12"/>
        <color rgb="FF000000"/>
        <rFont val="Calibri"/>
      </rPr>
      <t>THIS COMES FROM SAVINGS PLAN</t>
    </r>
  </si>
  <si>
    <t>N/A</t>
  </si>
  <si>
    <t>Savings Reqs per month</t>
  </si>
  <si>
    <t>Savings Breakdown</t>
  </si>
  <si>
    <t>Efund Savings</t>
  </si>
  <si>
    <t>Emergency Fund</t>
  </si>
  <si>
    <t>Retirement Roth</t>
  </si>
  <si>
    <t>Vacation House</t>
  </si>
  <si>
    <t xml:space="preserve">Tufts </t>
  </si>
  <si>
    <t>Vacation Fund</t>
  </si>
  <si>
    <t>Efund MMF</t>
  </si>
  <si>
    <t>Location 1</t>
  </si>
  <si>
    <t xml:space="preserve"> </t>
  </si>
  <si>
    <t>Goal: Downpayment</t>
  </si>
  <si>
    <t>Goal: Retire</t>
  </si>
  <si>
    <t>Goal: Buy Land + Initial Seed</t>
  </si>
  <si>
    <t>Goal: Spending Money</t>
  </si>
  <si>
    <t>Amount:</t>
  </si>
  <si>
    <t>Goal: Vacation every 24 mo</t>
  </si>
  <si>
    <t>House Fund</t>
  </si>
  <si>
    <t>Type:</t>
  </si>
  <si>
    <t>Savings Fund</t>
  </si>
  <si>
    <t>(Cycle 1, YR 1~5)</t>
  </si>
  <si>
    <t>Equity</t>
  </si>
  <si>
    <t>Bond</t>
  </si>
  <si>
    <t>Savings Acc</t>
  </si>
  <si>
    <t>Savings Account</t>
  </si>
  <si>
    <t>IR:</t>
  </si>
  <si>
    <t xml:space="preserve">Type: </t>
  </si>
  <si>
    <t>Equity Fund</t>
  </si>
  <si>
    <t xml:space="preserve">IR: </t>
  </si>
  <si>
    <t>Vaca House</t>
  </si>
  <si>
    <t>Present Value:</t>
  </si>
  <si>
    <t>Monthly Deposit:</t>
  </si>
  <si>
    <t>Present Value</t>
  </si>
  <si>
    <t>Roth Contribution Allowance</t>
  </si>
  <si>
    <t>Years:</t>
  </si>
  <si>
    <t>Months</t>
  </si>
  <si>
    <t>1 yr outlook</t>
  </si>
  <si>
    <t>Monthly Deposit</t>
  </si>
  <si>
    <t>Monthly Contribution</t>
  </si>
  <si>
    <t>Yearly Contribution</t>
  </si>
  <si>
    <t>Monthly Contributoin</t>
  </si>
  <si>
    <t>YR Deposit</t>
  </si>
  <si>
    <t>Retirement Age:</t>
  </si>
  <si>
    <t>Value end of Savings</t>
  </si>
  <si>
    <t xml:space="preserve">Location 2 </t>
  </si>
  <si>
    <t xml:space="preserve">Years in Cycle </t>
  </si>
  <si>
    <t>Current Age</t>
  </si>
  <si>
    <t>Value at end of savings:</t>
  </si>
  <si>
    <t>Shortfall</t>
  </si>
  <si>
    <t>Jack Income</t>
  </si>
  <si>
    <t>MMF</t>
  </si>
  <si>
    <t>Value end of Cycle</t>
  </si>
  <si>
    <t>Savings Years</t>
  </si>
  <si>
    <t>Ali Income</t>
  </si>
  <si>
    <t>Interest</t>
  </si>
  <si>
    <t>Amount</t>
  </si>
  <si>
    <t>LT Cap Gains Rate</t>
  </si>
  <si>
    <t>Shortfall?</t>
  </si>
  <si>
    <t>Savings Rate</t>
  </si>
  <si>
    <t>Taxes</t>
  </si>
  <si>
    <t>Left to Reinvest</t>
  </si>
  <si>
    <t>(Cycle 2, YR 5-10)</t>
  </si>
  <si>
    <t>Location 3</t>
  </si>
  <si>
    <t>Bond Fund</t>
  </si>
  <si>
    <t>1 YR CD</t>
  </si>
  <si>
    <t>1 YR outlook</t>
  </si>
  <si>
    <t>Years in Cycle</t>
  </si>
  <si>
    <t>Total E Savings Now</t>
  </si>
  <si>
    <t>Shortcoming</t>
  </si>
  <si>
    <t>E Savings 1 YR Outlook</t>
  </si>
  <si>
    <t>x</t>
  </si>
  <si>
    <t>Expense</t>
  </si>
  <si>
    <t>True Int</t>
  </si>
  <si>
    <t>Yearly Withdrawal</t>
  </si>
  <si>
    <t>(Change)</t>
  </si>
  <si>
    <t>Retire</t>
  </si>
  <si>
    <t>40 years FV</t>
  </si>
  <si>
    <t>Bond Support</t>
  </si>
  <si>
    <t>Age</t>
  </si>
  <si>
    <t>Social Security</t>
  </si>
  <si>
    <t>Target</t>
  </si>
  <si>
    <t>Years</t>
  </si>
  <si>
    <t>Total Yearly Spend</t>
  </si>
  <si>
    <t>Rate</t>
  </si>
  <si>
    <t>Retirement Savings</t>
  </si>
  <si>
    <t>Year Payment</t>
  </si>
  <si>
    <t>Monthly</t>
  </si>
  <si>
    <t>Year</t>
  </si>
  <si>
    <t>Withdrawal</t>
  </si>
  <si>
    <t>Remainder</t>
  </si>
  <si>
    <t>Retirement Rate</t>
  </si>
  <si>
    <t>Monthly Bonds</t>
  </si>
  <si>
    <t>Monthly Roth</t>
  </si>
  <si>
    <t>Stocks</t>
  </si>
  <si>
    <t>Bonds</t>
  </si>
  <si>
    <t>Calc Rates:</t>
  </si>
  <si>
    <t>Monthly With.</t>
  </si>
  <si>
    <t>B2</t>
  </si>
  <si>
    <t>B3</t>
  </si>
  <si>
    <t>cell map</t>
  </si>
  <si>
    <t>exp_ratio</t>
  </si>
  <si>
    <t>retire_age</t>
  </si>
  <si>
    <t>now_age</t>
  </si>
  <si>
    <t>B5</t>
  </si>
  <si>
    <t>B6</t>
  </si>
  <si>
    <t>My monthly</t>
  </si>
  <si>
    <t>Ali Monthly</t>
  </si>
  <si>
    <t>Yearly Pay</t>
  </si>
  <si>
    <t>my_monthly</t>
  </si>
  <si>
    <t>other_monthly</t>
  </si>
  <si>
    <t>B8</t>
  </si>
  <si>
    <t>B9</t>
  </si>
  <si>
    <t>tgt_live_std</t>
  </si>
  <si>
    <t>F4</t>
  </si>
  <si>
    <t>ror_retirement</t>
  </si>
  <si>
    <t>F12</t>
  </si>
  <si>
    <t>ira_rate</t>
  </si>
  <si>
    <t>support_rate</t>
  </si>
  <si>
    <t>I7</t>
  </si>
  <si>
    <t>years_support</t>
  </si>
  <si>
    <t>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</si>
</sst>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000%"/>
    <numFmt numFmtId="167" formatCode="&quot;$&quot;#,##0;[Red]\-&quot;$&quot;#,##0"/>
    <numFmt numFmtId="168" formatCode="&quot;$&quot;#,##0.00;[Red]\-&quot;$&quot;#,##0.00"/>
    <numFmt numFmtId="169" formatCode="&quot;$&quot;#,##0.00;[Red]&quot;$&quot;#,##0.00"/>
  </numFmts>
  <fonts count="15" x14ac:knownFonts="1">
    <font>
      <sz val="12"/>
      <color rgb="FF000000"/>
      <name val="Calibri"/>
    </font>
    <font>
      <i/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i/>
      <sz val="12"/>
      <color rgb="FF000000"/>
      <name val="Calibri"/>
    </font>
    <font>
      <i/>
      <u/>
      <sz val="12"/>
      <color rgb="FF000000"/>
      <name val="Calibri"/>
    </font>
    <font>
      <i/>
      <u/>
      <sz val="12"/>
      <color rgb="FF00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2"/>
      <color rgb="FF0061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C6EFCE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0">
    <xf numFmtId="0" fontId="0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0" fillId="0" borderId="0" xfId="0" applyFont="1" applyAlignment="1"/>
    <xf numFmtId="8" fontId="0" fillId="0" borderId="0" xfId="0" applyNumberFormat="1" applyFont="1"/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4" fillId="0" borderId="0" xfId="0" applyFont="1"/>
    <xf numFmtId="0" fontId="0" fillId="0" borderId="9" xfId="0" applyFont="1" applyBorder="1"/>
    <xf numFmtId="0" fontId="0" fillId="0" borderId="11" xfId="0" applyFont="1" applyBorder="1"/>
    <xf numFmtId="0" fontId="0" fillId="0" borderId="12" xfId="0" applyFont="1" applyBorder="1"/>
    <xf numFmtId="6" fontId="0" fillId="0" borderId="12" xfId="0" applyNumberFormat="1" applyFont="1" applyBorder="1"/>
    <xf numFmtId="0" fontId="0" fillId="0" borderId="14" xfId="0" applyFont="1" applyBorder="1"/>
    <xf numFmtId="0" fontId="0" fillId="0" borderId="16" xfId="0" applyFont="1" applyBorder="1"/>
    <xf numFmtId="6" fontId="0" fillId="0" borderId="16" xfId="0" applyNumberFormat="1" applyFont="1" applyBorder="1"/>
    <xf numFmtId="0" fontId="0" fillId="0" borderId="18" xfId="0" applyFont="1" applyBorder="1" applyAlignment="1"/>
    <xf numFmtId="0" fontId="0" fillId="0" borderId="19" xfId="0" applyFont="1" applyBorder="1" applyAlignment="1"/>
    <xf numFmtId="0" fontId="3" fillId="0" borderId="0" xfId="0" applyFont="1" applyAlignment="1"/>
    <xf numFmtId="0" fontId="0" fillId="0" borderId="18" xfId="0" applyFont="1" applyBorder="1"/>
    <xf numFmtId="0" fontId="0" fillId="0" borderId="19" xfId="0" applyFont="1" applyBorder="1"/>
    <xf numFmtId="6" fontId="0" fillId="0" borderId="18" xfId="0" applyNumberFormat="1" applyFont="1" applyBorder="1" applyAlignment="1"/>
    <xf numFmtId="0" fontId="0" fillId="0" borderId="19" xfId="0" applyFont="1" applyBorder="1" applyAlignment="1"/>
    <xf numFmtId="0" fontId="2" fillId="0" borderId="19" xfId="0" applyFont="1" applyBorder="1"/>
    <xf numFmtId="0" fontId="0" fillId="0" borderId="20" xfId="0" applyFont="1" applyBorder="1"/>
    <xf numFmtId="8" fontId="0" fillId="0" borderId="4" xfId="0" applyNumberFormat="1" applyFont="1" applyBorder="1"/>
    <xf numFmtId="0" fontId="0" fillId="0" borderId="21" xfId="0" applyFont="1" applyBorder="1"/>
    <xf numFmtId="0" fontId="1" fillId="0" borderId="7" xfId="0" applyFont="1" applyBorder="1" applyAlignment="1"/>
    <xf numFmtId="17" fontId="0" fillId="2" borderId="22" xfId="0" applyNumberFormat="1" applyFont="1" applyFill="1" applyBorder="1" applyAlignment="1"/>
    <xf numFmtId="2" fontId="0" fillId="0" borderId="12" xfId="0" applyNumberFormat="1" applyFont="1" applyBorder="1"/>
    <xf numFmtId="6" fontId="0" fillId="0" borderId="0" xfId="0" applyNumberFormat="1" applyFont="1"/>
    <xf numFmtId="2" fontId="0" fillId="0" borderId="16" xfId="0" applyNumberFormat="1" applyFont="1" applyBorder="1"/>
    <xf numFmtId="0" fontId="1" fillId="0" borderId="23" xfId="0" applyFont="1" applyBorder="1"/>
    <xf numFmtId="8" fontId="0" fillId="0" borderId="24" xfId="0" applyNumberFormat="1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28" xfId="0" applyFont="1" applyBorder="1"/>
    <xf numFmtId="0" fontId="1" fillId="0" borderId="29" xfId="0" applyFont="1" applyBorder="1"/>
    <xf numFmtId="0" fontId="1" fillId="0" borderId="31" xfId="0" applyFont="1" applyBorder="1" applyAlignment="1">
      <alignment horizontal="center"/>
    </xf>
    <xf numFmtId="0" fontId="1" fillId="0" borderId="33" xfId="0" applyFont="1" applyBorder="1"/>
    <xf numFmtId="0" fontId="1" fillId="0" borderId="34" xfId="0" applyFont="1" applyBorder="1"/>
    <xf numFmtId="0" fontId="5" fillId="0" borderId="9" xfId="0" applyFont="1" applyBorder="1"/>
    <xf numFmtId="0" fontId="1" fillId="0" borderId="12" xfId="0" applyFont="1" applyBorder="1"/>
    <xf numFmtId="0" fontId="1" fillId="0" borderId="19" xfId="0" applyFont="1" applyBorder="1"/>
    <xf numFmtId="0" fontId="1" fillId="0" borderId="18" xfId="0" applyFont="1" applyBorder="1"/>
    <xf numFmtId="0" fontId="0" fillId="0" borderId="37" xfId="0" applyFont="1" applyBorder="1"/>
    <xf numFmtId="0" fontId="0" fillId="0" borderId="38" xfId="0" applyFont="1" applyBorder="1"/>
    <xf numFmtId="0" fontId="0" fillId="0" borderId="39" xfId="0" applyFont="1" applyBorder="1"/>
    <xf numFmtId="0" fontId="0" fillId="0" borderId="40" xfId="0" applyFont="1" applyBorder="1"/>
    <xf numFmtId="8" fontId="0" fillId="0" borderId="18" xfId="0" applyNumberFormat="1" applyFont="1" applyBorder="1"/>
    <xf numFmtId="8" fontId="0" fillId="0" borderId="13" xfId="0" applyNumberFormat="1" applyFont="1" applyBorder="1"/>
    <xf numFmtId="0" fontId="0" fillId="0" borderId="41" xfId="0" applyFont="1" applyBorder="1"/>
    <xf numFmtId="0" fontId="0" fillId="0" borderId="42" xfId="0" applyFont="1" applyBorder="1" applyAlignment="1"/>
    <xf numFmtId="0" fontId="0" fillId="0" borderId="42" xfId="0" applyFont="1" applyBorder="1"/>
    <xf numFmtId="164" fontId="0" fillId="0" borderId="42" xfId="0" applyNumberFormat="1" applyFont="1" applyBorder="1"/>
    <xf numFmtId="0" fontId="0" fillId="0" borderId="43" xfId="0" applyFont="1" applyBorder="1"/>
    <xf numFmtId="0" fontId="0" fillId="0" borderId="45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40" xfId="0" applyFont="1" applyBorder="1" applyAlignment="1"/>
    <xf numFmtId="164" fontId="0" fillId="0" borderId="18" xfId="0" applyNumberFormat="1" applyFont="1" applyBorder="1" applyAlignment="1"/>
    <xf numFmtId="0" fontId="0" fillId="0" borderId="10" xfId="0" applyFont="1" applyBorder="1" applyAlignment="1"/>
    <xf numFmtId="0" fontId="0" fillId="0" borderId="46" xfId="0" applyFont="1" applyBorder="1"/>
    <xf numFmtId="0" fontId="0" fillId="0" borderId="47" xfId="0" applyFont="1" applyBorder="1"/>
    <xf numFmtId="8" fontId="0" fillId="0" borderId="12" xfId="0" applyNumberFormat="1" applyFont="1" applyBorder="1"/>
    <xf numFmtId="0" fontId="0" fillId="0" borderId="34" xfId="0" applyFont="1" applyBorder="1"/>
    <xf numFmtId="0" fontId="0" fillId="0" borderId="33" xfId="0" applyFont="1" applyBorder="1"/>
    <xf numFmtId="0" fontId="1" fillId="0" borderId="9" xfId="0" applyFont="1" applyBorder="1"/>
    <xf numFmtId="0" fontId="1" fillId="0" borderId="21" xfId="0" applyFont="1" applyBorder="1"/>
    <xf numFmtId="0" fontId="1" fillId="0" borderId="11" xfId="0" applyFont="1" applyBorder="1"/>
    <xf numFmtId="0" fontId="1" fillId="0" borderId="28" xfId="0" applyFont="1" applyBorder="1"/>
    <xf numFmtId="0" fontId="1" fillId="0" borderId="32" xfId="0" applyFont="1" applyBorder="1"/>
    <xf numFmtId="0" fontId="1" fillId="0" borderId="35" xfId="0" applyFont="1" applyBorder="1"/>
    <xf numFmtId="44" fontId="0" fillId="0" borderId="42" xfId="0" applyNumberFormat="1" applyFont="1" applyBorder="1" applyAlignment="1"/>
    <xf numFmtId="8" fontId="0" fillId="0" borderId="42" xfId="0" applyNumberFormat="1" applyFont="1" applyBorder="1"/>
    <xf numFmtId="164" fontId="0" fillId="0" borderId="10" xfId="0" applyNumberFormat="1" applyFont="1" applyBorder="1"/>
    <xf numFmtId="164" fontId="0" fillId="0" borderId="18" xfId="0" applyNumberFormat="1" applyFont="1" applyBorder="1"/>
    <xf numFmtId="6" fontId="0" fillId="0" borderId="10" xfId="0" applyNumberFormat="1" applyFont="1" applyBorder="1"/>
    <xf numFmtId="2" fontId="0" fillId="0" borderId="10" xfId="0" applyNumberFormat="1" applyFont="1" applyBorder="1"/>
    <xf numFmtId="165" fontId="0" fillId="0" borderId="10" xfId="0" applyNumberFormat="1" applyFont="1" applyBorder="1" applyAlignment="1"/>
    <xf numFmtId="44" fontId="0" fillId="0" borderId="12" xfId="0" applyNumberFormat="1" applyFont="1" applyBorder="1"/>
    <xf numFmtId="164" fontId="0" fillId="0" borderId="12" xfId="0" applyNumberFormat="1" applyFont="1" applyBorder="1"/>
    <xf numFmtId="0" fontId="6" fillId="0" borderId="43" xfId="0" applyFont="1" applyBorder="1"/>
    <xf numFmtId="8" fontId="0" fillId="0" borderId="10" xfId="0" applyNumberFormat="1" applyFont="1" applyBorder="1" applyAlignment="1"/>
    <xf numFmtId="8" fontId="0" fillId="0" borderId="37" xfId="0" applyNumberFormat="1" applyFont="1" applyBorder="1"/>
    <xf numFmtId="6" fontId="0" fillId="0" borderId="10" xfId="0" applyNumberFormat="1" applyFont="1" applyBorder="1" applyAlignment="1"/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5" xfId="0" applyFont="1" applyBorder="1" applyAlignment="1">
      <alignment horizontal="center"/>
    </xf>
    <xf numFmtId="8" fontId="0" fillId="0" borderId="11" xfId="0" applyNumberFormat="1" applyFont="1" applyBorder="1"/>
    <xf numFmtId="0" fontId="0" fillId="0" borderId="48" xfId="0" applyFont="1" applyBorder="1"/>
    <xf numFmtId="0" fontId="0" fillId="0" borderId="49" xfId="0" applyFont="1" applyBorder="1"/>
    <xf numFmtId="9" fontId="0" fillId="0" borderId="12" xfId="0" applyNumberFormat="1" applyFont="1" applyBorder="1"/>
    <xf numFmtId="8" fontId="0" fillId="0" borderId="10" xfId="0" applyNumberFormat="1" applyFont="1" applyBorder="1"/>
    <xf numFmtId="0" fontId="0" fillId="0" borderId="50" xfId="0" applyFont="1" applyBorder="1"/>
    <xf numFmtId="8" fontId="0" fillId="0" borderId="16" xfId="0" applyNumberFormat="1" applyFont="1" applyBorder="1"/>
    <xf numFmtId="0" fontId="0" fillId="0" borderId="51" xfId="0" applyFont="1" applyBorder="1"/>
    <xf numFmtId="0" fontId="0" fillId="0" borderId="32" xfId="0" applyFont="1" applyBorder="1"/>
    <xf numFmtId="0" fontId="0" fillId="0" borderId="1" xfId="0" applyFont="1" applyBorder="1"/>
    <xf numFmtId="8" fontId="0" fillId="0" borderId="3" xfId="0" applyNumberFormat="1" applyFont="1" applyBorder="1"/>
    <xf numFmtId="0" fontId="0" fillId="0" borderId="43" xfId="0" applyFont="1" applyBorder="1" applyAlignment="1"/>
    <xf numFmtId="8" fontId="0" fillId="0" borderId="45" xfId="0" applyNumberFormat="1" applyFont="1" applyBorder="1"/>
    <xf numFmtId="8" fontId="0" fillId="0" borderId="53" xfId="0" applyNumberFormat="1" applyFont="1" applyBorder="1"/>
    <xf numFmtId="8" fontId="0" fillId="0" borderId="15" xfId="0" applyNumberFormat="1" applyFont="1" applyBorder="1"/>
    <xf numFmtId="0" fontId="0" fillId="0" borderId="15" xfId="0" applyFont="1" applyBorder="1"/>
    <xf numFmtId="0" fontId="0" fillId="0" borderId="17" xfId="0" applyFont="1" applyBorder="1"/>
    <xf numFmtId="6" fontId="0" fillId="0" borderId="19" xfId="0" applyNumberFormat="1" applyFont="1" applyBorder="1"/>
    <xf numFmtId="0" fontId="1" fillId="0" borderId="9" xfId="0" applyFont="1" applyBorder="1" applyAlignment="1"/>
    <xf numFmtId="0" fontId="1" fillId="0" borderId="32" xfId="0" applyFont="1" applyBorder="1" applyAlignment="1"/>
    <xf numFmtId="0" fontId="7" fillId="0" borderId="49" xfId="0" applyFont="1" applyBorder="1" applyAlignment="1"/>
    <xf numFmtId="0" fontId="7" fillId="0" borderId="39" xfId="0" applyFont="1" applyBorder="1" applyAlignment="1"/>
    <xf numFmtId="0" fontId="7" fillId="0" borderId="40" xfId="0" applyFont="1" applyBorder="1" applyAlignment="1"/>
    <xf numFmtId="0" fontId="7" fillId="0" borderId="19" xfId="0" applyFont="1" applyBorder="1" applyAlignment="1"/>
    <xf numFmtId="0" fontId="7" fillId="0" borderId="45" xfId="0" applyFont="1" applyBorder="1" applyAlignment="1"/>
    <xf numFmtId="0" fontId="7" fillId="0" borderId="0" xfId="0" applyFont="1" applyAlignment="1"/>
    <xf numFmtId="0" fontId="7" fillId="0" borderId="46" xfId="0" applyFont="1" applyBorder="1" applyAlignment="1"/>
    <xf numFmtId="0" fontId="7" fillId="0" borderId="21" xfId="0" applyFont="1" applyBorder="1" applyAlignment="1"/>
    <xf numFmtId="0" fontId="1" fillId="0" borderId="46" xfId="0" applyFont="1" applyBorder="1" applyAlignment="1"/>
    <xf numFmtId="0" fontId="0" fillId="0" borderId="21" xfId="0" applyFont="1" applyBorder="1" applyAlignment="1">
      <alignment horizontal="right"/>
    </xf>
    <xf numFmtId="0" fontId="8" fillId="0" borderId="0" xfId="0" applyFont="1" applyAlignment="1"/>
    <xf numFmtId="0" fontId="7" fillId="0" borderId="54" xfId="0" applyFont="1" applyBorder="1" applyAlignment="1"/>
    <xf numFmtId="0" fontId="0" fillId="0" borderId="55" xfId="0" applyFont="1" applyBorder="1" applyAlignment="1"/>
    <xf numFmtId="0" fontId="7" fillId="0" borderId="51" xfId="0" applyFont="1" applyBorder="1" applyAlignment="1"/>
    <xf numFmtId="0" fontId="7" fillId="0" borderId="53" xfId="0" applyFont="1" applyBorder="1" applyAlignment="1"/>
    <xf numFmtId="0" fontId="0" fillId="0" borderId="54" xfId="0" applyFont="1" applyBorder="1" applyAlignment="1"/>
    <xf numFmtId="8" fontId="0" fillId="0" borderId="55" xfId="0" applyNumberFormat="1" applyFont="1" applyBorder="1" applyAlignment="1">
      <alignment horizontal="right"/>
    </xf>
    <xf numFmtId="8" fontId="0" fillId="0" borderId="53" xfId="0" applyNumberFormat="1" applyFont="1" applyBorder="1" applyAlignment="1">
      <alignment horizontal="right"/>
    </xf>
    <xf numFmtId="8" fontId="3" fillId="0" borderId="0" xfId="0" applyNumberFormat="1" applyFont="1" applyAlignment="1"/>
    <xf numFmtId="0" fontId="3" fillId="3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8" fontId="0" fillId="3" borderId="18" xfId="0" applyNumberFormat="1" applyFont="1" applyFill="1" applyBorder="1"/>
    <xf numFmtId="164" fontId="0" fillId="3" borderId="18" xfId="0" applyNumberFormat="1" applyFont="1" applyFill="1" applyBorder="1" applyAlignment="1"/>
    <xf numFmtId="0" fontId="0" fillId="4" borderId="22" xfId="0" applyFont="1" applyFill="1" applyBorder="1" applyAlignment="1"/>
    <xf numFmtId="0" fontId="0" fillId="5" borderId="44" xfId="0" applyFont="1" applyFill="1" applyBorder="1"/>
    <xf numFmtId="0" fontId="0" fillId="5" borderId="13" xfId="0" applyFont="1" applyFill="1" applyBorder="1"/>
    <xf numFmtId="6" fontId="0" fillId="5" borderId="13" xfId="0" applyNumberFormat="1" applyFont="1" applyFill="1" applyBorder="1"/>
    <xf numFmtId="0" fontId="0" fillId="5" borderId="28" xfId="0" applyFont="1" applyFill="1" applyBorder="1"/>
    <xf numFmtId="0" fontId="0" fillId="5" borderId="34" xfId="0" applyFont="1" applyFill="1" applyBorder="1"/>
    <xf numFmtId="0" fontId="1" fillId="5" borderId="36" xfId="0" applyFont="1" applyFill="1" applyBorder="1" applyAlignment="1"/>
    <xf numFmtId="0" fontId="7" fillId="5" borderId="45" xfId="0" applyFont="1" applyFill="1" applyBorder="1" applyAlignment="1"/>
    <xf numFmtId="0" fontId="7" fillId="5" borderId="47" xfId="0" applyFont="1" applyFill="1" applyBorder="1" applyAlignment="1"/>
    <xf numFmtId="0" fontId="0" fillId="5" borderId="47" xfId="0" applyFont="1" applyFill="1" applyBorder="1" applyAlignment="1">
      <alignment horizontal="right"/>
    </xf>
    <xf numFmtId="44" fontId="0" fillId="5" borderId="53" xfId="0" applyNumberFormat="1" applyFont="1" applyFill="1" applyBorder="1" applyAlignment="1">
      <alignment horizontal="right"/>
    </xf>
    <xf numFmtId="0" fontId="1" fillId="5" borderId="34" xfId="0" applyFont="1" applyFill="1" applyBorder="1"/>
    <xf numFmtId="0" fontId="0" fillId="3" borderId="9" xfId="0" applyFont="1" applyFill="1" applyBorder="1" applyAlignment="1"/>
    <xf numFmtId="0" fontId="12" fillId="0" borderId="1" xfId="0" applyFont="1" applyBorder="1"/>
    <xf numFmtId="0" fontId="0" fillId="0" borderId="3" xfId="0" applyFont="1" applyBorder="1"/>
    <xf numFmtId="0" fontId="2" fillId="0" borderId="0" xfId="0" applyFont="1"/>
    <xf numFmtId="44" fontId="0" fillId="0" borderId="45" xfId="0" applyNumberFormat="1" applyFont="1" applyBorder="1"/>
    <xf numFmtId="0" fontId="13" fillId="0" borderId="0" xfId="0" applyFont="1"/>
    <xf numFmtId="44" fontId="0" fillId="0" borderId="0" xfId="0" applyNumberFormat="1" applyFont="1"/>
    <xf numFmtId="6" fontId="14" fillId="6" borderId="22" xfId="0" applyNumberFormat="1" applyFont="1" applyFill="1" applyBorder="1"/>
    <xf numFmtId="8" fontId="14" fillId="6" borderId="22" xfId="0" applyNumberFormat="1" applyFont="1" applyFill="1" applyBorder="1"/>
    <xf numFmtId="43" fontId="0" fillId="0" borderId="0" xfId="0" applyNumberFormat="1" applyFont="1"/>
    <xf numFmtId="0" fontId="13" fillId="0" borderId="56" xfId="0" applyFont="1" applyBorder="1"/>
    <xf numFmtId="44" fontId="13" fillId="0" borderId="57" xfId="0" applyNumberFormat="1" applyFont="1" applyBorder="1"/>
    <xf numFmtId="8" fontId="0" fillId="0" borderId="43" xfId="0" applyNumberFormat="1" applyFont="1" applyBorder="1"/>
    <xf numFmtId="0" fontId="2" fillId="0" borderId="50" xfId="0" applyFont="1" applyBorder="1"/>
    <xf numFmtId="9" fontId="2" fillId="0" borderId="53" xfId="0" applyNumberFormat="1" applyFont="1" applyBorder="1"/>
    <xf numFmtId="164" fontId="0" fillId="0" borderId="0" xfId="0" applyNumberFormat="1" applyFont="1"/>
    <xf numFmtId="9" fontId="0" fillId="3" borderId="0" xfId="0" applyNumberFormat="1" applyFont="1" applyFill="1"/>
    <xf numFmtId="6" fontId="0" fillId="3" borderId="0" xfId="0" applyNumberFormat="1" applyFont="1" applyFill="1"/>
    <xf numFmtId="0" fontId="14" fillId="7" borderId="22" xfId="0" applyFont="1" applyFill="1" applyBorder="1"/>
    <xf numFmtId="9" fontId="0" fillId="3" borderId="0" xfId="0" applyNumberFormat="1" applyFont="1" applyFill="1" applyAlignment="1"/>
    <xf numFmtId="44" fontId="0" fillId="3" borderId="0" xfId="0" applyNumberFormat="1" applyFont="1" applyFill="1"/>
    <xf numFmtId="44" fontId="14" fillId="7" borderId="22" xfId="0" applyNumberFormat="1" applyFont="1" applyFill="1" applyBorder="1" applyAlignment="1"/>
    <xf numFmtId="43" fontId="0" fillId="3" borderId="0" xfId="0" applyNumberFormat="1" applyFont="1" applyFill="1"/>
    <xf numFmtId="6" fontId="14" fillId="7" borderId="22" xfId="0" applyNumberFormat="1" applyFont="1" applyFill="1" applyBorder="1"/>
    <xf numFmtId="44" fontId="14" fillId="7" borderId="22" xfId="0" applyNumberFormat="1" applyFont="1" applyFill="1" applyBorder="1"/>
    <xf numFmtId="0" fontId="0" fillId="0" borderId="0" xfId="0"/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3" borderId="0" xfId="0" applyNumberFormat="1" applyFill="1"/>
    <xf numFmtId="168" fontId="0" fillId="0" borderId="0" xfId="0" applyNumberFormat="1"/>
    <xf numFmtId="44" fontId="0" fillId="0" borderId="0" xfId="1" applyFont="1"/>
    <xf numFmtId="167" fontId="0" fillId="0" borderId="0" xfId="0" applyNumberFormat="1"/>
    <xf numFmtId="44" fontId="0" fillId="0" borderId="0" xfId="0" applyNumberFormat="1"/>
    <xf numFmtId="0" fontId="0" fillId="3" borderId="0" xfId="0" applyFill="1"/>
    <xf numFmtId="169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Fill="1"/>
    <xf numFmtId="10" fontId="0" fillId="3" borderId="0" xfId="0" applyNumberFormat="1" applyFill="1"/>
    <xf numFmtId="168" fontId="0" fillId="0" borderId="0" xfId="0" applyNumberFormat="1" applyFill="1"/>
    <xf numFmtId="169" fontId="0" fillId="0" borderId="0" xfId="0" applyNumberFormat="1" applyFill="1"/>
    <xf numFmtId="9" fontId="0" fillId="3" borderId="0" xfId="0" applyNumberFormat="1" applyFill="1"/>
    <xf numFmtId="167" fontId="0" fillId="0" borderId="0" xfId="0" applyNumberFormat="1" applyFill="1"/>
    <xf numFmtId="0" fontId="0" fillId="0" borderId="22" xfId="0" applyFont="1" applyBorder="1" applyAlignment="1"/>
    <xf numFmtId="0" fontId="1" fillId="0" borderId="31" xfId="0" applyFont="1" applyBorder="1" applyAlignment="1">
      <alignment horizontal="center"/>
    </xf>
    <xf numFmtId="0" fontId="3" fillId="0" borderId="35" xfId="0" applyFont="1" applyBorder="1"/>
    <xf numFmtId="0" fontId="2" fillId="0" borderId="25" xfId="0" applyFont="1" applyBorder="1" applyAlignment="1">
      <alignment horizontal="center"/>
    </xf>
    <xf numFmtId="0" fontId="3" fillId="0" borderId="26" xfId="0" applyFont="1" applyBorder="1"/>
    <xf numFmtId="0" fontId="3" fillId="0" borderId="32" xfId="0" applyFont="1" applyBorder="1"/>
    <xf numFmtId="0" fontId="3" fillId="0" borderId="27" xfId="0" applyFont="1" applyBorder="1"/>
    <xf numFmtId="0" fontId="1" fillId="0" borderId="33" xfId="0" applyFont="1" applyBorder="1" applyAlignment="1">
      <alignment horizontal="center"/>
    </xf>
    <xf numFmtId="0" fontId="3" fillId="0" borderId="36" xfId="0" applyFont="1" applyBorder="1"/>
    <xf numFmtId="0" fontId="1" fillId="0" borderId="30" xfId="0" applyFont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3" fillId="5" borderId="13" xfId="0" applyFont="1" applyFill="1" applyBorder="1"/>
    <xf numFmtId="0" fontId="3" fillId="5" borderId="28" xfId="0" applyFont="1" applyFill="1" applyBorder="1"/>
    <xf numFmtId="0" fontId="1" fillId="0" borderId="52" xfId="0" applyFont="1" applyBorder="1" applyAlignment="1">
      <alignment horizontal="center"/>
    </xf>
    <xf numFmtId="0" fontId="3" fillId="0" borderId="4" xfId="0" applyFont="1" applyBorder="1"/>
    <xf numFmtId="0" fontId="3" fillId="0" borderId="47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5" xfId="0" applyFont="1" applyBorder="1"/>
    <xf numFmtId="0" fontId="1" fillId="0" borderId="8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7" xfId="0" applyFont="1" applyBorder="1"/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6"/>
  <sheetViews>
    <sheetView workbookViewId="0">
      <selection activeCell="M40" sqref="M40"/>
    </sheetView>
  </sheetViews>
  <sheetFormatPr baseColWidth="10" defaultColWidth="10.5" defaultRowHeight="15" customHeight="1" x14ac:dyDescent="0"/>
  <cols>
    <col min="1" max="1" width="25.6640625" customWidth="1"/>
    <col min="2" max="2" width="10.5" customWidth="1"/>
    <col min="3" max="3" width="14.6640625" customWidth="1"/>
    <col min="4" max="4" width="18.6640625" customWidth="1"/>
    <col min="5" max="5" width="21.33203125" customWidth="1"/>
    <col min="6" max="6" width="19.83203125" customWidth="1"/>
    <col min="7" max="7" width="18.33203125" customWidth="1"/>
    <col min="8" max="9" width="10.5" customWidth="1"/>
    <col min="10" max="10" width="12.6640625" customWidth="1"/>
    <col min="11" max="11" width="15.5" customWidth="1"/>
    <col min="12" max="12" width="18.5" customWidth="1"/>
    <col min="13" max="13" width="13.83203125" customWidth="1"/>
    <col min="14" max="14" width="11.1640625" customWidth="1"/>
    <col min="15" max="20" width="7.1640625" hidden="1" customWidth="1"/>
    <col min="21" max="24" width="5.1640625" hidden="1" customWidth="1"/>
    <col min="25" max="25" width="5.33203125" customWidth="1"/>
    <col min="26" max="26" width="5.83203125" customWidth="1"/>
    <col min="27" max="27" width="10.5" customWidth="1"/>
  </cols>
  <sheetData>
    <row r="1" spans="1:26 16384:16384" ht="15" customHeight="1">
      <c r="A1" t="s">
        <v>29</v>
      </c>
      <c r="B1" s="29"/>
      <c r="D1" s="19" t="s">
        <v>131</v>
      </c>
      <c r="E1" s="130"/>
      <c r="F1" s="19" t="s">
        <v>134</v>
      </c>
      <c r="G1" s="130">
        <v>2681.55</v>
      </c>
      <c r="I1" s="19"/>
      <c r="M1" s="3"/>
      <c r="N1" s="3"/>
      <c r="O1" s="3"/>
      <c r="P1" s="3"/>
      <c r="Q1" s="3"/>
      <c r="R1" s="3"/>
      <c r="S1" s="3"/>
      <c r="T1" s="3"/>
      <c r="U1" s="3"/>
    </row>
    <row r="2" spans="1:26 16384:16384" ht="15" customHeight="1">
      <c r="A2" t="s">
        <v>32</v>
      </c>
      <c r="B2" s="31">
        <f>G1*2+E3</f>
        <v>5363.1</v>
      </c>
      <c r="D2" s="19" t="s">
        <v>132</v>
      </c>
      <c r="E2" s="130">
        <v>4</v>
      </c>
      <c r="F2" t="s">
        <v>135</v>
      </c>
      <c r="G2" s="131">
        <v>2</v>
      </c>
      <c r="M2" s="3"/>
      <c r="N2" s="3"/>
      <c r="O2" s="3"/>
      <c r="P2" s="3"/>
      <c r="Q2" s="3"/>
      <c r="R2" s="3"/>
      <c r="S2" s="3"/>
      <c r="T2" s="3"/>
      <c r="U2" s="3"/>
    </row>
    <row r="3" spans="1:26 16384:16384" ht="15" customHeight="1">
      <c r="A3" t="s">
        <v>33</v>
      </c>
      <c r="B3" s="31"/>
      <c r="D3" s="19" t="s">
        <v>133</v>
      </c>
      <c r="E3" s="132">
        <f>E2*E1</f>
        <v>0</v>
      </c>
      <c r="F3" t="s">
        <v>136</v>
      </c>
      <c r="G3">
        <f>G2*G1</f>
        <v>5363.1</v>
      </c>
      <c r="M3" s="3"/>
      <c r="N3" s="3"/>
      <c r="O3" s="3"/>
      <c r="P3" s="3"/>
      <c r="Q3" s="3"/>
      <c r="R3" s="3"/>
      <c r="S3" s="3"/>
      <c r="T3" s="3"/>
      <c r="U3" s="3"/>
    </row>
    <row r="4" spans="1:26 16384:16384" ht="15" customHeight="1">
      <c r="A4" t="s">
        <v>27</v>
      </c>
      <c r="B4" s="31">
        <f>B2+B3</f>
        <v>5363.1</v>
      </c>
      <c r="M4" s="33" t="s">
        <v>34</v>
      </c>
      <c r="N4" s="34">
        <f>F29</f>
        <v>5363.1</v>
      </c>
      <c r="O4" s="3"/>
      <c r="P4" s="3"/>
      <c r="Q4" s="3"/>
      <c r="R4" s="3"/>
      <c r="S4" s="3"/>
      <c r="T4" s="3"/>
      <c r="U4" s="3"/>
    </row>
    <row r="5" spans="1:26 16384:16384" ht="15" customHeight="1">
      <c r="A5" s="194" t="s">
        <v>35</v>
      </c>
      <c r="B5" s="195"/>
      <c r="C5" s="195"/>
      <c r="D5" s="197"/>
      <c r="E5" s="194" t="s">
        <v>137</v>
      </c>
      <c r="F5" s="195"/>
      <c r="G5" s="195"/>
      <c r="H5" s="195"/>
      <c r="I5" s="195"/>
      <c r="J5" s="195"/>
      <c r="K5" s="195"/>
      <c r="L5" s="35" t="s">
        <v>36</v>
      </c>
      <c r="M5" s="36" t="s">
        <v>37</v>
      </c>
      <c r="N5" s="37" t="s">
        <v>38</v>
      </c>
      <c r="O5" s="38" t="s">
        <v>39</v>
      </c>
      <c r="P5" s="8" t="s">
        <v>40</v>
      </c>
      <c r="Q5" s="8" t="s">
        <v>41</v>
      </c>
      <c r="R5" s="8" t="s">
        <v>42</v>
      </c>
      <c r="S5" s="8" t="s">
        <v>43</v>
      </c>
      <c r="T5" s="8" t="s">
        <v>44</v>
      </c>
      <c r="U5" s="8" t="s">
        <v>45</v>
      </c>
      <c r="V5" s="8" t="s">
        <v>46</v>
      </c>
      <c r="W5" s="8" t="s">
        <v>47</v>
      </c>
      <c r="X5" s="8" t="s">
        <v>48</v>
      </c>
      <c r="Y5" s="200" t="s">
        <v>49</v>
      </c>
      <c r="Z5" s="197"/>
    </row>
    <row r="6" spans="1:26 16384:16384" ht="15" customHeight="1">
      <c r="A6" s="192" t="s">
        <v>50</v>
      </c>
      <c r="B6" s="196"/>
      <c r="C6" s="40" t="s">
        <v>51</v>
      </c>
      <c r="D6" s="41" t="s">
        <v>52</v>
      </c>
      <c r="E6" s="42" t="s">
        <v>53</v>
      </c>
      <c r="F6" s="12"/>
      <c r="G6" s="12" t="s">
        <v>54</v>
      </c>
      <c r="H6" s="43" t="s">
        <v>55</v>
      </c>
      <c r="I6" s="43" t="s">
        <v>56</v>
      </c>
      <c r="J6" s="43" t="s">
        <v>52</v>
      </c>
      <c r="K6" s="40" t="s">
        <v>57</v>
      </c>
      <c r="L6" s="192" t="s">
        <v>3</v>
      </c>
      <c r="M6" s="193"/>
      <c r="N6" s="199"/>
      <c r="O6" s="4"/>
      <c r="P6" s="44"/>
      <c r="Q6" s="45"/>
      <c r="R6" s="44"/>
      <c r="S6" s="46"/>
      <c r="T6" s="47"/>
      <c r="U6" s="46"/>
      <c r="V6" s="47"/>
      <c r="W6" s="46"/>
      <c r="X6" s="47"/>
      <c r="Y6" s="46"/>
      <c r="Z6" s="48"/>
    </row>
    <row r="7" spans="1:26 16384:16384" ht="15" customHeight="1">
      <c r="A7" s="49" t="s">
        <v>58</v>
      </c>
      <c r="B7" s="133"/>
      <c r="C7" s="131"/>
      <c r="D7" s="51">
        <f t="shared" ref="D7:D8" si="0">C7-B7</f>
        <v>0</v>
      </c>
      <c r="E7" s="52" t="s">
        <v>59</v>
      </c>
      <c r="F7" s="135"/>
      <c r="G7" s="54"/>
      <c r="H7" s="135"/>
      <c r="I7" s="135"/>
      <c r="J7" s="55">
        <f t="shared" ref="J7:J8" si="1">I7+F7</f>
        <v>0</v>
      </c>
      <c r="K7" s="46" t="s">
        <v>138</v>
      </c>
      <c r="L7" s="56" t="s">
        <v>12</v>
      </c>
      <c r="M7" s="54">
        <f t="shared" ref="M7:N7" si="2">O7+Q7+S7+U7+W7</f>
        <v>0</v>
      </c>
      <c r="N7" s="136">
        <f t="shared" si="2"/>
        <v>0</v>
      </c>
      <c r="O7" s="3">
        <f>'W1 '!K4</f>
        <v>0</v>
      </c>
      <c r="P7" s="21">
        <f>'W1 '!K6</f>
        <v>0</v>
      </c>
      <c r="Q7" s="20">
        <f>'W2'!K4</f>
        <v>0</v>
      </c>
      <c r="R7" s="21">
        <f>'W2'!K6</f>
        <v>0</v>
      </c>
      <c r="S7" s="20">
        <f>'W3'!K4</f>
        <v>0</v>
      </c>
      <c r="T7" s="21">
        <f>'W3'!K6</f>
        <v>0</v>
      </c>
      <c r="U7" s="20">
        <f>'W4'!K4</f>
        <v>0</v>
      </c>
      <c r="V7" s="21">
        <f>'W4'!K6</f>
        <v>0</v>
      </c>
      <c r="W7" s="20">
        <f>'W5'!K4</f>
        <v>0</v>
      </c>
      <c r="X7" s="21">
        <f>'W5'!K6</f>
        <v>0</v>
      </c>
      <c r="Y7" s="20">
        <f>'W1 '!K4+'W2'!K4+'W3'!K4+'W4'!K4+'W5'!K4</f>
        <v>0</v>
      </c>
      <c r="Z7" s="57">
        <f t="shared" ref="Z7:Z9" si="3">M7</f>
        <v>0</v>
      </c>
    </row>
    <row r="8" spans="1:26 16384:16384" ht="15" customHeight="1">
      <c r="A8" s="49" t="s">
        <v>60</v>
      </c>
      <c r="B8" s="133"/>
      <c r="C8" s="131"/>
      <c r="D8" s="51">
        <f t="shared" si="0"/>
        <v>0</v>
      </c>
      <c r="E8" s="49" t="s">
        <v>61</v>
      </c>
      <c r="F8" s="135"/>
      <c r="G8" s="58"/>
      <c r="H8" s="135"/>
      <c r="I8" s="135"/>
      <c r="J8" s="55">
        <f t="shared" si="1"/>
        <v>0</v>
      </c>
      <c r="K8" s="20"/>
      <c r="L8" s="56" t="s">
        <v>13</v>
      </c>
      <c r="M8" s="54">
        <f t="shared" ref="M8:N8" si="4">O8+Q8+S8+U8+W8</f>
        <v>0</v>
      </c>
      <c r="N8" s="137">
        <f t="shared" si="4"/>
        <v>0</v>
      </c>
      <c r="O8" s="3">
        <f>'W1 '!M4</f>
        <v>0</v>
      </c>
      <c r="P8" s="21">
        <f>'W1 '!M6</f>
        <v>0</v>
      </c>
      <c r="Q8" s="20">
        <f>'W2'!M4</f>
        <v>0</v>
      </c>
      <c r="R8" s="21">
        <f>'W2'!M6</f>
        <v>0</v>
      </c>
      <c r="S8" s="20">
        <f>'W3'!M4</f>
        <v>0</v>
      </c>
      <c r="T8" s="21">
        <f>'W4'!M6</f>
        <v>0</v>
      </c>
      <c r="U8" s="20">
        <f>'W4'!M4</f>
        <v>0</v>
      </c>
      <c r="V8" s="21">
        <f>'W4'!M6</f>
        <v>0</v>
      </c>
      <c r="W8" s="20">
        <f>'W5'!M4</f>
        <v>0</v>
      </c>
      <c r="X8" s="21">
        <f>'W5'!M6</f>
        <v>0</v>
      </c>
      <c r="Y8" s="20">
        <f>'W1 '!M4+'W2'!M4+'W3'!M4+'W4'!M4+'W5'!M4</f>
        <v>0</v>
      </c>
      <c r="Z8" s="57">
        <f t="shared" si="3"/>
        <v>0</v>
      </c>
    </row>
    <row r="9" spans="1:26 16384:16384" ht="15" customHeight="1">
      <c r="A9" s="60" t="s">
        <v>62</v>
      </c>
      <c r="B9" s="134"/>
      <c r="C9" s="131"/>
      <c r="D9" s="59"/>
      <c r="E9" s="60" t="s">
        <v>63</v>
      </c>
      <c r="F9" s="135"/>
      <c r="G9" s="58"/>
      <c r="H9" s="135"/>
      <c r="I9" s="135"/>
      <c r="J9" s="55"/>
      <c r="K9" s="20"/>
      <c r="L9" s="56" t="s">
        <v>14</v>
      </c>
      <c r="M9" s="54">
        <f t="shared" ref="M9:N9" si="5">O9+Q9+S9+U9+W9</f>
        <v>0</v>
      </c>
      <c r="N9" s="137">
        <f t="shared" si="5"/>
        <v>0</v>
      </c>
      <c r="O9" s="3">
        <f>'W1 '!O4</f>
        <v>0</v>
      </c>
      <c r="P9" s="21">
        <f>'W1 '!O6</f>
        <v>0</v>
      </c>
      <c r="Q9" s="20">
        <f>'W2'!O4</f>
        <v>0</v>
      </c>
      <c r="R9" s="21">
        <f>'W2'!O6</f>
        <v>0</v>
      </c>
      <c r="S9" s="20">
        <f>'W3'!O4</f>
        <v>0</v>
      </c>
      <c r="T9" s="21">
        <f>'W3'!O6</f>
        <v>0</v>
      </c>
      <c r="U9" s="20">
        <f>'W4'!O4</f>
        <v>0</v>
      </c>
      <c r="V9" s="21">
        <f>'W4'!O6</f>
        <v>0</v>
      </c>
      <c r="W9" s="20">
        <f>'W5'!O4</f>
        <v>0</v>
      </c>
      <c r="X9" s="21">
        <f>'W5'!O6</f>
        <v>0</v>
      </c>
      <c r="Y9" s="20">
        <f>'W1 '!O4+'W2'!O4+'W3'!O4+'W4'!O4+'W5'!O4</f>
        <v>0</v>
      </c>
      <c r="Z9" s="57">
        <f t="shared" si="3"/>
        <v>0</v>
      </c>
    </row>
    <row r="10" spans="1:26 16384:16384" ht="15" customHeight="1">
      <c r="A10" s="49"/>
      <c r="B10" s="20"/>
      <c r="C10" s="20"/>
      <c r="D10" s="59"/>
      <c r="E10" s="63" t="s">
        <v>64</v>
      </c>
      <c r="F10" s="135"/>
      <c r="G10" s="58"/>
      <c r="H10" s="11"/>
      <c r="I10" s="11"/>
      <c r="J10" s="55">
        <f>I10+F10</f>
        <v>0</v>
      </c>
      <c r="K10" s="25"/>
      <c r="L10" s="56"/>
      <c r="M10" s="11"/>
      <c r="N10" s="139"/>
      <c r="O10" s="6"/>
      <c r="P10" s="27"/>
      <c r="Q10" s="25"/>
      <c r="R10" s="27"/>
      <c r="S10" s="25"/>
      <c r="T10" s="27"/>
      <c r="U10" s="25"/>
      <c r="V10" s="27"/>
      <c r="W10" s="25"/>
      <c r="X10" s="27"/>
      <c r="Y10" s="25"/>
      <c r="Z10" s="64"/>
      <c r="XFD10" s="12"/>
    </row>
    <row r="11" spans="1:26 16384:16384" ht="15" customHeight="1">
      <c r="A11" s="10" t="s">
        <v>27</v>
      </c>
      <c r="B11" s="65">
        <f t="shared" ref="B11:C11" si="6">SUM(B7:B10)</f>
        <v>0</v>
      </c>
      <c r="C11" s="65">
        <f t="shared" si="6"/>
        <v>0</v>
      </c>
      <c r="D11" s="66"/>
      <c r="E11" s="10" t="s">
        <v>27</v>
      </c>
      <c r="F11" s="12">
        <f>SUM(F7:F10)</f>
        <v>0</v>
      </c>
      <c r="G11" s="12"/>
      <c r="H11" s="12"/>
      <c r="I11" s="12">
        <f>SUM(I7:I10)</f>
        <v>0</v>
      </c>
      <c r="J11" s="12"/>
      <c r="K11" s="67"/>
      <c r="L11" s="68" t="s">
        <v>27</v>
      </c>
      <c r="M11" s="43">
        <f t="shared" ref="M11:Y11" si="7">SUM(M7:M10)</f>
        <v>0</v>
      </c>
      <c r="N11" s="41">
        <f t="shared" si="7"/>
        <v>0</v>
      </c>
      <c r="O11" s="69">
        <f t="shared" si="7"/>
        <v>0</v>
      </c>
      <c r="P11" s="70">
        <f t="shared" si="7"/>
        <v>0</v>
      </c>
      <c r="Q11" s="70">
        <f t="shared" si="7"/>
        <v>0</v>
      </c>
      <c r="R11" s="70">
        <f t="shared" si="7"/>
        <v>0</v>
      </c>
      <c r="S11" s="70">
        <f t="shared" si="7"/>
        <v>0</v>
      </c>
      <c r="T11" s="70">
        <f t="shared" si="7"/>
        <v>0</v>
      </c>
      <c r="U11" s="70">
        <f t="shared" si="7"/>
        <v>0</v>
      </c>
      <c r="V11" s="70">
        <f t="shared" si="7"/>
        <v>0</v>
      </c>
      <c r="W11" s="70">
        <f t="shared" si="7"/>
        <v>0</v>
      </c>
      <c r="X11" s="70">
        <f t="shared" si="7"/>
        <v>0</v>
      </c>
      <c r="Y11" s="70">
        <f t="shared" si="7"/>
        <v>0</v>
      </c>
      <c r="Z11" s="71">
        <f>M11</f>
        <v>0</v>
      </c>
    </row>
    <row r="12" spans="1:26 16384:16384" ht="15" customHeight="1">
      <c r="A12" s="192" t="s">
        <v>65</v>
      </c>
      <c r="B12" s="193"/>
      <c r="C12" s="70" t="s">
        <v>51</v>
      </c>
      <c r="D12" s="71" t="s">
        <v>52</v>
      </c>
      <c r="E12" s="42" t="s">
        <v>66</v>
      </c>
      <c r="F12" s="12"/>
      <c r="G12" s="12" t="s">
        <v>54</v>
      </c>
      <c r="H12" s="72" t="s">
        <v>55</v>
      </c>
      <c r="I12" s="72" t="s">
        <v>56</v>
      </c>
      <c r="J12" s="72" t="s">
        <v>52</v>
      </c>
      <c r="K12" s="73" t="s">
        <v>57</v>
      </c>
      <c r="L12" s="192" t="s">
        <v>67</v>
      </c>
      <c r="M12" s="196"/>
      <c r="N12" s="20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57"/>
    </row>
    <row r="13" spans="1:26 16384:16384" ht="15" customHeight="1">
      <c r="A13" s="49" t="s">
        <v>68</v>
      </c>
      <c r="B13" s="58"/>
      <c r="C13" s="58"/>
      <c r="D13" s="51">
        <f t="shared" ref="D13:D15" si="8">C13-B13</f>
        <v>0</v>
      </c>
      <c r="E13" s="52" t="s">
        <v>69</v>
      </c>
      <c r="F13" s="135"/>
      <c r="G13" s="75">
        <f>-FV(3%,7,,F13)</f>
        <v>0</v>
      </c>
      <c r="H13" s="135"/>
      <c r="I13" s="135"/>
      <c r="J13" s="55">
        <f>I13+F13</f>
        <v>0</v>
      </c>
      <c r="K13" s="2">
        <f>-FV(3%,7,,J13)</f>
        <v>0</v>
      </c>
      <c r="L13" s="52" t="s">
        <v>70</v>
      </c>
      <c r="M13" s="54">
        <f>9.99</f>
        <v>9.99</v>
      </c>
      <c r="N13" s="20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57"/>
    </row>
    <row r="14" spans="1:26 16384:16384" ht="15" customHeight="1">
      <c r="A14" s="49" t="s">
        <v>71</v>
      </c>
      <c r="B14" s="76"/>
      <c r="C14" s="77"/>
      <c r="D14" s="51">
        <f t="shared" si="8"/>
        <v>0</v>
      </c>
      <c r="E14" s="49" t="s">
        <v>72</v>
      </c>
      <c r="F14" s="135"/>
      <c r="G14" s="58"/>
      <c r="H14" s="135"/>
      <c r="I14" s="135"/>
      <c r="J14" s="58">
        <v>700</v>
      </c>
      <c r="K14" s="2">
        <f>-FV(3%,7,,J14)</f>
        <v>860.91170579740901</v>
      </c>
      <c r="L14" s="49" t="s">
        <v>73</v>
      </c>
      <c r="M14" s="79"/>
      <c r="N14" s="20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57"/>
    </row>
    <row r="15" spans="1:26 16384:16384" ht="15" customHeight="1">
      <c r="A15" s="49" t="s">
        <v>74</v>
      </c>
      <c r="B15" s="58"/>
      <c r="C15" s="78"/>
      <c r="D15" s="51">
        <f t="shared" si="8"/>
        <v>0</v>
      </c>
      <c r="E15" s="60" t="s">
        <v>75</v>
      </c>
      <c r="F15" s="135"/>
      <c r="G15" s="58"/>
      <c r="H15" s="135"/>
      <c r="I15" s="135"/>
      <c r="J15" s="58"/>
      <c r="K15" s="2">
        <f>-FV(3%,7,,J15)</f>
        <v>0</v>
      </c>
      <c r="L15" s="49" t="s">
        <v>76</v>
      </c>
      <c r="M15" s="62">
        <v>27</v>
      </c>
      <c r="N15" s="20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7"/>
    </row>
    <row r="16" spans="1:26 16384:16384" ht="15" customHeight="1">
      <c r="A16" s="49"/>
      <c r="B16" s="58"/>
      <c r="C16" s="58"/>
      <c r="D16" s="59"/>
      <c r="E16" s="63"/>
      <c r="F16" s="11"/>
      <c r="G16" s="11"/>
      <c r="H16" s="11"/>
      <c r="I16" s="11"/>
      <c r="J16" s="11"/>
      <c r="K16" s="3"/>
      <c r="L16" s="49" t="s">
        <v>77</v>
      </c>
      <c r="M16" s="58"/>
      <c r="N16" s="20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7"/>
    </row>
    <row r="17" spans="1:26 16384:16384" ht="15" customHeight="1">
      <c r="A17" s="10" t="s">
        <v>27</v>
      </c>
      <c r="B17" s="12">
        <f t="shared" ref="B17:C17" si="9">SUM(B13:B16)</f>
        <v>0</v>
      </c>
      <c r="C17" s="12">
        <f t="shared" si="9"/>
        <v>0</v>
      </c>
      <c r="D17" s="66"/>
      <c r="E17" s="10" t="s">
        <v>27</v>
      </c>
      <c r="F17" s="81">
        <f>SUM(F13:F16)</f>
        <v>0</v>
      </c>
      <c r="G17" s="12"/>
      <c r="H17" s="12"/>
      <c r="I17" s="12">
        <f t="shared" ref="I17:J17" si="10">SUM(I13:I16)</f>
        <v>0</v>
      </c>
      <c r="J17" s="82">
        <f t="shared" si="10"/>
        <v>700</v>
      </c>
      <c r="K17" s="67"/>
      <c r="L17" s="60" t="s">
        <v>78</v>
      </c>
      <c r="M17" s="62">
        <v>100</v>
      </c>
      <c r="N17" s="20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57"/>
    </row>
    <row r="18" spans="1:26 16384:16384" ht="15" customHeight="1">
      <c r="A18" s="192" t="s">
        <v>79</v>
      </c>
      <c r="B18" s="193"/>
      <c r="C18" s="58"/>
      <c r="D18" s="59"/>
      <c r="E18" s="83" t="s">
        <v>80</v>
      </c>
      <c r="F18" s="3"/>
      <c r="G18" s="12" t="s">
        <v>54</v>
      </c>
      <c r="H18" s="72" t="s">
        <v>55</v>
      </c>
      <c r="I18" s="72" t="s">
        <v>56</v>
      </c>
      <c r="J18" s="72" t="s">
        <v>52</v>
      </c>
      <c r="K18" s="73" t="s">
        <v>57</v>
      </c>
      <c r="L18" s="60" t="s">
        <v>81</v>
      </c>
      <c r="M18" s="62">
        <v>135</v>
      </c>
      <c r="N18" s="20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57"/>
    </row>
    <row r="19" spans="1:26 16384:16384" ht="15" customHeight="1">
      <c r="A19" s="60" t="s">
        <v>82</v>
      </c>
      <c r="B19" s="131"/>
      <c r="C19" s="58"/>
      <c r="D19" s="59"/>
      <c r="E19" s="52" t="s">
        <v>83</v>
      </c>
      <c r="F19" s="135"/>
      <c r="G19" s="75">
        <f>-FV(8%,40,,F19)</f>
        <v>0</v>
      </c>
      <c r="H19" s="135"/>
      <c r="I19" s="135"/>
      <c r="J19" s="75">
        <f>I19+F19</f>
        <v>0</v>
      </c>
      <c r="K19" s="85">
        <f>-FV(8%,40,,J19)</f>
        <v>0</v>
      </c>
      <c r="L19" s="49"/>
      <c r="M19" s="58"/>
      <c r="N19" s="20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57"/>
    </row>
    <row r="20" spans="1:26 16384:16384" ht="15" customHeight="1">
      <c r="A20" s="60" t="s">
        <v>84</v>
      </c>
      <c r="B20" s="131"/>
      <c r="C20" s="58"/>
      <c r="D20" s="59"/>
      <c r="E20" s="60" t="s">
        <v>85</v>
      </c>
      <c r="F20" s="135"/>
      <c r="G20" s="58"/>
      <c r="H20" s="135"/>
      <c r="I20" s="135"/>
      <c r="J20" s="75">
        <f>I20+F20</f>
        <v>0</v>
      </c>
      <c r="K20" s="85">
        <f>-FV(8%,40,,J20)</f>
        <v>0</v>
      </c>
      <c r="L20" s="68" t="s">
        <v>27</v>
      </c>
      <c r="M20" s="43">
        <f t="shared" ref="M20:N20" si="11">SUM(M13:M19)</f>
        <v>271.99</v>
      </c>
      <c r="N20" s="146">
        <f t="shared" si="11"/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7"/>
      <c r="XFD20">
        <f>SUM(XFD16:XFD19)</f>
        <v>0</v>
      </c>
    </row>
    <row r="21" spans="1:26 16384:16384" ht="15" customHeight="1">
      <c r="A21" s="60" t="s">
        <v>86</v>
      </c>
      <c r="B21" s="131"/>
      <c r="C21" s="58"/>
      <c r="D21" s="59">
        <f>1828/8970</f>
        <v>0.20379041248606466</v>
      </c>
      <c r="E21" s="63"/>
      <c r="F21" s="11"/>
      <c r="G21" s="11"/>
      <c r="H21" s="11"/>
      <c r="I21" s="11"/>
      <c r="J21" s="11"/>
      <c r="K21" s="25"/>
      <c r="L21" s="39"/>
      <c r="M21" s="87"/>
      <c r="N21" s="88"/>
      <c r="O21" s="4"/>
      <c r="P21" s="4"/>
      <c r="Q21" s="4"/>
      <c r="R21" s="4"/>
      <c r="S21" s="4"/>
      <c r="T21" s="4"/>
      <c r="U21" s="4"/>
      <c r="V21" s="4"/>
      <c r="W21" s="4"/>
      <c r="X21" s="4"/>
      <c r="Y21" s="89"/>
      <c r="Z21" s="90"/>
    </row>
    <row r="22" spans="1:26 16384:16384" ht="15" customHeight="1">
      <c r="A22" s="60" t="s">
        <v>87</v>
      </c>
      <c r="B22" s="131"/>
      <c r="C22" s="58"/>
      <c r="D22" s="59"/>
      <c r="E22" s="63"/>
      <c r="F22" s="91"/>
      <c r="G22" s="11"/>
      <c r="H22" s="11"/>
      <c r="I22" s="11"/>
      <c r="J22" s="11"/>
      <c r="K22" s="25"/>
      <c r="L22" s="192" t="s">
        <v>4</v>
      </c>
      <c r="M22" s="193"/>
      <c r="N22" s="199"/>
      <c r="O22" s="72" t="s">
        <v>39</v>
      </c>
      <c r="P22" s="43" t="s">
        <v>40</v>
      </c>
      <c r="Q22" s="43" t="s">
        <v>41</v>
      </c>
      <c r="R22" s="43" t="s">
        <v>42</v>
      </c>
      <c r="S22" s="43" t="s">
        <v>43</v>
      </c>
      <c r="T22" s="43" t="s">
        <v>44</v>
      </c>
      <c r="U22" s="43" t="s">
        <v>45</v>
      </c>
      <c r="V22" s="43" t="s">
        <v>46</v>
      </c>
      <c r="W22" s="43" t="s">
        <v>47</v>
      </c>
      <c r="X22" s="43" t="s">
        <v>48</v>
      </c>
      <c r="Y22" s="198" t="s">
        <v>88</v>
      </c>
      <c r="Z22" s="199"/>
    </row>
    <row r="23" spans="1:26 16384:16384" ht="15" customHeight="1">
      <c r="A23" s="60" t="s">
        <v>89</v>
      </c>
      <c r="B23" s="131"/>
      <c r="C23" s="58"/>
      <c r="D23" s="59"/>
      <c r="E23" s="10" t="s">
        <v>27</v>
      </c>
      <c r="F23" s="65">
        <f>SUM(F19:F21)</f>
        <v>0</v>
      </c>
      <c r="G23" s="12"/>
      <c r="H23" s="12"/>
      <c r="I23" s="12">
        <f t="shared" ref="I23:J23" si="12">SUM(I19:I21)</f>
        <v>0</v>
      </c>
      <c r="J23" s="65">
        <f t="shared" si="12"/>
        <v>0</v>
      </c>
      <c r="K23" s="67"/>
      <c r="L23" s="92"/>
      <c r="M23" s="93"/>
      <c r="N23" s="48"/>
      <c r="O23" s="93"/>
      <c r="P23" s="47"/>
      <c r="Q23" s="46"/>
      <c r="R23" s="47"/>
      <c r="S23" s="46"/>
      <c r="T23" s="47"/>
      <c r="U23" s="46"/>
      <c r="V23" s="47"/>
      <c r="W23" s="46"/>
      <c r="X23" s="47"/>
      <c r="Y23" s="3"/>
      <c r="Z23" s="57"/>
    </row>
    <row r="24" spans="1:26 16384:16384" ht="15" customHeight="1">
      <c r="A24" s="49" t="s">
        <v>90</v>
      </c>
      <c r="B24" s="131"/>
      <c r="C24" s="58"/>
      <c r="D24" s="59"/>
      <c r="E24" s="10"/>
      <c r="F24" s="65"/>
      <c r="G24" s="3"/>
      <c r="H24" s="3"/>
      <c r="I24" s="3"/>
      <c r="J24" s="3"/>
      <c r="K24" s="3"/>
      <c r="L24" s="52" t="s">
        <v>91</v>
      </c>
      <c r="M24" s="54">
        <f t="shared" ref="M24:N24" si="13">O24+Q24+S24+U24+W24</f>
        <v>0</v>
      </c>
      <c r="N24" s="136">
        <f t="shared" si="13"/>
        <v>0</v>
      </c>
      <c r="O24" s="93">
        <f>'W1 '!Q4</f>
        <v>0</v>
      </c>
      <c r="P24" s="47">
        <f>'W1 '!Q6</f>
        <v>0</v>
      </c>
      <c r="Q24" s="46">
        <f>'W2'!Q4</f>
        <v>0</v>
      </c>
      <c r="R24" s="47">
        <f>'W2'!Q6</f>
        <v>0</v>
      </c>
      <c r="S24" s="46">
        <f>'W3'!Q4</f>
        <v>0</v>
      </c>
      <c r="T24" s="47">
        <f>'W3'!Q6</f>
        <v>0</v>
      </c>
      <c r="U24" s="46">
        <f>'W4'!Q4</f>
        <v>0</v>
      </c>
      <c r="V24" s="47">
        <f>'W4'!Q6</f>
        <v>0</v>
      </c>
      <c r="W24" s="46">
        <f>'W5'!Q4</f>
        <v>0</v>
      </c>
      <c r="X24" s="47">
        <f>'W5'!Q6</f>
        <v>0</v>
      </c>
      <c r="Y24" s="3">
        <f>'W1 '!Q4+'W2'!Q4+'W3'!Q4+'W4'!Q4+'W5'!Q4</f>
        <v>0</v>
      </c>
      <c r="Z24" s="57">
        <f t="shared" ref="Z24:Z25" si="14">M24</f>
        <v>0</v>
      </c>
    </row>
    <row r="25" spans="1:26 16384:16384" ht="15" customHeight="1">
      <c r="A25" s="60" t="s">
        <v>92</v>
      </c>
      <c r="B25" s="131"/>
      <c r="C25" s="58"/>
      <c r="D25" s="59"/>
      <c r="E25" s="10" t="s">
        <v>93</v>
      </c>
      <c r="F25" s="65">
        <f>F23+F17+F11</f>
        <v>0</v>
      </c>
      <c r="G25" s="3"/>
      <c r="H25" s="3"/>
      <c r="I25" s="3"/>
      <c r="J25" s="3"/>
      <c r="K25" s="3"/>
      <c r="L25" s="49" t="s">
        <v>16</v>
      </c>
      <c r="M25" s="58">
        <f t="shared" ref="M25:N25" si="15">O25+Q25+S25+U25+W25</f>
        <v>0</v>
      </c>
      <c r="N25" s="137">
        <f t="shared" si="15"/>
        <v>0</v>
      </c>
      <c r="O25" s="3">
        <f>'W1 '!S4</f>
        <v>0</v>
      </c>
      <c r="P25" s="21">
        <f>'W1 '!S6</f>
        <v>0</v>
      </c>
      <c r="Q25" s="20">
        <f>'W2'!S4</f>
        <v>0</v>
      </c>
      <c r="R25" s="21">
        <f>'W2'!S6</f>
        <v>0</v>
      </c>
      <c r="S25" s="20">
        <f>'W3'!S4</f>
        <v>0</v>
      </c>
      <c r="T25" s="21">
        <f>'W3'!S6</f>
        <v>0</v>
      </c>
      <c r="U25" s="20">
        <f>'W4'!S4</f>
        <v>0</v>
      </c>
      <c r="V25" s="21">
        <f>'W4'!S6</f>
        <v>0</v>
      </c>
      <c r="W25" s="20">
        <f>'W5'!S4</f>
        <v>0</v>
      </c>
      <c r="X25" s="21">
        <f>'W5'!S6</f>
        <v>0</v>
      </c>
      <c r="Y25" s="3">
        <f>'W1 '!S4+'W2'!S4+'W3'!S4+'W4'!S4+'W5'!S4</f>
        <v>0</v>
      </c>
      <c r="Z25" s="57">
        <f t="shared" si="14"/>
        <v>0</v>
      </c>
    </row>
    <row r="26" spans="1:26 16384:16384" ht="15" customHeight="1">
      <c r="A26" s="60" t="s">
        <v>94</v>
      </c>
      <c r="B26" s="131"/>
      <c r="C26" s="58"/>
      <c r="D26" s="59"/>
      <c r="E26" s="10" t="s">
        <v>95</v>
      </c>
      <c r="F26" s="94">
        <f>(F23+F17+F11)/B2</f>
        <v>0</v>
      </c>
      <c r="G26" s="3"/>
      <c r="H26" s="3"/>
      <c r="I26" s="3"/>
      <c r="J26" s="3"/>
      <c r="K26" s="3"/>
      <c r="L26" s="49"/>
      <c r="M26" s="58"/>
      <c r="N26" s="137"/>
      <c r="O26" s="3"/>
      <c r="P26" s="21"/>
      <c r="Q26" s="20"/>
      <c r="R26" s="21"/>
      <c r="S26" s="20"/>
      <c r="T26" s="21"/>
      <c r="U26" s="20"/>
      <c r="V26" s="21"/>
      <c r="W26" s="20"/>
      <c r="X26" s="21"/>
      <c r="Y26" s="3"/>
      <c r="Z26" s="57"/>
    </row>
    <row r="27" spans="1:26 16384:16384" ht="15" customHeight="1">
      <c r="A27" s="49"/>
      <c r="B27" s="95"/>
      <c r="C27" s="58"/>
      <c r="D27" s="59"/>
      <c r="E27" s="56"/>
      <c r="F27" s="75"/>
      <c r="G27" s="3"/>
      <c r="H27" s="3"/>
      <c r="I27" s="3"/>
      <c r="J27" s="3"/>
      <c r="K27" s="3"/>
      <c r="L27" s="60" t="s">
        <v>96</v>
      </c>
      <c r="M27" s="62">
        <v>85</v>
      </c>
      <c r="N27" s="137"/>
      <c r="O27" s="3"/>
      <c r="P27" s="21"/>
      <c r="Q27" s="20"/>
      <c r="R27" s="21"/>
      <c r="S27" s="20"/>
      <c r="T27" s="21"/>
      <c r="U27" s="20"/>
      <c r="V27" s="21"/>
      <c r="W27" s="20"/>
      <c r="X27" s="21"/>
      <c r="Y27" s="3"/>
      <c r="Z27" s="57"/>
    </row>
    <row r="28" spans="1:26 16384:16384" ht="15" customHeight="1">
      <c r="A28" s="10" t="s">
        <v>27</v>
      </c>
      <c r="B28" s="65">
        <f>SUM(B19:B27)</f>
        <v>0</v>
      </c>
      <c r="C28" s="58"/>
      <c r="D28" s="59"/>
      <c r="E28" s="56"/>
      <c r="F28" s="75"/>
      <c r="G28" s="3"/>
      <c r="H28" s="3"/>
      <c r="I28" s="3"/>
      <c r="J28" s="3"/>
      <c r="K28" s="3"/>
      <c r="L28" s="49" t="s">
        <v>17</v>
      </c>
      <c r="M28" s="58">
        <f t="shared" ref="M28:N28" si="16">O28+Q28+S28+U28+W28</f>
        <v>0</v>
      </c>
      <c r="N28" s="137">
        <f t="shared" si="16"/>
        <v>0</v>
      </c>
      <c r="O28" s="3">
        <f>'W1 '!U4</f>
        <v>0</v>
      </c>
      <c r="P28" s="21">
        <f>'W1 '!U6</f>
        <v>0</v>
      </c>
      <c r="Q28" s="20">
        <f>'W2'!U4</f>
        <v>0</v>
      </c>
      <c r="R28" s="21">
        <f>'W2'!U6</f>
        <v>0</v>
      </c>
      <c r="S28" s="20">
        <f>'W3'!U4</f>
        <v>0</v>
      </c>
      <c r="T28" s="21">
        <f>'W3'!U6</f>
        <v>0</v>
      </c>
      <c r="U28" s="20">
        <f>'W4'!U4</f>
        <v>0</v>
      </c>
      <c r="V28" s="21">
        <f>'W4'!U6</f>
        <v>0</v>
      </c>
      <c r="W28" s="20">
        <f>'W5'!U4</f>
        <v>0</v>
      </c>
      <c r="X28" s="21">
        <f>'W5'!U6</f>
        <v>0</v>
      </c>
      <c r="Y28" s="3">
        <f>'W1 '!U4+'W2'!U4+'W3'!U4+'W4'!U4+'W5'!U4</f>
        <v>0</v>
      </c>
      <c r="Z28" s="57">
        <f t="shared" ref="Z28:Z33" si="17">M28</f>
        <v>0</v>
      </c>
    </row>
    <row r="29" spans="1:26 16384:16384" ht="15" customHeight="1">
      <c r="A29" s="192" t="s">
        <v>97</v>
      </c>
      <c r="B29" s="193"/>
      <c r="C29" s="58"/>
      <c r="D29" s="59"/>
      <c r="E29" s="96" t="s">
        <v>98</v>
      </c>
      <c r="F29" s="97">
        <f>B40-F25</f>
        <v>5363.1</v>
      </c>
      <c r="G29" s="98"/>
      <c r="H29" s="98"/>
      <c r="I29" s="98"/>
      <c r="J29" s="98"/>
      <c r="K29" s="98"/>
      <c r="L29" s="49" t="s">
        <v>18</v>
      </c>
      <c r="M29" s="58">
        <f t="shared" ref="M29:N29" si="18">O29+Q29+S29+U29+W29</f>
        <v>0</v>
      </c>
      <c r="N29" s="137">
        <f t="shared" si="18"/>
        <v>0</v>
      </c>
      <c r="O29" s="3">
        <f>'W1 '!W4</f>
        <v>0</v>
      </c>
      <c r="P29" s="21">
        <f>'W1 '!W6</f>
        <v>0</v>
      </c>
      <c r="Q29" s="20">
        <f>'W2'!W4</f>
        <v>0</v>
      </c>
      <c r="R29" s="21">
        <f>'W2'!W6</f>
        <v>0</v>
      </c>
      <c r="S29" s="20">
        <f>'W3'!W4</f>
        <v>0</v>
      </c>
      <c r="T29" s="21">
        <f>'W3'!W6</f>
        <v>0</v>
      </c>
      <c r="U29" s="20">
        <f>'W4'!W4</f>
        <v>0</v>
      </c>
      <c r="V29" s="21">
        <f>'W4'!W6</f>
        <v>0</v>
      </c>
      <c r="W29" s="20">
        <f>'W5'!W4</f>
        <v>0</v>
      </c>
      <c r="X29" s="21">
        <f>'W5'!W6</f>
        <v>0</v>
      </c>
      <c r="Y29" s="3">
        <f>'W1 '!W4+'W2'!W4+'W3'!W4+'W4'!W4+'W5'!W4</f>
        <v>0</v>
      </c>
      <c r="Z29" s="57">
        <f t="shared" si="17"/>
        <v>0</v>
      </c>
    </row>
    <row r="30" spans="1:26 16384:16384" ht="15" customHeight="1">
      <c r="A30" s="49" t="s">
        <v>99</v>
      </c>
      <c r="B30" s="131"/>
      <c r="C30" s="58"/>
      <c r="D30" s="59"/>
      <c r="L30" s="49" t="s">
        <v>19</v>
      </c>
      <c r="M30" s="58">
        <f t="shared" ref="M30:N30" si="19">O30+Q30+S30+U30+W30</f>
        <v>0</v>
      </c>
      <c r="N30" s="137">
        <f t="shared" si="19"/>
        <v>0</v>
      </c>
      <c r="O30" s="3">
        <f>'W1 '!Y4</f>
        <v>0</v>
      </c>
      <c r="P30" s="21">
        <f>'W1 '!Y6</f>
        <v>0</v>
      </c>
      <c r="Q30" s="20">
        <f>'W2'!Y4</f>
        <v>0</v>
      </c>
      <c r="R30" s="21">
        <f>'W2'!Y6</f>
        <v>0</v>
      </c>
      <c r="S30" s="20">
        <f>'W3'!Y4</f>
        <v>0</v>
      </c>
      <c r="T30" s="21">
        <f>'W3'!Y6</f>
        <v>0</v>
      </c>
      <c r="U30" s="20">
        <f>'W4'!Y4</f>
        <v>0</v>
      </c>
      <c r="V30" s="21">
        <f>'W4'!Y6</f>
        <v>0</v>
      </c>
      <c r="W30" s="20">
        <f>'W5'!Y4</f>
        <v>0</v>
      </c>
      <c r="X30" s="21">
        <f>'W5'!Y6</f>
        <v>0</v>
      </c>
      <c r="Y30" s="3">
        <f>'W1 '!Y4+'W2'!Y4+'W3'!Y4+'W4'!Y4+'W5'!Y4</f>
        <v>0</v>
      </c>
      <c r="Z30" s="57">
        <f t="shared" si="17"/>
        <v>0</v>
      </c>
    </row>
    <row r="31" spans="1:26 16384:16384" ht="15" customHeight="1">
      <c r="A31" s="49" t="s">
        <v>100</v>
      </c>
      <c r="B31" s="131"/>
      <c r="C31" s="58"/>
      <c r="D31" s="59"/>
      <c r="L31" s="49" t="s">
        <v>20</v>
      </c>
      <c r="M31" s="58">
        <f t="shared" ref="M31:N31" si="20">O31+Q31+S31+U31+W31</f>
        <v>0</v>
      </c>
      <c r="N31" s="137">
        <f t="shared" si="20"/>
        <v>0</v>
      </c>
      <c r="O31" s="3">
        <f>'W1 '!AA4</f>
        <v>0</v>
      </c>
      <c r="P31" s="21">
        <f>'W1 '!AA6</f>
        <v>0</v>
      </c>
      <c r="Q31" s="20">
        <f>'W2'!AA4</f>
        <v>0</v>
      </c>
      <c r="R31" s="21">
        <f>'W2'!AA6</f>
        <v>0</v>
      </c>
      <c r="S31" s="20">
        <f>'W3'!AA6</f>
        <v>0</v>
      </c>
      <c r="T31" s="21">
        <f>'W3'!AA4</f>
        <v>0</v>
      </c>
      <c r="U31" s="20">
        <f>'W4'!AA6</f>
        <v>0</v>
      </c>
      <c r="V31" s="21">
        <f>'W4'!AA6</f>
        <v>0</v>
      </c>
      <c r="W31" s="20">
        <f>'W5'!AA4</f>
        <v>0</v>
      </c>
      <c r="X31" s="21">
        <f>'W5'!AA6</f>
        <v>0</v>
      </c>
      <c r="Y31" s="3">
        <f>'W1 '!AA4+'W2'!AA4+'W3'!AA4+'W4'!AA4+'W5'!AA4</f>
        <v>0</v>
      </c>
      <c r="Z31" s="57">
        <f t="shared" si="17"/>
        <v>0</v>
      </c>
    </row>
    <row r="32" spans="1:26 16384:16384" ht="15" customHeight="1">
      <c r="A32" s="49"/>
      <c r="B32" s="58"/>
      <c r="C32" s="58"/>
      <c r="D32" s="59"/>
      <c r="L32" s="49" t="s">
        <v>101</v>
      </c>
      <c r="M32" s="58">
        <f t="shared" ref="M32:N32" si="21">O32+Q32+S32+U32+W32</f>
        <v>0</v>
      </c>
      <c r="N32" s="137">
        <f t="shared" si="21"/>
        <v>0</v>
      </c>
      <c r="O32" s="6">
        <f>'W1 '!AC4</f>
        <v>0</v>
      </c>
      <c r="P32" s="27">
        <f>'W1 '!AC6</f>
        <v>0</v>
      </c>
      <c r="Q32" s="25">
        <f>'W2'!AC4</f>
        <v>0</v>
      </c>
      <c r="R32" s="27">
        <f>'W2'!AC6</f>
        <v>0</v>
      </c>
      <c r="S32" s="25">
        <f>'W3'!AC4</f>
        <v>0</v>
      </c>
      <c r="T32" s="27">
        <f>'W3'!AC6</f>
        <v>0</v>
      </c>
      <c r="U32" s="25">
        <f>'W4'!AC4</f>
        <v>0</v>
      </c>
      <c r="V32" s="27">
        <f>'W4'!AC6</f>
        <v>0</v>
      </c>
      <c r="W32" s="25">
        <f>'W5'!AC4</f>
        <v>0</v>
      </c>
      <c r="X32" s="27">
        <f>'W5'!AC6</f>
        <v>0</v>
      </c>
      <c r="Y32" s="3">
        <f>'W1 '!AC4+'W2'!AC4+'W3'!AC4+'W4'!AC4+'W5'!AC4</f>
        <v>0</v>
      </c>
      <c r="Z32" s="57">
        <f t="shared" si="17"/>
        <v>0</v>
      </c>
    </row>
    <row r="33" spans="1:26" ht="15" customHeight="1">
      <c r="A33" s="10" t="s">
        <v>27</v>
      </c>
      <c r="B33" s="65">
        <f>SUM(B30:B32)</f>
        <v>0</v>
      </c>
      <c r="C33" s="58"/>
      <c r="D33" s="59"/>
      <c r="L33" s="68" t="s">
        <v>27</v>
      </c>
      <c r="M33" s="12">
        <f t="shared" ref="M33:Y33" si="22">SUM(M24:M32)</f>
        <v>85</v>
      </c>
      <c r="N33" s="140">
        <f t="shared" si="22"/>
        <v>0</v>
      </c>
      <c r="O33" s="99">
        <f t="shared" si="22"/>
        <v>0</v>
      </c>
      <c r="P33" s="12">
        <f t="shared" si="22"/>
        <v>0</v>
      </c>
      <c r="Q33" s="12">
        <f t="shared" si="22"/>
        <v>0</v>
      </c>
      <c r="R33" s="12">
        <f t="shared" si="22"/>
        <v>0</v>
      </c>
      <c r="S33" s="12">
        <f t="shared" si="22"/>
        <v>0</v>
      </c>
      <c r="T33" s="12">
        <f t="shared" si="22"/>
        <v>0</v>
      </c>
      <c r="U33" s="12">
        <f t="shared" si="22"/>
        <v>0</v>
      </c>
      <c r="V33" s="12">
        <f t="shared" si="22"/>
        <v>0</v>
      </c>
      <c r="W33" s="12">
        <f t="shared" si="22"/>
        <v>0</v>
      </c>
      <c r="X33" s="12">
        <f t="shared" si="22"/>
        <v>0</v>
      </c>
      <c r="Y33" s="12">
        <f t="shared" si="22"/>
        <v>0</v>
      </c>
      <c r="Z33" s="66">
        <f t="shared" si="17"/>
        <v>85</v>
      </c>
    </row>
    <row r="34" spans="1:26" ht="15" customHeight="1">
      <c r="A34" s="192" t="s">
        <v>102</v>
      </c>
      <c r="B34" s="193"/>
      <c r="C34" s="58"/>
      <c r="D34" s="59"/>
      <c r="F34" s="100"/>
      <c r="G34" s="101"/>
      <c r="L34" s="204" t="s">
        <v>5</v>
      </c>
      <c r="M34" s="205"/>
      <c r="N34" s="206"/>
      <c r="O34" s="72" t="s">
        <v>39</v>
      </c>
      <c r="P34" s="43" t="s">
        <v>40</v>
      </c>
      <c r="Q34" s="43" t="s">
        <v>41</v>
      </c>
      <c r="R34" s="43" t="s">
        <v>42</v>
      </c>
      <c r="S34" s="43" t="s">
        <v>43</v>
      </c>
      <c r="T34" s="43" t="s">
        <v>44</v>
      </c>
      <c r="U34" s="43" t="s">
        <v>45</v>
      </c>
      <c r="V34" s="43" t="s">
        <v>46</v>
      </c>
      <c r="W34" s="43" t="s">
        <v>47</v>
      </c>
      <c r="X34" s="43" t="s">
        <v>48</v>
      </c>
      <c r="Y34" s="198" t="s">
        <v>88</v>
      </c>
      <c r="Z34" s="199"/>
    </row>
    <row r="35" spans="1:26" ht="15" customHeight="1">
      <c r="A35" s="102" t="s">
        <v>103</v>
      </c>
      <c r="B35" s="131"/>
      <c r="C35" s="58"/>
      <c r="D35" s="59"/>
      <c r="F35" s="56"/>
      <c r="G35" s="57"/>
      <c r="L35" s="49" t="s">
        <v>22</v>
      </c>
      <c r="M35" s="58">
        <f t="shared" ref="M35:N35" si="23">O35+Q35+S35+U35+W35</f>
        <v>0</v>
      </c>
      <c r="N35" s="137">
        <f t="shared" si="23"/>
        <v>0</v>
      </c>
      <c r="O35" s="3">
        <f>'W1 '!AE4</f>
        <v>0</v>
      </c>
      <c r="P35" s="3">
        <f>'W1 '!AE6</f>
        <v>0</v>
      </c>
      <c r="Q35" s="3">
        <f>'W2'!AE4</f>
        <v>0</v>
      </c>
      <c r="R35" s="3">
        <f>'W2'!AE6</f>
        <v>0</v>
      </c>
      <c r="S35" s="3">
        <f>'W3'!AE4</f>
        <v>0</v>
      </c>
      <c r="T35" s="3">
        <f>'W3'!AE6</f>
        <v>0</v>
      </c>
      <c r="U35" s="3">
        <f>'W4'!AE4</f>
        <v>0</v>
      </c>
      <c r="V35" s="3">
        <f>'W4'!AE6</f>
        <v>0</v>
      </c>
      <c r="W35" s="3">
        <f>'W5'!AE4</f>
        <v>0</v>
      </c>
      <c r="X35" s="3">
        <f>'W5'!AE6</f>
        <v>0</v>
      </c>
      <c r="Y35" s="3">
        <f>'W1 '!AE4+'W2'!AE4+'W3'!AE4+'W4'!AE4+'W5'!AE4</f>
        <v>0</v>
      </c>
      <c r="Z35" s="57">
        <f t="shared" ref="Z35:Z36" si="24">M35</f>
        <v>0</v>
      </c>
    </row>
    <row r="36" spans="1:26" ht="15" customHeight="1">
      <c r="A36" s="56"/>
      <c r="B36" s="58"/>
      <c r="C36" s="58"/>
      <c r="D36" s="59"/>
      <c r="F36" s="56"/>
      <c r="G36" s="103"/>
      <c r="L36" s="49" t="s">
        <v>23</v>
      </c>
      <c r="M36" s="58">
        <f t="shared" ref="M36:N36" si="25">O36+Q36+S36+U36+W36</f>
        <v>0</v>
      </c>
      <c r="N36" s="137">
        <f t="shared" si="25"/>
        <v>0</v>
      </c>
      <c r="O36" s="3">
        <f>'W1 '!AG4</f>
        <v>0</v>
      </c>
      <c r="P36" s="3">
        <f>'W1 '!AG6</f>
        <v>0</v>
      </c>
      <c r="Q36" s="3">
        <f>'W2'!AG4</f>
        <v>0</v>
      </c>
      <c r="R36" s="3">
        <f>'W2'!AG6</f>
        <v>0</v>
      </c>
      <c r="S36" s="3">
        <f>'W3'!AG4</f>
        <v>0</v>
      </c>
      <c r="T36" s="3">
        <f>'W3'!AG6</f>
        <v>0</v>
      </c>
      <c r="U36" s="3">
        <f>'W4'!AG4</f>
        <v>0</v>
      </c>
      <c r="V36" s="3">
        <f>'W4'!AG6</f>
        <v>0</v>
      </c>
      <c r="W36" s="3">
        <f>'W5'!AG4</f>
        <v>0</v>
      </c>
      <c r="X36" s="3">
        <f>'W5'!AG6</f>
        <v>0</v>
      </c>
      <c r="Y36" s="3">
        <f>'W1 '!AG4+'W2'!AG4+'W3'!AG4+'W4'!AG4+'W5'!AG4</f>
        <v>0</v>
      </c>
      <c r="Z36" s="57">
        <f t="shared" si="24"/>
        <v>0</v>
      </c>
    </row>
    <row r="37" spans="1:26" ht="15" customHeight="1">
      <c r="A37" s="56"/>
      <c r="B37" s="58"/>
      <c r="C37" s="58"/>
      <c r="D37" s="59"/>
      <c r="F37" s="56"/>
      <c r="G37" s="103"/>
      <c r="L37" s="49"/>
      <c r="M37" s="58"/>
      <c r="N37" s="137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57"/>
    </row>
    <row r="38" spans="1:26" ht="15" customHeight="1">
      <c r="A38" s="10" t="s">
        <v>27</v>
      </c>
      <c r="B38" s="13">
        <f>SUM(B35:B36)</f>
        <v>0</v>
      </c>
      <c r="C38" s="58"/>
      <c r="D38" s="59"/>
      <c r="F38" s="56"/>
      <c r="G38" s="103"/>
      <c r="L38" s="68" t="s">
        <v>27</v>
      </c>
      <c r="M38" s="43">
        <f t="shared" ref="M38:Y38" si="26">SUM(M35:M37)</f>
        <v>0</v>
      </c>
      <c r="N38" s="146">
        <f t="shared" si="26"/>
        <v>0</v>
      </c>
      <c r="O38" s="72">
        <f t="shared" si="26"/>
        <v>0</v>
      </c>
      <c r="P38" s="43">
        <f t="shared" si="26"/>
        <v>0</v>
      </c>
      <c r="Q38" s="43">
        <f t="shared" si="26"/>
        <v>0</v>
      </c>
      <c r="R38" s="43">
        <f t="shared" si="26"/>
        <v>0</v>
      </c>
      <c r="S38" s="43">
        <f t="shared" si="26"/>
        <v>0</v>
      </c>
      <c r="T38" s="43">
        <f t="shared" si="26"/>
        <v>0</v>
      </c>
      <c r="U38" s="43">
        <f t="shared" si="26"/>
        <v>0</v>
      </c>
      <c r="V38" s="43">
        <f t="shared" si="26"/>
        <v>0</v>
      </c>
      <c r="W38" s="43">
        <f t="shared" si="26"/>
        <v>0</v>
      </c>
      <c r="X38" s="43">
        <f t="shared" si="26"/>
        <v>0</v>
      </c>
      <c r="Y38" s="43">
        <f t="shared" si="26"/>
        <v>0</v>
      </c>
      <c r="Z38" s="41">
        <f>M38</f>
        <v>0</v>
      </c>
    </row>
    <row r="39" spans="1:26" ht="15" customHeight="1">
      <c r="A39" s="92" t="s">
        <v>104</v>
      </c>
      <c r="B39" s="65">
        <f>B38+B33+B28+B17+B11</f>
        <v>0</v>
      </c>
      <c r="C39" s="58"/>
      <c r="D39" s="59"/>
      <c r="F39" s="56"/>
      <c r="G39" s="104"/>
      <c r="L39" s="192" t="s">
        <v>2</v>
      </c>
      <c r="M39" s="193"/>
      <c r="N39" s="199"/>
      <c r="O39" s="72" t="s">
        <v>39</v>
      </c>
      <c r="P39" s="43" t="s">
        <v>40</v>
      </c>
      <c r="Q39" s="43" t="s">
        <v>41</v>
      </c>
      <c r="R39" s="43" t="s">
        <v>42</v>
      </c>
      <c r="S39" s="43" t="s">
        <v>43</v>
      </c>
      <c r="T39" s="43" t="s">
        <v>44</v>
      </c>
      <c r="U39" s="43" t="s">
        <v>45</v>
      </c>
      <c r="V39" s="43" t="s">
        <v>46</v>
      </c>
      <c r="W39" s="43" t="s">
        <v>47</v>
      </c>
      <c r="X39" s="43" t="s">
        <v>48</v>
      </c>
      <c r="Y39" s="198" t="s">
        <v>88</v>
      </c>
      <c r="Z39" s="199"/>
    </row>
    <row r="40" spans="1:26" ht="15" customHeight="1">
      <c r="A40" s="96" t="s">
        <v>98</v>
      </c>
      <c r="B40" s="105">
        <f>B4-B39</f>
        <v>5363.1</v>
      </c>
      <c r="C40" s="106"/>
      <c r="D40" s="107"/>
      <c r="L40" s="52" t="s">
        <v>6</v>
      </c>
      <c r="M40" s="54">
        <f t="shared" ref="M40:N40" si="27">O40+Q40+S40+U40+W40</f>
        <v>0</v>
      </c>
      <c r="N40" s="136">
        <f t="shared" si="27"/>
        <v>0</v>
      </c>
      <c r="O40" s="93">
        <f>'W1 '!B4</f>
        <v>0</v>
      </c>
      <c r="P40" s="47">
        <f>'W1 '!B6</f>
        <v>0</v>
      </c>
      <c r="Q40" s="46">
        <f>'W2'!B4</f>
        <v>0</v>
      </c>
      <c r="R40" s="47">
        <f>'W2'!B6</f>
        <v>0</v>
      </c>
      <c r="S40" s="46">
        <f>'W3'!B4</f>
        <v>0</v>
      </c>
      <c r="T40" s="47">
        <f>'W3'!B6</f>
        <v>0</v>
      </c>
      <c r="U40" s="46">
        <f>'W4'!B4</f>
        <v>0</v>
      </c>
      <c r="V40" s="47">
        <f>'W4'!B6</f>
        <v>0</v>
      </c>
      <c r="W40" s="46">
        <f>'W5'!B4</f>
        <v>0</v>
      </c>
      <c r="X40" s="47">
        <f>'W5'!B6</f>
        <v>0</v>
      </c>
      <c r="Y40" s="46">
        <f>'W1 '!B4+'W2'!B4+'W3'!B4+'W4'!B4+'W5'!B4</f>
        <v>0</v>
      </c>
      <c r="Z40" s="48">
        <f t="shared" ref="Z40:Z43" si="28">M40</f>
        <v>0</v>
      </c>
    </row>
    <row r="41" spans="1:26" ht="15" customHeight="1">
      <c r="A41">
        <f>1386-65-62.03-11.76-101.48-9.99</f>
        <v>1135.74</v>
      </c>
      <c r="L41" s="49" t="s">
        <v>10</v>
      </c>
      <c r="M41" s="58">
        <f t="shared" ref="M41:N41" si="29">O41+Q41+S41+U41+W41</f>
        <v>0</v>
      </c>
      <c r="N41" s="137">
        <f t="shared" si="29"/>
        <v>0</v>
      </c>
      <c r="O41" s="3">
        <f>'W1 '!G4</f>
        <v>0</v>
      </c>
      <c r="P41" s="21">
        <f>'W1 '!G6</f>
        <v>0</v>
      </c>
      <c r="Q41" s="20">
        <f>'W2'!G4</f>
        <v>0</v>
      </c>
      <c r="R41" s="21">
        <f>'W2'!G6</f>
        <v>0</v>
      </c>
      <c r="S41" s="20">
        <f>'W3'!G4</f>
        <v>0</v>
      </c>
      <c r="T41" s="21">
        <f>'W3'!G6</f>
        <v>0</v>
      </c>
      <c r="U41" s="20">
        <f>'W4'!G4</f>
        <v>0</v>
      </c>
      <c r="V41" s="21">
        <f>'W4'!G6</f>
        <v>0</v>
      </c>
      <c r="W41" s="20">
        <f>'W5'!G4</f>
        <v>0</v>
      </c>
      <c r="X41" s="21">
        <f>'W5'!G6</f>
        <v>0</v>
      </c>
      <c r="Y41" s="20">
        <f>'W1 '!G4+'W2'!G4+'W3'!G4+'W4'!G4+'W5'!G4</f>
        <v>0</v>
      </c>
      <c r="Z41" s="57">
        <f t="shared" si="28"/>
        <v>0</v>
      </c>
    </row>
    <row r="42" spans="1:26" ht="15" customHeight="1">
      <c r="B42">
        <f>574.09-206</f>
        <v>368.09000000000003</v>
      </c>
      <c r="L42" s="49" t="s">
        <v>30</v>
      </c>
      <c r="M42" s="58">
        <f t="shared" ref="M42:N42" si="30">O42+Q42+S42+U42+W42</f>
        <v>0</v>
      </c>
      <c r="N42" s="137">
        <f t="shared" si="30"/>
        <v>0</v>
      </c>
      <c r="O42" s="3">
        <f>'W1 '!E4</f>
        <v>0</v>
      </c>
      <c r="P42" s="21">
        <f>'W1 '!E6</f>
        <v>0</v>
      </c>
      <c r="Q42" s="20">
        <f>'W2'!E4</f>
        <v>0</v>
      </c>
      <c r="R42" s="21">
        <f>'W2'!E6</f>
        <v>0</v>
      </c>
      <c r="S42" s="20">
        <f>'W3'!E4</f>
        <v>0</v>
      </c>
      <c r="T42" s="21">
        <f>'W3'!E6</f>
        <v>0</v>
      </c>
      <c r="U42" s="20">
        <f>'W4'!E4</f>
        <v>0</v>
      </c>
      <c r="V42" s="21">
        <f>'W4'!E6</f>
        <v>0</v>
      </c>
      <c r="W42" s="20">
        <f>'W5'!E4</f>
        <v>0</v>
      </c>
      <c r="X42" s="21">
        <f>'W5'!E6</f>
        <v>0</v>
      </c>
      <c r="Y42" s="20">
        <f>'W1 '!E4+'W2'!E4+'W3'!E4+'W4'!E4+'W5'!E4</f>
        <v>0</v>
      </c>
      <c r="Z42" s="57">
        <f t="shared" si="28"/>
        <v>0</v>
      </c>
    </row>
    <row r="43" spans="1:26" ht="15" customHeight="1">
      <c r="L43" s="49" t="s">
        <v>11</v>
      </c>
      <c r="M43" s="58">
        <f t="shared" ref="M43:N43" si="31">O43+Q43+S43+U43+W43</f>
        <v>0</v>
      </c>
      <c r="N43" s="138">
        <f t="shared" si="31"/>
        <v>0</v>
      </c>
      <c r="O43" s="3">
        <f>'W1 '!I4</f>
        <v>0</v>
      </c>
      <c r="P43" s="21">
        <f>'W1 '!I6</f>
        <v>0</v>
      </c>
      <c r="Q43" s="20">
        <f>'W2'!I4</f>
        <v>0</v>
      </c>
      <c r="R43" s="108">
        <f>'W2'!I6</f>
        <v>0</v>
      </c>
      <c r="S43" s="20">
        <f>'W3'!I4</f>
        <v>0</v>
      </c>
      <c r="T43" s="21">
        <f>'W3'!I6</f>
        <v>0</v>
      </c>
      <c r="U43" s="20">
        <f>'W4'!I4</f>
        <v>0</v>
      </c>
      <c r="V43" s="21">
        <f>'W4'!I6</f>
        <v>0</v>
      </c>
      <c r="W43" s="20">
        <f>'W5'!I4</f>
        <v>0</v>
      </c>
      <c r="X43" s="21">
        <f>'W5'!I6</f>
        <v>0</v>
      </c>
      <c r="Y43" s="20">
        <f>'W1 '!I4+'W2'!I4+'W3'!I4+'W4'!I4+'W5'!I4</f>
        <v>0</v>
      </c>
      <c r="Z43" s="57">
        <f t="shared" si="28"/>
        <v>0</v>
      </c>
    </row>
    <row r="44" spans="1:26" ht="15" customHeight="1">
      <c r="L44" s="63"/>
      <c r="M44" s="11"/>
      <c r="N44" s="139"/>
      <c r="O44" s="6"/>
      <c r="P44" s="27"/>
      <c r="Q44" s="25"/>
      <c r="R44" s="27"/>
      <c r="S44" s="25"/>
      <c r="T44" s="27"/>
      <c r="U44" s="25"/>
      <c r="V44" s="27"/>
      <c r="W44" s="25"/>
      <c r="X44" s="27"/>
      <c r="Y44" s="25"/>
      <c r="Z44" s="64"/>
    </row>
    <row r="45" spans="1:26" ht="15" customHeight="1">
      <c r="A45" s="19" t="s">
        <v>105</v>
      </c>
      <c r="L45" s="68" t="s">
        <v>106</v>
      </c>
      <c r="M45" s="12">
        <f t="shared" ref="M45:Y45" si="32">SUM(M40:M44)</f>
        <v>0</v>
      </c>
      <c r="N45" s="140">
        <f t="shared" si="32"/>
        <v>0</v>
      </c>
      <c r="O45" s="99">
        <f t="shared" si="32"/>
        <v>0</v>
      </c>
      <c r="P45" s="12">
        <f t="shared" si="32"/>
        <v>0</v>
      </c>
      <c r="Q45" s="12">
        <f t="shared" si="32"/>
        <v>0</v>
      </c>
      <c r="R45" s="12">
        <f t="shared" si="32"/>
        <v>0</v>
      </c>
      <c r="S45" s="12">
        <f t="shared" si="32"/>
        <v>0</v>
      </c>
      <c r="T45" s="12">
        <f t="shared" si="32"/>
        <v>0</v>
      </c>
      <c r="U45" s="12">
        <f t="shared" si="32"/>
        <v>0</v>
      </c>
      <c r="V45" s="12">
        <f t="shared" si="32"/>
        <v>0</v>
      </c>
      <c r="W45" s="12">
        <f t="shared" si="32"/>
        <v>0</v>
      </c>
      <c r="X45" s="12">
        <f t="shared" si="32"/>
        <v>0</v>
      </c>
      <c r="Y45" s="12">
        <f t="shared" si="32"/>
        <v>0</v>
      </c>
      <c r="Z45" s="66">
        <f>M45</f>
        <v>0</v>
      </c>
    </row>
    <row r="46" spans="1:26" ht="15" customHeight="1">
      <c r="A46" s="19" t="s">
        <v>107</v>
      </c>
      <c r="B46" s="19">
        <v>10996</v>
      </c>
      <c r="L46" s="109" t="s">
        <v>108</v>
      </c>
      <c r="M46" s="110" t="s">
        <v>109</v>
      </c>
      <c r="N46" s="141" t="s">
        <v>110</v>
      </c>
      <c r="O46" s="110" t="s">
        <v>8</v>
      </c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2"/>
    </row>
    <row r="47" spans="1:26" ht="15" customHeight="1">
      <c r="A47" s="49" t="s">
        <v>58</v>
      </c>
      <c r="B47" s="50">
        <v>239.01</v>
      </c>
      <c r="C47" s="19" t="s">
        <v>111</v>
      </c>
      <c r="L47" s="113"/>
      <c r="M47" s="114"/>
      <c r="N47" s="142"/>
      <c r="O47" s="114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5"/>
    </row>
    <row r="48" spans="1:26" ht="15" customHeight="1">
      <c r="A48" s="49" t="s">
        <v>60</v>
      </c>
      <c r="B48" s="50"/>
      <c r="C48" s="19" t="s">
        <v>112</v>
      </c>
      <c r="E48" s="19" t="s">
        <v>113</v>
      </c>
      <c r="L48" s="113"/>
      <c r="M48" s="114"/>
      <c r="N48" s="142"/>
      <c r="O48" s="114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5"/>
    </row>
    <row r="49" spans="1:26" ht="15" customHeight="1">
      <c r="A49" s="60" t="s">
        <v>62</v>
      </c>
      <c r="B49" s="61"/>
      <c r="C49" s="19" t="s">
        <v>114</v>
      </c>
      <c r="E49" s="19" t="s">
        <v>115</v>
      </c>
      <c r="L49" s="117"/>
      <c r="M49" s="118"/>
      <c r="N49" s="143"/>
      <c r="O49" s="118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5"/>
    </row>
    <row r="50" spans="1:26" ht="15" customHeight="1">
      <c r="A50" s="60" t="s">
        <v>116</v>
      </c>
      <c r="B50" s="19">
        <v>95.97</v>
      </c>
      <c r="C50" s="19"/>
      <c r="E50" s="19" t="s">
        <v>117</v>
      </c>
      <c r="L50" s="119" t="s">
        <v>27</v>
      </c>
      <c r="M50" s="120">
        <f t="shared" ref="M50:N50" si="33">SUM(M47:M49)</f>
        <v>0</v>
      </c>
      <c r="N50" s="144">
        <f t="shared" si="33"/>
        <v>0</v>
      </c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5"/>
    </row>
    <row r="51" spans="1:26" ht="15" customHeight="1">
      <c r="A51" s="49" t="s">
        <v>71</v>
      </c>
      <c r="B51" s="19">
        <v>618.87</v>
      </c>
      <c r="C51" s="121" t="s">
        <v>114</v>
      </c>
      <c r="E51" s="19" t="s">
        <v>118</v>
      </c>
      <c r="L51" s="119" t="s">
        <v>119</v>
      </c>
      <c r="M51" s="120">
        <f>M50+M45+M38+M20+M11+M33</f>
        <v>356.99</v>
      </c>
      <c r="N51" s="144">
        <f>N50+N45+N38+N20+N11</f>
        <v>0</v>
      </c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5"/>
    </row>
    <row r="52" spans="1:26" ht="15" customHeight="1">
      <c r="A52" s="49" t="s">
        <v>74</v>
      </c>
      <c r="B52" s="19">
        <v>2085.58</v>
      </c>
      <c r="C52" s="121" t="s">
        <v>120</v>
      </c>
      <c r="L52" s="122"/>
      <c r="M52" s="123" t="s">
        <v>121</v>
      </c>
      <c r="N52" s="145">
        <f>M51-N51</f>
        <v>356.99</v>
      </c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5"/>
    </row>
    <row r="53" spans="1:26" ht="15" customHeight="1">
      <c r="A53" s="60" t="s">
        <v>82</v>
      </c>
      <c r="B53" s="84">
        <v>83.21</v>
      </c>
      <c r="C53" s="121" t="s">
        <v>120</v>
      </c>
      <c r="L53" s="124"/>
      <c r="M53" s="124"/>
      <c r="N53" s="124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" customHeight="1">
      <c r="A54" s="60" t="s">
        <v>84</v>
      </c>
      <c r="B54" s="86"/>
      <c r="C54" s="19" t="s">
        <v>114</v>
      </c>
      <c r="E54">
        <f>2300-1682</f>
        <v>618</v>
      </c>
      <c r="L54" s="126" t="s">
        <v>122</v>
      </c>
      <c r="M54" s="127">
        <f>N4-M51</f>
        <v>5006.1100000000006</v>
      </c>
      <c r="N54" s="128">
        <f>F28-N51</f>
        <v>0</v>
      </c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" customHeight="1">
      <c r="A55" s="60" t="s">
        <v>86</v>
      </c>
      <c r="B55" s="86">
        <v>72</v>
      </c>
      <c r="C55" s="19"/>
    </row>
    <row r="56" spans="1:26" ht="15" customHeight="1">
      <c r="A56" s="60" t="s">
        <v>87</v>
      </c>
      <c r="B56" s="78"/>
      <c r="C56" s="19" t="s">
        <v>114</v>
      </c>
    </row>
    <row r="57" spans="1:26" ht="15" customHeight="1">
      <c r="A57" s="60" t="s">
        <v>89</v>
      </c>
      <c r="B57" s="86">
        <v>80</v>
      </c>
      <c r="C57" s="19"/>
    </row>
    <row r="58" spans="1:26" ht="15" customHeight="1">
      <c r="A58" s="49"/>
      <c r="B58" s="78"/>
      <c r="C58" s="19"/>
    </row>
    <row r="59" spans="1:26" ht="15" customHeight="1">
      <c r="A59" s="60" t="s">
        <v>92</v>
      </c>
      <c r="B59" s="80">
        <v>550</v>
      </c>
      <c r="C59" s="19" t="s">
        <v>123</v>
      </c>
    </row>
    <row r="60" spans="1:26" ht="15" customHeight="1">
      <c r="A60" s="60" t="s">
        <v>94</v>
      </c>
      <c r="B60" s="84">
        <v>1675</v>
      </c>
      <c r="C60" s="19"/>
    </row>
    <row r="61" spans="1:26" ht="15" customHeight="1">
      <c r="A61" s="49" t="s">
        <v>99</v>
      </c>
      <c r="B61" s="95">
        <v>205.14</v>
      </c>
      <c r="C61" s="19" t="s">
        <v>124</v>
      </c>
    </row>
    <row r="62" spans="1:26" ht="15" customHeight="1">
      <c r="A62" s="49"/>
      <c r="B62" s="95"/>
      <c r="C62" s="19"/>
    </row>
    <row r="63" spans="1:26" ht="15" customHeight="1">
      <c r="A63" s="56" t="s">
        <v>125</v>
      </c>
      <c r="B63" s="86">
        <v>200</v>
      </c>
      <c r="C63" s="19" t="s">
        <v>114</v>
      </c>
    </row>
    <row r="64" spans="1:26" ht="15" customHeight="1">
      <c r="A64" s="52" t="s">
        <v>59</v>
      </c>
      <c r="B64" s="53">
        <v>900</v>
      </c>
      <c r="C64" s="19" t="s">
        <v>120</v>
      </c>
    </row>
    <row r="65" spans="1:3" ht="15" customHeight="1">
      <c r="A65" s="49" t="s">
        <v>61</v>
      </c>
      <c r="B65" s="62">
        <v>400</v>
      </c>
      <c r="C65" s="19" t="s">
        <v>126</v>
      </c>
    </row>
    <row r="66" spans="1:3" ht="15" customHeight="1">
      <c r="A66" s="60" t="s">
        <v>63</v>
      </c>
      <c r="B66" s="62"/>
      <c r="C66" s="19"/>
    </row>
    <row r="67" spans="1:3" ht="15" customHeight="1">
      <c r="A67" s="52" t="s">
        <v>69</v>
      </c>
      <c r="B67" s="74">
        <v>500</v>
      </c>
      <c r="C67" s="19" t="s">
        <v>120</v>
      </c>
    </row>
    <row r="68" spans="1:3" ht="15" customHeight="1">
      <c r="A68" s="49" t="s">
        <v>72</v>
      </c>
      <c r="B68" s="86">
        <v>500</v>
      </c>
      <c r="C68" s="19" t="s">
        <v>120</v>
      </c>
    </row>
    <row r="69" spans="1:3" ht="15" customHeight="1">
      <c r="A69" s="60" t="s">
        <v>75</v>
      </c>
      <c r="B69" s="80">
        <v>500</v>
      </c>
      <c r="C69" s="19" t="s">
        <v>120</v>
      </c>
    </row>
    <row r="70" spans="1:3" ht="15" customHeight="1">
      <c r="A70" s="52" t="s">
        <v>83</v>
      </c>
      <c r="B70" s="75">
        <f>458.33</f>
        <v>458.33</v>
      </c>
      <c r="C70" s="19" t="s">
        <v>127</v>
      </c>
    </row>
    <row r="71" spans="1:3" ht="15" customHeight="1">
      <c r="A71" s="60" t="s">
        <v>128</v>
      </c>
      <c r="B71" s="84">
        <f>SUM(B47:B70)</f>
        <v>9163.1099999999988</v>
      </c>
      <c r="C71" s="19"/>
    </row>
    <row r="72" spans="1:3" ht="15" customHeight="1">
      <c r="A72" s="19" t="s">
        <v>129</v>
      </c>
      <c r="B72" s="129">
        <f>B46-B71</f>
        <v>1832.8900000000012</v>
      </c>
      <c r="C72" s="19" t="s">
        <v>130</v>
      </c>
    </row>
    <row r="73" spans="1:3" ht="15" customHeight="1">
      <c r="A73" s="19"/>
      <c r="B73" s="19">
        <f>B72*17</f>
        <v>31159.130000000019</v>
      </c>
      <c r="C73" s="19"/>
    </row>
    <row r="74" spans="1:3" ht="15" customHeight="1">
      <c r="A74" s="19"/>
      <c r="B74" s="19"/>
      <c r="C74" s="19"/>
    </row>
    <row r="75" spans="1:3" ht="15" customHeight="1">
      <c r="A75" s="19"/>
      <c r="B75" s="19"/>
      <c r="C75" s="19"/>
    </row>
    <row r="76" spans="1:3" ht="15" customHeight="1">
      <c r="A76" s="19"/>
      <c r="B76" s="19"/>
      <c r="C76" s="19"/>
    </row>
    <row r="77" spans="1:3" ht="15" customHeight="1">
      <c r="A77" s="19"/>
      <c r="B77" s="19"/>
      <c r="C77" s="19"/>
    </row>
    <row r="78" spans="1:3" ht="15" customHeight="1">
      <c r="A78" s="19"/>
      <c r="B78" s="19"/>
      <c r="C78" s="19"/>
    </row>
    <row r="79" spans="1:3" ht="15" customHeight="1">
      <c r="A79" s="19"/>
      <c r="B79" s="19"/>
      <c r="C79" s="19"/>
    </row>
    <row r="80" spans="1:3" ht="15" customHeight="1">
      <c r="A80" s="19"/>
      <c r="B80" s="19"/>
      <c r="C80" s="19"/>
    </row>
    <row r="81" spans="1:3" ht="15" customHeight="1">
      <c r="A81" s="19"/>
      <c r="B81" s="19"/>
      <c r="C81" s="19"/>
    </row>
    <row r="82" spans="1:3" ht="15" customHeight="1">
      <c r="A82" s="19"/>
      <c r="B82" s="19"/>
      <c r="C82" s="19"/>
    </row>
    <row r="83" spans="1:3" ht="15" customHeight="1">
      <c r="A83" s="19"/>
      <c r="B83" s="19"/>
      <c r="C83" s="19"/>
    </row>
    <row r="84" spans="1:3" ht="15" customHeight="1">
      <c r="A84" s="19"/>
      <c r="B84" s="19"/>
      <c r="C84" s="19"/>
    </row>
    <row r="85" spans="1:3" ht="15" customHeight="1">
      <c r="A85" s="19"/>
      <c r="B85" s="19"/>
      <c r="C85" s="19"/>
    </row>
    <row r="86" spans="1:3" ht="15" customHeight="1">
      <c r="A86" s="19"/>
      <c r="B86" s="19"/>
      <c r="C86" s="19"/>
    </row>
    <row r="87" spans="1:3" ht="15" customHeight="1">
      <c r="A87" s="19"/>
      <c r="B87" s="19"/>
      <c r="C87" s="19"/>
    </row>
    <row r="88" spans="1:3" ht="15" customHeight="1">
      <c r="A88" s="19"/>
      <c r="B88" s="19"/>
      <c r="C88" s="19"/>
    </row>
    <row r="89" spans="1:3" ht="15" customHeight="1">
      <c r="A89" s="19"/>
      <c r="B89" s="19"/>
      <c r="C89" s="19"/>
    </row>
    <row r="90" spans="1:3" ht="15" customHeight="1">
      <c r="A90" s="19"/>
      <c r="B90" s="19"/>
      <c r="C90" s="19"/>
    </row>
    <row r="91" spans="1:3" ht="15" customHeight="1">
      <c r="A91" s="19"/>
      <c r="B91" s="19"/>
      <c r="C91" s="19"/>
    </row>
    <row r="92" spans="1:3" ht="15" customHeight="1">
      <c r="A92" s="19"/>
      <c r="B92" s="19"/>
      <c r="C92" s="19"/>
    </row>
    <row r="93" spans="1:3" ht="15" customHeight="1">
      <c r="A93" s="19"/>
      <c r="B93" s="19"/>
      <c r="C93" s="19"/>
    </row>
    <row r="94" spans="1:3" ht="15" customHeight="1">
      <c r="A94" s="19"/>
      <c r="B94" s="19"/>
      <c r="C94" s="19"/>
    </row>
    <row r="95" spans="1:3" ht="15" customHeight="1">
      <c r="A95" s="19"/>
      <c r="B95" s="19"/>
      <c r="C95" s="19"/>
    </row>
    <row r="96" spans="1:3" ht="15" customHeight="1">
      <c r="A96" s="19"/>
      <c r="B96" s="19"/>
      <c r="C96" s="19"/>
    </row>
  </sheetData>
  <mergeCells count="17">
    <mergeCell ref="A34:B34"/>
    <mergeCell ref="A29:B29"/>
    <mergeCell ref="L34:N34"/>
    <mergeCell ref="Y39:Z39"/>
    <mergeCell ref="L39:N39"/>
    <mergeCell ref="Y22:Z22"/>
    <mergeCell ref="L22:N22"/>
    <mergeCell ref="Y5:Z5"/>
    <mergeCell ref="L6:N6"/>
    <mergeCell ref="L12:M12"/>
    <mergeCell ref="N12:N19"/>
    <mergeCell ref="Y34:Z34"/>
    <mergeCell ref="A12:B12"/>
    <mergeCell ref="E5:K5"/>
    <mergeCell ref="A6:B6"/>
    <mergeCell ref="A5:D5"/>
    <mergeCell ref="A18:B18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K1" workbookViewId="0">
      <selection activeCell="AI4" sqref="AI4"/>
    </sheetView>
  </sheetViews>
  <sheetFormatPr baseColWidth="10" defaultColWidth="11.1640625" defaultRowHeight="15" customHeight="1" x14ac:dyDescent="0"/>
  <cols>
    <col min="1" max="1" width="17.6640625" customWidth="1"/>
    <col min="2" max="3" width="10.5" customWidth="1"/>
    <col min="4" max="6" width="14" customWidth="1"/>
    <col min="7" max="7" width="10.5" customWidth="1"/>
    <col min="8" max="9" width="13.83203125" customWidth="1"/>
    <col min="10" max="13" width="10.5" customWidth="1"/>
    <col min="14" max="14" width="15.83203125" customWidth="1"/>
    <col min="15" max="15" width="10.5" customWidth="1"/>
    <col min="16" max="16" width="21.5" customWidth="1"/>
    <col min="17" max="17" width="13.6640625" customWidth="1"/>
    <col min="18" max="18" width="13.33203125" customWidth="1"/>
    <col min="19" max="20" width="10.5" customWidth="1"/>
    <col min="21" max="21" width="14.83203125" customWidth="1"/>
    <col min="22" max="24" width="10.5" customWidth="1"/>
    <col min="25" max="25" width="14.5" customWidth="1"/>
    <col min="26" max="26" width="10.5" customWidth="1"/>
    <col min="27" max="27" width="13.6640625" customWidth="1"/>
    <col min="28" max="28" width="17" customWidth="1"/>
    <col min="29" max="30" width="10.5" customWidth="1"/>
    <col min="31" max="31" width="15" customWidth="1"/>
    <col min="32" max="32" width="10.5" customWidth="1"/>
    <col min="33" max="33" width="15.1640625" customWidth="1"/>
    <col min="34" max="34" width="10.5" customWidth="1"/>
  </cols>
  <sheetData>
    <row r="1" spans="1:34" ht="15" customHeight="1">
      <c r="A1" s="1" t="s">
        <v>0</v>
      </c>
      <c r="B1" s="2">
        <f>'Month Overview'!M54</f>
        <v>5006.1100000000006</v>
      </c>
      <c r="C1" s="2"/>
      <c r="D1" s="3"/>
      <c r="E1" s="3"/>
      <c r="F1" s="2"/>
      <c r="G1" s="3"/>
      <c r="H1" s="3"/>
      <c r="I1" s="3"/>
      <c r="J1" s="3"/>
    </row>
    <row r="2" spans="1:34" ht="15" customHeight="1">
      <c r="A2" s="4"/>
      <c r="B2" s="207" t="s">
        <v>2</v>
      </c>
      <c r="C2" s="208"/>
      <c r="D2" s="208"/>
      <c r="E2" s="208"/>
      <c r="F2" s="208"/>
      <c r="G2" s="208"/>
      <c r="H2" s="208"/>
      <c r="I2" s="208"/>
      <c r="J2" s="209"/>
      <c r="K2" s="207" t="s">
        <v>3</v>
      </c>
      <c r="L2" s="208"/>
      <c r="M2" s="208"/>
      <c r="N2" s="208"/>
      <c r="O2" s="208"/>
      <c r="P2" s="209"/>
      <c r="Q2" s="207" t="s">
        <v>4</v>
      </c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207" t="s">
        <v>5</v>
      </c>
      <c r="AF2" s="208"/>
      <c r="AG2" s="208"/>
      <c r="AH2" s="209"/>
    </row>
    <row r="3" spans="1:34" ht="15" customHeight="1">
      <c r="A3" s="6"/>
      <c r="B3" s="7" t="s">
        <v>6</v>
      </c>
      <c r="C3" s="210" t="s">
        <v>7</v>
      </c>
      <c r="D3" s="210" t="s">
        <v>8</v>
      </c>
      <c r="E3" s="8" t="s">
        <v>9</v>
      </c>
      <c r="F3" s="210" t="s">
        <v>8</v>
      </c>
      <c r="G3" s="8" t="s">
        <v>10</v>
      </c>
      <c r="H3" s="210" t="s">
        <v>8</v>
      </c>
      <c r="I3" s="8" t="s">
        <v>11</v>
      </c>
      <c r="J3" s="210" t="s">
        <v>8</v>
      </c>
      <c r="K3" s="8" t="s">
        <v>12</v>
      </c>
      <c r="L3" s="210" t="s">
        <v>8</v>
      </c>
      <c r="M3" s="8" t="s">
        <v>13</v>
      </c>
      <c r="N3" s="210" t="s">
        <v>8</v>
      </c>
      <c r="O3" s="8" t="s">
        <v>14</v>
      </c>
      <c r="P3" s="210" t="s">
        <v>8</v>
      </c>
      <c r="Q3" s="8" t="s">
        <v>15</v>
      </c>
      <c r="R3" s="210" t="s">
        <v>8</v>
      </c>
      <c r="S3" s="8" t="s">
        <v>16</v>
      </c>
      <c r="T3" s="210" t="s">
        <v>8</v>
      </c>
      <c r="U3" s="8" t="s">
        <v>17</v>
      </c>
      <c r="V3" s="210" t="s">
        <v>8</v>
      </c>
      <c r="W3" s="8" t="s">
        <v>18</v>
      </c>
      <c r="X3" s="210" t="s">
        <v>8</v>
      </c>
      <c r="Y3" s="8" t="s">
        <v>19</v>
      </c>
      <c r="Z3" s="210" t="s">
        <v>8</v>
      </c>
      <c r="AA3" s="8" t="s">
        <v>20</v>
      </c>
      <c r="AB3" s="210" t="s">
        <v>8</v>
      </c>
      <c r="AC3" s="8" t="s">
        <v>21</v>
      </c>
      <c r="AD3" s="210" t="s">
        <v>8</v>
      </c>
      <c r="AE3" s="8" t="s">
        <v>22</v>
      </c>
      <c r="AF3" s="210" t="s">
        <v>8</v>
      </c>
      <c r="AG3" s="8" t="s">
        <v>23</v>
      </c>
      <c r="AH3" s="213" t="s">
        <v>8</v>
      </c>
    </row>
    <row r="4" spans="1:34" ht="15" customHeight="1">
      <c r="A4" s="9" t="s">
        <v>24</v>
      </c>
      <c r="B4" s="147"/>
      <c r="C4" s="211"/>
      <c r="D4" s="211"/>
      <c r="E4" s="147"/>
      <c r="F4" s="211"/>
      <c r="G4" s="147"/>
      <c r="H4" s="211"/>
      <c r="I4" s="147"/>
      <c r="J4" s="211"/>
      <c r="K4" s="147"/>
      <c r="L4" s="211"/>
      <c r="M4" s="147"/>
      <c r="N4" s="211"/>
      <c r="O4" s="147"/>
      <c r="P4" s="211"/>
      <c r="Q4" s="147"/>
      <c r="R4" s="211"/>
      <c r="S4" s="147"/>
      <c r="T4" s="211"/>
      <c r="U4" s="147"/>
      <c r="V4" s="211"/>
      <c r="W4" s="147"/>
      <c r="X4" s="211"/>
      <c r="Y4" s="147"/>
      <c r="Z4" s="211"/>
      <c r="AA4" s="147"/>
      <c r="AB4" s="211"/>
      <c r="AC4" s="147"/>
      <c r="AD4" s="211"/>
      <c r="AE4" s="147"/>
      <c r="AF4" s="211"/>
      <c r="AG4" s="147"/>
      <c r="AH4" s="214"/>
    </row>
    <row r="5" spans="1:34" ht="15" customHeight="1">
      <c r="A5" s="9" t="s">
        <v>25</v>
      </c>
      <c r="B5" s="10">
        <f>B4-B6</f>
        <v>0</v>
      </c>
      <c r="C5" s="211"/>
      <c r="D5" s="211"/>
      <c r="E5" s="10">
        <f>E4-E6</f>
        <v>0</v>
      </c>
      <c r="F5" s="211"/>
      <c r="G5" s="10">
        <f>G4-G6</f>
        <v>0</v>
      </c>
      <c r="H5" s="211"/>
      <c r="I5" s="12">
        <f>I4-I6</f>
        <v>0</v>
      </c>
      <c r="J5" s="211"/>
      <c r="K5" s="12">
        <f>K4-K6</f>
        <v>0</v>
      </c>
      <c r="L5" s="211"/>
      <c r="M5" s="12">
        <f>M4-M6</f>
        <v>0</v>
      </c>
      <c r="N5" s="211"/>
      <c r="O5" s="12">
        <f>O4-O6</f>
        <v>0</v>
      </c>
      <c r="P5" s="211"/>
      <c r="Q5" s="12">
        <f>Q4-Q6</f>
        <v>0</v>
      </c>
      <c r="R5" s="211"/>
      <c r="S5" s="12">
        <f>S4-S6</f>
        <v>0</v>
      </c>
      <c r="T5" s="211"/>
      <c r="U5" s="12">
        <f>U4-U6</f>
        <v>0</v>
      </c>
      <c r="V5" s="211"/>
      <c r="W5" s="12">
        <f>W4-W6</f>
        <v>0</v>
      </c>
      <c r="X5" s="211"/>
      <c r="Y5" s="12">
        <f>Y4-Y6</f>
        <v>0</v>
      </c>
      <c r="Z5" s="211"/>
      <c r="AA5" s="12">
        <f>AA4-AA6</f>
        <v>0</v>
      </c>
      <c r="AB5" s="211"/>
      <c r="AC5" s="12">
        <f>AC4-AC6</f>
        <v>0</v>
      </c>
      <c r="AD5" s="211"/>
      <c r="AE5" s="12">
        <f>AE4-AE6</f>
        <v>0</v>
      </c>
      <c r="AF5" s="211"/>
      <c r="AG5" s="12">
        <f>AG4-AG6</f>
        <v>0</v>
      </c>
      <c r="AH5" s="214"/>
    </row>
    <row r="6" spans="1:34" ht="15" customHeight="1">
      <c r="A6" s="9" t="s">
        <v>26</v>
      </c>
      <c r="B6" s="14">
        <f>SUM(B7:B38)</f>
        <v>0</v>
      </c>
      <c r="C6" s="212"/>
      <c r="D6" s="212"/>
      <c r="E6" s="14">
        <f>SUM(E7:E38)</f>
        <v>0</v>
      </c>
      <c r="F6" s="212"/>
      <c r="G6" s="14">
        <f>SUM(G7:G38)</f>
        <v>0</v>
      </c>
      <c r="H6" s="212"/>
      <c r="I6" s="15">
        <f>SUM(I7:I38)</f>
        <v>0</v>
      </c>
      <c r="J6" s="212"/>
      <c r="K6" s="15">
        <f>SUM(K7:K38)</f>
        <v>0</v>
      </c>
      <c r="L6" s="212"/>
      <c r="M6" s="15">
        <f>SUM(M7:M38)</f>
        <v>0</v>
      </c>
      <c r="N6" s="212"/>
      <c r="O6" s="15">
        <f>SUM(O7:O38)</f>
        <v>0</v>
      </c>
      <c r="P6" s="212"/>
      <c r="Q6" s="15">
        <f>SUM(Q7:Q38)</f>
        <v>0</v>
      </c>
      <c r="R6" s="212"/>
      <c r="S6" s="15">
        <f>SUM(S7:S38)</f>
        <v>0</v>
      </c>
      <c r="T6" s="212"/>
      <c r="U6" s="15">
        <f>SUM(U7:U38)</f>
        <v>0</v>
      </c>
      <c r="V6" s="212"/>
      <c r="W6" s="15">
        <f>SUM(W7:W38)</f>
        <v>0</v>
      </c>
      <c r="X6" s="212"/>
      <c r="Y6" s="15">
        <f>SUM(Y7:Y38)</f>
        <v>0</v>
      </c>
      <c r="Z6" s="212"/>
      <c r="AA6" s="15">
        <f>SUM(AA7:AA38)</f>
        <v>0</v>
      </c>
      <c r="AB6" s="212"/>
      <c r="AC6" s="15">
        <f>SUM(AC7:AC38)</f>
        <v>0</v>
      </c>
      <c r="AD6" s="212"/>
      <c r="AE6" s="15">
        <f>SUM(AE7:AE38)</f>
        <v>0</v>
      </c>
      <c r="AF6" s="212"/>
      <c r="AG6" s="15">
        <f>SUM(AG7:AG38)</f>
        <v>0</v>
      </c>
      <c r="AH6" s="215"/>
    </row>
    <row r="7" spans="1:34" ht="15" customHeight="1">
      <c r="A7" s="4"/>
      <c r="B7" s="17"/>
      <c r="C7" s="2">
        <f t="shared" ref="C7:C38" si="0">-FV(7%,40,,B7)</f>
        <v>0</v>
      </c>
      <c r="D7" s="18"/>
      <c r="E7" s="19"/>
      <c r="F7" s="19"/>
      <c r="G7" s="1"/>
      <c r="H7" s="1"/>
      <c r="I7" s="17"/>
      <c r="J7" s="18"/>
      <c r="K7" s="17"/>
      <c r="L7" s="18"/>
      <c r="M7" s="3"/>
      <c r="N7" s="1"/>
      <c r="O7" s="17"/>
      <c r="P7" s="18"/>
      <c r="Q7" s="17"/>
      <c r="R7" s="18"/>
      <c r="S7" s="20"/>
      <c r="T7" s="21"/>
      <c r="U7" s="20"/>
      <c r="V7" s="21"/>
      <c r="W7" s="20"/>
      <c r="X7" s="21"/>
      <c r="Y7" s="20"/>
      <c r="Z7" s="21"/>
      <c r="AA7" s="20"/>
      <c r="AB7" s="21"/>
      <c r="AC7" s="20"/>
      <c r="AD7" s="21"/>
      <c r="AE7" s="20"/>
      <c r="AF7" s="18"/>
      <c r="AG7" s="20"/>
      <c r="AH7" s="21"/>
    </row>
    <row r="8" spans="1:34" ht="15" customHeight="1">
      <c r="A8" s="4"/>
      <c r="B8" s="17"/>
      <c r="C8" s="2">
        <f t="shared" si="0"/>
        <v>0</v>
      </c>
      <c r="D8" s="18"/>
      <c r="E8" s="3"/>
      <c r="F8" s="3"/>
      <c r="G8" s="3"/>
      <c r="H8" s="3"/>
      <c r="I8" s="20"/>
      <c r="J8" s="21"/>
      <c r="K8" s="17"/>
      <c r="L8" s="18"/>
      <c r="M8" s="3"/>
      <c r="N8" s="3"/>
      <c r="O8" s="17"/>
      <c r="P8" s="18"/>
      <c r="Q8" s="20"/>
      <c r="R8" s="21"/>
      <c r="S8" s="20"/>
      <c r="T8" s="21"/>
      <c r="U8" s="20"/>
      <c r="V8" s="21"/>
      <c r="W8" s="20"/>
      <c r="X8" s="21"/>
      <c r="Y8" s="20"/>
      <c r="Z8" s="21"/>
      <c r="AA8" s="20"/>
      <c r="AB8" s="21"/>
      <c r="AC8" s="20"/>
      <c r="AD8" s="21"/>
      <c r="AE8" s="20"/>
      <c r="AF8" s="21"/>
      <c r="AG8" s="20"/>
      <c r="AH8" s="21"/>
    </row>
    <row r="9" spans="1:34" ht="15" customHeight="1">
      <c r="A9" s="3"/>
      <c r="B9" s="17"/>
      <c r="C9" s="2">
        <f t="shared" si="0"/>
        <v>0</v>
      </c>
      <c r="D9" s="18"/>
      <c r="E9" s="3"/>
      <c r="F9" s="3"/>
      <c r="G9" s="3"/>
      <c r="H9" s="3"/>
      <c r="I9" s="20"/>
      <c r="J9" s="21"/>
      <c r="K9" s="20"/>
      <c r="L9" s="21"/>
      <c r="M9" s="3"/>
      <c r="N9" s="3"/>
      <c r="O9" s="19"/>
      <c r="P9" s="19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M10" s="3"/>
      <c r="N10" s="3"/>
      <c r="O10" s="17"/>
      <c r="P10" s="18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17"/>
      <c r="P11" s="18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3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17"/>
      <c r="P12" s="18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17"/>
      <c r="P13" s="18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17"/>
      <c r="P14" s="18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17"/>
      <c r="P15" s="18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J3:J6"/>
    <mergeCell ref="H3:H6"/>
    <mergeCell ref="L3:L6"/>
    <mergeCell ref="C3:C6"/>
    <mergeCell ref="T3:T6"/>
    <mergeCell ref="K2:P2"/>
    <mergeCell ref="B2:J2"/>
    <mergeCell ref="Q2:AD2"/>
    <mergeCell ref="AE2:AH2"/>
    <mergeCell ref="N3:N6"/>
    <mergeCell ref="R3:R6"/>
    <mergeCell ref="P3:P6"/>
    <mergeCell ref="Z3:Z6"/>
    <mergeCell ref="AB3:AB6"/>
    <mergeCell ref="AD3:AD6"/>
    <mergeCell ref="AF3:AF6"/>
    <mergeCell ref="AH3:AH6"/>
    <mergeCell ref="V3:V6"/>
    <mergeCell ref="X3:X6"/>
    <mergeCell ref="D3:D6"/>
    <mergeCell ref="F3:F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I1" workbookViewId="0">
      <selection activeCell="AF3" sqref="AF3:AF6"/>
    </sheetView>
  </sheetViews>
  <sheetFormatPr baseColWidth="10" defaultColWidth="11.1640625" defaultRowHeight="15" customHeight="1" x14ac:dyDescent="0"/>
  <cols>
    <col min="1" max="1" width="17.6640625" customWidth="1"/>
    <col min="2" max="2" width="10.5" customWidth="1"/>
    <col min="3" max="3" width="10.1640625" customWidth="1"/>
    <col min="4" max="6" width="14" customWidth="1"/>
    <col min="7" max="7" width="10.5" customWidth="1"/>
    <col min="8" max="9" width="13.83203125" customWidth="1"/>
    <col min="10" max="15" width="10.5" customWidth="1"/>
    <col min="16" max="16" width="15.1640625" customWidth="1"/>
    <col min="17" max="17" width="13.6640625" customWidth="1"/>
    <col min="18" max="19" width="10.5" customWidth="1"/>
    <col min="20" max="20" width="13.33203125" customWidth="1"/>
    <col min="21" max="21" width="14.83203125" customWidth="1"/>
    <col min="22" max="22" width="16.33203125" customWidth="1"/>
    <col min="23" max="23" width="10.83203125" customWidth="1"/>
    <col min="24" max="24" width="10.5" customWidth="1"/>
    <col min="25" max="25" width="14.5" customWidth="1"/>
    <col min="26" max="26" width="10.5" customWidth="1"/>
    <col min="27" max="27" width="13.6640625" customWidth="1"/>
    <col min="28" max="28" width="12.5" customWidth="1"/>
    <col min="29" max="30" width="10.5" customWidth="1"/>
    <col min="31" max="31" width="13.6640625" customWidth="1"/>
    <col min="32" max="32" width="10.5" customWidth="1"/>
    <col min="33" max="33" width="14.33203125" customWidth="1"/>
    <col min="34" max="34" width="10.5" customWidth="1"/>
  </cols>
  <sheetData>
    <row r="1" spans="1:34" ht="15" customHeight="1">
      <c r="A1" s="1" t="s">
        <v>0</v>
      </c>
      <c r="B1" s="2">
        <f>'Month Overview'!M54</f>
        <v>5006.1100000000006</v>
      </c>
      <c r="C1" s="2"/>
      <c r="D1" s="3"/>
      <c r="E1" s="3"/>
      <c r="F1" s="2"/>
      <c r="G1" s="3"/>
      <c r="H1" s="3" t="s">
        <v>1</v>
      </c>
      <c r="I1" s="3">
        <f>B4+E4+G4+I4+K4+M4+O4+Q4+S4+U4+W4+Y4+AA4+AC4+AE4+AG4</f>
        <v>0</v>
      </c>
      <c r="J1" s="3"/>
    </row>
    <row r="2" spans="1:34" ht="15" customHeight="1">
      <c r="A2" s="5"/>
      <c r="B2" s="207" t="s">
        <v>2</v>
      </c>
      <c r="C2" s="208"/>
      <c r="D2" s="208"/>
      <c r="E2" s="208"/>
      <c r="F2" s="208"/>
      <c r="G2" s="208"/>
      <c r="H2" s="208"/>
      <c r="I2" s="208"/>
      <c r="J2" s="209"/>
      <c r="K2" s="207" t="s">
        <v>3</v>
      </c>
      <c r="L2" s="208"/>
      <c r="M2" s="208"/>
      <c r="N2" s="208"/>
      <c r="O2" s="208"/>
      <c r="P2" s="209"/>
      <c r="Q2" s="207" t="s">
        <v>4</v>
      </c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207" t="s">
        <v>5</v>
      </c>
      <c r="AF2" s="208"/>
      <c r="AG2" s="208"/>
      <c r="AH2" s="209"/>
    </row>
    <row r="3" spans="1:34" ht="15" customHeight="1">
      <c r="A3" s="3"/>
      <c r="B3" s="7" t="s">
        <v>6</v>
      </c>
      <c r="C3" s="210" t="s">
        <v>7</v>
      </c>
      <c r="D3" s="210" t="s">
        <v>8</v>
      </c>
      <c r="E3" s="8" t="s">
        <v>9</v>
      </c>
      <c r="F3" s="210" t="s">
        <v>8</v>
      </c>
      <c r="G3" s="8" t="s">
        <v>10</v>
      </c>
      <c r="H3" s="210" t="s">
        <v>8</v>
      </c>
      <c r="I3" s="8" t="s">
        <v>11</v>
      </c>
      <c r="J3" s="210" t="s">
        <v>8</v>
      </c>
      <c r="K3" s="8" t="s">
        <v>12</v>
      </c>
      <c r="L3" s="210" t="s">
        <v>8</v>
      </c>
      <c r="M3" s="8" t="s">
        <v>13</v>
      </c>
      <c r="N3" s="210" t="s">
        <v>8</v>
      </c>
      <c r="O3" s="8" t="s">
        <v>14</v>
      </c>
      <c r="P3" s="210" t="s">
        <v>8</v>
      </c>
      <c r="Q3" s="8" t="s">
        <v>15</v>
      </c>
      <c r="R3" s="210" t="s">
        <v>8</v>
      </c>
      <c r="S3" s="8" t="s">
        <v>16</v>
      </c>
      <c r="T3" s="210" t="s">
        <v>8</v>
      </c>
      <c r="U3" s="8" t="s">
        <v>17</v>
      </c>
      <c r="V3" s="210" t="s">
        <v>8</v>
      </c>
      <c r="W3" s="8" t="s">
        <v>18</v>
      </c>
      <c r="X3" s="210" t="s">
        <v>8</v>
      </c>
      <c r="Y3" s="8" t="s">
        <v>19</v>
      </c>
      <c r="Z3" s="210" t="s">
        <v>8</v>
      </c>
      <c r="AA3" s="8" t="s">
        <v>20</v>
      </c>
      <c r="AB3" s="210" t="s">
        <v>8</v>
      </c>
      <c r="AC3" s="8" t="s">
        <v>21</v>
      </c>
      <c r="AD3" s="210" t="s">
        <v>8</v>
      </c>
      <c r="AE3" s="8" t="s">
        <v>22</v>
      </c>
      <c r="AF3" s="210" t="s">
        <v>8</v>
      </c>
      <c r="AG3" s="8" t="s">
        <v>23</v>
      </c>
      <c r="AH3" s="213" t="s">
        <v>8</v>
      </c>
    </row>
    <row r="4" spans="1:34" ht="15" customHeight="1">
      <c r="A4" s="9" t="s">
        <v>24</v>
      </c>
      <c r="B4" s="147"/>
      <c r="C4" s="211"/>
      <c r="D4" s="211"/>
      <c r="E4" s="147"/>
      <c r="F4" s="211"/>
      <c r="G4" s="147"/>
      <c r="H4" s="211"/>
      <c r="I4" s="147"/>
      <c r="J4" s="211"/>
      <c r="K4" s="147"/>
      <c r="L4" s="211"/>
      <c r="M4" s="147"/>
      <c r="N4" s="211"/>
      <c r="O4" s="147"/>
      <c r="P4" s="211"/>
      <c r="Q4" s="147"/>
      <c r="R4" s="211"/>
      <c r="S4" s="147"/>
      <c r="T4" s="211"/>
      <c r="U4" s="147"/>
      <c r="V4" s="211"/>
      <c r="W4" s="147"/>
      <c r="X4" s="211"/>
      <c r="Y4" s="147"/>
      <c r="Z4" s="211"/>
      <c r="AA4" s="147"/>
      <c r="AB4" s="211"/>
      <c r="AC4" s="147"/>
      <c r="AD4" s="211"/>
      <c r="AE4" s="147"/>
      <c r="AF4" s="211"/>
      <c r="AG4" s="147"/>
      <c r="AH4" s="214"/>
    </row>
    <row r="5" spans="1:34" ht="15" customHeight="1">
      <c r="A5" s="9" t="s">
        <v>25</v>
      </c>
      <c r="B5" s="10">
        <f>B4-B6</f>
        <v>0</v>
      </c>
      <c r="C5" s="211"/>
      <c r="D5" s="211"/>
      <c r="E5" s="10">
        <f>E4-E6</f>
        <v>0</v>
      </c>
      <c r="F5" s="211"/>
      <c r="G5" s="10">
        <f>G4-G6</f>
        <v>0</v>
      </c>
      <c r="H5" s="211"/>
      <c r="I5" s="13">
        <f>I4-I6</f>
        <v>0</v>
      </c>
      <c r="J5" s="211"/>
      <c r="K5" s="12">
        <f>K4-K6</f>
        <v>0</v>
      </c>
      <c r="L5" s="211"/>
      <c r="M5" s="12">
        <f>M4-M6</f>
        <v>0</v>
      </c>
      <c r="N5" s="211"/>
      <c r="O5" s="12">
        <f>O4-O6</f>
        <v>0</v>
      </c>
      <c r="P5" s="211"/>
      <c r="Q5" s="12">
        <f>Q4-Q6</f>
        <v>0</v>
      </c>
      <c r="R5" s="211"/>
      <c r="S5" s="12">
        <f>S4-S6</f>
        <v>0</v>
      </c>
      <c r="T5" s="211"/>
      <c r="U5" s="12">
        <f>U4-U6</f>
        <v>0</v>
      </c>
      <c r="V5" s="211"/>
      <c r="W5" s="12">
        <f>W4-W6</f>
        <v>0</v>
      </c>
      <c r="X5" s="211"/>
      <c r="Y5" s="12">
        <f>Y4-Y6</f>
        <v>0</v>
      </c>
      <c r="Z5" s="211"/>
      <c r="AA5" s="12">
        <f>AA4-AA6</f>
        <v>0</v>
      </c>
      <c r="AB5" s="211"/>
      <c r="AC5" s="12">
        <f>AC4-AC6</f>
        <v>0</v>
      </c>
      <c r="AD5" s="211"/>
      <c r="AE5" s="12">
        <f>AE4-AE6</f>
        <v>0</v>
      </c>
      <c r="AF5" s="211"/>
      <c r="AG5" s="12">
        <f>AG4-AG6</f>
        <v>0</v>
      </c>
      <c r="AH5" s="214"/>
    </row>
    <row r="6" spans="1:34" ht="15" customHeight="1">
      <c r="A6" s="9" t="s">
        <v>26</v>
      </c>
      <c r="B6" s="14">
        <f>SUM(B7:B38)</f>
        <v>0</v>
      </c>
      <c r="C6" s="212"/>
      <c r="D6" s="212"/>
      <c r="E6" s="14">
        <f>SUM(E7:E38)</f>
        <v>0</v>
      </c>
      <c r="F6" s="212"/>
      <c r="G6" s="14">
        <f>SUM(G7:G38)</f>
        <v>0</v>
      </c>
      <c r="H6" s="212"/>
      <c r="I6" s="16">
        <f>SUM(I7:I38)</f>
        <v>0</v>
      </c>
      <c r="J6" s="212"/>
      <c r="K6" s="15">
        <f>SUM(K7:K38)</f>
        <v>0</v>
      </c>
      <c r="L6" s="212"/>
      <c r="M6" s="15">
        <f>SUM(M7:M38)</f>
        <v>0</v>
      </c>
      <c r="N6" s="212"/>
      <c r="O6" s="15">
        <f>SUM(O7:O38)</f>
        <v>0</v>
      </c>
      <c r="P6" s="212"/>
      <c r="Q6" s="15">
        <f>SUM(Q7:Q38)</f>
        <v>0</v>
      </c>
      <c r="R6" s="212"/>
      <c r="S6" s="15">
        <f>SUM(S7:S38)</f>
        <v>0</v>
      </c>
      <c r="T6" s="212"/>
      <c r="U6" s="15">
        <f>SUM(U7:U38)</f>
        <v>0</v>
      </c>
      <c r="V6" s="212"/>
      <c r="W6" s="15">
        <f>SUM(W7:W38)</f>
        <v>0</v>
      </c>
      <c r="X6" s="212"/>
      <c r="Y6" s="15">
        <f>SUM(Y7:Y38)</f>
        <v>0</v>
      </c>
      <c r="Z6" s="212"/>
      <c r="AA6" s="15">
        <f>SUM(AA7:AA38)</f>
        <v>0</v>
      </c>
      <c r="AB6" s="212"/>
      <c r="AC6" s="15">
        <f>SUM(AC7:AC38)</f>
        <v>0</v>
      </c>
      <c r="AD6" s="212"/>
      <c r="AE6" s="15">
        <f>SUM(AE7:AE38)</f>
        <v>0</v>
      </c>
      <c r="AF6" s="212"/>
      <c r="AG6" s="15">
        <f>SUM(AG7:AG38)</f>
        <v>0</v>
      </c>
      <c r="AH6" s="215"/>
    </row>
    <row r="7" spans="1:34" ht="15" customHeight="1">
      <c r="A7" s="4"/>
      <c r="B7" s="20"/>
      <c r="C7" s="2">
        <f t="shared" ref="C7:C38" si="0">-FV(7%,40,,B7)</f>
        <v>0</v>
      </c>
      <c r="D7" s="21"/>
      <c r="E7" s="3"/>
      <c r="F7" s="3"/>
      <c r="G7" s="3"/>
      <c r="H7" s="3"/>
      <c r="I7" s="22"/>
      <c r="J7" s="18"/>
      <c r="K7" s="20"/>
      <c r="L7" s="18"/>
      <c r="M7" s="3"/>
      <c r="N7" s="3"/>
      <c r="O7" s="17"/>
      <c r="P7" s="18"/>
      <c r="Q7" s="20"/>
      <c r="R7" s="18"/>
      <c r="S7" s="17"/>
      <c r="T7" s="18"/>
      <c r="U7" s="17"/>
      <c r="V7" s="23"/>
      <c r="W7" s="17"/>
      <c r="X7" s="18"/>
      <c r="Y7" s="20"/>
      <c r="Z7" s="21"/>
      <c r="AA7" s="17"/>
      <c r="AB7" s="18"/>
      <c r="AC7" s="20"/>
      <c r="AD7" s="24"/>
      <c r="AE7" s="17"/>
      <c r="AF7" s="18"/>
      <c r="AG7" s="20"/>
      <c r="AH7" s="21"/>
    </row>
    <row r="8" spans="1:34" ht="15" customHeight="1">
      <c r="A8" s="4"/>
      <c r="B8" s="20"/>
      <c r="C8" s="2">
        <f t="shared" si="0"/>
        <v>0</v>
      </c>
      <c r="D8" s="21"/>
      <c r="E8" s="3"/>
      <c r="F8" s="3"/>
      <c r="G8" s="3"/>
      <c r="H8" s="3"/>
      <c r="I8" s="20"/>
      <c r="J8" s="21"/>
      <c r="K8" s="20"/>
      <c r="L8" s="18"/>
      <c r="M8" s="3"/>
      <c r="N8" s="3"/>
      <c r="O8" s="17"/>
      <c r="P8" s="18"/>
      <c r="Q8" s="20"/>
      <c r="R8" s="21"/>
      <c r="S8" s="17"/>
      <c r="T8" s="18"/>
      <c r="U8" s="20"/>
      <c r="V8" s="24"/>
      <c r="W8" s="20"/>
      <c r="X8" s="21"/>
      <c r="Y8" s="20"/>
      <c r="Z8" s="21"/>
      <c r="AA8" s="17"/>
      <c r="AB8" s="18"/>
      <c r="AC8" s="20"/>
      <c r="AD8" s="21"/>
      <c r="AE8" s="20"/>
      <c r="AF8" s="21"/>
      <c r="AG8" s="20"/>
      <c r="AH8" s="21"/>
    </row>
    <row r="9" spans="1:34" ht="15" customHeight="1">
      <c r="A9" s="3"/>
      <c r="B9" s="20"/>
      <c r="C9" s="2">
        <f t="shared" si="0"/>
        <v>0</v>
      </c>
      <c r="D9" s="21"/>
      <c r="E9" s="3"/>
      <c r="F9" s="3"/>
      <c r="G9" s="3"/>
      <c r="H9" s="3"/>
      <c r="I9" s="20"/>
      <c r="J9" s="21"/>
      <c r="K9" s="20"/>
      <c r="L9" s="21"/>
      <c r="M9" s="3"/>
      <c r="N9" s="3"/>
      <c r="O9" s="17"/>
      <c r="P9" s="18"/>
      <c r="Q9" s="20"/>
      <c r="R9" s="21"/>
      <c r="S9" s="20"/>
      <c r="T9" s="21"/>
      <c r="U9" s="20"/>
      <c r="V9" s="21"/>
      <c r="W9" s="20"/>
      <c r="X9" s="21"/>
      <c r="Y9" s="20"/>
      <c r="Z9" s="24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M10" s="3"/>
      <c r="N10" s="3"/>
      <c r="O10" s="17"/>
      <c r="P10" s="18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20"/>
      <c r="P11" s="21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2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20"/>
      <c r="P13" s="21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20"/>
      <c r="P14" s="24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20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C3:C6"/>
    <mergeCell ref="K2:P2"/>
    <mergeCell ref="B2:J2"/>
    <mergeCell ref="L3:L6"/>
    <mergeCell ref="J3:J6"/>
    <mergeCell ref="P3:P6"/>
    <mergeCell ref="N3:N6"/>
    <mergeCell ref="F3:F6"/>
    <mergeCell ref="H3:H6"/>
    <mergeCell ref="AF3:AF6"/>
    <mergeCell ref="AH3:AH6"/>
    <mergeCell ref="AE2:AH2"/>
    <mergeCell ref="AD3:AD6"/>
    <mergeCell ref="D3:D6"/>
    <mergeCell ref="Z3:Z6"/>
    <mergeCell ref="Q2:AD2"/>
    <mergeCell ref="V3:V6"/>
    <mergeCell ref="X3:X6"/>
    <mergeCell ref="R3:R6"/>
    <mergeCell ref="T3:T6"/>
    <mergeCell ref="AB3:AB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J1" workbookViewId="0">
      <selection activeCell="AG4" sqref="AG4"/>
    </sheetView>
  </sheetViews>
  <sheetFormatPr baseColWidth="10" defaultColWidth="11.1640625" defaultRowHeight="15" customHeight="1" x14ac:dyDescent="0"/>
  <cols>
    <col min="1" max="1" width="17.6640625" customWidth="1"/>
    <col min="2" max="3" width="10.5" customWidth="1"/>
    <col min="4" max="4" width="16.83203125" customWidth="1"/>
    <col min="5" max="6" width="14" customWidth="1"/>
    <col min="7" max="7" width="10.5" customWidth="1"/>
    <col min="8" max="9" width="13.83203125" customWidth="1"/>
    <col min="10" max="10" width="13.5" customWidth="1"/>
    <col min="11" max="13" width="10.5" customWidth="1"/>
    <col min="14" max="14" width="13.1640625" customWidth="1"/>
    <col min="15" max="15" width="10.5" customWidth="1"/>
    <col min="16" max="16" width="19" customWidth="1"/>
    <col min="17" max="17" width="13.6640625" customWidth="1"/>
    <col min="18" max="20" width="10.5" customWidth="1"/>
    <col min="21" max="21" width="14.83203125" customWidth="1"/>
    <col min="22" max="24" width="10.5" customWidth="1"/>
    <col min="25" max="25" width="14.5" customWidth="1"/>
    <col min="26" max="26" width="13.83203125" customWidth="1"/>
    <col min="27" max="27" width="13.6640625" customWidth="1"/>
    <col min="28" max="28" width="17" customWidth="1"/>
    <col min="29" max="31" width="10.5" customWidth="1"/>
    <col min="32" max="32" width="11.83203125" customWidth="1"/>
    <col min="33" max="34" width="10.5" customWidth="1"/>
  </cols>
  <sheetData>
    <row r="1" spans="1:34" ht="15" customHeight="1">
      <c r="A1" s="1" t="s">
        <v>0</v>
      </c>
      <c r="B1" s="2">
        <f>'Month Overview'!M54</f>
        <v>5006.1100000000006</v>
      </c>
      <c r="C1" s="2"/>
      <c r="D1" s="3"/>
      <c r="E1" s="3"/>
      <c r="F1" s="2"/>
      <c r="G1" s="3"/>
      <c r="H1" s="3"/>
      <c r="I1" s="3" t="s">
        <v>27</v>
      </c>
      <c r="J1" s="3">
        <f>B4+E4+G4+I4+K4+M4+O4+Q4+S4+U4+W4+Y4+AA4+AC4+AE4+AG4</f>
        <v>0</v>
      </c>
    </row>
    <row r="2" spans="1:34" ht="15" customHeight="1">
      <c r="A2" s="5"/>
      <c r="B2" s="207" t="s">
        <v>2</v>
      </c>
      <c r="C2" s="208"/>
      <c r="D2" s="208"/>
      <c r="E2" s="208"/>
      <c r="F2" s="208"/>
      <c r="G2" s="208"/>
      <c r="H2" s="208"/>
      <c r="I2" s="208"/>
      <c r="J2" s="209"/>
      <c r="K2" s="207" t="s">
        <v>3</v>
      </c>
      <c r="L2" s="208"/>
      <c r="M2" s="208"/>
      <c r="N2" s="208"/>
      <c r="O2" s="208"/>
      <c r="P2" s="209"/>
      <c r="Q2" s="207" t="s">
        <v>4</v>
      </c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207" t="s">
        <v>5</v>
      </c>
      <c r="AF2" s="208"/>
      <c r="AG2" s="208"/>
      <c r="AH2" s="209"/>
    </row>
    <row r="3" spans="1:34" ht="15" customHeight="1">
      <c r="A3" s="3"/>
      <c r="B3" s="7" t="s">
        <v>6</v>
      </c>
      <c r="C3" s="210" t="s">
        <v>7</v>
      </c>
      <c r="D3" s="210" t="s">
        <v>8</v>
      </c>
      <c r="E3" s="8" t="s">
        <v>9</v>
      </c>
      <c r="F3" s="210" t="s">
        <v>8</v>
      </c>
      <c r="G3" s="8" t="s">
        <v>10</v>
      </c>
      <c r="H3" s="210" t="s">
        <v>8</v>
      </c>
      <c r="I3" s="8" t="s">
        <v>11</v>
      </c>
      <c r="J3" s="210" t="s">
        <v>8</v>
      </c>
      <c r="K3" s="8" t="s">
        <v>12</v>
      </c>
      <c r="L3" s="210" t="s">
        <v>8</v>
      </c>
      <c r="M3" s="8" t="s">
        <v>13</v>
      </c>
      <c r="N3" s="210" t="s">
        <v>8</v>
      </c>
      <c r="O3" s="8" t="s">
        <v>14</v>
      </c>
      <c r="P3" s="210" t="s">
        <v>8</v>
      </c>
      <c r="Q3" s="8" t="s">
        <v>15</v>
      </c>
      <c r="R3" s="210" t="s">
        <v>8</v>
      </c>
      <c r="S3" s="8" t="s">
        <v>16</v>
      </c>
      <c r="T3" s="210" t="s">
        <v>8</v>
      </c>
      <c r="U3" s="8" t="s">
        <v>17</v>
      </c>
      <c r="V3" s="210" t="s">
        <v>8</v>
      </c>
      <c r="W3" s="28" t="s">
        <v>28</v>
      </c>
      <c r="X3" s="210" t="s">
        <v>8</v>
      </c>
      <c r="Y3" s="8" t="s">
        <v>19</v>
      </c>
      <c r="Z3" s="210" t="s">
        <v>8</v>
      </c>
      <c r="AA3" s="8" t="s">
        <v>20</v>
      </c>
      <c r="AB3" s="210" t="s">
        <v>8</v>
      </c>
      <c r="AC3" s="8" t="s">
        <v>21</v>
      </c>
      <c r="AD3" s="210" t="s">
        <v>8</v>
      </c>
      <c r="AE3" s="8" t="s">
        <v>22</v>
      </c>
      <c r="AF3" s="210" t="s">
        <v>8</v>
      </c>
      <c r="AG3" s="8" t="s">
        <v>23</v>
      </c>
      <c r="AH3" s="213" t="s">
        <v>8</v>
      </c>
    </row>
    <row r="4" spans="1:34" ht="15" customHeight="1">
      <c r="A4" s="9" t="s">
        <v>24</v>
      </c>
      <c r="B4" s="147"/>
      <c r="C4" s="211"/>
      <c r="D4" s="211"/>
      <c r="E4" s="147"/>
      <c r="F4" s="211"/>
      <c r="G4" s="147"/>
      <c r="H4" s="211"/>
      <c r="I4" s="147"/>
      <c r="J4" s="211"/>
      <c r="K4" s="147"/>
      <c r="L4" s="211"/>
      <c r="M4" s="147"/>
      <c r="N4" s="211"/>
      <c r="O4" s="147"/>
      <c r="P4" s="211"/>
      <c r="Q4" s="147"/>
      <c r="R4" s="211"/>
      <c r="S4" s="147"/>
      <c r="T4" s="211"/>
      <c r="U4" s="147"/>
      <c r="V4" s="211"/>
      <c r="W4" s="147"/>
      <c r="X4" s="211"/>
      <c r="Y4" s="147"/>
      <c r="Z4" s="211"/>
      <c r="AA4" s="147"/>
      <c r="AB4" s="211"/>
      <c r="AC4" s="147"/>
      <c r="AD4" s="211"/>
      <c r="AE4" s="147"/>
      <c r="AF4" s="211"/>
      <c r="AG4" s="147"/>
      <c r="AH4" s="214"/>
    </row>
    <row r="5" spans="1:34" ht="15" customHeight="1">
      <c r="A5" s="9" t="s">
        <v>25</v>
      </c>
      <c r="B5" s="10">
        <f>B4-B6</f>
        <v>0</v>
      </c>
      <c r="C5" s="211"/>
      <c r="D5" s="211"/>
      <c r="E5" s="10">
        <f>E4-E6</f>
        <v>0</v>
      </c>
      <c r="F5" s="211"/>
      <c r="G5" s="10">
        <f>G4-G6</f>
        <v>0</v>
      </c>
      <c r="H5" s="211"/>
      <c r="I5" s="12">
        <f>I4-I6</f>
        <v>0</v>
      </c>
      <c r="J5" s="211"/>
      <c r="K5" s="12">
        <f>K4-K6</f>
        <v>0</v>
      </c>
      <c r="L5" s="211"/>
      <c r="M5" s="12">
        <f>M4-M6</f>
        <v>0</v>
      </c>
      <c r="N5" s="211"/>
      <c r="O5" s="12">
        <f>O4-O6</f>
        <v>0</v>
      </c>
      <c r="P5" s="211"/>
      <c r="Q5" s="12">
        <f>Q4-Q6</f>
        <v>0</v>
      </c>
      <c r="R5" s="211"/>
      <c r="S5" s="12">
        <f>S4-S6</f>
        <v>0</v>
      </c>
      <c r="T5" s="211"/>
      <c r="U5" s="12">
        <f>U4-U6</f>
        <v>0</v>
      </c>
      <c r="V5" s="211"/>
      <c r="W5" s="12">
        <f>W4-W6</f>
        <v>0</v>
      </c>
      <c r="X5" s="211"/>
      <c r="Y5" s="30">
        <f>Y4-Y6</f>
        <v>0</v>
      </c>
      <c r="Z5" s="211"/>
      <c r="AA5" s="12">
        <f>AA4-AA6</f>
        <v>0</v>
      </c>
      <c r="AB5" s="211"/>
      <c r="AC5" s="12">
        <f>AC4-AC6</f>
        <v>0</v>
      </c>
      <c r="AD5" s="211"/>
      <c r="AE5" s="12">
        <f>AE4-AE6</f>
        <v>0</v>
      </c>
      <c r="AF5" s="211"/>
      <c r="AG5" s="12">
        <f>AG4-AG6</f>
        <v>0</v>
      </c>
      <c r="AH5" s="214"/>
    </row>
    <row r="6" spans="1:34" ht="15" customHeight="1">
      <c r="A6" s="9" t="s">
        <v>26</v>
      </c>
      <c r="B6" s="14">
        <f>SUM(B7:B38)</f>
        <v>0</v>
      </c>
      <c r="C6" s="212"/>
      <c r="D6" s="212"/>
      <c r="E6" s="14">
        <f>SUM(E7:E38)</f>
        <v>0</v>
      </c>
      <c r="F6" s="212"/>
      <c r="G6" s="14">
        <f>SUM(G7:G38)</f>
        <v>0</v>
      </c>
      <c r="H6" s="212"/>
      <c r="I6" s="15">
        <f>SUM(I7:I38)</f>
        <v>0</v>
      </c>
      <c r="J6" s="212"/>
      <c r="K6" s="15">
        <f>SUM(K7:K38)</f>
        <v>0</v>
      </c>
      <c r="L6" s="212"/>
      <c r="M6" s="15">
        <f>SUM(M7:M38)</f>
        <v>0</v>
      </c>
      <c r="N6" s="212"/>
      <c r="O6" s="15">
        <f>SUM(O7:O38)</f>
        <v>0</v>
      </c>
      <c r="P6" s="212"/>
      <c r="Q6" s="15">
        <f>SUM(Q7:Q38)</f>
        <v>0</v>
      </c>
      <c r="R6" s="212"/>
      <c r="S6" s="15">
        <f>SUM(S7:S38)</f>
        <v>0</v>
      </c>
      <c r="T6" s="212"/>
      <c r="U6" s="15">
        <f>SUM(U7:U38)</f>
        <v>0</v>
      </c>
      <c r="V6" s="212"/>
      <c r="W6" s="15">
        <f>SUM(W7:W38)</f>
        <v>0</v>
      </c>
      <c r="X6" s="212"/>
      <c r="Y6" s="32">
        <f>SUM(Y7:Y38)</f>
        <v>0</v>
      </c>
      <c r="Z6" s="212"/>
      <c r="AA6" s="15">
        <f>SUM(AA7:AA38)</f>
        <v>0</v>
      </c>
      <c r="AB6" s="212"/>
      <c r="AC6" s="15">
        <f>SUM(AC7:AC38)</f>
        <v>0</v>
      </c>
      <c r="AD6" s="212"/>
      <c r="AE6" s="15">
        <f>SUM(AE7:AE38)</f>
        <v>0</v>
      </c>
      <c r="AF6" s="212"/>
      <c r="AG6" s="15">
        <f>SUM(AG7:AG38)</f>
        <v>0</v>
      </c>
      <c r="AH6" s="215"/>
    </row>
    <row r="7" spans="1:34" ht="15" customHeight="1">
      <c r="A7" s="4"/>
      <c r="B7" s="17"/>
      <c r="C7" s="2">
        <f t="shared" ref="C7:C38" si="0">-FV(7%,40,,B7)</f>
        <v>0</v>
      </c>
      <c r="D7" s="18"/>
      <c r="E7" s="3"/>
      <c r="F7" s="3"/>
      <c r="G7" s="3"/>
      <c r="H7" s="3"/>
      <c r="I7" s="20"/>
      <c r="J7" s="21"/>
      <c r="K7" s="17"/>
      <c r="L7" s="18"/>
      <c r="M7" s="3"/>
      <c r="N7" s="3"/>
      <c r="O7" s="17"/>
      <c r="P7" s="18"/>
      <c r="Q7" s="17"/>
      <c r="R7" s="18"/>
      <c r="S7" s="17"/>
      <c r="T7" s="18"/>
      <c r="U7" s="17"/>
      <c r="V7" s="18"/>
      <c r="W7" s="20"/>
      <c r="X7" s="21"/>
      <c r="Y7" s="20"/>
      <c r="Z7" s="21"/>
      <c r="AA7" s="17"/>
      <c r="AB7" s="18"/>
      <c r="AC7" s="20"/>
      <c r="AD7" s="21"/>
      <c r="AE7" s="17"/>
      <c r="AF7" s="18"/>
      <c r="AG7" s="20"/>
      <c r="AH7" s="21"/>
    </row>
    <row r="8" spans="1:34" ht="15" customHeight="1">
      <c r="A8" s="4"/>
      <c r="B8" s="17"/>
      <c r="C8" s="2">
        <f t="shared" si="0"/>
        <v>0</v>
      </c>
      <c r="D8" s="18"/>
      <c r="E8" s="3"/>
      <c r="F8" s="3"/>
      <c r="G8" s="3"/>
      <c r="H8" s="3"/>
      <c r="I8" s="20"/>
      <c r="J8" s="21"/>
      <c r="K8" s="17"/>
      <c r="L8" s="18"/>
      <c r="M8" s="3"/>
      <c r="N8" s="3"/>
      <c r="O8" s="17"/>
      <c r="P8" s="18"/>
      <c r="Q8" s="20"/>
      <c r="R8" s="21"/>
      <c r="S8" s="17"/>
      <c r="T8" s="18"/>
      <c r="U8" s="20"/>
      <c r="V8" s="21"/>
      <c r="W8" s="20"/>
      <c r="X8" s="21"/>
      <c r="Y8" s="20"/>
      <c r="Z8" s="21"/>
      <c r="AA8" s="20"/>
      <c r="AB8" s="21"/>
      <c r="AC8" s="20"/>
      <c r="AD8" s="21"/>
      <c r="AE8" s="20"/>
      <c r="AF8" s="18"/>
      <c r="AG8" s="20"/>
      <c r="AH8" s="21"/>
    </row>
    <row r="9" spans="1:34" ht="15" customHeight="1">
      <c r="A9" s="3"/>
      <c r="B9" s="20"/>
      <c r="C9" s="2">
        <f t="shared" si="0"/>
        <v>0</v>
      </c>
      <c r="D9" s="21"/>
      <c r="E9" s="3"/>
      <c r="F9" s="3"/>
      <c r="G9" s="3"/>
      <c r="H9" s="3"/>
      <c r="I9" s="20"/>
      <c r="J9" s="21"/>
      <c r="K9" s="17"/>
      <c r="L9" s="18"/>
      <c r="M9" s="3"/>
      <c r="N9" s="3"/>
      <c r="O9" s="17"/>
      <c r="P9" s="18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M10" s="3"/>
      <c r="N10" s="3"/>
      <c r="O10" s="17"/>
      <c r="P10" s="18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17"/>
      <c r="P11" s="18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3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17"/>
      <c r="P12" s="18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17"/>
      <c r="P13" s="18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17"/>
      <c r="P14" s="18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20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C3:C6"/>
    <mergeCell ref="K2:P2"/>
    <mergeCell ref="B2:J2"/>
    <mergeCell ref="L3:L6"/>
    <mergeCell ref="J3:J6"/>
    <mergeCell ref="P3:P6"/>
    <mergeCell ref="N3:N6"/>
    <mergeCell ref="F3:F6"/>
    <mergeCell ref="H3:H6"/>
    <mergeCell ref="AF3:AF6"/>
    <mergeCell ref="AH3:AH6"/>
    <mergeCell ref="AE2:AH2"/>
    <mergeCell ref="AD3:AD6"/>
    <mergeCell ref="D3:D6"/>
    <mergeCell ref="Z3:Z6"/>
    <mergeCell ref="Q2:AD2"/>
    <mergeCell ref="V3:V6"/>
    <mergeCell ref="X3:X6"/>
    <mergeCell ref="R3:R6"/>
    <mergeCell ref="T3:T6"/>
    <mergeCell ref="AB3:AB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J1" workbookViewId="0">
      <selection activeCell="AG4" sqref="AG4"/>
    </sheetView>
  </sheetViews>
  <sheetFormatPr baseColWidth="10" defaultColWidth="11.1640625" defaultRowHeight="15" customHeight="1" x14ac:dyDescent="0"/>
  <cols>
    <col min="1" max="1" width="17.6640625" customWidth="1"/>
    <col min="2" max="3" width="10.5" customWidth="1"/>
    <col min="4" max="4" width="17.33203125" customWidth="1"/>
    <col min="5" max="6" width="14" customWidth="1"/>
    <col min="7" max="7" width="10.5" customWidth="1"/>
    <col min="8" max="9" width="13.83203125" customWidth="1"/>
    <col min="10" max="10" width="16" customWidth="1"/>
    <col min="11" max="11" width="10.5" customWidth="1"/>
    <col min="12" max="12" width="13.6640625" customWidth="1"/>
    <col min="13" max="15" width="10.5" customWidth="1"/>
    <col min="16" max="16" width="16" customWidth="1"/>
    <col min="17" max="17" width="13.6640625" customWidth="1"/>
    <col min="18" max="19" width="10.5" customWidth="1"/>
    <col min="20" max="20" width="13.5" customWidth="1"/>
    <col min="21" max="21" width="14.83203125" customWidth="1"/>
    <col min="22" max="24" width="10.5" customWidth="1"/>
    <col min="25" max="25" width="14.5" customWidth="1"/>
    <col min="26" max="26" width="10.5" customWidth="1"/>
    <col min="27" max="27" width="13.6640625" customWidth="1"/>
    <col min="28" max="34" width="10.5" customWidth="1"/>
  </cols>
  <sheetData>
    <row r="1" spans="1:34" ht="15" customHeight="1">
      <c r="A1" s="1" t="s">
        <v>0</v>
      </c>
      <c r="B1" s="2">
        <f>'Month Overview'!M54</f>
        <v>5006.1100000000006</v>
      </c>
      <c r="C1" s="2"/>
      <c r="D1" s="3"/>
      <c r="E1" s="3"/>
      <c r="F1" s="2"/>
      <c r="G1" s="3"/>
      <c r="H1" s="3" t="s">
        <v>1</v>
      </c>
      <c r="I1" s="3">
        <f>B4+E4+G4+I4+K4+M4+O4+Q4+S4+U4+W4+Y4+AA4+AC4+AE4+AG4</f>
        <v>0</v>
      </c>
      <c r="J1" s="3"/>
    </row>
    <row r="2" spans="1:34" ht="15" customHeight="1">
      <c r="A2" s="5"/>
      <c r="B2" s="207" t="s">
        <v>2</v>
      </c>
      <c r="C2" s="208"/>
      <c r="D2" s="208"/>
      <c r="E2" s="208"/>
      <c r="F2" s="208"/>
      <c r="G2" s="208"/>
      <c r="H2" s="208"/>
      <c r="I2" s="208"/>
      <c r="J2" s="209"/>
      <c r="K2" s="207" t="s">
        <v>3</v>
      </c>
      <c r="L2" s="208"/>
      <c r="M2" s="208"/>
      <c r="N2" s="208"/>
      <c r="O2" s="208"/>
      <c r="P2" s="209"/>
      <c r="Q2" s="207" t="s">
        <v>4</v>
      </c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207" t="s">
        <v>5</v>
      </c>
      <c r="AF2" s="208"/>
      <c r="AG2" s="208"/>
      <c r="AH2" s="209"/>
    </row>
    <row r="3" spans="1:34" ht="15" customHeight="1">
      <c r="A3" s="1"/>
      <c r="B3" s="7" t="s">
        <v>6</v>
      </c>
      <c r="C3" s="210" t="s">
        <v>7</v>
      </c>
      <c r="D3" s="210" t="s">
        <v>8</v>
      </c>
      <c r="E3" s="8" t="s">
        <v>30</v>
      </c>
      <c r="F3" s="210" t="s">
        <v>8</v>
      </c>
      <c r="G3" s="28" t="s">
        <v>31</v>
      </c>
      <c r="H3" s="210" t="s">
        <v>8</v>
      </c>
      <c r="I3" s="8" t="s">
        <v>11</v>
      </c>
      <c r="J3" s="210" t="s">
        <v>8</v>
      </c>
      <c r="K3" s="8" t="s">
        <v>12</v>
      </c>
      <c r="L3" s="210" t="s">
        <v>8</v>
      </c>
      <c r="M3" s="8" t="s">
        <v>13</v>
      </c>
      <c r="N3" s="210" t="s">
        <v>8</v>
      </c>
      <c r="O3" s="8" t="s">
        <v>14</v>
      </c>
      <c r="P3" s="210" t="s">
        <v>8</v>
      </c>
      <c r="Q3" s="28" t="s">
        <v>15</v>
      </c>
      <c r="R3" s="210" t="s">
        <v>8</v>
      </c>
      <c r="S3" s="8" t="s">
        <v>16</v>
      </c>
      <c r="T3" s="210" t="s">
        <v>8</v>
      </c>
      <c r="U3" s="28" t="s">
        <v>17</v>
      </c>
      <c r="V3" s="210" t="s">
        <v>8</v>
      </c>
      <c r="W3" s="8" t="s">
        <v>18</v>
      </c>
      <c r="X3" s="210" t="s">
        <v>8</v>
      </c>
      <c r="Y3" s="8" t="s">
        <v>19</v>
      </c>
      <c r="Z3" s="210" t="s">
        <v>8</v>
      </c>
      <c r="AA3" s="8" t="s">
        <v>20</v>
      </c>
      <c r="AB3" s="210" t="s">
        <v>8</v>
      </c>
      <c r="AC3" s="8" t="s">
        <v>21</v>
      </c>
      <c r="AD3" s="210" t="s">
        <v>8</v>
      </c>
      <c r="AE3" s="8" t="s">
        <v>22</v>
      </c>
      <c r="AF3" s="210" t="s">
        <v>8</v>
      </c>
      <c r="AG3" s="8" t="s">
        <v>23</v>
      </c>
      <c r="AH3" s="213" t="s">
        <v>8</v>
      </c>
    </row>
    <row r="4" spans="1:34" ht="15" customHeight="1">
      <c r="A4" s="9" t="s">
        <v>24</v>
      </c>
      <c r="B4" s="147"/>
      <c r="C4" s="211"/>
      <c r="D4" s="211"/>
      <c r="E4" s="147"/>
      <c r="F4" s="211"/>
      <c r="G4" s="147"/>
      <c r="H4" s="211"/>
      <c r="I4" s="147"/>
      <c r="J4" s="211"/>
      <c r="K4" s="147"/>
      <c r="L4" s="211"/>
      <c r="M4" s="147"/>
      <c r="N4" s="211"/>
      <c r="O4" s="147"/>
      <c r="P4" s="211"/>
      <c r="Q4" s="147"/>
      <c r="R4" s="211"/>
      <c r="S4" s="147"/>
      <c r="T4" s="211"/>
      <c r="U4" s="147"/>
      <c r="V4" s="211"/>
      <c r="W4" s="147"/>
      <c r="X4" s="211"/>
      <c r="Y4" s="147"/>
      <c r="Z4" s="211"/>
      <c r="AA4" s="147"/>
      <c r="AB4" s="211"/>
      <c r="AC4" s="147"/>
      <c r="AD4" s="211"/>
      <c r="AE4" s="147"/>
      <c r="AF4" s="211"/>
      <c r="AG4" s="147"/>
      <c r="AH4" s="214"/>
    </row>
    <row r="5" spans="1:34" ht="15" customHeight="1">
      <c r="A5" s="9" t="s">
        <v>25</v>
      </c>
      <c r="B5" s="10">
        <f>B4-B6</f>
        <v>0</v>
      </c>
      <c r="C5" s="211"/>
      <c r="D5" s="211"/>
      <c r="E5" s="10">
        <f>E4-E6</f>
        <v>0</v>
      </c>
      <c r="F5" s="211"/>
      <c r="G5" s="10">
        <f>G4-G6</f>
        <v>0</v>
      </c>
      <c r="H5" s="211"/>
      <c r="I5" s="12">
        <f>I4-I6</f>
        <v>0</v>
      </c>
      <c r="J5" s="211"/>
      <c r="K5" s="12">
        <f>K4-K6</f>
        <v>0</v>
      </c>
      <c r="L5" s="211"/>
      <c r="M5" s="12">
        <f>M4-M6</f>
        <v>0</v>
      </c>
      <c r="N5" s="211"/>
      <c r="O5" s="12">
        <f>O4-O6</f>
        <v>0</v>
      </c>
      <c r="P5" s="211"/>
      <c r="Q5" s="12">
        <f>Q4-Q6</f>
        <v>0</v>
      </c>
      <c r="R5" s="211"/>
      <c r="S5" s="12">
        <f>S4-S6</f>
        <v>0</v>
      </c>
      <c r="T5" s="211"/>
      <c r="U5" s="12">
        <f>U4-U6</f>
        <v>0</v>
      </c>
      <c r="V5" s="211"/>
      <c r="W5" s="12">
        <f>W4-W6</f>
        <v>0</v>
      </c>
      <c r="X5" s="211"/>
      <c r="Y5" s="12">
        <f>Y4-Y6</f>
        <v>0</v>
      </c>
      <c r="Z5" s="211"/>
      <c r="AA5" s="12">
        <f>AA4-AA6</f>
        <v>0</v>
      </c>
      <c r="AB5" s="211"/>
      <c r="AC5" s="12">
        <f>AC4-AC6</f>
        <v>0</v>
      </c>
      <c r="AD5" s="211"/>
      <c r="AE5" s="12">
        <f>AE4-AE6</f>
        <v>0</v>
      </c>
      <c r="AF5" s="211"/>
      <c r="AG5" s="12">
        <f>AG4-AG6</f>
        <v>0</v>
      </c>
      <c r="AH5" s="214"/>
    </row>
    <row r="6" spans="1:34" ht="15" customHeight="1">
      <c r="A6" s="9" t="s">
        <v>26</v>
      </c>
      <c r="B6" s="14">
        <f>SUM(B8:B38)</f>
        <v>0</v>
      </c>
      <c r="C6" s="212"/>
      <c r="D6" s="212"/>
      <c r="E6" s="14">
        <f>SUM(E8:E38)</f>
        <v>0</v>
      </c>
      <c r="F6" s="212"/>
      <c r="G6" s="14">
        <f>SUM(G10:G38)</f>
        <v>0</v>
      </c>
      <c r="H6" s="212"/>
      <c r="I6" s="15">
        <f>SUM(I8:I38)</f>
        <v>0</v>
      </c>
      <c r="J6" s="212"/>
      <c r="K6" s="15">
        <f>SUM(K7:K38)</f>
        <v>0</v>
      </c>
      <c r="L6" s="212"/>
      <c r="M6" s="15">
        <f>SUM(M7:M38)</f>
        <v>0</v>
      </c>
      <c r="N6" s="212"/>
      <c r="O6" s="15">
        <f>SUM(O7:O38)</f>
        <v>0</v>
      </c>
      <c r="P6" s="212"/>
      <c r="Q6" s="15">
        <f>SUM(Q7:Q38)</f>
        <v>0</v>
      </c>
      <c r="R6" s="212"/>
      <c r="S6" s="15">
        <f>SUM(S7:S38)</f>
        <v>0</v>
      </c>
      <c r="T6" s="212"/>
      <c r="U6" s="15">
        <f>SUM(U7:U38)</f>
        <v>0</v>
      </c>
      <c r="V6" s="212"/>
      <c r="W6" s="15">
        <f>SUM(W7:W38)</f>
        <v>0</v>
      </c>
      <c r="X6" s="212"/>
      <c r="Y6" s="15">
        <f>SUM(Y7:Y38)</f>
        <v>0</v>
      </c>
      <c r="Z6" s="212"/>
      <c r="AA6" s="15">
        <f>SUM(AA7:AA38)</f>
        <v>0</v>
      </c>
      <c r="AB6" s="212"/>
      <c r="AC6" s="15">
        <f>SUM(AC7:AC38)</f>
        <v>0</v>
      </c>
      <c r="AD6" s="212"/>
      <c r="AE6" s="15">
        <f>SUM(AE7:AE38)</f>
        <v>0</v>
      </c>
      <c r="AF6" s="212"/>
      <c r="AG6" s="15">
        <f>SUM(AG7:AG38)</f>
        <v>0</v>
      </c>
      <c r="AH6" s="215"/>
    </row>
    <row r="7" spans="1:34" ht="15" customHeight="1">
      <c r="A7" s="4"/>
      <c r="B7" s="19"/>
      <c r="H7" s="19"/>
      <c r="J7" s="19"/>
      <c r="K7" s="19"/>
      <c r="L7" s="19"/>
      <c r="M7" s="17"/>
      <c r="N7" s="18"/>
      <c r="O7" s="20"/>
      <c r="P7" s="18"/>
      <c r="Q7" s="17"/>
      <c r="R7" s="18"/>
      <c r="S7" s="20"/>
      <c r="T7" s="21"/>
      <c r="U7" s="20"/>
      <c r="V7" s="21"/>
      <c r="W7" s="20"/>
      <c r="X7" s="21"/>
      <c r="Y7" s="20"/>
      <c r="Z7" s="21"/>
      <c r="AA7" s="20"/>
      <c r="AB7" s="21"/>
      <c r="AC7" s="20"/>
      <c r="AD7" s="21"/>
      <c r="AE7" s="20"/>
      <c r="AF7" s="21"/>
      <c r="AG7" s="20"/>
      <c r="AH7" s="21"/>
    </row>
    <row r="8" spans="1:34" ht="15" customHeight="1">
      <c r="A8" s="4"/>
      <c r="B8" s="17"/>
      <c r="C8" s="2">
        <f t="shared" ref="C8:C38" si="0">-FV(7%,40,,B8)</f>
        <v>0</v>
      </c>
      <c r="D8" s="18"/>
      <c r="E8" s="3"/>
      <c r="F8" s="3"/>
      <c r="I8" s="20"/>
      <c r="J8" s="21"/>
      <c r="K8" s="17"/>
      <c r="L8" s="18"/>
      <c r="M8" s="3"/>
      <c r="N8" s="3"/>
      <c r="O8" s="20"/>
      <c r="P8" s="18"/>
      <c r="Q8" s="20"/>
      <c r="R8" s="21"/>
      <c r="S8" s="20"/>
      <c r="T8" s="21"/>
      <c r="U8" s="20"/>
      <c r="V8" s="21"/>
      <c r="W8" s="20"/>
      <c r="X8" s="21"/>
      <c r="Y8" s="20"/>
      <c r="Z8" s="21"/>
      <c r="AA8" s="20"/>
      <c r="AB8" s="21"/>
      <c r="AC8" s="20"/>
      <c r="AD8" s="21"/>
      <c r="AE8" s="20"/>
      <c r="AF8" s="21"/>
      <c r="AG8" s="20"/>
      <c r="AH8" s="21"/>
    </row>
    <row r="9" spans="1:34" ht="15" customHeight="1">
      <c r="A9" s="3"/>
      <c r="B9" s="20"/>
      <c r="C9" s="2">
        <f t="shared" si="0"/>
        <v>0</v>
      </c>
      <c r="D9" s="21"/>
      <c r="E9" s="3"/>
      <c r="F9" s="3"/>
      <c r="I9" s="20"/>
      <c r="J9" s="21"/>
      <c r="K9" s="20"/>
      <c r="L9" s="21"/>
      <c r="M9" s="3"/>
      <c r="N9" s="3"/>
      <c r="O9" s="20"/>
      <c r="P9" s="18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M10" s="3"/>
      <c r="N10" s="3"/>
      <c r="O10" s="20"/>
      <c r="P10" s="21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20"/>
      <c r="P11" s="21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3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20"/>
      <c r="P13" s="21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20"/>
      <c r="P14" s="21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20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C3:C6"/>
    <mergeCell ref="K2:P2"/>
    <mergeCell ref="B2:J2"/>
    <mergeCell ref="L3:L6"/>
    <mergeCell ref="J3:J6"/>
    <mergeCell ref="P3:P6"/>
    <mergeCell ref="N3:N6"/>
    <mergeCell ref="F3:F6"/>
    <mergeCell ref="H3:H6"/>
    <mergeCell ref="AF3:AF6"/>
    <mergeCell ref="AH3:AH6"/>
    <mergeCell ref="AE2:AH2"/>
    <mergeCell ref="AD3:AD6"/>
    <mergeCell ref="D3:D6"/>
    <mergeCell ref="Z3:Z6"/>
    <mergeCell ref="Q2:AD2"/>
    <mergeCell ref="V3:V6"/>
    <mergeCell ref="X3:X6"/>
    <mergeCell ref="R3:R6"/>
    <mergeCell ref="T3:T6"/>
    <mergeCell ref="AB3:AB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M1" workbookViewId="0">
      <selection activeCell="AJ4" sqref="AJ4"/>
    </sheetView>
  </sheetViews>
  <sheetFormatPr baseColWidth="10" defaultColWidth="11.1640625" defaultRowHeight="15" customHeight="1" x14ac:dyDescent="0"/>
  <cols>
    <col min="1" max="1" width="17.6640625" customWidth="1"/>
    <col min="2" max="3" width="10.5" customWidth="1"/>
    <col min="4" max="10" width="14" customWidth="1"/>
    <col min="11" max="11" width="10.5" customWidth="1"/>
    <col min="12" max="13" width="13.83203125" customWidth="1"/>
    <col min="14" max="14" width="16.83203125" customWidth="1"/>
    <col min="15" max="15" width="13.83203125" customWidth="1"/>
    <col min="16" max="16" width="22" customWidth="1"/>
    <col min="17" max="17" width="10.5" customWidth="1"/>
    <col min="18" max="18" width="18.33203125" customWidth="1"/>
    <col min="19" max="22" width="10.5" customWidth="1"/>
    <col min="23" max="23" width="13.6640625" customWidth="1"/>
    <col min="24" max="26" width="10.5" customWidth="1"/>
    <col min="27" max="27" width="14.83203125" customWidth="1"/>
    <col min="28" max="28" width="14" customWidth="1"/>
    <col min="29" max="30" width="10.5" customWidth="1"/>
    <col min="31" max="31" width="14.5" customWidth="1"/>
    <col min="32" max="32" width="17.1640625" customWidth="1"/>
    <col min="33" max="33" width="13.6640625" customWidth="1"/>
    <col min="34" max="34" width="10.5" customWidth="1"/>
  </cols>
  <sheetData>
    <row r="1" spans="1:34" ht="15" customHeight="1">
      <c r="A1" s="1" t="s">
        <v>0</v>
      </c>
      <c r="B1" s="2">
        <f>'Month Overview'!M54</f>
        <v>5006.1100000000006</v>
      </c>
      <c r="C1" s="2"/>
      <c r="D1" s="3"/>
      <c r="E1" s="3"/>
      <c r="F1" s="2"/>
      <c r="G1" s="3"/>
      <c r="H1" s="3" t="s">
        <v>1</v>
      </c>
      <c r="I1" s="3">
        <f>B4+E4+G4+I4+K4+M4+O4+Q4+S4+U4+W4+Y4+AA4+AC4+AE4+AG4</f>
        <v>0</v>
      </c>
      <c r="J1" s="3"/>
    </row>
    <row r="2" spans="1:34" ht="15" customHeight="1">
      <c r="A2" s="5"/>
      <c r="B2" s="207" t="s">
        <v>2</v>
      </c>
      <c r="C2" s="208"/>
      <c r="D2" s="208"/>
      <c r="E2" s="208"/>
      <c r="F2" s="208"/>
      <c r="G2" s="208"/>
      <c r="H2" s="208"/>
      <c r="I2" s="208"/>
      <c r="J2" s="209"/>
      <c r="K2" s="207" t="s">
        <v>3</v>
      </c>
      <c r="L2" s="208"/>
      <c r="M2" s="208"/>
      <c r="N2" s="208"/>
      <c r="O2" s="208"/>
      <c r="P2" s="209"/>
      <c r="Q2" s="207" t="s">
        <v>4</v>
      </c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207" t="s">
        <v>5</v>
      </c>
      <c r="AF2" s="208"/>
      <c r="AG2" s="208"/>
      <c r="AH2" s="209"/>
    </row>
    <row r="3" spans="1:34" ht="15" customHeight="1">
      <c r="A3" s="3"/>
      <c r="B3" s="7" t="s">
        <v>6</v>
      </c>
      <c r="C3" s="210" t="s">
        <v>7</v>
      </c>
      <c r="D3" s="210" t="s">
        <v>8</v>
      </c>
      <c r="E3" s="8" t="s">
        <v>9</v>
      </c>
      <c r="F3" s="210" t="s">
        <v>8</v>
      </c>
      <c r="G3" s="8" t="s">
        <v>10</v>
      </c>
      <c r="H3" s="210" t="s">
        <v>8</v>
      </c>
      <c r="I3" s="8" t="s">
        <v>11</v>
      </c>
      <c r="J3" s="210" t="s">
        <v>8</v>
      </c>
      <c r="K3" s="8" t="s">
        <v>12</v>
      </c>
      <c r="L3" s="210" t="s">
        <v>8</v>
      </c>
      <c r="M3" s="8" t="s">
        <v>13</v>
      </c>
      <c r="N3" s="210" t="s">
        <v>8</v>
      </c>
      <c r="O3" s="8" t="s">
        <v>14</v>
      </c>
      <c r="P3" s="210" t="s">
        <v>8</v>
      </c>
      <c r="Q3" s="8" t="s">
        <v>15</v>
      </c>
      <c r="R3" s="210" t="s">
        <v>8</v>
      </c>
      <c r="S3" s="8" t="s">
        <v>16</v>
      </c>
      <c r="T3" s="210" t="s">
        <v>8</v>
      </c>
      <c r="U3" s="8" t="s">
        <v>17</v>
      </c>
      <c r="V3" s="210" t="s">
        <v>8</v>
      </c>
      <c r="W3" s="8" t="s">
        <v>18</v>
      </c>
      <c r="X3" s="210" t="s">
        <v>8</v>
      </c>
      <c r="Y3" s="8" t="s">
        <v>19</v>
      </c>
      <c r="Z3" s="210" t="s">
        <v>8</v>
      </c>
      <c r="AA3" s="8" t="s">
        <v>20</v>
      </c>
      <c r="AB3" s="210" t="s">
        <v>8</v>
      </c>
      <c r="AC3" s="8" t="s">
        <v>21</v>
      </c>
      <c r="AD3" s="210" t="s">
        <v>8</v>
      </c>
      <c r="AE3" s="8" t="s">
        <v>22</v>
      </c>
      <c r="AF3" s="210" t="s">
        <v>8</v>
      </c>
      <c r="AG3" s="8" t="s">
        <v>23</v>
      </c>
      <c r="AH3" s="213" t="s">
        <v>8</v>
      </c>
    </row>
    <row r="4" spans="1:34" ht="15" customHeight="1">
      <c r="A4" s="9" t="s">
        <v>24</v>
      </c>
      <c r="B4" s="147"/>
      <c r="C4" s="211"/>
      <c r="D4" s="211"/>
      <c r="E4" s="147"/>
      <c r="F4" s="211"/>
      <c r="G4" s="147"/>
      <c r="H4" s="211"/>
      <c r="I4" s="147"/>
      <c r="J4" s="211"/>
      <c r="K4" s="147"/>
      <c r="L4" s="211"/>
      <c r="M4" s="147"/>
      <c r="N4" s="211"/>
      <c r="O4" s="147"/>
      <c r="P4" s="211"/>
      <c r="Q4" s="147"/>
      <c r="R4" s="211"/>
      <c r="S4" s="147"/>
      <c r="T4" s="211"/>
      <c r="U4" s="147"/>
      <c r="V4" s="211"/>
      <c r="W4" s="147"/>
      <c r="X4" s="211"/>
      <c r="Y4" s="147"/>
      <c r="Z4" s="211"/>
      <c r="AA4" s="147"/>
      <c r="AB4" s="211"/>
      <c r="AC4" s="147"/>
      <c r="AD4" s="211"/>
      <c r="AE4" s="147"/>
      <c r="AF4" s="211"/>
      <c r="AG4" s="147"/>
      <c r="AH4" s="214"/>
    </row>
    <row r="5" spans="1:34" ht="15" customHeight="1">
      <c r="A5" s="9" t="s">
        <v>25</v>
      </c>
      <c r="B5" s="10">
        <f>B4-B6</f>
        <v>0</v>
      </c>
      <c r="C5" s="211"/>
      <c r="D5" s="211"/>
      <c r="E5" s="10">
        <f>E4-E6</f>
        <v>0</v>
      </c>
      <c r="F5" s="211"/>
      <c r="G5" s="10">
        <f>G4-G6</f>
        <v>0</v>
      </c>
      <c r="H5" s="211"/>
      <c r="I5" s="12">
        <f>I4-I6</f>
        <v>0</v>
      </c>
      <c r="J5" s="211"/>
      <c r="K5" s="12">
        <f>K4-K6</f>
        <v>0</v>
      </c>
      <c r="L5" s="211"/>
      <c r="M5" s="12">
        <f>M4-M6</f>
        <v>0</v>
      </c>
      <c r="N5" s="211"/>
      <c r="O5" s="12">
        <f>O4-O6</f>
        <v>0</v>
      </c>
      <c r="P5" s="211"/>
      <c r="Q5" s="12">
        <f>Q4-Q6</f>
        <v>0</v>
      </c>
      <c r="R5" s="211"/>
      <c r="S5" s="12">
        <f>S4-S6</f>
        <v>0</v>
      </c>
      <c r="T5" s="211"/>
      <c r="U5" s="12">
        <f>U4-U6</f>
        <v>0</v>
      </c>
      <c r="V5" s="211"/>
      <c r="W5" s="12">
        <f>W4-W6</f>
        <v>0</v>
      </c>
      <c r="X5" s="211"/>
      <c r="Y5" s="12">
        <f>Y4-Y6</f>
        <v>0</v>
      </c>
      <c r="Z5" s="211"/>
      <c r="AA5" s="12">
        <f>AA4-AA6</f>
        <v>0</v>
      </c>
      <c r="AB5" s="211"/>
      <c r="AC5" s="12">
        <f>AC4-AC6</f>
        <v>0</v>
      </c>
      <c r="AD5" s="211"/>
      <c r="AE5" s="12">
        <f>AE4-AE6</f>
        <v>0</v>
      </c>
      <c r="AF5" s="211"/>
      <c r="AG5" s="12">
        <f>AG4-AG6</f>
        <v>0</v>
      </c>
      <c r="AH5" s="214"/>
    </row>
    <row r="6" spans="1:34" ht="15" customHeight="1">
      <c r="A6" s="9" t="s">
        <v>26</v>
      </c>
      <c r="B6" s="14">
        <f>SUM(B7:B38)</f>
        <v>0</v>
      </c>
      <c r="C6" s="212"/>
      <c r="D6" s="212"/>
      <c r="E6" s="14">
        <f>SUM(E7:E38)</f>
        <v>0</v>
      </c>
      <c r="F6" s="212"/>
      <c r="G6" s="14">
        <f>SUM(G7:G38)</f>
        <v>0</v>
      </c>
      <c r="H6" s="212"/>
      <c r="I6" s="15">
        <f>SUM(I7:I38)</f>
        <v>0</v>
      </c>
      <c r="J6" s="212"/>
      <c r="K6" s="15">
        <f>SUM(K7:K38)</f>
        <v>0</v>
      </c>
      <c r="L6" s="212"/>
      <c r="M6" s="15">
        <f>SUM(M7:M38)</f>
        <v>0</v>
      </c>
      <c r="N6" s="212"/>
      <c r="O6" s="15">
        <f>SUM(O7:O38)</f>
        <v>0</v>
      </c>
      <c r="P6" s="212"/>
      <c r="Q6" s="15">
        <f>SUM(Q7:Q38)</f>
        <v>0</v>
      </c>
      <c r="R6" s="212"/>
      <c r="S6" s="15">
        <f>SUM(S7:S38)</f>
        <v>0</v>
      </c>
      <c r="T6" s="212"/>
      <c r="U6" s="15">
        <f>SUM(U7:U38)</f>
        <v>0</v>
      </c>
      <c r="V6" s="212"/>
      <c r="W6" s="15">
        <f>SUM(W7:W38)</f>
        <v>0</v>
      </c>
      <c r="X6" s="212"/>
      <c r="Y6" s="15">
        <f>SUM(Y7:Y38)</f>
        <v>0</v>
      </c>
      <c r="Z6" s="212"/>
      <c r="AA6" s="15">
        <f>SUM(AA7:AA38)</f>
        <v>0</v>
      </c>
      <c r="AB6" s="212"/>
      <c r="AC6" s="15">
        <f>SUM(AC7:AC38)</f>
        <v>0</v>
      </c>
      <c r="AD6" s="212"/>
      <c r="AE6" s="15">
        <f>SUM(AE7:AE38)</f>
        <v>0</v>
      </c>
      <c r="AF6" s="212"/>
      <c r="AG6" s="15">
        <f>SUM(AG7:AG38)</f>
        <v>0</v>
      </c>
      <c r="AH6" s="215"/>
    </row>
    <row r="7" spans="1:34" ht="15" customHeight="1">
      <c r="A7" s="4"/>
      <c r="B7" s="20"/>
      <c r="C7" s="2">
        <f t="shared" ref="C7:C38" si="0">-FV(7%,40,,B7)</f>
        <v>0</v>
      </c>
      <c r="D7" s="21"/>
      <c r="E7" s="3"/>
      <c r="F7" s="3"/>
      <c r="G7" s="3"/>
      <c r="H7" s="3"/>
      <c r="I7" s="20"/>
      <c r="J7" s="18"/>
      <c r="K7" s="17"/>
      <c r="L7" s="18"/>
      <c r="M7" s="3"/>
      <c r="N7" s="3"/>
      <c r="O7" s="20"/>
      <c r="P7" s="18"/>
      <c r="Q7" s="20"/>
      <c r="R7" s="21"/>
      <c r="S7" s="20"/>
      <c r="T7" s="21"/>
      <c r="U7" s="20"/>
      <c r="V7" s="18"/>
      <c r="W7" s="20"/>
      <c r="X7" s="21"/>
      <c r="Y7" s="20"/>
      <c r="Z7" s="21"/>
      <c r="AA7" s="20"/>
      <c r="AB7" s="21"/>
      <c r="AC7" s="20"/>
      <c r="AD7" s="21"/>
      <c r="AE7" s="20"/>
      <c r="AF7" s="21"/>
      <c r="AG7" s="20"/>
      <c r="AH7" s="21"/>
    </row>
    <row r="8" spans="1:34" ht="15" customHeight="1">
      <c r="A8" s="4"/>
      <c r="B8" s="20"/>
      <c r="C8" s="2">
        <f t="shared" si="0"/>
        <v>0</v>
      </c>
      <c r="D8" s="21"/>
      <c r="E8" s="3"/>
      <c r="F8" s="3"/>
      <c r="G8" s="3"/>
      <c r="H8" s="3"/>
      <c r="I8" s="20"/>
      <c r="J8" s="21"/>
      <c r="K8" s="20"/>
      <c r="L8" s="21"/>
      <c r="M8" s="3"/>
      <c r="N8" s="3"/>
      <c r="O8" s="20"/>
      <c r="P8" s="18"/>
      <c r="Q8" s="20"/>
      <c r="R8" s="21"/>
      <c r="S8" s="20"/>
      <c r="T8" s="21"/>
      <c r="U8" s="20"/>
      <c r="V8" s="18"/>
      <c r="W8" s="20"/>
      <c r="X8" s="21"/>
      <c r="Y8" s="20"/>
      <c r="Z8" s="21"/>
      <c r="AA8" s="20"/>
      <c r="AB8" s="21"/>
      <c r="AC8" s="20"/>
      <c r="AD8" s="21"/>
      <c r="AE8" s="20"/>
      <c r="AF8" s="21"/>
      <c r="AG8" s="20"/>
      <c r="AH8" s="21"/>
    </row>
    <row r="9" spans="1:34" ht="15" customHeight="1">
      <c r="A9" s="3"/>
      <c r="B9" s="20"/>
      <c r="C9" s="2">
        <f t="shared" si="0"/>
        <v>0</v>
      </c>
      <c r="D9" s="21"/>
      <c r="E9" s="3"/>
      <c r="F9" s="3"/>
      <c r="G9" s="3"/>
      <c r="H9" s="3"/>
      <c r="I9" s="20"/>
      <c r="J9" s="21"/>
      <c r="K9" s="20"/>
      <c r="L9" s="21"/>
      <c r="O9" s="20"/>
      <c r="P9" s="21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O10" s="20"/>
      <c r="P10" s="21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20"/>
      <c r="P11" s="21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3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20"/>
      <c r="P13" s="21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3"/>
      <c r="P14" s="3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3"/>
      <c r="P15" s="3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Z3:Z6"/>
    <mergeCell ref="AB3:AB6"/>
    <mergeCell ref="T3:T6"/>
    <mergeCell ref="R3:R6"/>
    <mergeCell ref="AE2:AH2"/>
    <mergeCell ref="Q2:AD2"/>
    <mergeCell ref="AD3:AD6"/>
    <mergeCell ref="AH3:AH6"/>
    <mergeCell ref="AF3:AF6"/>
    <mergeCell ref="X3:X6"/>
    <mergeCell ref="V3:V6"/>
    <mergeCell ref="B2:J2"/>
    <mergeCell ref="K2:P2"/>
    <mergeCell ref="C3:C6"/>
    <mergeCell ref="D3:D6"/>
    <mergeCell ref="H3:H6"/>
    <mergeCell ref="J3:J6"/>
    <mergeCell ref="F3:F6"/>
    <mergeCell ref="L3:L6"/>
    <mergeCell ref="P3:P6"/>
    <mergeCell ref="N3:N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S3" sqref="S3"/>
    </sheetView>
  </sheetViews>
  <sheetFormatPr baseColWidth="10" defaultRowHeight="15" x14ac:dyDescent="0"/>
  <cols>
    <col min="1" max="1" width="22.6640625" customWidth="1"/>
    <col min="3" max="3" width="20.6640625" customWidth="1"/>
    <col min="4" max="4" width="15.83203125" customWidth="1"/>
    <col min="6" max="6" width="21.33203125" customWidth="1"/>
    <col min="7" max="7" width="18" customWidth="1"/>
    <col min="9" max="9" width="28" customWidth="1"/>
    <col min="10" max="10" width="17.33203125" customWidth="1"/>
    <col min="12" max="12" width="24.1640625" customWidth="1"/>
    <col min="13" max="13" width="18.1640625" customWidth="1"/>
    <col min="15" max="15" width="20.6640625" customWidth="1"/>
    <col min="16" max="16" width="15.33203125" customWidth="1"/>
    <col min="21" max="21" width="26.1640625" customWidth="1"/>
  </cols>
  <sheetData>
    <row r="1" spans="1:24">
      <c r="A1" s="148" t="s">
        <v>139</v>
      </c>
      <c r="B1" s="149"/>
      <c r="C1" s="150" t="s">
        <v>140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56" t="s">
        <v>141</v>
      </c>
      <c r="B2" s="151">
        <f>D7</f>
        <v>0</v>
      </c>
      <c r="C2" s="152" t="s">
        <v>142</v>
      </c>
      <c r="D2" s="1"/>
      <c r="E2" s="152"/>
      <c r="F2" s="152" t="s">
        <v>69</v>
      </c>
      <c r="G2" s="152"/>
      <c r="H2" s="1"/>
      <c r="I2" s="152" t="s">
        <v>143</v>
      </c>
      <c r="J2" s="1"/>
      <c r="K2" s="152"/>
      <c r="L2" s="152" t="s">
        <v>144</v>
      </c>
      <c r="M2" s="1"/>
      <c r="N2" s="1"/>
      <c r="O2" s="152" t="s">
        <v>145</v>
      </c>
      <c r="P2" s="1"/>
      <c r="Q2" s="1"/>
      <c r="R2" s="152" t="s">
        <v>72</v>
      </c>
      <c r="S2" s="1"/>
      <c r="T2" s="1"/>
      <c r="U2" s="152" t="s">
        <v>146</v>
      </c>
      <c r="V2" s="1"/>
      <c r="W2" s="1"/>
      <c r="X2" s="1"/>
    </row>
    <row r="3" spans="1:24">
      <c r="A3" s="56" t="s">
        <v>147</v>
      </c>
      <c r="B3" s="151">
        <f>D14</f>
        <v>0</v>
      </c>
      <c r="C3" s="4" t="s">
        <v>148</v>
      </c>
      <c r="D3" s="1"/>
      <c r="E3" s="1" t="s">
        <v>149</v>
      </c>
      <c r="F3" s="4" t="s">
        <v>150</v>
      </c>
      <c r="G3" s="164">
        <v>200000</v>
      </c>
      <c r="H3" s="1"/>
      <c r="I3" s="4" t="s">
        <v>151</v>
      </c>
      <c r="J3" s="164">
        <v>1000000</v>
      </c>
      <c r="K3" s="1"/>
      <c r="L3" s="4" t="s">
        <v>152</v>
      </c>
      <c r="M3" s="167">
        <v>20000</v>
      </c>
      <c r="N3" s="1"/>
      <c r="O3" s="4" t="s">
        <v>153</v>
      </c>
      <c r="P3" s="167">
        <v>10000</v>
      </c>
      <c r="Q3" s="1"/>
      <c r="R3" s="1" t="s">
        <v>154</v>
      </c>
      <c r="S3" s="171">
        <v>200</v>
      </c>
      <c r="T3" s="1"/>
      <c r="U3" s="4" t="s">
        <v>155</v>
      </c>
      <c r="V3" s="31">
        <v>4000</v>
      </c>
      <c r="W3" s="1"/>
      <c r="X3" s="1"/>
    </row>
    <row r="4" spans="1:24">
      <c r="A4" s="56" t="s">
        <v>156</v>
      </c>
      <c r="B4" s="151">
        <f>G8</f>
        <v>300</v>
      </c>
      <c r="C4" s="1" t="s">
        <v>157</v>
      </c>
      <c r="D4" s="131" t="s">
        <v>158</v>
      </c>
      <c r="E4" s="1"/>
      <c r="F4" s="4" t="s">
        <v>159</v>
      </c>
      <c r="G4" s="31"/>
      <c r="H4" s="1"/>
      <c r="I4" s="3" t="s">
        <v>157</v>
      </c>
      <c r="J4" s="1" t="s">
        <v>160</v>
      </c>
      <c r="K4" s="1"/>
      <c r="L4" s="1" t="s">
        <v>157</v>
      </c>
      <c r="M4" s="1" t="s">
        <v>161</v>
      </c>
      <c r="N4" s="1"/>
      <c r="O4" s="1" t="s">
        <v>157</v>
      </c>
      <c r="P4" s="131" t="s">
        <v>162</v>
      </c>
      <c r="Q4" s="1"/>
      <c r="R4" s="1"/>
      <c r="S4" s="1"/>
      <c r="T4" s="1"/>
      <c r="U4" s="1" t="s">
        <v>157</v>
      </c>
      <c r="V4" s="1" t="s">
        <v>163</v>
      </c>
      <c r="W4" s="1"/>
      <c r="X4" s="1"/>
    </row>
    <row r="5" spans="1:24">
      <c r="A5" s="56" t="s">
        <v>83</v>
      </c>
      <c r="B5" s="151">
        <f>J8</f>
        <v>916.66666666666663</v>
      </c>
      <c r="C5" s="1" t="s">
        <v>164</v>
      </c>
      <c r="D5" s="163">
        <v>0</v>
      </c>
      <c r="E5" s="1"/>
      <c r="F5" s="1" t="s">
        <v>165</v>
      </c>
      <c r="G5" s="1" t="s">
        <v>166</v>
      </c>
      <c r="H5" s="1"/>
      <c r="I5" s="1" t="s">
        <v>167</v>
      </c>
      <c r="J5" s="163">
        <v>7.0000000000000007E-2</v>
      </c>
      <c r="K5" s="1"/>
      <c r="L5" s="1" t="s">
        <v>164</v>
      </c>
      <c r="M5" s="163">
        <v>0.03</v>
      </c>
      <c r="N5" s="1"/>
      <c r="O5" s="1" t="s">
        <v>164</v>
      </c>
      <c r="P5" s="131">
        <v>0</v>
      </c>
      <c r="Q5" s="1"/>
      <c r="R5" s="1"/>
      <c r="S5" s="1"/>
      <c r="T5" s="1"/>
      <c r="U5" s="1" t="s">
        <v>164</v>
      </c>
      <c r="V5" s="1">
        <v>0</v>
      </c>
      <c r="W5" s="1"/>
      <c r="X5" s="1"/>
    </row>
    <row r="6" spans="1:24">
      <c r="A6" s="56" t="s">
        <v>168</v>
      </c>
      <c r="B6" s="151">
        <f>M9</f>
        <v>333.33333333333331</v>
      </c>
      <c r="C6" s="1" t="s">
        <v>154</v>
      </c>
      <c r="D6" s="164">
        <v>5000</v>
      </c>
      <c r="E6" s="1"/>
      <c r="F6" s="1" t="s">
        <v>164</v>
      </c>
      <c r="G6" s="166">
        <v>0.03</v>
      </c>
      <c r="H6" s="1"/>
      <c r="I6" s="1" t="s">
        <v>169</v>
      </c>
      <c r="J6" s="31">
        <v>4806</v>
      </c>
      <c r="K6" s="1"/>
      <c r="L6" s="1" t="s">
        <v>169</v>
      </c>
      <c r="M6" s="164">
        <v>0</v>
      </c>
      <c r="N6" s="1"/>
      <c r="O6" s="1" t="s">
        <v>169</v>
      </c>
      <c r="P6" s="167">
        <v>0</v>
      </c>
      <c r="Q6" s="1"/>
      <c r="R6" s="1"/>
      <c r="S6" s="1"/>
      <c r="T6" s="1"/>
      <c r="U6" s="1" t="s">
        <v>169</v>
      </c>
      <c r="V6" s="31">
        <v>0</v>
      </c>
      <c r="W6" s="1"/>
      <c r="X6" s="1"/>
    </row>
    <row r="7" spans="1:24">
      <c r="A7" s="56" t="s">
        <v>145</v>
      </c>
      <c r="B7" s="151">
        <v>500</v>
      </c>
      <c r="C7" s="1" t="s">
        <v>170</v>
      </c>
      <c r="D7" s="165"/>
      <c r="E7" s="1"/>
      <c r="F7" s="1" t="s">
        <v>171</v>
      </c>
      <c r="G7" s="167">
        <v>30000</v>
      </c>
      <c r="H7" s="1"/>
      <c r="I7" s="1" t="s">
        <v>172</v>
      </c>
      <c r="J7" s="170">
        <v>11000</v>
      </c>
      <c r="K7" s="1"/>
      <c r="L7" s="1" t="s">
        <v>173</v>
      </c>
      <c r="M7" s="131">
        <v>5</v>
      </c>
      <c r="N7" s="1"/>
      <c r="O7" s="1" t="s">
        <v>174</v>
      </c>
      <c r="P7" s="131">
        <v>18</v>
      </c>
      <c r="Q7" s="1"/>
      <c r="R7" s="1"/>
      <c r="S7" s="1"/>
      <c r="T7" s="1"/>
      <c r="U7" s="1" t="s">
        <v>174</v>
      </c>
      <c r="V7" s="1">
        <v>24</v>
      </c>
      <c r="W7" s="1"/>
      <c r="X7" s="1"/>
    </row>
    <row r="8" spans="1:24">
      <c r="A8" s="56" t="s">
        <v>72</v>
      </c>
      <c r="B8" s="151">
        <f>S3</f>
        <v>200</v>
      </c>
      <c r="C8" s="1" t="s">
        <v>175</v>
      </c>
      <c r="D8" s="31">
        <f>D6+(D7*12)</f>
        <v>5000</v>
      </c>
      <c r="E8" s="1"/>
      <c r="F8" s="1" t="s">
        <v>176</v>
      </c>
      <c r="G8" s="168">
        <v>300</v>
      </c>
      <c r="H8" s="1"/>
      <c r="I8" s="1" t="s">
        <v>177</v>
      </c>
      <c r="J8" s="155">
        <f>J7/12</f>
        <v>916.66666666666663</v>
      </c>
      <c r="K8" s="1"/>
      <c r="L8" s="1" t="s">
        <v>178</v>
      </c>
      <c r="M8" s="164">
        <v>4000</v>
      </c>
      <c r="N8" s="1"/>
      <c r="O8" s="1" t="s">
        <v>177</v>
      </c>
      <c r="P8" s="171">
        <v>400</v>
      </c>
      <c r="Q8" s="1"/>
      <c r="R8" s="1"/>
      <c r="S8" s="1"/>
      <c r="T8" s="1"/>
      <c r="U8" s="1" t="s">
        <v>179</v>
      </c>
      <c r="V8" s="154">
        <v>170</v>
      </c>
      <c r="W8" s="1"/>
      <c r="X8" s="1"/>
    </row>
    <row r="9" spans="1:24" ht="16" thickBot="1">
      <c r="A9" s="56" t="s">
        <v>63</v>
      </c>
      <c r="B9" s="151">
        <f>V8</f>
        <v>170</v>
      </c>
      <c r="C9" s="1"/>
      <c r="D9" s="31"/>
      <c r="E9" s="1"/>
      <c r="F9" s="1" t="s">
        <v>180</v>
      </c>
      <c r="G9" s="153">
        <f>G8*12</f>
        <v>3600</v>
      </c>
      <c r="H9" s="1"/>
      <c r="I9" s="1" t="s">
        <v>181</v>
      </c>
      <c r="J9" s="169">
        <v>65</v>
      </c>
      <c r="K9" s="1"/>
      <c r="L9" s="1" t="s">
        <v>177</v>
      </c>
      <c r="M9" s="155">
        <f>M8/12</f>
        <v>333.33333333333331</v>
      </c>
      <c r="N9" s="1"/>
      <c r="O9" s="1" t="s">
        <v>182</v>
      </c>
      <c r="P9" s="153">
        <f>P8*P7</f>
        <v>7200</v>
      </c>
      <c r="Q9" s="1"/>
      <c r="R9" s="1"/>
      <c r="S9" s="1"/>
      <c r="T9" s="1"/>
      <c r="U9" s="1" t="s">
        <v>182</v>
      </c>
      <c r="V9" s="31">
        <f>V8*V7</f>
        <v>4080</v>
      </c>
      <c r="W9" s="1"/>
      <c r="X9" s="1"/>
    </row>
    <row r="10" spans="1:24" ht="16" thickBot="1">
      <c r="A10" s="157" t="s">
        <v>27</v>
      </c>
      <c r="B10" s="158">
        <f>SUM(B2:B9)</f>
        <v>2420</v>
      </c>
      <c r="C10" s="4" t="s">
        <v>183</v>
      </c>
      <c r="D10" s="1"/>
      <c r="E10" s="1"/>
      <c r="F10" s="1" t="s">
        <v>184</v>
      </c>
      <c r="G10" s="169">
        <v>5</v>
      </c>
      <c r="H10" s="1"/>
      <c r="I10" s="1" t="s">
        <v>185</v>
      </c>
      <c r="J10" s="169">
        <v>26</v>
      </c>
      <c r="K10" s="1"/>
      <c r="L10" s="1" t="s">
        <v>186</v>
      </c>
      <c r="M10" s="2">
        <f>-FV(M5,M7,M8,M6)</f>
        <v>21236.543239999981</v>
      </c>
      <c r="N10" s="1"/>
      <c r="O10" s="1" t="s">
        <v>187</v>
      </c>
      <c r="P10" s="31">
        <f>P9-P3</f>
        <v>-2800</v>
      </c>
      <c r="Q10" s="1"/>
      <c r="R10" s="1"/>
      <c r="S10" s="1"/>
      <c r="T10" s="1"/>
      <c r="U10" s="1" t="s">
        <v>187</v>
      </c>
      <c r="V10" s="31">
        <f>V9-V3</f>
        <v>80</v>
      </c>
      <c r="W10" s="1"/>
      <c r="X10" s="1"/>
    </row>
    <row r="11" spans="1:24">
      <c r="A11" s="56" t="s">
        <v>188</v>
      </c>
      <c r="B11" s="151">
        <f>2535*2</f>
        <v>5070</v>
      </c>
      <c r="C11" s="3" t="s">
        <v>165</v>
      </c>
      <c r="D11" s="131" t="s">
        <v>189</v>
      </c>
      <c r="E11" s="1"/>
      <c r="F11" s="1" t="s">
        <v>190</v>
      </c>
      <c r="G11" s="153">
        <f>-FV(G6,G10,G9,G7)</f>
        <v>53891.111144999973</v>
      </c>
      <c r="H11" s="1"/>
      <c r="I11" s="1" t="s">
        <v>191</v>
      </c>
      <c r="J11" s="156">
        <f>J9-J10+1</f>
        <v>40</v>
      </c>
      <c r="K11" s="1"/>
      <c r="L11" s="1" t="s">
        <v>187</v>
      </c>
      <c r="M11" s="2">
        <f>M10-M3</f>
        <v>1236.5432399999809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59" t="s">
        <v>192</v>
      </c>
      <c r="B12" s="151">
        <f>900*4</f>
        <v>3600</v>
      </c>
      <c r="C12" s="3" t="s">
        <v>164</v>
      </c>
      <c r="D12" s="163">
        <v>0.01</v>
      </c>
      <c r="E12" s="1"/>
      <c r="F12" s="1" t="s">
        <v>193</v>
      </c>
      <c r="G12" s="153">
        <f>G11-(G7+G9*5)</f>
        <v>5891.1111449999735</v>
      </c>
      <c r="H12" s="1"/>
      <c r="I12" s="1" t="s">
        <v>182</v>
      </c>
      <c r="J12" s="2">
        <f>-FV(J5,J11,J7,J6)</f>
        <v>2267953.4762506066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56" t="s">
        <v>27</v>
      </c>
      <c r="B13" s="151">
        <f>B12+B11</f>
        <v>8670</v>
      </c>
      <c r="C13" s="3" t="s">
        <v>194</v>
      </c>
      <c r="D13" s="164">
        <v>3000</v>
      </c>
      <c r="E13" s="1"/>
      <c r="F13" s="1" t="s">
        <v>195</v>
      </c>
      <c r="G13" s="163"/>
      <c r="H13" s="1"/>
      <c r="I13" s="1" t="s">
        <v>196</v>
      </c>
      <c r="J13" s="2">
        <f>J12-J3</f>
        <v>1267953.4762506066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" thickBot="1">
      <c r="A14" s="160" t="s">
        <v>197</v>
      </c>
      <c r="B14" s="161">
        <f>B10/B13</f>
        <v>0.27912341407151098</v>
      </c>
      <c r="C14" s="3" t="s">
        <v>170</v>
      </c>
      <c r="D14" s="165"/>
      <c r="E14" s="1"/>
      <c r="F14" s="1" t="s">
        <v>198</v>
      </c>
      <c r="G14" s="153">
        <f>G13*G12</f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1"/>
      <c r="C15" s="3" t="s">
        <v>175</v>
      </c>
      <c r="D15" s="162">
        <f>-FV(D12,1,D14*12,D13)</f>
        <v>3030</v>
      </c>
      <c r="E15" s="1"/>
      <c r="F15" s="1" t="s">
        <v>199</v>
      </c>
      <c r="G15" s="153">
        <f>G11-G14</f>
        <v>53891.111144999973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4"/>
      <c r="D16" s="1"/>
      <c r="E16" s="1"/>
      <c r="F16" s="4" t="s">
        <v>200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2">
        <f>-FV(3%,5,1000,100)</f>
        <v>5425.0632174299953</v>
      </c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4" t="s">
        <v>201</v>
      </c>
      <c r="D17" s="1"/>
      <c r="E17" s="1"/>
      <c r="F17" s="1" t="s">
        <v>157</v>
      </c>
      <c r="G17" s="1" t="s">
        <v>202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3" t="s">
        <v>157</v>
      </c>
      <c r="D18" s="1" t="s">
        <v>203</v>
      </c>
      <c r="E18" s="1"/>
      <c r="F18" s="1" t="s">
        <v>167</v>
      </c>
      <c r="G18" s="163">
        <v>0.03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3" t="s">
        <v>164</v>
      </c>
      <c r="D19" s="163">
        <v>0.02</v>
      </c>
      <c r="E19" s="1"/>
      <c r="F19" s="1" t="s">
        <v>169</v>
      </c>
      <c r="G19" s="153">
        <f>G15</f>
        <v>53891.111144999973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3" t="s">
        <v>154</v>
      </c>
      <c r="D20" s="164">
        <v>7000</v>
      </c>
      <c r="E20" s="1"/>
      <c r="F20" s="1" t="s">
        <v>176</v>
      </c>
      <c r="G20" s="168">
        <v>2000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3" t="s">
        <v>170</v>
      </c>
      <c r="D21" s="165"/>
      <c r="E21" s="1"/>
      <c r="F21" s="1" t="s">
        <v>180</v>
      </c>
      <c r="G21" s="153">
        <f>G20*12</f>
        <v>24000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3" t="s">
        <v>204</v>
      </c>
      <c r="D22" s="2">
        <f>-FV(D19,1,D21*12,D20)</f>
        <v>7140</v>
      </c>
      <c r="E22" s="1"/>
      <c r="F22" s="1" t="s">
        <v>205</v>
      </c>
      <c r="G22" s="169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 t="s">
        <v>190</v>
      </c>
      <c r="G23" s="2">
        <f>-FV(G18,G22,G21,G19)</f>
        <v>189893.82742561813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 t="s">
        <v>206</v>
      </c>
      <c r="D24" s="31">
        <f>D6+D13+D20</f>
        <v>15000</v>
      </c>
      <c r="E24" s="1"/>
      <c r="F24" s="1" t="s">
        <v>207</v>
      </c>
      <c r="G24" s="2">
        <f>G23-G3</f>
        <v>-10106.172574381868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 t="s">
        <v>208</v>
      </c>
      <c r="D25" s="2">
        <f>D22+D15+D8</f>
        <v>15170</v>
      </c>
      <c r="E25" s="1"/>
      <c r="F25" s="1"/>
      <c r="G25" s="19">
        <v>125000</v>
      </c>
      <c r="H25" s="19">
        <v>20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2"/>
      <c r="G26" s="19" t="s">
        <v>209</v>
      </c>
      <c r="H26" s="19">
        <v>100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>
        <f>125000*100</f>
        <v>12500000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>
        <f>G27/20</f>
        <v>625000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G1" workbookViewId="0">
      <selection activeCell="I18" sqref="I18"/>
    </sheetView>
  </sheetViews>
  <sheetFormatPr baseColWidth="10" defaultRowHeight="15" x14ac:dyDescent="0"/>
  <cols>
    <col min="1" max="1" width="17.6640625" customWidth="1"/>
    <col min="2" max="2" width="15.33203125" customWidth="1"/>
    <col min="3" max="3" width="14.6640625" customWidth="1"/>
    <col min="4" max="4" width="14.5" customWidth="1"/>
    <col min="5" max="5" width="18" customWidth="1"/>
    <col min="6" max="6" width="16.1640625" customWidth="1"/>
    <col min="8" max="8" width="18.1640625" customWidth="1"/>
    <col min="9" max="9" width="12.1640625" customWidth="1"/>
    <col min="12" max="12" width="24.83203125" customWidth="1"/>
  </cols>
  <sheetData>
    <row r="1" spans="1:13">
      <c r="A1" s="172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</row>
    <row r="2" spans="1:13">
      <c r="A2" s="172" t="s">
        <v>193</v>
      </c>
      <c r="B2" s="189">
        <v>0.08</v>
      </c>
      <c r="C2" s="191" t="s">
        <v>213</v>
      </c>
      <c r="D2" s="172"/>
      <c r="E2" s="172"/>
      <c r="F2" s="172"/>
      <c r="G2" s="172"/>
      <c r="H2" s="172"/>
      <c r="I2" s="172"/>
      <c r="J2" s="172"/>
      <c r="K2" s="172"/>
      <c r="L2" s="172"/>
    </row>
    <row r="3" spans="1:13">
      <c r="A3" s="172" t="s">
        <v>210</v>
      </c>
      <c r="B3" s="186">
        <v>5.0000000000000001E-4</v>
      </c>
      <c r="C3" s="191" t="s">
        <v>213</v>
      </c>
      <c r="D3" s="172"/>
      <c r="E3" s="172"/>
      <c r="F3" s="172"/>
      <c r="G3" s="172"/>
      <c r="H3" s="172"/>
      <c r="I3" s="172"/>
      <c r="J3" s="172"/>
      <c r="K3" s="172"/>
      <c r="L3" s="150" t="s">
        <v>238</v>
      </c>
    </row>
    <row r="4" spans="1:13">
      <c r="A4" s="172" t="s">
        <v>211</v>
      </c>
      <c r="B4" s="175">
        <f>B2-B3</f>
        <v>7.9500000000000001E-2</v>
      </c>
      <c r="C4" s="172"/>
      <c r="D4" s="172"/>
      <c r="E4" s="172" t="s">
        <v>212</v>
      </c>
      <c r="F4" s="176">
        <v>50000</v>
      </c>
      <c r="G4" s="172" t="s">
        <v>213</v>
      </c>
      <c r="H4" s="172"/>
      <c r="I4" s="172"/>
      <c r="J4" s="172"/>
      <c r="K4" s="172"/>
      <c r="L4" s="172" t="s">
        <v>255</v>
      </c>
      <c r="M4" t="s">
        <v>236</v>
      </c>
    </row>
    <row r="5" spans="1:13">
      <c r="A5" s="172" t="s">
        <v>214</v>
      </c>
      <c r="B5" s="181">
        <v>65</v>
      </c>
      <c r="C5" s="191" t="s">
        <v>213</v>
      </c>
      <c r="D5" s="172"/>
      <c r="E5" s="172" t="s">
        <v>215</v>
      </c>
      <c r="F5" s="177">
        <f>-FV(2%,40,,F4)</f>
        <v>110401.98318074259</v>
      </c>
      <c r="G5" s="172"/>
      <c r="H5" s="172" t="s">
        <v>216</v>
      </c>
      <c r="I5" s="172"/>
      <c r="J5" s="172"/>
      <c r="K5" s="172"/>
      <c r="L5" s="172" t="s">
        <v>239</v>
      </c>
      <c r="M5" t="s">
        <v>237</v>
      </c>
    </row>
    <row r="6" spans="1:13">
      <c r="A6" s="172" t="s">
        <v>217</v>
      </c>
      <c r="B6" s="181">
        <v>25</v>
      </c>
      <c r="C6" s="191" t="s">
        <v>213</v>
      </c>
      <c r="D6" s="172"/>
      <c r="E6" s="172" t="s">
        <v>218</v>
      </c>
      <c r="F6" s="178">
        <f>1180*12</f>
        <v>14160</v>
      </c>
      <c r="G6" s="172"/>
      <c r="H6" s="172" t="s">
        <v>219</v>
      </c>
      <c r="I6" s="179">
        <f>F5*3</f>
        <v>331205.94954222778</v>
      </c>
      <c r="J6" s="172"/>
      <c r="K6" s="172"/>
      <c r="L6" s="172" t="s">
        <v>240</v>
      </c>
      <c r="M6" t="s">
        <v>242</v>
      </c>
    </row>
    <row r="7" spans="1:13">
      <c r="A7" s="172" t="s">
        <v>220</v>
      </c>
      <c r="B7" s="172">
        <f>B5-B6</f>
        <v>40</v>
      </c>
      <c r="C7" s="172"/>
      <c r="D7" s="172"/>
      <c r="E7" s="172" t="s">
        <v>221</v>
      </c>
      <c r="F7" s="180">
        <f>F6+F5</f>
        <v>124561.98318074259</v>
      </c>
      <c r="G7" s="172"/>
      <c r="H7" s="172" t="s">
        <v>222</v>
      </c>
      <c r="I7" s="186">
        <v>2.8500000000000001E-2</v>
      </c>
      <c r="J7" s="191" t="s">
        <v>213</v>
      </c>
      <c r="K7" s="172"/>
      <c r="L7" s="172" t="s">
        <v>241</v>
      </c>
      <c r="M7" t="s">
        <v>243</v>
      </c>
    </row>
    <row r="8" spans="1:13">
      <c r="A8" s="172" t="s">
        <v>244</v>
      </c>
      <c r="B8" s="181">
        <v>458.33</v>
      </c>
      <c r="C8" s="191" t="s">
        <v>213</v>
      </c>
      <c r="D8" s="172"/>
      <c r="E8" s="172"/>
      <c r="F8" s="172"/>
      <c r="G8" s="172"/>
      <c r="H8" s="172" t="s">
        <v>220</v>
      </c>
      <c r="I8" s="181">
        <f>B7</f>
        <v>40</v>
      </c>
      <c r="J8" s="191" t="s">
        <v>213</v>
      </c>
      <c r="K8" s="172"/>
      <c r="L8" s="172" t="s">
        <v>247</v>
      </c>
      <c r="M8" t="s">
        <v>249</v>
      </c>
    </row>
    <row r="9" spans="1:13">
      <c r="A9" s="172" t="s">
        <v>245</v>
      </c>
      <c r="B9" s="181">
        <v>458.33</v>
      </c>
      <c r="C9" s="172" t="s">
        <v>213</v>
      </c>
      <c r="D9" s="172"/>
      <c r="E9" s="172"/>
      <c r="F9" s="172"/>
      <c r="G9" s="172"/>
      <c r="H9" s="172" t="s">
        <v>224</v>
      </c>
      <c r="I9" s="177">
        <f>-PMT(I7,I8,,I6)</f>
        <v>4544.0259109158915</v>
      </c>
      <c r="J9" s="172"/>
      <c r="K9" s="172"/>
      <c r="L9" s="172" t="s">
        <v>248</v>
      </c>
      <c r="M9" t="s">
        <v>250</v>
      </c>
    </row>
    <row r="10" spans="1:13">
      <c r="A10" s="172" t="s">
        <v>246</v>
      </c>
      <c r="B10" s="190">
        <f>B9*12+B8*12</f>
        <v>10999.92</v>
      </c>
      <c r="D10" s="172"/>
      <c r="E10" s="172"/>
      <c r="F10" s="172"/>
      <c r="G10" s="172"/>
      <c r="H10" s="172" t="s">
        <v>225</v>
      </c>
      <c r="I10" s="177">
        <f>I9/12</f>
        <v>378.66882590965764</v>
      </c>
      <c r="J10" s="172"/>
      <c r="K10" s="172"/>
      <c r="L10" s="172" t="s">
        <v>251</v>
      </c>
      <c r="M10" t="s">
        <v>252</v>
      </c>
    </row>
    <row r="11" spans="1:13">
      <c r="A11" s="172" t="s">
        <v>223</v>
      </c>
      <c r="B11" s="177">
        <f>-FV(B4,B7,B10,2200)</f>
        <v>2859274.8409638074</v>
      </c>
      <c r="C11" s="172"/>
      <c r="D11" s="172"/>
      <c r="E11" s="172"/>
      <c r="F11" s="172" t="s">
        <v>213</v>
      </c>
      <c r="G11" s="172"/>
      <c r="H11" s="172"/>
      <c r="I11" s="172"/>
      <c r="J11" s="172"/>
      <c r="K11" s="172"/>
      <c r="L11" s="172" t="s">
        <v>253</v>
      </c>
      <c r="M11" t="s">
        <v>254</v>
      </c>
    </row>
    <row r="12" spans="1:13">
      <c r="A12" s="172"/>
      <c r="B12" s="172"/>
      <c r="C12" s="172"/>
      <c r="D12" s="172"/>
      <c r="E12" s="172" t="s">
        <v>229</v>
      </c>
      <c r="F12" s="181">
        <v>1.07</v>
      </c>
      <c r="G12" s="191" t="s">
        <v>213</v>
      </c>
      <c r="H12" s="172" t="s">
        <v>230</v>
      </c>
      <c r="I12" s="187">
        <f>I10</f>
        <v>378.66882590965764</v>
      </c>
      <c r="J12" s="172"/>
      <c r="K12" s="172"/>
      <c r="L12" s="172" t="s">
        <v>256</v>
      </c>
      <c r="M12" t="s">
        <v>257</v>
      </c>
    </row>
    <row r="13" spans="1:13">
      <c r="A13" s="172" t="s">
        <v>226</v>
      </c>
      <c r="B13" s="172" t="s">
        <v>227</v>
      </c>
      <c r="C13" s="172" t="s">
        <v>228</v>
      </c>
      <c r="D13" s="172" t="s">
        <v>235</v>
      </c>
      <c r="E13" s="172"/>
      <c r="F13" s="185"/>
      <c r="G13" s="172"/>
      <c r="H13" s="172" t="s">
        <v>231</v>
      </c>
      <c r="I13" s="188">
        <f>B10/12</f>
        <v>916.66</v>
      </c>
      <c r="J13" s="172"/>
      <c r="K13" s="172"/>
      <c r="L13" s="172" t="s">
        <v>258</v>
      </c>
      <c r="M13" t="s">
        <v>259</v>
      </c>
    </row>
    <row r="14" spans="1:13">
      <c r="A14" s="172">
        <v>0</v>
      </c>
      <c r="B14" s="172">
        <v>0</v>
      </c>
      <c r="C14" s="177">
        <f>B11</f>
        <v>2859274.8409638074</v>
      </c>
      <c r="D14" s="177"/>
      <c r="E14" s="172"/>
      <c r="F14" s="172"/>
      <c r="G14" s="172"/>
      <c r="H14" s="172"/>
      <c r="I14" s="172"/>
      <c r="J14" s="172"/>
      <c r="K14" s="172"/>
      <c r="L14" s="172"/>
    </row>
    <row r="15" spans="1:13">
      <c r="A15" s="172">
        <v>1</v>
      </c>
      <c r="B15" s="177">
        <f>F5</f>
        <v>110401.98318074259</v>
      </c>
      <c r="C15" s="182">
        <f>(C14-B15)*$F$12</f>
        <v>2941293.9578278796</v>
      </c>
      <c r="D15" s="182">
        <f>B15/12</f>
        <v>9200.1652650618835</v>
      </c>
      <c r="E15" s="172"/>
      <c r="F15" s="172" t="s">
        <v>234</v>
      </c>
      <c r="G15" s="172"/>
      <c r="H15" s="172"/>
      <c r="I15" s="172"/>
      <c r="J15" s="172"/>
      <c r="K15" s="172"/>
      <c r="L15" s="172"/>
    </row>
    <row r="16" spans="1:13">
      <c r="A16" s="172">
        <v>2</v>
      </c>
      <c r="B16" s="177">
        <f>B15*1.02</f>
        <v>112610.02284435745</v>
      </c>
      <c r="C16" s="182">
        <f>(C15-B16)*$F$12</f>
        <v>3026691.8104323689</v>
      </c>
      <c r="D16" s="182">
        <f>B16/12</f>
        <v>9384.168570363121</v>
      </c>
      <c r="E16" s="172"/>
      <c r="F16" s="172" t="s">
        <v>233</v>
      </c>
      <c r="G16" s="172">
        <v>1.03</v>
      </c>
      <c r="H16" s="172"/>
      <c r="I16" s="172"/>
      <c r="J16" s="172"/>
      <c r="K16" s="172"/>
      <c r="L16" s="172"/>
    </row>
    <row r="17" spans="1:12">
      <c r="A17" s="172">
        <v>3</v>
      </c>
      <c r="B17" s="177">
        <f>B16*1.02</f>
        <v>114862.22330124459</v>
      </c>
      <c r="C17" s="182">
        <f>(C16-B17)*$F$12</f>
        <v>3115657.6582303033</v>
      </c>
      <c r="D17" s="182">
        <f t="shared" ref="D17:D43" si="0">B17/12</f>
        <v>9571.8519417703828</v>
      </c>
      <c r="E17" s="172"/>
      <c r="F17" s="172" t="s">
        <v>232</v>
      </c>
      <c r="G17" s="172">
        <v>1.07</v>
      </c>
      <c r="H17" s="172"/>
      <c r="I17" s="179"/>
      <c r="J17" s="172"/>
      <c r="K17" s="172"/>
      <c r="L17" s="172"/>
    </row>
    <row r="18" spans="1:12">
      <c r="A18" s="172">
        <v>4</v>
      </c>
      <c r="B18" s="177">
        <f t="shared" ref="B18:B43" si="1">B17*1.02</f>
        <v>117159.46776726948</v>
      </c>
      <c r="C18" s="182">
        <f>(C17-B18)*$F$12</f>
        <v>3208393.0637954464</v>
      </c>
      <c r="D18" s="182">
        <f>B18/12</f>
        <v>9763.2889806057901</v>
      </c>
      <c r="E18" s="172"/>
      <c r="F18" s="172"/>
      <c r="G18" s="172"/>
      <c r="H18" s="172"/>
      <c r="I18" s="179"/>
      <c r="J18" s="172"/>
      <c r="K18" s="172"/>
      <c r="L18" s="172"/>
    </row>
    <row r="19" spans="1:12">
      <c r="A19" s="172">
        <v>5</v>
      </c>
      <c r="B19" s="177">
        <f>B18*1.02</f>
        <v>119502.65712261487</v>
      </c>
      <c r="C19" s="182">
        <f>(C18-B19)*$F$12</f>
        <v>3305112.7351399302</v>
      </c>
      <c r="D19" s="182">
        <f>B19/12</f>
        <v>9958.5547602179049</v>
      </c>
      <c r="E19" s="172"/>
      <c r="F19" s="172"/>
      <c r="G19" s="172"/>
      <c r="H19" s="172"/>
      <c r="I19" s="177"/>
      <c r="J19" s="172"/>
      <c r="K19" s="172"/>
      <c r="L19" s="172"/>
    </row>
    <row r="20" spans="1:12">
      <c r="A20" s="172">
        <v>6</v>
      </c>
      <c r="B20" s="177">
        <f t="shared" si="1"/>
        <v>121892.71026506716</v>
      </c>
      <c r="C20" s="182">
        <f t="shared" ref="C20:C43" si="2">(C19-B20)*$F$12</f>
        <v>3406045.4266161039</v>
      </c>
      <c r="D20" s="182">
        <f>B20/12</f>
        <v>10157.725855422263</v>
      </c>
      <c r="E20" s="172"/>
      <c r="F20" s="172"/>
      <c r="G20" s="172"/>
      <c r="H20" s="172"/>
      <c r="I20" s="179"/>
      <c r="J20" s="179"/>
      <c r="K20" s="172"/>
      <c r="L20" s="172"/>
    </row>
    <row r="21" spans="1:12">
      <c r="A21" s="172">
        <v>7</v>
      </c>
      <c r="B21" s="177">
        <f t="shared" si="1"/>
        <v>124330.56447036851</v>
      </c>
      <c r="C21" s="182">
        <f t="shared" si="2"/>
        <v>3511434.902495937</v>
      </c>
      <c r="D21" s="182">
        <f t="shared" si="0"/>
        <v>10360.88037253071</v>
      </c>
      <c r="E21" s="172"/>
      <c r="F21" s="172"/>
      <c r="G21" s="172"/>
      <c r="H21" s="172"/>
      <c r="I21" s="172"/>
      <c r="J21" s="172"/>
      <c r="K21" s="172"/>
      <c r="L21" s="172"/>
    </row>
    <row r="22" spans="1:12">
      <c r="A22" s="172">
        <v>8</v>
      </c>
      <c r="B22" s="177">
        <f t="shared" si="1"/>
        <v>126817.17575977588</v>
      </c>
      <c r="C22" s="182">
        <f t="shared" si="2"/>
        <v>3621540.9676076923</v>
      </c>
      <c r="D22" s="182">
        <f t="shared" si="0"/>
        <v>10568.097979981323</v>
      </c>
      <c r="E22" s="172"/>
      <c r="F22" s="172"/>
      <c r="G22" s="172"/>
      <c r="H22" s="172"/>
      <c r="I22" s="172"/>
      <c r="J22" s="172"/>
      <c r="K22" s="172"/>
      <c r="L22" s="172"/>
    </row>
    <row r="23" spans="1:12">
      <c r="A23" s="172">
        <v>9</v>
      </c>
      <c r="B23" s="177">
        <f>B22*1.02</f>
        <v>129353.5192749714</v>
      </c>
      <c r="C23" s="182">
        <f t="shared" si="2"/>
        <v>3736640.5697160116</v>
      </c>
      <c r="D23" s="182">
        <f t="shared" si="0"/>
        <v>10779.459939580951</v>
      </c>
      <c r="E23" s="172"/>
      <c r="F23" s="172"/>
      <c r="G23" s="172"/>
      <c r="H23" s="172"/>
      <c r="I23" s="172"/>
      <c r="J23" s="172"/>
      <c r="K23" s="172"/>
      <c r="L23" s="172"/>
    </row>
    <row r="24" spans="1:12">
      <c r="A24" s="172">
        <v>10</v>
      </c>
      <c r="B24" s="177">
        <f>B23*1.02</f>
        <v>131940.58966047084</v>
      </c>
      <c r="C24" s="182">
        <f t="shared" si="2"/>
        <v>3857028.9786594287</v>
      </c>
      <c r="D24" s="182">
        <f t="shared" si="0"/>
        <v>10995.049138372569</v>
      </c>
      <c r="E24" s="172"/>
      <c r="F24" s="178"/>
      <c r="G24" s="172"/>
      <c r="H24" s="172"/>
      <c r="I24" s="172"/>
      <c r="J24" s="172"/>
      <c r="K24" s="172"/>
      <c r="L24" s="172"/>
    </row>
    <row r="25" spans="1:12">
      <c r="A25" s="172">
        <v>11</v>
      </c>
      <c r="B25" s="177">
        <f t="shared" si="1"/>
        <v>134579.40145368027</v>
      </c>
      <c r="C25" s="182">
        <f t="shared" si="2"/>
        <v>3983021.0476101511</v>
      </c>
      <c r="D25" s="182">
        <f t="shared" si="0"/>
        <v>11214.950121140022</v>
      </c>
      <c r="E25" s="172"/>
      <c r="F25" s="172"/>
      <c r="G25" s="172"/>
      <c r="H25" s="172"/>
      <c r="I25" s="172"/>
      <c r="J25" s="172"/>
      <c r="K25" s="172"/>
      <c r="L25" s="172"/>
    </row>
    <row r="26" spans="1:12">
      <c r="A26" s="172">
        <v>12</v>
      </c>
      <c r="B26" s="177">
        <f t="shared" si="1"/>
        <v>137270.98948275388</v>
      </c>
      <c r="C26" s="182">
        <f t="shared" si="2"/>
        <v>4114952.5621963153</v>
      </c>
      <c r="D26" s="182">
        <f t="shared" si="0"/>
        <v>11439.249123562824</v>
      </c>
      <c r="E26" s="172"/>
      <c r="F26" s="172"/>
      <c r="G26" s="172"/>
      <c r="H26" s="172"/>
      <c r="I26" s="172"/>
      <c r="J26" s="172"/>
      <c r="K26" s="172"/>
      <c r="L26" s="172"/>
    </row>
    <row r="27" spans="1:12">
      <c r="A27" s="172">
        <v>13</v>
      </c>
      <c r="B27" s="177">
        <f t="shared" si="1"/>
        <v>140016.40927240896</v>
      </c>
      <c r="C27" s="182">
        <f t="shared" si="2"/>
        <v>4253181.6836285796</v>
      </c>
      <c r="D27" s="182">
        <f t="shared" si="0"/>
        <v>11668.03410603408</v>
      </c>
      <c r="E27" s="172"/>
      <c r="F27" s="172"/>
      <c r="G27" s="172"/>
      <c r="H27" s="172"/>
      <c r="I27" s="173"/>
      <c r="J27" s="172"/>
      <c r="K27" s="172"/>
      <c r="L27" s="172"/>
    </row>
    <row r="28" spans="1:12">
      <c r="A28" s="172">
        <v>14</v>
      </c>
      <c r="B28" s="177">
        <f t="shared" si="1"/>
        <v>142816.73745785715</v>
      </c>
      <c r="C28" s="182">
        <f t="shared" si="2"/>
        <v>4398090.4924026737</v>
      </c>
      <c r="D28" s="182">
        <f t="shared" si="0"/>
        <v>11901.394788154763</v>
      </c>
      <c r="E28" s="172"/>
      <c r="F28" s="172"/>
      <c r="G28" s="172"/>
      <c r="H28" s="172"/>
      <c r="I28" s="174"/>
      <c r="J28" s="172"/>
      <c r="K28" s="172"/>
      <c r="L28" s="172"/>
    </row>
    <row r="29" spans="1:12">
      <c r="A29" s="172">
        <v>15</v>
      </c>
      <c r="B29" s="177">
        <f t="shared" si="1"/>
        <v>145673.07220701428</v>
      </c>
      <c r="C29" s="182">
        <f t="shared" si="2"/>
        <v>4550086.6396093564</v>
      </c>
      <c r="D29" s="182">
        <f t="shared" si="0"/>
        <v>12139.422683917857</v>
      </c>
      <c r="E29" s="172" t="s">
        <v>149</v>
      </c>
      <c r="F29" s="172"/>
      <c r="G29" s="172"/>
      <c r="H29" s="172"/>
      <c r="I29" s="183"/>
      <c r="J29" s="172"/>
      <c r="K29" s="172"/>
      <c r="L29" s="172"/>
    </row>
    <row r="30" spans="1:12">
      <c r="A30" s="172">
        <v>16</v>
      </c>
      <c r="B30" s="177">
        <f t="shared" si="1"/>
        <v>148586.53365115458</v>
      </c>
      <c r="C30" s="182">
        <f t="shared" si="2"/>
        <v>4709605.1133752763</v>
      </c>
      <c r="D30" s="182">
        <f>B30/12</f>
        <v>12382.211137596214</v>
      </c>
      <c r="E30" s="172"/>
      <c r="F30" s="172"/>
      <c r="G30" s="172"/>
      <c r="H30" s="172"/>
      <c r="I30" s="172"/>
      <c r="J30" s="172"/>
      <c r="K30" s="172"/>
      <c r="L30" s="172"/>
    </row>
    <row r="31" spans="1:12">
      <c r="A31" s="172">
        <v>17</v>
      </c>
      <c r="B31" s="177">
        <f t="shared" si="1"/>
        <v>151558.26432417767</v>
      </c>
      <c r="C31" s="182">
        <f t="shared" si="2"/>
        <v>4877110.1284846757</v>
      </c>
      <c r="D31" s="182">
        <f t="shared" si="0"/>
        <v>12629.85536034814</v>
      </c>
      <c r="E31" s="172"/>
      <c r="F31" s="172"/>
      <c r="G31" s="172"/>
      <c r="H31" s="172"/>
      <c r="I31" s="172"/>
      <c r="J31" s="172"/>
      <c r="K31" s="172"/>
      <c r="L31" s="172"/>
    </row>
    <row r="32" spans="1:12">
      <c r="A32" s="172">
        <v>18</v>
      </c>
      <c r="B32" s="177">
        <f t="shared" si="1"/>
        <v>154589.42961066123</v>
      </c>
      <c r="C32" s="182">
        <f t="shared" si="2"/>
        <v>5053097.1477951957</v>
      </c>
      <c r="D32" s="182">
        <f t="shared" si="0"/>
        <v>12882.452467555102</v>
      </c>
      <c r="E32" s="172"/>
      <c r="F32" s="172"/>
      <c r="G32" s="172"/>
      <c r="H32" s="172"/>
      <c r="I32" s="183"/>
      <c r="J32" s="172"/>
      <c r="K32" s="172"/>
      <c r="L32" s="172"/>
    </row>
    <row r="33" spans="1:12">
      <c r="A33" s="172">
        <v>19</v>
      </c>
      <c r="B33" s="177">
        <f t="shared" si="1"/>
        <v>157681.21820287447</v>
      </c>
      <c r="C33" s="182">
        <f t="shared" si="2"/>
        <v>5238095.0446637841</v>
      </c>
      <c r="D33" s="182">
        <f t="shared" si="0"/>
        <v>13140.101516906207</v>
      </c>
      <c r="E33" s="172"/>
      <c r="F33" s="172"/>
      <c r="G33" s="172"/>
      <c r="H33" s="172"/>
      <c r="I33" s="172"/>
      <c r="J33" s="172"/>
      <c r="K33" s="172"/>
      <c r="L33" s="172"/>
    </row>
    <row r="34" spans="1:12">
      <c r="A34" s="172">
        <v>20</v>
      </c>
      <c r="B34" s="177">
        <f t="shared" si="1"/>
        <v>160834.84256693197</v>
      </c>
      <c r="C34" s="182">
        <f t="shared" si="2"/>
        <v>5432668.4162436323</v>
      </c>
      <c r="D34" s="182">
        <f t="shared" si="0"/>
        <v>13402.90354724433</v>
      </c>
      <c r="E34" s="172"/>
      <c r="F34" s="172"/>
      <c r="G34" s="172"/>
      <c r="H34" s="172"/>
      <c r="I34" s="172"/>
      <c r="J34" s="172"/>
      <c r="K34" s="172"/>
      <c r="L34" s="172"/>
    </row>
    <row r="35" spans="1:12">
      <c r="A35" s="172">
        <v>21</v>
      </c>
      <c r="B35" s="177">
        <f t="shared" si="1"/>
        <v>164051.53941827061</v>
      </c>
      <c r="C35" s="182">
        <f t="shared" si="2"/>
        <v>5637420.0582031375</v>
      </c>
      <c r="D35" s="182">
        <f t="shared" si="0"/>
        <v>13670.961618189218</v>
      </c>
      <c r="E35" s="172"/>
      <c r="F35" s="172"/>
      <c r="G35" s="172"/>
      <c r="H35" s="172"/>
      <c r="I35" s="184"/>
      <c r="J35" s="172"/>
      <c r="K35" s="172"/>
      <c r="L35" s="172"/>
    </row>
    <row r="36" spans="1:12">
      <c r="A36" s="172">
        <v>22</v>
      </c>
      <c r="B36" s="177">
        <f t="shared" si="1"/>
        <v>167332.57020663601</v>
      </c>
      <c r="C36" s="182">
        <f t="shared" si="2"/>
        <v>5852993.612156257</v>
      </c>
      <c r="D36" s="182">
        <f t="shared" si="0"/>
        <v>13944.380850553001</v>
      </c>
      <c r="E36" s="172"/>
      <c r="F36" s="172"/>
      <c r="G36" s="172"/>
      <c r="H36" s="172"/>
      <c r="I36" s="172"/>
      <c r="J36" s="172"/>
      <c r="K36" s="172"/>
      <c r="L36" s="172"/>
    </row>
    <row r="37" spans="1:12">
      <c r="A37" s="172">
        <v>23</v>
      </c>
      <c r="B37" s="177">
        <f t="shared" si="1"/>
        <v>170679.22161076873</v>
      </c>
      <c r="C37" s="182">
        <f t="shared" si="2"/>
        <v>6080076.3978836732</v>
      </c>
      <c r="D37" s="182">
        <f t="shared" si="0"/>
        <v>14223.268467564061</v>
      </c>
      <c r="E37" s="172"/>
      <c r="F37" s="172"/>
      <c r="G37" s="172"/>
      <c r="H37" s="172"/>
      <c r="I37" s="173"/>
      <c r="J37" s="172"/>
      <c r="K37" s="172"/>
      <c r="L37" s="172"/>
    </row>
    <row r="38" spans="1:12">
      <c r="A38" s="172">
        <v>24</v>
      </c>
      <c r="B38" s="177">
        <f t="shared" si="1"/>
        <v>174092.8060429841</v>
      </c>
      <c r="C38" s="182">
        <f t="shared" si="2"/>
        <v>6319402.4432695378</v>
      </c>
      <c r="D38" s="182">
        <f t="shared" si="0"/>
        <v>14507.733836915342</v>
      </c>
      <c r="E38" s="172"/>
      <c r="F38" s="172"/>
      <c r="G38" s="172"/>
      <c r="H38" s="172"/>
      <c r="I38" s="183"/>
      <c r="J38" s="172"/>
      <c r="K38" s="172"/>
      <c r="L38" s="172"/>
    </row>
    <row r="39" spans="1:12">
      <c r="A39" s="172">
        <v>25</v>
      </c>
      <c r="B39" s="177">
        <f t="shared" si="1"/>
        <v>177574.66216384378</v>
      </c>
      <c r="C39" s="182">
        <f t="shared" si="2"/>
        <v>6571755.7257830929</v>
      </c>
      <c r="D39" s="182">
        <f t="shared" si="0"/>
        <v>14797.888513653648</v>
      </c>
      <c r="E39" s="172"/>
      <c r="F39" s="172"/>
      <c r="G39" s="172"/>
      <c r="H39" s="172"/>
      <c r="I39" s="172"/>
      <c r="J39" s="172"/>
      <c r="K39" s="172"/>
      <c r="L39" s="172"/>
    </row>
    <row r="40" spans="1:12">
      <c r="A40" s="172">
        <v>26</v>
      </c>
      <c r="B40" s="177">
        <f t="shared" si="1"/>
        <v>181126.15540712065</v>
      </c>
      <c r="C40" s="182">
        <f t="shared" si="2"/>
        <v>6837973.6403022911</v>
      </c>
      <c r="D40" s="182">
        <f t="shared" si="0"/>
        <v>15093.846283926721</v>
      </c>
      <c r="E40" s="172"/>
      <c r="F40" s="172"/>
      <c r="G40" s="172"/>
      <c r="H40" s="172"/>
      <c r="I40" s="172"/>
      <c r="J40" s="172"/>
      <c r="K40" s="172"/>
      <c r="L40" s="172"/>
    </row>
    <row r="41" spans="1:12">
      <c r="A41" s="172">
        <v>27</v>
      </c>
      <c r="B41" s="177">
        <f t="shared" si="1"/>
        <v>184748.67851526308</v>
      </c>
      <c r="C41" s="182">
        <f t="shared" si="2"/>
        <v>7118950.7091121208</v>
      </c>
      <c r="D41" s="182">
        <f t="shared" si="0"/>
        <v>15395.723209605256</v>
      </c>
      <c r="E41" s="172"/>
      <c r="F41" s="172"/>
      <c r="G41" s="172"/>
      <c r="H41" s="172"/>
      <c r="I41" s="172"/>
      <c r="J41" s="172"/>
      <c r="K41" s="172"/>
      <c r="L41" s="172"/>
    </row>
    <row r="42" spans="1:12">
      <c r="A42" s="172">
        <v>28</v>
      </c>
      <c r="B42" s="177">
        <f t="shared" si="1"/>
        <v>188443.65208556835</v>
      </c>
      <c r="C42" s="182">
        <f t="shared" si="2"/>
        <v>7415642.5510184113</v>
      </c>
      <c r="D42" s="182">
        <f t="shared" si="0"/>
        <v>15703.637673797362</v>
      </c>
      <c r="E42" s="172"/>
      <c r="F42" s="172"/>
      <c r="G42" s="172"/>
      <c r="H42" s="172"/>
      <c r="I42" s="172"/>
      <c r="J42" s="172"/>
      <c r="K42" s="172"/>
      <c r="L42" s="172"/>
    </row>
    <row r="43" spans="1:12">
      <c r="A43" s="172">
        <v>29</v>
      </c>
      <c r="B43" s="177">
        <f t="shared" si="1"/>
        <v>192212.52512727972</v>
      </c>
      <c r="C43" s="182">
        <f t="shared" si="2"/>
        <v>7729070.1277035112</v>
      </c>
      <c r="D43" s="182">
        <f t="shared" si="0"/>
        <v>16017.71042727331</v>
      </c>
      <c r="E43" s="172"/>
      <c r="F43" s="172"/>
      <c r="G43" s="172"/>
      <c r="H43" s="172"/>
      <c r="I43" s="172"/>
      <c r="J43" s="172"/>
      <c r="K43" s="172"/>
      <c r="L43" s="172"/>
    </row>
    <row r="44" spans="1:12">
      <c r="A44" s="172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</row>
    <row r="45" spans="1:12">
      <c r="A45" s="172"/>
      <c r="B45" s="172"/>
      <c r="C45" s="172"/>
      <c r="D45" s="172"/>
      <c r="F45" s="172"/>
      <c r="G45" s="172"/>
      <c r="H45" s="172"/>
      <c r="I45" s="172"/>
      <c r="J45" s="172"/>
      <c r="K45" s="172"/>
      <c r="L45" s="172"/>
    </row>
    <row r="46" spans="1:12">
      <c r="A46" s="172"/>
      <c r="B46" s="172"/>
      <c r="C46" s="172"/>
      <c r="D46" s="17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 Overview</vt:lpstr>
      <vt:lpstr>W1 </vt:lpstr>
      <vt:lpstr>W2</vt:lpstr>
      <vt:lpstr>W3</vt:lpstr>
      <vt:lpstr>W4</vt:lpstr>
      <vt:lpstr>W5</vt:lpstr>
      <vt:lpstr>Save Plan</vt:lpstr>
      <vt:lpstr>retire-math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Robertson</cp:lastModifiedBy>
  <dcterms:created xsi:type="dcterms:W3CDTF">2018-04-13T12:50:44Z</dcterms:created>
  <dcterms:modified xsi:type="dcterms:W3CDTF">2018-04-19T00:56:17Z</dcterms:modified>
</cp:coreProperties>
</file>