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izzo/Library/CloudStorage/SynologyDrive-client/Obsidian/Alone/2. Areas/education-ms/Courses/CS 513 - Knowledge Discovery and Data Mining/Assignments/"/>
    </mc:Choice>
  </mc:AlternateContent>
  <xr:revisionPtr revIDLastSave="0" documentId="8_{77BAAB87-0B5B-6B44-9BBB-3CC2D087DBE1}" xr6:coauthVersionLast="47" xr6:coauthVersionMax="47" xr10:uidLastSave="{00000000-0000-0000-0000-000000000000}"/>
  <bookViews>
    <workbookView xWindow="0" yWindow="4360" windowWidth="25780" windowHeight="16940" xr2:uid="{00000000-000D-0000-FFFF-FFFF00000000}"/>
  </bookViews>
  <sheets>
    <sheet name="Sheet2" sheetId="8" r:id="rId1"/>
    <sheet name="CART_Real_solution" sheetId="7" r:id="rId2"/>
  </sheets>
  <definedNames>
    <definedName name="_xlnm._FilterDatabase" localSheetId="1" hidden="1">CART_Real_solution!$B$4:$J$15</definedName>
    <definedName name="_xlnm._FilterDatabase" localSheetId="0" hidden="1">Sheet2!$C$11:$H$22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8" l="1"/>
  <c r="I7" i="8" s="1"/>
  <c r="H6" i="8"/>
  <c r="I6" i="8" s="1"/>
  <c r="H5" i="8"/>
  <c r="I5" i="8" s="1"/>
  <c r="H4" i="8"/>
  <c r="I4" i="8" s="1"/>
  <c r="C29" i="7"/>
  <c r="F29" i="7" s="1"/>
  <c r="J52" i="7"/>
  <c r="P52" i="7" s="1"/>
  <c r="J4" i="8" l="1"/>
  <c r="K4" i="8"/>
  <c r="J5" i="8"/>
  <c r="K5" i="8"/>
  <c r="K6" i="8"/>
  <c r="J6" i="8"/>
  <c r="K7" i="8"/>
  <c r="J7" i="8"/>
  <c r="L61" i="7"/>
  <c r="L69" i="7"/>
  <c r="M69" i="7"/>
  <c r="M65" i="7"/>
  <c r="L65" i="7"/>
  <c r="M61" i="7"/>
  <c r="J60" i="7"/>
  <c r="H60" i="7"/>
  <c r="J59" i="7"/>
  <c r="H59" i="7"/>
  <c r="J58" i="7"/>
  <c r="H58" i="7"/>
  <c r="J57" i="7"/>
  <c r="F57" i="7"/>
  <c r="C57" i="7"/>
  <c r="J56" i="7"/>
  <c r="H56" i="7"/>
  <c r="J55" i="7"/>
  <c r="H55" i="7"/>
  <c r="J54" i="7"/>
  <c r="H54" i="7"/>
  <c r="J53" i="7"/>
  <c r="F53" i="7"/>
  <c r="C53" i="7"/>
  <c r="J51" i="7"/>
  <c r="H51" i="7"/>
  <c r="P51" i="7" s="1"/>
  <c r="J50" i="7"/>
  <c r="H50" i="7"/>
  <c r="P50" i="7" s="1"/>
  <c r="H49" i="7"/>
  <c r="P49" i="7" s="1"/>
  <c r="F49" i="7"/>
  <c r="C49" i="7"/>
  <c r="H48" i="7"/>
  <c r="J47" i="7"/>
  <c r="H47" i="7"/>
  <c r="J46" i="7"/>
  <c r="H46" i="7"/>
  <c r="J45" i="7"/>
  <c r="F45" i="7"/>
  <c r="C45" i="7"/>
  <c r="J44" i="7"/>
  <c r="J43" i="7"/>
  <c r="J42" i="7"/>
  <c r="H42" i="7"/>
  <c r="J41" i="7"/>
  <c r="H41" i="7"/>
  <c r="F41" i="7"/>
  <c r="C41" i="7"/>
  <c r="J40" i="7"/>
  <c r="J39" i="7"/>
  <c r="H39" i="7"/>
  <c r="J38" i="7"/>
  <c r="H38" i="7"/>
  <c r="J37" i="7"/>
  <c r="F37" i="7"/>
  <c r="C37" i="7"/>
  <c r="H36" i="7"/>
  <c r="J35" i="7"/>
  <c r="H35" i="7"/>
  <c r="J34" i="7"/>
  <c r="J33" i="7"/>
  <c r="F33" i="7"/>
  <c r="C33" i="7"/>
  <c r="J32" i="7"/>
  <c r="J31" i="7"/>
  <c r="H31" i="7"/>
  <c r="J30" i="7"/>
  <c r="H30" i="7"/>
  <c r="J29" i="7"/>
  <c r="H29" i="7"/>
  <c r="P53" i="7" l="1"/>
  <c r="Q50" i="7"/>
  <c r="R53" i="7" s="1"/>
  <c r="L57" i="7"/>
  <c r="M37" i="7"/>
  <c r="M49" i="7"/>
  <c r="M53" i="7"/>
  <c r="M41" i="7"/>
  <c r="M57" i="7"/>
  <c r="M45" i="7"/>
  <c r="L29" i="7"/>
  <c r="L37" i="7"/>
  <c r="L41" i="7"/>
  <c r="L49" i="7"/>
  <c r="L53" i="7"/>
  <c r="N65" i="7"/>
  <c r="N61" i="7"/>
  <c r="N69" i="7"/>
  <c r="M29" i="7"/>
  <c r="L33" i="7"/>
  <c r="M33" i="7"/>
  <c r="L45" i="7"/>
  <c r="N45" i="7" l="1"/>
  <c r="N49" i="7"/>
  <c r="N37" i="7"/>
  <c r="N53" i="7"/>
  <c r="N29" i="7"/>
  <c r="N41" i="7"/>
  <c r="N57" i="7"/>
  <c r="N33" i="7"/>
</calcChain>
</file>

<file path=xl/sharedStrings.xml><?xml version="1.0" encoding="utf-8"?>
<sst xmlns="http://schemas.openxmlformats.org/spreadsheetml/2006/main" count="194" uniqueCount="74">
  <si>
    <t>Occupation</t>
  </si>
  <si>
    <t>Gender</t>
  </si>
  <si>
    <t>Age</t>
  </si>
  <si>
    <t>Salary</t>
  </si>
  <si>
    <t>Service</t>
  </si>
  <si>
    <t>Female</t>
  </si>
  <si>
    <t>Male</t>
  </si>
  <si>
    <t>Management</t>
  </si>
  <si>
    <t>Sales</t>
  </si>
  <si>
    <t>Staff</t>
  </si>
  <si>
    <t>&lt;=30</t>
  </si>
  <si>
    <t>_x0001_ Less than $35,000 Level 1</t>
  </si>
  <si>
    <t>_x0001_ $35,000 to less than $45,000 Level 2</t>
  </si>
  <si>
    <t>_x0001_ $45,000 to less than $55,000 Level 3</t>
  </si>
  <si>
    <t>_x0001_ Above $55,000 Level 4</t>
  </si>
  <si>
    <t>L1</t>
  </si>
  <si>
    <t>L2</t>
  </si>
  <si>
    <t>L3</t>
  </si>
  <si>
    <t>L4</t>
  </si>
  <si>
    <t>Salary Level</t>
  </si>
  <si>
    <t>Discretize</t>
  </si>
  <si>
    <t>Salary level</t>
  </si>
  <si>
    <t>Candidate Split</t>
  </si>
  <si>
    <t>Step 2</t>
  </si>
  <si>
    <t xml:space="preserve">Step 1 </t>
  </si>
  <si>
    <t>Given Data Set</t>
  </si>
  <si>
    <t>Step 3</t>
  </si>
  <si>
    <t>CLASSIFICATION AND REGRESSION TREES</t>
  </si>
  <si>
    <t>Candidate Splits for t = Root Node</t>
  </si>
  <si>
    <t>Left Child Node, tL</t>
  </si>
  <si>
    <t>Right Child Node, tR</t>
  </si>
  <si>
    <t>Occupation = Service</t>
  </si>
  <si>
    <t>Occupation = Management</t>
  </si>
  <si>
    <t>Occupation = Sales</t>
  </si>
  <si>
    <t>Occupation = Staff</t>
  </si>
  <si>
    <t>Occupation = {Management, Sales, Staff}</t>
  </si>
  <si>
    <t>Occupation = {Service, Sales, Staff}</t>
  </si>
  <si>
    <t>Occupation = {Service, Management, Staff}</t>
  </si>
  <si>
    <t>Occupation = {Service, Management, Sales}</t>
  </si>
  <si>
    <t>Gender = Female</t>
  </si>
  <si>
    <t>Gender = Male</t>
  </si>
  <si>
    <t>Age &lt;= 30</t>
  </si>
  <si>
    <t>Age &lt;= 50</t>
  </si>
  <si>
    <t>Age &gt; 30</t>
  </si>
  <si>
    <t>Optimality Measure Ö(s |t ) for Each Candidate Split</t>
  </si>
  <si>
    <t>Split</t>
  </si>
  <si>
    <t>PL</t>
  </si>
  <si>
    <t>PR</t>
  </si>
  <si>
    <t>P( j |tL )</t>
  </si>
  <si>
    <t>P( j |tR)</t>
  </si>
  <si>
    <t>2PL PR</t>
  </si>
  <si>
    <t>Q(s|t)</t>
  </si>
  <si>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>(s|t)</t>
    </r>
  </si>
  <si>
    <t>&lt;= 40</t>
  </si>
  <si>
    <t>&lt;= 50</t>
  </si>
  <si>
    <t>#</t>
  </si>
  <si>
    <t>Level</t>
  </si>
  <si>
    <t>Decision Node A (Records 4,5,6,7)</t>
  </si>
  <si>
    <t xml:space="preserve"> </t>
  </si>
  <si>
    <t>Occupation = Service or Management</t>
  </si>
  <si>
    <t>Occupation = Service or Sales</t>
  </si>
  <si>
    <t>Occupation = Service or Staff</t>
  </si>
  <si>
    <t>not 31&lt;=Age &lt; =40</t>
  </si>
  <si>
    <t>Sales, Staff</t>
  </si>
  <si>
    <t>Management, Staff</t>
  </si>
  <si>
    <t>31&lt;=Age &lt; =40</t>
  </si>
  <si>
    <t>Not Age &lt;= 50</t>
  </si>
  <si>
    <t>Child Nodes</t>
  </si>
  <si>
    <t>total</t>
  </si>
  <si>
    <t>pj</t>
  </si>
  <si>
    <t>log2(pj)</t>
  </si>
  <si>
    <t>pj*log2(pj)</t>
  </si>
  <si>
    <t>Total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</si>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</sst>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1" fillId="0" borderId="1" xfId="0" applyFont="1" applyBorder="1"/>
    <xf numFmtId="6" fontId="1" fillId="5" borderId="1" xfId="0" applyNumberFormat="1" applyFont="1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8" borderId="0" xfId="0" applyFont="1" applyFill="1"/>
    <xf numFmtId="0" fontId="4" fillId="5" borderId="1" xfId="0" applyFont="1" applyFill="1" applyBorder="1" applyAlignment="1">
      <alignment wrapText="1"/>
    </xf>
    <xf numFmtId="0" fontId="6" fillId="0" borderId="0" xfId="0" applyFont="1"/>
    <xf numFmtId="164" fontId="1" fillId="9" borderId="13" xfId="0" applyNumberFormat="1" applyFont="1" applyFill="1" applyBorder="1"/>
    <xf numFmtId="164" fontId="0" fillId="0" borderId="11" xfId="0" applyNumberFormat="1" applyBorder="1"/>
    <xf numFmtId="164" fontId="0" fillId="0" borderId="15" xfId="0" applyNumberFormat="1" applyBorder="1"/>
    <xf numFmtId="164" fontId="0" fillId="0" borderId="2" xfId="0" applyNumberFormat="1" applyBorder="1"/>
    <xf numFmtId="0" fontId="0" fillId="0" borderId="11" xfId="0" applyBorder="1"/>
    <xf numFmtId="0" fontId="0" fillId="0" borderId="15" xfId="0" applyBorder="1"/>
    <xf numFmtId="0" fontId="0" fillId="0" borderId="2" xfId="0" applyBorder="1"/>
    <xf numFmtId="0" fontId="7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22" xfId="0" applyBorder="1" applyAlignment="1">
      <alignment horizontal="center"/>
    </xf>
    <xf numFmtId="164" fontId="0" fillId="0" borderId="0" xfId="0" applyNumberFormat="1"/>
    <xf numFmtId="0" fontId="0" fillId="3" borderId="12" xfId="0" applyFill="1" applyBorder="1"/>
    <xf numFmtId="0" fontId="0" fillId="3" borderId="13" xfId="0" applyFill="1" applyBorder="1"/>
    <xf numFmtId="0" fontId="0" fillId="3" borderId="11" xfId="0" applyFill="1" applyBorder="1"/>
    <xf numFmtId="0" fontId="6" fillId="0" borderId="3" xfId="0" applyFont="1" applyBorder="1" applyAlignment="1">
      <alignment horizontal="center"/>
    </xf>
    <xf numFmtId="164" fontId="0" fillId="0" borderId="24" xfId="0" applyNumberFormat="1" applyBorder="1"/>
    <xf numFmtId="0" fontId="0" fillId="0" borderId="24" xfId="0" applyBorder="1"/>
    <xf numFmtId="164" fontId="0" fillId="0" borderId="5" xfId="0" applyNumberFormat="1" applyBorder="1"/>
    <xf numFmtId="164" fontId="0" fillId="0" borderId="7" xfId="0" applyNumberFormat="1" applyBorder="1"/>
    <xf numFmtId="0" fontId="6" fillId="0" borderId="20" xfId="0" applyFont="1" applyBorder="1" applyAlignment="1">
      <alignment horizontal="center"/>
    </xf>
    <xf numFmtId="164" fontId="0" fillId="0" borderId="18" xfId="0" applyNumberFormat="1" applyBorder="1"/>
    <xf numFmtId="0" fontId="6" fillId="0" borderId="25" xfId="0" applyFont="1" applyBorder="1" applyAlignment="1">
      <alignment horizontal="center"/>
    </xf>
    <xf numFmtId="164" fontId="1" fillId="9" borderId="26" xfId="0" applyNumberFormat="1" applyFont="1" applyFill="1" applyBorder="1"/>
    <xf numFmtId="164" fontId="0" fillId="0" borderId="26" xfId="0" applyNumberFormat="1" applyBorder="1"/>
    <xf numFmtId="164" fontId="1" fillId="0" borderId="7" xfId="0" applyNumberFormat="1" applyFont="1" applyBorder="1"/>
    <xf numFmtId="164" fontId="0" fillId="0" borderId="27" xfId="0" applyNumberFormat="1" applyBorder="1"/>
    <xf numFmtId="0" fontId="0" fillId="0" borderId="27" xfId="0" applyBorder="1"/>
    <xf numFmtId="164" fontId="0" fillId="0" borderId="10" xfId="0" applyNumberFormat="1" applyBorder="1"/>
    <xf numFmtId="0" fontId="6" fillId="11" borderId="3" xfId="0" applyFont="1" applyFill="1" applyBorder="1" applyAlignment="1">
      <alignment horizontal="center"/>
    </xf>
    <xf numFmtId="164" fontId="0" fillId="11" borderId="24" xfId="0" applyNumberFormat="1" applyFill="1" applyBorder="1"/>
    <xf numFmtId="0" fontId="0" fillId="11" borderId="24" xfId="0" applyFill="1" applyBorder="1"/>
    <xf numFmtId="164" fontId="0" fillId="11" borderId="5" xfId="0" applyNumberFormat="1" applyFill="1" applyBorder="1"/>
    <xf numFmtId="0" fontId="6" fillId="11" borderId="6" xfId="0" applyFont="1" applyFill="1" applyBorder="1" applyAlignment="1">
      <alignment horizontal="center"/>
    </xf>
    <xf numFmtId="164" fontId="0" fillId="11" borderId="2" xfId="0" applyNumberFormat="1" applyFill="1" applyBorder="1"/>
    <xf numFmtId="0" fontId="0" fillId="11" borderId="2" xfId="0" applyFill="1" applyBorder="1"/>
    <xf numFmtId="164" fontId="0" fillId="11" borderId="7" xfId="0" applyNumberFormat="1" applyFill="1" applyBorder="1"/>
    <xf numFmtId="0" fontId="6" fillId="11" borderId="20" xfId="0" applyFont="1" applyFill="1" applyBorder="1" applyAlignment="1">
      <alignment horizontal="center"/>
    </xf>
    <xf numFmtId="164" fontId="0" fillId="11" borderId="15" xfId="0" applyNumberFormat="1" applyFill="1" applyBorder="1"/>
    <xf numFmtId="0" fontId="0" fillId="11" borderId="15" xfId="0" applyFill="1" applyBorder="1"/>
    <xf numFmtId="164" fontId="0" fillId="11" borderId="18" xfId="0" applyNumberFormat="1" applyFill="1" applyBorder="1"/>
    <xf numFmtId="0" fontId="6" fillId="11" borderId="25" xfId="0" applyFont="1" applyFill="1" applyBorder="1" applyAlignment="1">
      <alignment horizontal="center"/>
    </xf>
    <xf numFmtId="164" fontId="0" fillId="11" borderId="11" xfId="0" applyNumberFormat="1" applyFill="1" applyBorder="1"/>
    <xf numFmtId="0" fontId="0" fillId="11" borderId="11" xfId="0" applyFill="1" applyBorder="1"/>
    <xf numFmtId="164" fontId="1" fillId="11" borderId="26" xfId="0" applyNumberFormat="1" applyFont="1" applyFill="1" applyBorder="1"/>
    <xf numFmtId="164" fontId="0" fillId="11" borderId="26" xfId="0" applyNumberFormat="1" applyFill="1" applyBorder="1"/>
    <xf numFmtId="0" fontId="6" fillId="10" borderId="0" xfId="0" applyFont="1" applyFill="1" applyAlignment="1">
      <alignment horizontal="center"/>
    </xf>
    <xf numFmtId="164" fontId="0" fillId="10" borderId="0" xfId="0" applyNumberFormat="1" applyFill="1"/>
    <xf numFmtId="0" fontId="0" fillId="10" borderId="0" xfId="0" applyFill="1"/>
    <xf numFmtId="0" fontId="8" fillId="0" borderId="0" xfId="0" applyFont="1"/>
    <xf numFmtId="0" fontId="8" fillId="10" borderId="0" xfId="0" applyFont="1" applyFill="1"/>
    <xf numFmtId="0" fontId="8" fillId="10" borderId="22" xfId="0" applyFont="1" applyFill="1" applyBorder="1" applyAlignment="1">
      <alignment horizontal="center"/>
    </xf>
    <xf numFmtId="0" fontId="8" fillId="10" borderId="6" xfId="0" applyFont="1" applyFill="1" applyBorder="1"/>
    <xf numFmtId="0" fontId="8" fillId="10" borderId="7" xfId="0" applyFont="1" applyFill="1" applyBorder="1"/>
    <xf numFmtId="0" fontId="8" fillId="10" borderId="14" xfId="0" applyFont="1" applyFill="1" applyBorder="1"/>
    <xf numFmtId="0" fontId="9" fillId="10" borderId="28" xfId="0" applyFont="1" applyFill="1" applyBorder="1" applyAlignment="1">
      <alignment horizontal="center"/>
    </xf>
    <xf numFmtId="0" fontId="8" fillId="10" borderId="4" xfId="0" applyFont="1" applyFill="1" applyBorder="1"/>
    <xf numFmtId="0" fontId="9" fillId="10" borderId="4" xfId="0" applyFont="1" applyFill="1" applyBorder="1"/>
    <xf numFmtId="0" fontId="9" fillId="10" borderId="3" xfId="0" applyFont="1" applyFill="1" applyBorder="1"/>
    <xf numFmtId="0" fontId="9" fillId="10" borderId="5" xfId="0" applyFont="1" applyFill="1" applyBorder="1"/>
    <xf numFmtId="0" fontId="9" fillId="10" borderId="23" xfId="0" applyFont="1" applyFill="1" applyBorder="1" applyAlignment="1">
      <alignment horizontal="center"/>
    </xf>
    <xf numFmtId="0" fontId="8" fillId="10" borderId="9" xfId="0" applyFont="1" applyFill="1" applyBorder="1"/>
    <xf numFmtId="0" fontId="8" fillId="10" borderId="8" xfId="0" applyFont="1" applyFill="1" applyBorder="1"/>
    <xf numFmtId="0" fontId="8" fillId="10" borderId="10" xfId="0" applyFont="1" applyFill="1" applyBorder="1"/>
    <xf numFmtId="0" fontId="1" fillId="10" borderId="0" xfId="0" applyFont="1" applyFill="1"/>
    <xf numFmtId="0" fontId="0" fillId="10" borderId="21" xfId="0" applyFill="1" applyBorder="1"/>
    <xf numFmtId="0" fontId="1" fillId="10" borderId="1" xfId="0" applyFont="1" applyFill="1" applyBorder="1"/>
    <xf numFmtId="0" fontId="10" fillId="0" borderId="0" xfId="0" applyFont="1"/>
    <xf numFmtId="0" fontId="2" fillId="7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top"/>
    </xf>
    <xf numFmtId="0" fontId="0" fillId="10" borderId="16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0" borderId="1" xfId="0" applyFill="1" applyBorder="1"/>
    <xf numFmtId="6" fontId="0" fillId="0" borderId="1" xfId="0" applyNumberFormat="1" applyFill="1" applyBorder="1"/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4" fontId="1" fillId="0" borderId="0" xfId="0" applyNumberFormat="1" applyFont="1"/>
    <xf numFmtId="6" fontId="1" fillId="5" borderId="0" xfId="0" applyNumberFormat="1" applyFont="1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164" fontId="0" fillId="0" borderId="0" xfId="0" applyNumberFormat="1" applyFont="1"/>
    <xf numFmtId="0" fontId="1" fillId="0" borderId="0" xfId="0" applyFont="1" applyAlignment="1">
      <alignment horizontal="center"/>
    </xf>
    <xf numFmtId="1" fontId="0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469900</xdr:colOff>
          <xdr:row>27</xdr:row>
          <xdr:rowOff>25400</xdr:rowOff>
        </xdr:from>
        <xdr:to>
          <xdr:col>23</xdr:col>
          <xdr:colOff>558800</xdr:colOff>
          <xdr:row>33</xdr:row>
          <xdr:rowOff>25400</xdr:rowOff>
        </xdr:to>
        <xdr:sp macro="" textlink="">
          <xdr:nvSpPr>
            <xdr:cNvPr id="4098" name="Object 5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22"/>
  <sheetViews>
    <sheetView tabSelected="1" workbookViewId="0">
      <selection activeCell="K7" sqref="B3:K7"/>
    </sheetView>
  </sheetViews>
  <sheetFormatPr baseColWidth="10" defaultColWidth="8.83203125" defaultRowHeight="15" x14ac:dyDescent="0.2"/>
  <cols>
    <col min="2" max="2" width="10.5" bestFit="1" customWidth="1"/>
    <col min="3" max="4" width="11.5" bestFit="1" customWidth="1"/>
    <col min="5" max="5" width="9.5" bestFit="1" customWidth="1"/>
    <col min="6" max="7" width="8.1640625" bestFit="1" customWidth="1"/>
    <col min="8" max="8" width="6.83203125" bestFit="1" customWidth="1"/>
    <col min="9" max="9" width="6.6640625" bestFit="1" customWidth="1"/>
    <col min="10" max="10" width="7" bestFit="1" customWidth="1"/>
    <col min="11" max="11" width="12.1640625" bestFit="1" customWidth="1"/>
    <col min="12" max="12" width="7.5" bestFit="1" customWidth="1"/>
    <col min="13" max="13" width="5.6640625" bestFit="1" customWidth="1"/>
    <col min="14" max="14" width="5.6640625" customWidth="1"/>
    <col min="15" max="15" width="30.1640625" bestFit="1" customWidth="1"/>
    <col min="16" max="16" width="7" bestFit="1" customWidth="1"/>
    <col min="17" max="17" width="12.1640625" bestFit="1" customWidth="1"/>
    <col min="20" max="20" width="12.5" bestFit="1" customWidth="1"/>
    <col min="21" max="21" width="9.5" bestFit="1" customWidth="1"/>
    <col min="22" max="22" width="6.6640625" bestFit="1" customWidth="1"/>
    <col min="23" max="23" width="8.1640625" bestFit="1" customWidth="1"/>
    <col min="24" max="24" width="8" bestFit="1" customWidth="1"/>
    <col min="25" max="25" width="6.6640625" bestFit="1" customWidth="1"/>
    <col min="27" max="27" width="30.1640625" bestFit="1" customWidth="1"/>
  </cols>
  <sheetData>
    <row r="1" spans="2:11" x14ac:dyDescent="0.2">
      <c r="C1" s="100" t="s">
        <v>72</v>
      </c>
      <c r="D1">
        <v>11</v>
      </c>
    </row>
    <row r="2" spans="2:11" x14ac:dyDescent="0.2">
      <c r="K2" s="98" t="s">
        <v>73</v>
      </c>
    </row>
    <row r="3" spans="2:11" x14ac:dyDescent="0.2">
      <c r="B3" s="23"/>
      <c r="C3" s="89" t="s">
        <v>67</v>
      </c>
      <c r="D3" s="89" t="s">
        <v>15</v>
      </c>
      <c r="E3" s="90" t="s">
        <v>16</v>
      </c>
      <c r="F3" s="89" t="s">
        <v>17</v>
      </c>
      <c r="G3" s="89" t="s">
        <v>18</v>
      </c>
      <c r="H3" s="89" t="s">
        <v>68</v>
      </c>
      <c r="I3" s="89" t="s">
        <v>69</v>
      </c>
      <c r="J3" s="89" t="s">
        <v>70</v>
      </c>
      <c r="K3" s="89" t="s">
        <v>71</v>
      </c>
    </row>
    <row r="4" spans="2:11" x14ac:dyDescent="0.2">
      <c r="B4" s="91" t="s">
        <v>0</v>
      </c>
      <c r="C4" s="92" t="s">
        <v>4</v>
      </c>
      <c r="D4" s="99">
        <v>2</v>
      </c>
      <c r="E4" s="99">
        <v>1</v>
      </c>
      <c r="F4" s="99">
        <v>1</v>
      </c>
      <c r="G4" s="99">
        <v>0</v>
      </c>
      <c r="H4" s="99">
        <f>SUM(D4:G4)</f>
        <v>4</v>
      </c>
      <c r="I4" s="97">
        <f>H4/$D$1</f>
        <v>0.36363636363636365</v>
      </c>
      <c r="J4" s="25">
        <f>LN(I4)</f>
        <v>-1.0116009116784799</v>
      </c>
      <c r="K4" s="1">
        <f>-1*I4*LN(I4)</f>
        <v>0.36785487697399272</v>
      </c>
    </row>
    <row r="5" spans="2:11" x14ac:dyDescent="0.2">
      <c r="B5" s="23"/>
      <c r="C5" s="92" t="s">
        <v>7</v>
      </c>
      <c r="D5" s="99">
        <v>0</v>
      </c>
      <c r="E5" s="99">
        <v>0</v>
      </c>
      <c r="F5" s="99">
        <v>2</v>
      </c>
      <c r="G5" s="99">
        <v>2</v>
      </c>
      <c r="H5" s="99">
        <f>SUM(D5:G5)</f>
        <v>4</v>
      </c>
      <c r="I5" s="97">
        <f>H5/$D$1</f>
        <v>0.36363636363636365</v>
      </c>
      <c r="J5" s="25">
        <f t="shared" ref="J5:J7" si="0">LN(I5)</f>
        <v>-1.0116009116784799</v>
      </c>
      <c r="K5" s="1">
        <f t="shared" ref="K5:K7" si="1">-1*I5*LN(I5)</f>
        <v>0.36785487697399272</v>
      </c>
    </row>
    <row r="6" spans="2:11" x14ac:dyDescent="0.2">
      <c r="C6" s="92" t="s">
        <v>8</v>
      </c>
      <c r="D6" s="99">
        <v>0</v>
      </c>
      <c r="E6" s="99">
        <v>1</v>
      </c>
      <c r="F6" s="99">
        <v>1</v>
      </c>
      <c r="G6" s="99">
        <v>0</v>
      </c>
      <c r="H6" s="99">
        <f>SUM(D6:G6)</f>
        <v>2</v>
      </c>
      <c r="I6" s="97">
        <f>H6/$D$1</f>
        <v>0.18181818181818182</v>
      </c>
      <c r="J6" s="25">
        <f t="shared" si="0"/>
        <v>-1.7047480922384253</v>
      </c>
      <c r="K6" s="1">
        <f t="shared" si="1"/>
        <v>0.30995419858880463</v>
      </c>
    </row>
    <row r="7" spans="2:11" x14ac:dyDescent="0.2">
      <c r="C7" s="92" t="s">
        <v>9</v>
      </c>
      <c r="D7" s="99">
        <v>0</v>
      </c>
      <c r="E7" s="99">
        <v>1</v>
      </c>
      <c r="F7" s="99">
        <v>0</v>
      </c>
      <c r="G7" s="99">
        <v>0</v>
      </c>
      <c r="H7" s="99">
        <f>SUM(D7:G7)</f>
        <v>1</v>
      </c>
      <c r="I7" s="97">
        <f>H7/$D$1</f>
        <v>9.0909090909090912E-2</v>
      </c>
      <c r="J7" s="25">
        <f t="shared" si="0"/>
        <v>-2.3978952727983707</v>
      </c>
      <c r="K7" s="1">
        <f t="shared" si="1"/>
        <v>0.21799047934530644</v>
      </c>
    </row>
    <row r="10" spans="2:11" x14ac:dyDescent="0.2">
      <c r="C10" s="1" t="s">
        <v>25</v>
      </c>
      <c r="G10" s="82" t="s">
        <v>20</v>
      </c>
      <c r="H10" s="82"/>
      <c r="I10" s="82"/>
      <c r="J10" s="82"/>
    </row>
    <row r="11" spans="2:11" ht="30" x14ac:dyDescent="0.2">
      <c r="B11" t="s">
        <v>55</v>
      </c>
      <c r="C11" s="2" t="s">
        <v>0</v>
      </c>
      <c r="D11" s="2" t="s">
        <v>1</v>
      </c>
      <c r="E11" s="80" t="s">
        <v>2</v>
      </c>
      <c r="F11" s="80" t="s">
        <v>3</v>
      </c>
      <c r="G11" s="12" t="s">
        <v>19</v>
      </c>
      <c r="H11" s="3" t="s">
        <v>2</v>
      </c>
    </row>
    <row r="12" spans="2:11" x14ac:dyDescent="0.2">
      <c r="B12">
        <v>1</v>
      </c>
      <c r="C12" s="4" t="s">
        <v>4</v>
      </c>
      <c r="D12" s="4" t="s">
        <v>5</v>
      </c>
      <c r="E12" s="87">
        <v>45</v>
      </c>
      <c r="F12" s="88">
        <v>48000</v>
      </c>
      <c r="G12" s="4">
        <v>3</v>
      </c>
      <c r="H12" s="5" t="s">
        <v>54</v>
      </c>
    </row>
    <row r="13" spans="2:11" x14ac:dyDescent="0.2">
      <c r="B13">
        <v>2</v>
      </c>
      <c r="C13" s="4" t="s">
        <v>4</v>
      </c>
      <c r="D13" s="4" t="s">
        <v>6</v>
      </c>
      <c r="E13" s="87">
        <v>25</v>
      </c>
      <c r="F13" s="88">
        <v>25000</v>
      </c>
      <c r="G13" s="4">
        <v>1</v>
      </c>
      <c r="H13" s="6" t="s">
        <v>10</v>
      </c>
    </row>
    <row r="14" spans="2:11" x14ac:dyDescent="0.2">
      <c r="B14">
        <v>3</v>
      </c>
      <c r="C14" s="4" t="s">
        <v>4</v>
      </c>
      <c r="D14" s="4" t="s">
        <v>6</v>
      </c>
      <c r="E14" s="87">
        <v>33</v>
      </c>
      <c r="F14" s="88">
        <v>35000</v>
      </c>
      <c r="G14" s="4">
        <v>2</v>
      </c>
      <c r="H14" s="7" t="s">
        <v>53</v>
      </c>
    </row>
    <row r="15" spans="2:11" x14ac:dyDescent="0.2">
      <c r="B15">
        <v>4</v>
      </c>
      <c r="C15" s="4" t="s">
        <v>7</v>
      </c>
      <c r="D15" s="4" t="s">
        <v>6</v>
      </c>
      <c r="E15" s="87">
        <v>25</v>
      </c>
      <c r="F15" s="88">
        <v>45000</v>
      </c>
      <c r="G15" s="4">
        <v>3</v>
      </c>
      <c r="H15" s="6" t="s">
        <v>10</v>
      </c>
    </row>
    <row r="16" spans="2:11" x14ac:dyDescent="0.2">
      <c r="B16">
        <v>5</v>
      </c>
      <c r="C16" s="4" t="s">
        <v>7</v>
      </c>
      <c r="D16" s="4" t="s">
        <v>5</v>
      </c>
      <c r="E16" s="87">
        <v>35</v>
      </c>
      <c r="F16" s="88">
        <v>65000</v>
      </c>
      <c r="G16" s="4">
        <v>4</v>
      </c>
      <c r="H16" s="7" t="s">
        <v>53</v>
      </c>
    </row>
    <row r="17" spans="2:8" x14ac:dyDescent="0.2">
      <c r="B17">
        <v>6</v>
      </c>
      <c r="C17" s="4" t="s">
        <v>7</v>
      </c>
      <c r="D17" s="4" t="s">
        <v>6</v>
      </c>
      <c r="E17" s="87">
        <v>26</v>
      </c>
      <c r="F17" s="88">
        <v>45000</v>
      </c>
      <c r="G17" s="4">
        <v>3</v>
      </c>
      <c r="H17" s="6" t="s">
        <v>10</v>
      </c>
    </row>
    <row r="18" spans="2:8" x14ac:dyDescent="0.2">
      <c r="B18">
        <v>7</v>
      </c>
      <c r="C18" s="4" t="s">
        <v>7</v>
      </c>
      <c r="D18" s="4" t="s">
        <v>5</v>
      </c>
      <c r="E18" s="87">
        <v>45</v>
      </c>
      <c r="F18" s="88">
        <v>70000</v>
      </c>
      <c r="G18" s="4">
        <v>4</v>
      </c>
      <c r="H18" s="5" t="s">
        <v>54</v>
      </c>
    </row>
    <row r="19" spans="2:8" x14ac:dyDescent="0.2">
      <c r="B19">
        <v>8</v>
      </c>
      <c r="C19" s="4" t="s">
        <v>8</v>
      </c>
      <c r="D19" s="4" t="s">
        <v>5</v>
      </c>
      <c r="E19" s="87">
        <v>40</v>
      </c>
      <c r="F19" s="88">
        <v>50000</v>
      </c>
      <c r="G19" s="4">
        <v>3</v>
      </c>
      <c r="H19" s="7" t="s">
        <v>53</v>
      </c>
    </row>
    <row r="20" spans="2:8" x14ac:dyDescent="0.2">
      <c r="B20">
        <v>9</v>
      </c>
      <c r="C20" s="4" t="s">
        <v>8</v>
      </c>
      <c r="D20" s="4" t="s">
        <v>6</v>
      </c>
      <c r="E20" s="87">
        <v>30</v>
      </c>
      <c r="F20" s="88">
        <v>40000</v>
      </c>
      <c r="G20" s="4">
        <v>2</v>
      </c>
      <c r="H20" s="6" t="s">
        <v>10</v>
      </c>
    </row>
    <row r="21" spans="2:8" x14ac:dyDescent="0.2">
      <c r="B21">
        <v>10</v>
      </c>
      <c r="C21" s="4" t="s">
        <v>9</v>
      </c>
      <c r="D21" s="4" t="s">
        <v>5</v>
      </c>
      <c r="E21" s="87">
        <v>50</v>
      </c>
      <c r="F21" s="88">
        <v>40000</v>
      </c>
      <c r="G21" s="4">
        <v>2</v>
      </c>
      <c r="H21" s="5" t="s">
        <v>54</v>
      </c>
    </row>
    <row r="22" spans="2:8" x14ac:dyDescent="0.2">
      <c r="B22">
        <v>11</v>
      </c>
      <c r="C22" s="4" t="s">
        <v>9</v>
      </c>
      <c r="D22" s="4" t="s">
        <v>6</v>
      </c>
      <c r="E22" s="87">
        <v>25</v>
      </c>
      <c r="F22" s="88">
        <v>25000</v>
      </c>
      <c r="G22" s="4">
        <v>1</v>
      </c>
      <c r="H22" s="6" t="s">
        <v>10</v>
      </c>
    </row>
  </sheetData>
  <autoFilter ref="C11:H22" xr:uid="{00000000-0001-0000-0200-000000000000}"/>
  <mergeCells count="1">
    <mergeCell ref="G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"/>
  <sheetViews>
    <sheetView topLeftCell="A4" zoomScale="150" zoomScaleNormal="150" workbookViewId="0">
      <selection activeCell="J5" sqref="J5"/>
    </sheetView>
  </sheetViews>
  <sheetFormatPr baseColWidth="10" defaultColWidth="8.83203125" defaultRowHeight="15" x14ac:dyDescent="0.2"/>
  <cols>
    <col min="1" max="1" width="3.33203125" customWidth="1"/>
    <col min="2" max="2" width="15.1640625" customWidth="1"/>
    <col min="3" max="3" width="11.33203125" customWidth="1"/>
    <col min="4" max="5" width="0.83203125" customWidth="1"/>
    <col min="6" max="6" width="6.83203125" customWidth="1"/>
    <col min="7" max="7" width="8.1640625" bestFit="1" customWidth="1"/>
    <col min="8" max="8" width="8.5" customWidth="1"/>
    <col min="9" max="9" width="3.5" customWidth="1"/>
    <col min="10" max="10" width="9.6640625" customWidth="1"/>
    <col min="11" max="11" width="3.5" customWidth="1"/>
    <col min="12" max="12" width="10.6640625" customWidth="1"/>
    <col min="13" max="13" width="7.6640625" customWidth="1"/>
    <col min="15" max="15" width="12" bestFit="1" customWidth="1"/>
    <col min="16" max="16" width="9" customWidth="1"/>
    <col min="19" max="19" width="6" customWidth="1"/>
    <col min="20" max="20" width="29" customWidth="1"/>
    <col min="21" max="21" width="13" customWidth="1"/>
    <col min="22" max="22" width="7.33203125" customWidth="1"/>
    <col min="23" max="23" width="11.1640625" customWidth="1"/>
    <col min="24" max="24" width="12.5" customWidth="1"/>
    <col min="25" max="25" width="18.33203125" bestFit="1" customWidth="1"/>
    <col min="27" max="27" width="17.5" customWidth="1"/>
  </cols>
  <sheetData>
    <row r="1" spans="1:25" x14ac:dyDescent="0.2">
      <c r="B1" s="11" t="s">
        <v>27</v>
      </c>
      <c r="C1" s="11"/>
      <c r="D1" s="11"/>
      <c r="E1" s="11"/>
      <c r="F1" s="11"/>
      <c r="G1" s="11"/>
      <c r="Q1" s="63"/>
      <c r="R1" s="63"/>
      <c r="S1" s="63"/>
      <c r="T1" s="63"/>
      <c r="U1" s="63"/>
      <c r="V1" s="63"/>
      <c r="W1" s="63"/>
      <c r="X1" s="63"/>
    </row>
    <row r="2" spans="1:25" x14ac:dyDescent="0.2">
      <c r="B2" s="1" t="s">
        <v>24</v>
      </c>
      <c r="P2" s="62"/>
      <c r="Q2" s="64"/>
      <c r="R2" s="64"/>
      <c r="S2" s="64"/>
      <c r="T2" s="64"/>
      <c r="U2" s="64"/>
      <c r="V2" s="64"/>
      <c r="W2" s="64"/>
      <c r="X2" s="64"/>
    </row>
    <row r="3" spans="1:25" x14ac:dyDescent="0.2">
      <c r="B3" s="1" t="s">
        <v>25</v>
      </c>
      <c r="H3" s="82" t="s">
        <v>20</v>
      </c>
      <c r="I3" s="82"/>
      <c r="J3" s="82"/>
      <c r="K3" s="82"/>
      <c r="L3" s="82"/>
      <c r="M3" s="82"/>
      <c r="P3" s="62"/>
      <c r="Q3" s="64"/>
      <c r="R3" s="64"/>
      <c r="S3" s="64"/>
      <c r="T3" s="64"/>
      <c r="U3" s="64"/>
      <c r="V3" s="64"/>
      <c r="W3" s="64"/>
      <c r="X3" s="64"/>
    </row>
    <row r="4" spans="1:25" ht="30" x14ac:dyDescent="0.2">
      <c r="A4" t="s">
        <v>55</v>
      </c>
      <c r="B4" s="2" t="s">
        <v>0</v>
      </c>
      <c r="C4" s="2" t="s">
        <v>1</v>
      </c>
      <c r="D4" s="2"/>
      <c r="E4" s="2"/>
      <c r="F4" s="80" t="s">
        <v>2</v>
      </c>
      <c r="G4" s="80" t="s">
        <v>3</v>
      </c>
      <c r="H4" s="12" t="s">
        <v>19</v>
      </c>
      <c r="I4" s="12"/>
      <c r="J4" s="3" t="s">
        <v>2</v>
      </c>
      <c r="K4" s="93"/>
      <c r="M4" s="83" t="s">
        <v>21</v>
      </c>
      <c r="N4" s="83"/>
      <c r="P4" s="62"/>
      <c r="Q4" s="64"/>
      <c r="R4" s="64"/>
      <c r="S4" s="64"/>
      <c r="T4" s="64"/>
      <c r="U4" s="64"/>
      <c r="V4" s="64"/>
      <c r="W4" s="64"/>
      <c r="X4" s="64"/>
    </row>
    <row r="5" spans="1:25" x14ac:dyDescent="0.2">
      <c r="A5">
        <v>1</v>
      </c>
      <c r="B5" s="4" t="s">
        <v>4</v>
      </c>
      <c r="C5" s="4" t="s">
        <v>5</v>
      </c>
      <c r="D5" s="4"/>
      <c r="E5" s="4"/>
      <c r="F5" s="87">
        <v>45</v>
      </c>
      <c r="G5" s="88">
        <v>48000</v>
      </c>
      <c r="H5" s="4">
        <v>3</v>
      </c>
      <c r="I5" s="4"/>
      <c r="J5" s="5" t="s">
        <v>54</v>
      </c>
      <c r="K5" s="94"/>
      <c r="M5" t="s">
        <v>11</v>
      </c>
      <c r="Q5" s="63"/>
      <c r="R5" s="63"/>
      <c r="S5" s="63"/>
      <c r="T5" s="63"/>
      <c r="U5" s="63"/>
      <c r="V5" s="63"/>
      <c r="W5" s="63"/>
      <c r="X5" s="63"/>
    </row>
    <row r="6" spans="1:25" x14ac:dyDescent="0.2">
      <c r="A6">
        <v>2</v>
      </c>
      <c r="B6" s="4" t="s">
        <v>4</v>
      </c>
      <c r="C6" s="4" t="s">
        <v>6</v>
      </c>
      <c r="D6" s="4"/>
      <c r="E6" s="4"/>
      <c r="F6" s="87">
        <v>25</v>
      </c>
      <c r="G6" s="88">
        <v>25000</v>
      </c>
      <c r="H6" s="4">
        <v>1</v>
      </c>
      <c r="I6" s="4"/>
      <c r="J6" s="6" t="s">
        <v>10</v>
      </c>
      <c r="K6" s="95"/>
      <c r="M6" t="s">
        <v>12</v>
      </c>
      <c r="Q6" s="63"/>
      <c r="R6" s="63"/>
      <c r="S6" s="63"/>
      <c r="T6" s="63"/>
      <c r="U6" s="63"/>
      <c r="V6" s="63"/>
      <c r="W6" s="63"/>
      <c r="X6" s="63"/>
    </row>
    <row r="7" spans="1:25" x14ac:dyDescent="0.2">
      <c r="A7">
        <v>3</v>
      </c>
      <c r="B7" s="4" t="s">
        <v>4</v>
      </c>
      <c r="C7" s="4" t="s">
        <v>6</v>
      </c>
      <c r="D7" s="4"/>
      <c r="E7" s="4"/>
      <c r="F7" s="87">
        <v>33</v>
      </c>
      <c r="G7" s="88">
        <v>35000</v>
      </c>
      <c r="H7" s="4">
        <v>2</v>
      </c>
      <c r="I7" s="4"/>
      <c r="J7" s="7" t="s">
        <v>53</v>
      </c>
      <c r="K7" s="96"/>
      <c r="M7" t="s">
        <v>13</v>
      </c>
      <c r="Q7" s="63"/>
      <c r="R7" s="63"/>
      <c r="S7" s="63"/>
      <c r="T7" s="63"/>
      <c r="U7" s="63"/>
      <c r="V7" s="63"/>
      <c r="W7" s="63"/>
      <c r="X7" s="63"/>
    </row>
    <row r="8" spans="1:25" x14ac:dyDescent="0.2">
      <c r="A8">
        <v>4</v>
      </c>
      <c r="B8" s="4" t="s">
        <v>7</v>
      </c>
      <c r="C8" s="4" t="s">
        <v>6</v>
      </c>
      <c r="D8" s="4"/>
      <c r="E8" s="4"/>
      <c r="F8" s="87">
        <v>25</v>
      </c>
      <c r="G8" s="88">
        <v>45000</v>
      </c>
      <c r="H8" s="4">
        <v>3</v>
      </c>
      <c r="I8" s="4"/>
      <c r="J8" s="6" t="s">
        <v>10</v>
      </c>
      <c r="K8" s="95"/>
      <c r="M8" t="s">
        <v>14</v>
      </c>
      <c r="P8" s="62"/>
      <c r="Q8" s="62"/>
      <c r="R8" s="62"/>
      <c r="S8" s="62"/>
      <c r="T8" s="62"/>
      <c r="U8" s="62"/>
      <c r="V8" s="62"/>
      <c r="W8" s="62"/>
      <c r="X8" s="62"/>
    </row>
    <row r="9" spans="1:25" x14ac:dyDescent="0.2">
      <c r="A9">
        <v>5</v>
      </c>
      <c r="B9" s="4" t="s">
        <v>7</v>
      </c>
      <c r="C9" s="4" t="s">
        <v>5</v>
      </c>
      <c r="D9" s="4"/>
      <c r="E9" s="4"/>
      <c r="F9" s="87">
        <v>35</v>
      </c>
      <c r="G9" s="88">
        <v>65000</v>
      </c>
      <c r="H9" s="4">
        <v>4</v>
      </c>
      <c r="I9" s="4"/>
      <c r="J9" s="7" t="s">
        <v>53</v>
      </c>
      <c r="K9" s="96"/>
      <c r="P9" s="62"/>
      <c r="Q9" s="62"/>
      <c r="R9" s="78" t="s">
        <v>23</v>
      </c>
      <c r="S9" s="62"/>
      <c r="T9" s="62"/>
      <c r="U9" s="62"/>
      <c r="V9" s="62"/>
      <c r="W9" s="62"/>
      <c r="X9" s="62"/>
    </row>
    <row r="10" spans="1:25" ht="16" thickBot="1" x14ac:dyDescent="0.25">
      <c r="A10">
        <v>6</v>
      </c>
      <c r="B10" s="4" t="s">
        <v>7</v>
      </c>
      <c r="C10" s="4" t="s">
        <v>6</v>
      </c>
      <c r="D10" s="4"/>
      <c r="E10" s="4"/>
      <c r="F10" s="87">
        <v>26</v>
      </c>
      <c r="G10" s="88">
        <v>45000</v>
      </c>
      <c r="H10" s="4">
        <v>3</v>
      </c>
      <c r="I10" s="4"/>
      <c r="J10" s="6" t="s">
        <v>10</v>
      </c>
      <c r="K10" s="95"/>
      <c r="P10" s="62"/>
      <c r="Q10" s="62"/>
      <c r="R10" s="78" t="s">
        <v>28</v>
      </c>
      <c r="S10" s="62"/>
      <c r="T10" s="62"/>
      <c r="U10" s="62"/>
      <c r="V10" s="62"/>
      <c r="W10" s="62"/>
      <c r="X10" s="62"/>
    </row>
    <row r="11" spans="1:25" x14ac:dyDescent="0.2">
      <c r="A11">
        <v>7</v>
      </c>
      <c r="B11" s="4" t="s">
        <v>7</v>
      </c>
      <c r="C11" s="4" t="s">
        <v>5</v>
      </c>
      <c r="D11" s="4"/>
      <c r="E11" s="4"/>
      <c r="F11" s="87">
        <v>45</v>
      </c>
      <c r="G11" s="88">
        <v>70000</v>
      </c>
      <c r="H11" s="4">
        <v>4</v>
      </c>
      <c r="I11" s="4"/>
      <c r="J11" s="5" t="s">
        <v>54</v>
      </c>
      <c r="K11" s="94"/>
      <c r="P11" s="62"/>
      <c r="Q11" s="62"/>
      <c r="R11" s="79" t="s">
        <v>22</v>
      </c>
      <c r="S11" s="84" t="s">
        <v>29</v>
      </c>
      <c r="T11" s="84"/>
      <c r="U11" s="85" t="s">
        <v>30</v>
      </c>
      <c r="V11" s="84"/>
      <c r="W11" s="84"/>
      <c r="X11" s="86"/>
    </row>
    <row r="12" spans="1:25" x14ac:dyDescent="0.2">
      <c r="A12">
        <v>8</v>
      </c>
      <c r="B12" s="4" t="s">
        <v>8</v>
      </c>
      <c r="C12" s="4" t="s">
        <v>5</v>
      </c>
      <c r="D12" s="4"/>
      <c r="E12" s="4"/>
      <c r="F12" s="87">
        <v>40</v>
      </c>
      <c r="G12" s="88">
        <v>50000</v>
      </c>
      <c r="H12" s="4">
        <v>3</v>
      </c>
      <c r="I12" s="4"/>
      <c r="J12" s="7" t="s">
        <v>53</v>
      </c>
      <c r="K12" s="96"/>
      <c r="R12" s="24">
        <v>1</v>
      </c>
      <c r="S12" t="s">
        <v>31</v>
      </c>
      <c r="U12" s="8" t="s">
        <v>35</v>
      </c>
      <c r="X12" s="9"/>
    </row>
    <row r="13" spans="1:25" x14ac:dyDescent="0.2">
      <c r="A13">
        <v>9</v>
      </c>
      <c r="B13" s="4" t="s">
        <v>8</v>
      </c>
      <c r="C13" s="4" t="s">
        <v>6</v>
      </c>
      <c r="D13" s="4"/>
      <c r="E13" s="4"/>
      <c r="F13" s="87">
        <v>30</v>
      </c>
      <c r="G13" s="88">
        <v>40000</v>
      </c>
      <c r="H13" s="4">
        <v>2</v>
      </c>
      <c r="I13" s="4"/>
      <c r="J13" s="6" t="s">
        <v>10</v>
      </c>
      <c r="K13" s="95"/>
      <c r="R13" s="24">
        <v>2</v>
      </c>
      <c r="S13" t="s">
        <v>32</v>
      </c>
      <c r="U13" s="8" t="s">
        <v>36</v>
      </c>
      <c r="X13" s="9"/>
    </row>
    <row r="14" spans="1:25" x14ac:dyDescent="0.2">
      <c r="A14">
        <v>10</v>
      </c>
      <c r="B14" s="4" t="s">
        <v>9</v>
      </c>
      <c r="C14" s="4" t="s">
        <v>5</v>
      </c>
      <c r="D14" s="4"/>
      <c r="E14" s="4"/>
      <c r="F14" s="87">
        <v>50</v>
      </c>
      <c r="G14" s="88">
        <v>40000</v>
      </c>
      <c r="H14" s="4">
        <v>2</v>
      </c>
      <c r="I14" s="4"/>
      <c r="J14" s="5" t="s">
        <v>54</v>
      </c>
      <c r="K14" s="94"/>
      <c r="R14" s="24">
        <v>3</v>
      </c>
      <c r="S14" t="s">
        <v>33</v>
      </c>
      <c r="U14" s="8" t="s">
        <v>37</v>
      </c>
      <c r="X14" s="9"/>
    </row>
    <row r="15" spans="1:25" x14ac:dyDescent="0.2">
      <c r="A15">
        <v>11</v>
      </c>
      <c r="B15" s="4" t="s">
        <v>9</v>
      </c>
      <c r="C15" s="4" t="s">
        <v>6</v>
      </c>
      <c r="D15" s="4"/>
      <c r="E15" s="4"/>
      <c r="F15" s="87">
        <v>25</v>
      </c>
      <c r="G15" s="88">
        <v>25000</v>
      </c>
      <c r="H15" s="4">
        <v>1</v>
      </c>
      <c r="I15" s="4"/>
      <c r="J15" s="6" t="s">
        <v>10</v>
      </c>
      <c r="K15" s="95"/>
      <c r="R15" s="24">
        <v>4</v>
      </c>
      <c r="S15" t="s">
        <v>34</v>
      </c>
      <c r="U15" s="8" t="s">
        <v>38</v>
      </c>
      <c r="X15" s="9"/>
      <c r="Y15" s="14">
        <v>0.66100000000000003</v>
      </c>
    </row>
    <row r="16" spans="1:25" x14ac:dyDescent="0.2">
      <c r="P16" s="62"/>
      <c r="Q16" s="64"/>
      <c r="R16" s="65">
        <v>5</v>
      </c>
      <c r="S16" s="64" t="s">
        <v>39</v>
      </c>
      <c r="T16" s="64"/>
      <c r="U16" s="66" t="s">
        <v>40</v>
      </c>
      <c r="V16" s="64"/>
      <c r="W16" s="64"/>
      <c r="X16" s="67"/>
    </row>
    <row r="17" spans="2:24" x14ac:dyDescent="0.2">
      <c r="P17" s="62"/>
      <c r="Q17" s="64"/>
      <c r="R17" s="65">
        <v>6</v>
      </c>
      <c r="S17" s="64" t="s">
        <v>41</v>
      </c>
      <c r="T17" s="64"/>
      <c r="U17" s="66" t="s">
        <v>43</v>
      </c>
      <c r="V17" s="64"/>
      <c r="W17" s="64"/>
      <c r="X17" s="67"/>
    </row>
    <row r="18" spans="2:24" x14ac:dyDescent="0.2">
      <c r="P18" s="62"/>
      <c r="Q18" s="64"/>
      <c r="R18" s="65">
        <v>7</v>
      </c>
      <c r="S18" s="64" t="s">
        <v>65</v>
      </c>
      <c r="T18" s="64"/>
      <c r="U18" s="68" t="s">
        <v>62</v>
      </c>
      <c r="V18" s="64"/>
      <c r="W18" s="64"/>
      <c r="X18" s="67"/>
    </row>
    <row r="19" spans="2:24" ht="16" thickBot="1" x14ac:dyDescent="0.25">
      <c r="M19" s="13"/>
      <c r="N19" s="13"/>
      <c r="P19" s="62"/>
      <c r="Q19" s="64"/>
      <c r="R19" s="65">
        <v>8</v>
      </c>
      <c r="S19" s="64" t="s">
        <v>42</v>
      </c>
      <c r="T19" s="64"/>
      <c r="U19" s="66" t="s">
        <v>66</v>
      </c>
      <c r="V19" s="64"/>
      <c r="W19" s="64"/>
      <c r="X19" s="67"/>
    </row>
    <row r="20" spans="2:24" x14ac:dyDescent="0.2">
      <c r="M20" s="13"/>
      <c r="N20" s="13"/>
      <c r="P20" s="62"/>
      <c r="Q20" s="64"/>
      <c r="R20" s="69">
        <v>9</v>
      </c>
      <c r="S20" s="70" t="s">
        <v>59</v>
      </c>
      <c r="T20" s="71"/>
      <c r="U20" s="72" t="s">
        <v>63</v>
      </c>
      <c r="V20" s="71"/>
      <c r="W20" s="71"/>
      <c r="X20" s="73"/>
    </row>
    <row r="21" spans="2:24" x14ac:dyDescent="0.2">
      <c r="N21" s="13"/>
      <c r="P21" s="62"/>
      <c r="Q21" s="64"/>
      <c r="R21" s="65">
        <v>10</v>
      </c>
      <c r="S21" s="64" t="s">
        <v>60</v>
      </c>
      <c r="T21" s="64"/>
      <c r="U21" s="66" t="s">
        <v>64</v>
      </c>
      <c r="V21" s="64"/>
      <c r="W21" s="64"/>
      <c r="X21" s="67"/>
    </row>
    <row r="22" spans="2:24" ht="16" thickBot="1" x14ac:dyDescent="0.25">
      <c r="M22" s="13"/>
      <c r="N22" s="13"/>
      <c r="P22" s="62"/>
      <c r="Q22" s="64"/>
      <c r="R22" s="74">
        <v>11</v>
      </c>
      <c r="S22" s="75" t="s">
        <v>61</v>
      </c>
      <c r="T22" s="75"/>
      <c r="U22" s="76" t="s">
        <v>64</v>
      </c>
      <c r="V22" s="75" t="s">
        <v>8</v>
      </c>
      <c r="W22" s="75"/>
      <c r="X22" s="77"/>
    </row>
    <row r="23" spans="2:24" x14ac:dyDescent="0.2">
      <c r="M23" s="13"/>
      <c r="N23" s="13"/>
      <c r="P23" s="62"/>
      <c r="Q23" s="62"/>
      <c r="R23" s="60"/>
      <c r="S23" s="62"/>
      <c r="T23" s="62"/>
      <c r="U23" s="62"/>
      <c r="V23" s="62"/>
      <c r="W23" s="62"/>
      <c r="X23" s="62"/>
    </row>
    <row r="24" spans="2:24" x14ac:dyDescent="0.2">
      <c r="M24" s="13"/>
      <c r="N24" s="13"/>
      <c r="P24" s="62"/>
      <c r="Q24" s="62"/>
      <c r="R24" s="62"/>
      <c r="S24" s="62"/>
      <c r="T24" s="62"/>
      <c r="U24" s="62"/>
      <c r="V24" s="62"/>
      <c r="W24" s="62"/>
      <c r="X24" s="62"/>
    </row>
    <row r="25" spans="2:24" x14ac:dyDescent="0.2">
      <c r="M25" s="13"/>
      <c r="N25" s="13"/>
      <c r="P25" s="62"/>
      <c r="Q25" s="62"/>
      <c r="R25" s="62"/>
      <c r="S25" s="62"/>
      <c r="T25" s="62"/>
      <c r="U25" s="62"/>
      <c r="V25" s="62"/>
      <c r="W25" s="62"/>
      <c r="X25" s="62"/>
    </row>
    <row r="26" spans="2:24" x14ac:dyDescent="0.2">
      <c r="B26" s="1" t="s">
        <v>26</v>
      </c>
      <c r="F26" s="13"/>
      <c r="G26" s="13"/>
      <c r="H26" s="13"/>
      <c r="I26" s="13"/>
      <c r="J26" s="13"/>
      <c r="K26" s="13"/>
      <c r="L26" s="13"/>
      <c r="M26" s="13"/>
      <c r="N26" s="13"/>
      <c r="P26" s="62"/>
      <c r="Q26" s="62"/>
      <c r="R26" s="62"/>
      <c r="S26" s="62"/>
      <c r="T26" s="62"/>
      <c r="U26" s="62"/>
      <c r="V26" s="62"/>
      <c r="W26" s="62"/>
      <c r="X26" s="62"/>
    </row>
    <row r="27" spans="2:24" x14ac:dyDescent="0.2">
      <c r="B27" s="1" t="s">
        <v>44</v>
      </c>
      <c r="P27" s="62"/>
      <c r="Q27" s="62"/>
      <c r="R27" s="62"/>
      <c r="S27" s="62"/>
      <c r="T27" s="62"/>
      <c r="U27" s="62"/>
      <c r="V27" s="62"/>
      <c r="W27" s="62"/>
      <c r="X27" s="62"/>
    </row>
    <row r="28" spans="2:24" ht="16" thickBot="1" x14ac:dyDescent="0.25">
      <c r="B28" s="26" t="s">
        <v>45</v>
      </c>
      <c r="C28" s="27" t="s">
        <v>46</v>
      </c>
      <c r="D28" s="27"/>
      <c r="E28" s="27"/>
      <c r="F28" s="28" t="s">
        <v>47</v>
      </c>
      <c r="G28" s="28" t="s">
        <v>56</v>
      </c>
      <c r="H28" s="28" t="s">
        <v>48</v>
      </c>
      <c r="I28" s="28"/>
      <c r="J28" s="28" t="s">
        <v>49</v>
      </c>
      <c r="K28" s="28"/>
      <c r="L28" s="28" t="s">
        <v>50</v>
      </c>
      <c r="M28" s="28" t="s">
        <v>51</v>
      </c>
      <c r="N28" s="27" t="s">
        <v>52</v>
      </c>
    </row>
    <row r="29" spans="2:24" x14ac:dyDescent="0.2">
      <c r="B29" s="29">
        <v>1</v>
      </c>
      <c r="C29" s="30">
        <f>2/11</f>
        <v>0.18181818181818182</v>
      </c>
      <c r="D29" s="30"/>
      <c r="E29" s="30"/>
      <c r="F29" s="30">
        <f>1-C29</f>
        <v>0.81818181818181812</v>
      </c>
      <c r="G29" s="31" t="s">
        <v>15</v>
      </c>
      <c r="H29" s="30">
        <f>1/3</f>
        <v>0.33333333333333331</v>
      </c>
      <c r="I29" s="30"/>
      <c r="J29" s="30">
        <f>1/8</f>
        <v>0.125</v>
      </c>
      <c r="K29" s="30"/>
      <c r="L29" s="30">
        <f>2*(C29*F29)</f>
        <v>0.2975206611570248</v>
      </c>
      <c r="M29" s="30">
        <f>ABS(H29-J29)+ABS(H30-J30)+ABS(H31-J31)+ABS(H32-J32)</f>
        <v>0.58333333333333326</v>
      </c>
      <c r="N29" s="32">
        <f>L29*M29</f>
        <v>0.17355371900826444</v>
      </c>
    </row>
    <row r="30" spans="2:24" x14ac:dyDescent="0.2">
      <c r="B30" s="22"/>
      <c r="C30" s="17"/>
      <c r="D30" s="17"/>
      <c r="E30" s="17"/>
      <c r="F30" s="17"/>
      <c r="G30" s="20" t="s">
        <v>16</v>
      </c>
      <c r="H30" s="17">
        <f>1/3</f>
        <v>0.33333333333333331</v>
      </c>
      <c r="I30" s="17"/>
      <c r="J30" s="17">
        <f>2/8</f>
        <v>0.25</v>
      </c>
      <c r="K30" s="17"/>
      <c r="L30" s="17"/>
      <c r="M30" s="17"/>
      <c r="N30" s="33"/>
    </row>
    <row r="31" spans="2:24" x14ac:dyDescent="0.2">
      <c r="B31" s="22"/>
      <c r="C31" s="17"/>
      <c r="D31" s="17"/>
      <c r="E31" s="17"/>
      <c r="F31" s="17"/>
      <c r="G31" s="20" t="s">
        <v>17</v>
      </c>
      <c r="H31" s="17">
        <f>1/3</f>
        <v>0.33333333333333331</v>
      </c>
      <c r="I31" s="17"/>
      <c r="J31" s="17">
        <f>3/8</f>
        <v>0.375</v>
      </c>
      <c r="K31" s="17"/>
      <c r="L31" s="17"/>
      <c r="M31" s="17"/>
      <c r="N31" s="33"/>
    </row>
    <row r="32" spans="2:24" x14ac:dyDescent="0.2">
      <c r="B32" s="34"/>
      <c r="C32" s="16"/>
      <c r="D32" s="16"/>
      <c r="E32" s="16"/>
      <c r="F32" s="16"/>
      <c r="G32" s="19" t="s">
        <v>18</v>
      </c>
      <c r="H32" s="16">
        <v>0</v>
      </c>
      <c r="I32" s="16"/>
      <c r="J32" s="16">
        <f>2/8</f>
        <v>0.25</v>
      </c>
      <c r="K32" s="16"/>
      <c r="L32" s="16"/>
      <c r="M32" s="16"/>
      <c r="N32" s="35"/>
    </row>
    <row r="33" spans="2:17" x14ac:dyDescent="0.2">
      <c r="B33" s="36">
        <v>2</v>
      </c>
      <c r="C33" s="15">
        <f>4/11</f>
        <v>0.36363636363636365</v>
      </c>
      <c r="D33" s="15"/>
      <c r="E33" s="15"/>
      <c r="F33" s="15">
        <f>7/11</f>
        <v>0.63636363636363635</v>
      </c>
      <c r="G33" s="18" t="s">
        <v>15</v>
      </c>
      <c r="H33" s="15">
        <v>0</v>
      </c>
      <c r="I33" s="15"/>
      <c r="J33" s="15">
        <f>2/7</f>
        <v>0.2857142857142857</v>
      </c>
      <c r="K33" s="15"/>
      <c r="L33" s="15">
        <f>2*(C33*F33)</f>
        <v>0.46280991735537191</v>
      </c>
      <c r="M33" s="15">
        <f>ABS(H33-J33)+ABS(H34-J34)+ABS(H35-J35)+ABS(H36-J36)</f>
        <v>1.4285714285714284</v>
      </c>
      <c r="N33" s="37">
        <f>L33*M33</f>
        <v>0.66115702479338834</v>
      </c>
    </row>
    <row r="34" spans="2:17" x14ac:dyDescent="0.2">
      <c r="B34" s="22"/>
      <c r="C34" s="17"/>
      <c r="D34" s="17"/>
      <c r="E34" s="17"/>
      <c r="F34" s="17"/>
      <c r="G34" s="20" t="s">
        <v>16</v>
      </c>
      <c r="H34" s="17">
        <v>0</v>
      </c>
      <c r="I34" s="17"/>
      <c r="J34" s="17">
        <f>3/7</f>
        <v>0.42857142857142855</v>
      </c>
      <c r="K34" s="17"/>
      <c r="L34" s="17"/>
      <c r="M34" s="17"/>
      <c r="N34" s="33"/>
      <c r="Q34" t="s">
        <v>58</v>
      </c>
    </row>
    <row r="35" spans="2:17" x14ac:dyDescent="0.2">
      <c r="B35" s="22"/>
      <c r="C35" s="17"/>
      <c r="D35" s="17"/>
      <c r="E35" s="17"/>
      <c r="F35" s="17"/>
      <c r="G35" s="20" t="s">
        <v>17</v>
      </c>
      <c r="H35" s="17">
        <f>2/4</f>
        <v>0.5</v>
      </c>
      <c r="I35" s="17"/>
      <c r="J35" s="17">
        <f>2/7</f>
        <v>0.2857142857142857</v>
      </c>
      <c r="K35" s="17"/>
      <c r="L35" s="17"/>
      <c r="M35" s="17"/>
      <c r="N35" s="33"/>
    </row>
    <row r="36" spans="2:17" x14ac:dyDescent="0.2">
      <c r="B36" s="34"/>
      <c r="C36" s="16"/>
      <c r="D36" s="16"/>
      <c r="E36" s="16"/>
      <c r="F36" s="16"/>
      <c r="G36" s="19" t="s">
        <v>18</v>
      </c>
      <c r="H36" s="16">
        <f>2/4</f>
        <v>0.5</v>
      </c>
      <c r="I36" s="16"/>
      <c r="J36" s="16">
        <v>0</v>
      </c>
      <c r="K36" s="16"/>
      <c r="L36" s="16"/>
      <c r="M36" s="16"/>
      <c r="N36" s="35"/>
    </row>
    <row r="37" spans="2:17" x14ac:dyDescent="0.2">
      <c r="B37" s="36">
        <v>3</v>
      </c>
      <c r="C37" s="15">
        <f>2/11</f>
        <v>0.18181818181818182</v>
      </c>
      <c r="D37" s="15"/>
      <c r="E37" s="15"/>
      <c r="F37" s="15">
        <f>9/11</f>
        <v>0.81818181818181823</v>
      </c>
      <c r="G37" s="18" t="s">
        <v>15</v>
      </c>
      <c r="H37" s="15">
        <v>0</v>
      </c>
      <c r="I37" s="15"/>
      <c r="J37" s="15">
        <f>2/9</f>
        <v>0.22222222222222221</v>
      </c>
      <c r="K37" s="15"/>
      <c r="L37" s="15">
        <f>2*(C37*F37)</f>
        <v>0.2975206611570248</v>
      </c>
      <c r="M37" s="15">
        <f>ABS(H37-J37)+ABS(H38-J38)+ABS(H39-J39)+ABS(H40-J40)</f>
        <v>0.88888888888888895</v>
      </c>
      <c r="N37" s="38">
        <f>L37*M37</f>
        <v>0.26446280991735538</v>
      </c>
    </row>
    <row r="38" spans="2:17" x14ac:dyDescent="0.2">
      <c r="B38" s="22"/>
      <c r="C38" s="17"/>
      <c r="D38" s="17"/>
      <c r="E38" s="17"/>
      <c r="F38" s="17"/>
      <c r="G38" s="20" t="s">
        <v>16</v>
      </c>
      <c r="H38" s="17">
        <f>1/2</f>
        <v>0.5</v>
      </c>
      <c r="I38" s="17"/>
      <c r="J38" s="17">
        <f>2/9</f>
        <v>0.22222222222222221</v>
      </c>
      <c r="K38" s="17"/>
      <c r="L38" s="17"/>
      <c r="M38" s="17"/>
      <c r="N38" s="33"/>
    </row>
    <row r="39" spans="2:17" x14ac:dyDescent="0.2">
      <c r="B39" s="22"/>
      <c r="C39" s="17"/>
      <c r="D39" s="17"/>
      <c r="E39" s="17"/>
      <c r="F39" s="17"/>
      <c r="G39" s="20" t="s">
        <v>17</v>
      </c>
      <c r="H39" s="17">
        <f>1/2</f>
        <v>0.5</v>
      </c>
      <c r="I39" s="17"/>
      <c r="J39" s="17">
        <f>3/9</f>
        <v>0.33333333333333331</v>
      </c>
      <c r="K39" s="17"/>
      <c r="L39" s="17"/>
      <c r="M39" s="17"/>
      <c r="N39" s="33"/>
    </row>
    <row r="40" spans="2:17" x14ac:dyDescent="0.2">
      <c r="B40" s="34"/>
      <c r="C40" s="16"/>
      <c r="D40" s="16"/>
      <c r="E40" s="16"/>
      <c r="F40" s="16"/>
      <c r="G40" s="19" t="s">
        <v>18</v>
      </c>
      <c r="H40" s="16">
        <v>0</v>
      </c>
      <c r="I40" s="16"/>
      <c r="J40" s="16">
        <f>2/9</f>
        <v>0.22222222222222221</v>
      </c>
      <c r="K40" s="16"/>
      <c r="L40" s="16"/>
      <c r="M40" s="16"/>
      <c r="N40" s="35"/>
    </row>
    <row r="41" spans="2:17" x14ac:dyDescent="0.2">
      <c r="B41" s="36">
        <v>4</v>
      </c>
      <c r="C41" s="15">
        <f>2/11</f>
        <v>0.18181818181818182</v>
      </c>
      <c r="D41" s="15"/>
      <c r="E41" s="15"/>
      <c r="F41" s="15">
        <f>9/11</f>
        <v>0.81818181818181823</v>
      </c>
      <c r="G41" s="18" t="s">
        <v>15</v>
      </c>
      <c r="H41" s="15">
        <f>1/2</f>
        <v>0.5</v>
      </c>
      <c r="I41" s="15"/>
      <c r="J41" s="15">
        <f>1/9</f>
        <v>0.1111111111111111</v>
      </c>
      <c r="K41" s="15"/>
      <c r="L41" s="15">
        <f>2*(C41*F41)</f>
        <v>0.2975206611570248</v>
      </c>
      <c r="M41" s="15">
        <f>ABS(H41-J41)+ABS(H42-J42)+ABS(H43-J43)+ABS(H44-J44)</f>
        <v>1.3333333333333335</v>
      </c>
      <c r="N41" s="38">
        <f>L41*M41</f>
        <v>0.39669421487603312</v>
      </c>
    </row>
    <row r="42" spans="2:17" x14ac:dyDescent="0.2">
      <c r="B42" s="22"/>
      <c r="C42" s="17"/>
      <c r="D42" s="17"/>
      <c r="E42" s="17"/>
      <c r="F42" s="17"/>
      <c r="G42" s="20" t="s">
        <v>16</v>
      </c>
      <c r="H42" s="17">
        <f>1/2</f>
        <v>0.5</v>
      </c>
      <c r="I42" s="17"/>
      <c r="J42" s="17">
        <f>2/9</f>
        <v>0.22222222222222221</v>
      </c>
      <c r="K42" s="17"/>
      <c r="L42" s="17"/>
      <c r="M42" s="17"/>
      <c r="N42" s="33"/>
    </row>
    <row r="43" spans="2:17" x14ac:dyDescent="0.2">
      <c r="B43" s="22"/>
      <c r="C43" s="17"/>
      <c r="D43" s="17"/>
      <c r="E43" s="17"/>
      <c r="F43" s="17"/>
      <c r="G43" s="20" t="s">
        <v>17</v>
      </c>
      <c r="H43" s="17">
        <v>0</v>
      </c>
      <c r="I43" s="17"/>
      <c r="J43" s="17">
        <f>4/9</f>
        <v>0.44444444444444442</v>
      </c>
      <c r="K43" s="17"/>
      <c r="L43" s="17"/>
      <c r="M43" s="17"/>
      <c r="N43" s="33"/>
    </row>
    <row r="44" spans="2:17" x14ac:dyDescent="0.2">
      <c r="B44" s="34"/>
      <c r="C44" s="16"/>
      <c r="D44" s="16"/>
      <c r="E44" s="16"/>
      <c r="F44" s="16"/>
      <c r="G44" s="19" t="s">
        <v>18</v>
      </c>
      <c r="H44" s="16">
        <v>0</v>
      </c>
      <c r="I44" s="16"/>
      <c r="J44" s="16">
        <f>2/9</f>
        <v>0.22222222222222221</v>
      </c>
      <c r="K44" s="16"/>
      <c r="L44" s="16"/>
      <c r="M44" s="16"/>
      <c r="N44" s="35"/>
    </row>
    <row r="45" spans="2:17" x14ac:dyDescent="0.2">
      <c r="B45" s="36">
        <v>5</v>
      </c>
      <c r="C45" s="15">
        <f>5/11</f>
        <v>0.45454545454545453</v>
      </c>
      <c r="D45" s="15"/>
      <c r="E45" s="15"/>
      <c r="F45" s="15">
        <f>6/11</f>
        <v>0.54545454545454541</v>
      </c>
      <c r="G45" s="18" t="s">
        <v>15</v>
      </c>
      <c r="H45" s="15">
        <v>0</v>
      </c>
      <c r="I45" s="15"/>
      <c r="J45" s="15">
        <f>2/6</f>
        <v>0.33333333333333331</v>
      </c>
      <c r="K45" s="15"/>
      <c r="L45" s="15">
        <f>2*(C45*F45)</f>
        <v>0.49586776859504128</v>
      </c>
      <c r="M45" s="15">
        <f>ABS(H45-J45)+ABS(H46-J46)+ABS(H47-J47)+ABS(H48-J48)</f>
        <v>0.93333333333333335</v>
      </c>
      <c r="N45" s="38">
        <f>L45*M45</f>
        <v>0.46280991735537186</v>
      </c>
    </row>
    <row r="46" spans="2:17" x14ac:dyDescent="0.2">
      <c r="B46" s="22"/>
      <c r="C46" s="17"/>
      <c r="D46" s="17"/>
      <c r="E46" s="17"/>
      <c r="F46" s="17"/>
      <c r="G46" s="20" t="s">
        <v>16</v>
      </c>
      <c r="H46" s="17">
        <f>1/5</f>
        <v>0.2</v>
      </c>
      <c r="I46" s="17"/>
      <c r="J46" s="17">
        <f>2/6</f>
        <v>0.33333333333333331</v>
      </c>
      <c r="K46" s="17"/>
      <c r="L46" s="17"/>
      <c r="M46" s="17"/>
      <c r="N46" s="33"/>
    </row>
    <row r="47" spans="2:17" x14ac:dyDescent="0.2">
      <c r="B47" s="22"/>
      <c r="C47" s="17"/>
      <c r="D47" s="17"/>
      <c r="E47" s="17"/>
      <c r="F47" s="17"/>
      <c r="G47" s="20" t="s">
        <v>17</v>
      </c>
      <c r="H47" s="17">
        <f>2/5</f>
        <v>0.4</v>
      </c>
      <c r="I47" s="17"/>
      <c r="J47" s="17">
        <f>2/6</f>
        <v>0.33333333333333331</v>
      </c>
      <c r="K47" s="17"/>
      <c r="L47" s="17"/>
      <c r="M47" s="17"/>
      <c r="N47" s="33"/>
    </row>
    <row r="48" spans="2:17" x14ac:dyDescent="0.2">
      <c r="B48" s="22"/>
      <c r="C48" s="17"/>
      <c r="D48" s="17"/>
      <c r="E48" s="17"/>
      <c r="F48" s="17"/>
      <c r="G48" s="19" t="s">
        <v>18</v>
      </c>
      <c r="H48" s="17">
        <f>2/5</f>
        <v>0.4</v>
      </c>
      <c r="I48" s="17"/>
      <c r="J48" s="17">
        <v>0</v>
      </c>
      <c r="K48" s="17"/>
      <c r="L48" s="17"/>
      <c r="M48" s="17"/>
      <c r="N48" s="33"/>
    </row>
    <row r="49" spans="2:26" x14ac:dyDescent="0.2">
      <c r="B49" s="36">
        <v>6</v>
      </c>
      <c r="C49" s="15">
        <f>5/11</f>
        <v>0.45454545454545453</v>
      </c>
      <c r="D49" s="15"/>
      <c r="E49" s="15"/>
      <c r="F49" s="15">
        <f>6/11</f>
        <v>0.54545454545454541</v>
      </c>
      <c r="G49" s="18" t="s">
        <v>15</v>
      </c>
      <c r="H49" s="15">
        <f>2/5</f>
        <v>0.4</v>
      </c>
      <c r="I49" s="15"/>
      <c r="J49" s="15">
        <v>0</v>
      </c>
      <c r="K49" s="15"/>
      <c r="L49" s="15">
        <f>2*(C49*F49)</f>
        <v>0.49586776859504128</v>
      </c>
      <c r="M49" s="15">
        <f>ABS(H49-J49)+ABS(H50-J50)+ABS(H51-J51)+ABS(H52-J52)</f>
        <v>0.93333333333333335</v>
      </c>
      <c r="N49" s="38">
        <f>L49*M49</f>
        <v>0.46280991735537186</v>
      </c>
      <c r="P49">
        <f>ABS(H49-J49)</f>
        <v>0.4</v>
      </c>
    </row>
    <row r="50" spans="2:26" x14ac:dyDescent="0.2">
      <c r="B50" s="22"/>
      <c r="C50" s="17"/>
      <c r="D50" s="17"/>
      <c r="E50" s="17"/>
      <c r="F50" s="17"/>
      <c r="G50" s="20" t="s">
        <v>16</v>
      </c>
      <c r="H50" s="17">
        <f>1/5</f>
        <v>0.2</v>
      </c>
      <c r="I50" s="17"/>
      <c r="J50" s="17">
        <f>2/6</f>
        <v>0.33333333333333331</v>
      </c>
      <c r="K50" s="17"/>
      <c r="L50" s="17"/>
      <c r="M50" s="17"/>
      <c r="N50" s="39"/>
      <c r="P50">
        <f t="shared" ref="P50:P52" si="0">ABS(H50-J50)</f>
        <v>0.1333333333333333</v>
      </c>
      <c r="Q50" s="81">
        <f>C49*F49*2</f>
        <v>0.49586776859504128</v>
      </c>
    </row>
    <row r="51" spans="2:26" x14ac:dyDescent="0.2">
      <c r="B51" s="22"/>
      <c r="C51" s="17"/>
      <c r="D51" s="17"/>
      <c r="E51" s="17"/>
      <c r="F51" s="17"/>
      <c r="G51" s="20" t="s">
        <v>17</v>
      </c>
      <c r="H51" s="17">
        <f>2/5</f>
        <v>0.4</v>
      </c>
      <c r="I51" s="17"/>
      <c r="J51" s="17">
        <f>2/6</f>
        <v>0.33333333333333331</v>
      </c>
      <c r="K51" s="17"/>
      <c r="L51" s="17"/>
      <c r="M51" s="17"/>
      <c r="N51" s="39"/>
      <c r="P51">
        <f t="shared" si="0"/>
        <v>6.6666666666666707E-2</v>
      </c>
    </row>
    <row r="52" spans="2:26" x14ac:dyDescent="0.2">
      <c r="B52" s="34"/>
      <c r="C52" s="16"/>
      <c r="D52" s="16"/>
      <c r="E52" s="16"/>
      <c r="F52" s="16"/>
      <c r="G52" s="19" t="s">
        <v>18</v>
      </c>
      <c r="H52" s="16">
        <v>0</v>
      </c>
      <c r="I52" s="17"/>
      <c r="J52" s="15">
        <f>2/6</f>
        <v>0.33333333333333331</v>
      </c>
      <c r="K52" s="17"/>
      <c r="L52" s="16"/>
      <c r="M52" s="16"/>
      <c r="N52" s="35"/>
      <c r="P52">
        <f t="shared" si="0"/>
        <v>0.33333333333333331</v>
      </c>
    </row>
    <row r="53" spans="2:26" x14ac:dyDescent="0.2">
      <c r="B53" s="36">
        <v>7</v>
      </c>
      <c r="C53" s="15">
        <f>3/11</f>
        <v>0.27272727272727271</v>
      </c>
      <c r="D53" s="15"/>
      <c r="E53" s="15"/>
      <c r="F53" s="15">
        <f>8/11</f>
        <v>0.72727272727272729</v>
      </c>
      <c r="G53" s="18" t="s">
        <v>15</v>
      </c>
      <c r="H53" s="15">
        <v>0</v>
      </c>
      <c r="I53" s="15"/>
      <c r="J53" s="15">
        <f>2/8</f>
        <v>0.25</v>
      </c>
      <c r="K53" s="15"/>
      <c r="L53" s="15">
        <f>2*(C53*F53)</f>
        <v>0.39669421487603301</v>
      </c>
      <c r="M53" s="15">
        <f>ABS(H53-J53)+ABS(H54-J54)+ABS(H55-J55)+ABS(H56-J56)</f>
        <v>0.58333333333333326</v>
      </c>
      <c r="N53" s="38">
        <f>L53*M53</f>
        <v>0.2314049586776859</v>
      </c>
      <c r="P53" s="81">
        <f>SUBTOTAL(9,P49:P52)</f>
        <v>0.93333333333333335</v>
      </c>
      <c r="R53">
        <f>P53*Q50</f>
        <v>0.46280991735537186</v>
      </c>
    </row>
    <row r="54" spans="2:26" x14ac:dyDescent="0.2">
      <c r="B54" s="22"/>
      <c r="C54" s="17"/>
      <c r="D54" s="17"/>
      <c r="E54" s="17"/>
      <c r="F54" s="17"/>
      <c r="G54" s="20" t="s">
        <v>16</v>
      </c>
      <c r="H54" s="17">
        <f>1/3</f>
        <v>0.33333333333333331</v>
      </c>
      <c r="I54" s="17"/>
      <c r="J54" s="17">
        <f>2/8</f>
        <v>0.25</v>
      </c>
      <c r="K54" s="17"/>
      <c r="L54" s="17"/>
      <c r="M54" s="17"/>
      <c r="N54" s="33"/>
    </row>
    <row r="55" spans="2:26" x14ac:dyDescent="0.2">
      <c r="B55" s="22"/>
      <c r="C55" s="17"/>
      <c r="D55" s="17"/>
      <c r="E55" s="17"/>
      <c r="F55" s="17"/>
      <c r="G55" s="20" t="s">
        <v>17</v>
      </c>
      <c r="H55" s="17">
        <f>1/3</f>
        <v>0.33333333333333331</v>
      </c>
      <c r="I55" s="17"/>
      <c r="J55" s="17">
        <f>3/8</f>
        <v>0.375</v>
      </c>
      <c r="K55" s="17"/>
      <c r="L55" s="17"/>
      <c r="M55" s="17"/>
      <c r="N55" s="33"/>
    </row>
    <row r="56" spans="2:26" x14ac:dyDescent="0.2">
      <c r="B56" s="34"/>
      <c r="C56" s="16"/>
      <c r="D56" s="16"/>
      <c r="E56" s="16"/>
      <c r="F56" s="16"/>
      <c r="G56" s="19" t="s">
        <v>18</v>
      </c>
      <c r="H56" s="16">
        <f>1/3</f>
        <v>0.33333333333333331</v>
      </c>
      <c r="I56" s="16"/>
      <c r="J56" s="16">
        <f>1/8</f>
        <v>0.125</v>
      </c>
      <c r="K56" s="16"/>
      <c r="L56" s="16"/>
      <c r="M56" s="16"/>
      <c r="N56" s="35"/>
    </row>
    <row r="57" spans="2:26" x14ac:dyDescent="0.2">
      <c r="B57" s="22">
        <v>8</v>
      </c>
      <c r="C57" s="17">
        <f>3/11</f>
        <v>0.27272727272727271</v>
      </c>
      <c r="D57" s="17"/>
      <c r="E57" s="17"/>
      <c r="F57" s="17">
        <f>8/11</f>
        <v>0.72727272727272729</v>
      </c>
      <c r="G57" s="18" t="s">
        <v>15</v>
      </c>
      <c r="H57" s="17">
        <v>0</v>
      </c>
      <c r="I57" s="17"/>
      <c r="J57" s="17">
        <f>2/8</f>
        <v>0.25</v>
      </c>
      <c r="K57" s="17"/>
      <c r="L57" s="17">
        <f>2*(C57*F57)</f>
        <v>0.39669421487603301</v>
      </c>
      <c r="M57" s="15">
        <f>ABS(H57-J57)+ABS(H58-J58)+ABS(H59-J59)+ABS(H60-J60)</f>
        <v>0.58333333333333326</v>
      </c>
      <c r="N57" s="33">
        <f>L57*M57</f>
        <v>0.2314049586776859</v>
      </c>
    </row>
    <row r="58" spans="2:26" x14ac:dyDescent="0.2">
      <c r="B58" s="22"/>
      <c r="C58" s="17"/>
      <c r="D58" s="17"/>
      <c r="E58" s="17"/>
      <c r="F58" s="17"/>
      <c r="G58" s="20" t="s">
        <v>16</v>
      </c>
      <c r="H58" s="17">
        <f>1/3</f>
        <v>0.33333333333333331</v>
      </c>
      <c r="I58" s="17"/>
      <c r="J58" s="17">
        <f>2/8</f>
        <v>0.25</v>
      </c>
      <c r="K58" s="17"/>
      <c r="L58" s="17"/>
      <c r="M58" s="17"/>
      <c r="N58" s="33"/>
    </row>
    <row r="59" spans="2:26" x14ac:dyDescent="0.2">
      <c r="B59" s="22"/>
      <c r="C59" s="17"/>
      <c r="D59" s="17"/>
      <c r="E59" s="17"/>
      <c r="F59" s="17"/>
      <c r="G59" s="20" t="s">
        <v>17</v>
      </c>
      <c r="H59" s="17">
        <f>1/3</f>
        <v>0.33333333333333331</v>
      </c>
      <c r="I59" s="17"/>
      <c r="J59" s="17">
        <f>3/8</f>
        <v>0.375</v>
      </c>
      <c r="K59" s="17"/>
      <c r="L59" s="17"/>
      <c r="M59" s="17"/>
      <c r="N59" s="33"/>
    </row>
    <row r="60" spans="2:26" ht="16" thickBot="1" x14ac:dyDescent="0.25">
      <c r="B60" s="10"/>
      <c r="C60" s="40"/>
      <c r="D60" s="40"/>
      <c r="E60" s="40"/>
      <c r="F60" s="40"/>
      <c r="G60" s="41" t="s">
        <v>18</v>
      </c>
      <c r="H60" s="40">
        <f>1/3</f>
        <v>0.33333333333333331</v>
      </c>
      <c r="I60" s="40"/>
      <c r="J60" s="40">
        <f>1/8</f>
        <v>0.125</v>
      </c>
      <c r="K60" s="40"/>
      <c r="L60" s="40"/>
      <c r="M60" s="40"/>
      <c r="N60" s="42"/>
    </row>
    <row r="61" spans="2:26" x14ac:dyDescent="0.2">
      <c r="B61" s="43">
        <v>9</v>
      </c>
      <c r="C61" s="44">
        <v>0.63636363636363635</v>
      </c>
      <c r="D61" s="44"/>
      <c r="E61" s="44"/>
      <c r="F61" s="44">
        <v>0.36363636363636365</v>
      </c>
      <c r="G61" s="45" t="s">
        <v>15</v>
      </c>
      <c r="H61" s="44">
        <v>0.14285714285714285</v>
      </c>
      <c r="I61" s="44"/>
      <c r="J61" s="44">
        <v>0.25</v>
      </c>
      <c r="K61" s="44"/>
      <c r="L61" s="44">
        <f>2*(C61*F61)</f>
        <v>0.46280991735537191</v>
      </c>
      <c r="M61" s="44">
        <f>ABS(H61-J61)+ABS(H62-J62)+ABS(H63-J63)+ABS(H64-J64)</f>
        <v>0.92857142857142849</v>
      </c>
      <c r="N61" s="46">
        <f>L61*M61</f>
        <v>0.42975206611570244</v>
      </c>
      <c r="O61" t="s">
        <v>58</v>
      </c>
      <c r="P61" t="s">
        <v>58</v>
      </c>
      <c r="R61" s="60"/>
      <c r="S61" s="61"/>
      <c r="T61" s="61"/>
      <c r="U61" s="62"/>
      <c r="V61" s="61"/>
      <c r="W61" s="61"/>
      <c r="X61" s="61"/>
      <c r="Y61" s="61"/>
      <c r="Z61" s="61"/>
    </row>
    <row r="62" spans="2:26" x14ac:dyDescent="0.2">
      <c r="B62" s="47"/>
      <c r="C62" s="48"/>
      <c r="D62" s="48"/>
      <c r="E62" s="48"/>
      <c r="F62" s="48"/>
      <c r="G62" s="49" t="s">
        <v>16</v>
      </c>
      <c r="H62" s="48">
        <v>0.14285714285714285</v>
      </c>
      <c r="I62" s="48"/>
      <c r="J62" s="48">
        <v>0.5</v>
      </c>
      <c r="K62" s="48"/>
      <c r="L62" s="48"/>
      <c r="M62" s="48"/>
      <c r="N62" s="50"/>
      <c r="R62" s="60"/>
      <c r="S62" s="61"/>
      <c r="T62" s="61"/>
      <c r="U62" s="62"/>
      <c r="V62" s="61"/>
      <c r="W62" s="61"/>
      <c r="X62" s="61"/>
      <c r="Y62" s="61"/>
      <c r="Z62" s="61"/>
    </row>
    <row r="63" spans="2:26" x14ac:dyDescent="0.2">
      <c r="B63" s="47"/>
      <c r="C63" s="48"/>
      <c r="D63" s="48"/>
      <c r="E63" s="48"/>
      <c r="F63" s="48"/>
      <c r="G63" s="49" t="s">
        <v>17</v>
      </c>
      <c r="H63" s="48">
        <v>0.42857142857142855</v>
      </c>
      <c r="I63" s="48"/>
      <c r="J63" s="48">
        <v>0.25</v>
      </c>
      <c r="K63" s="48"/>
      <c r="L63" s="48"/>
      <c r="M63" s="48"/>
      <c r="N63" s="50"/>
      <c r="R63" s="60"/>
      <c r="S63" s="61"/>
      <c r="T63" s="61"/>
      <c r="U63" s="62"/>
      <c r="V63" s="61"/>
      <c r="W63" s="61"/>
      <c r="X63" s="61"/>
      <c r="Y63" s="61"/>
      <c r="Z63" s="61"/>
    </row>
    <row r="64" spans="2:26" x14ac:dyDescent="0.2">
      <c r="B64" s="51"/>
      <c r="C64" s="52"/>
      <c r="D64" s="52"/>
      <c r="E64" s="52"/>
      <c r="F64" s="52"/>
      <c r="G64" s="53" t="s">
        <v>18</v>
      </c>
      <c r="H64" s="52">
        <v>0.2857142857142857</v>
      </c>
      <c r="I64" s="48"/>
      <c r="J64" s="48">
        <v>0</v>
      </c>
      <c r="K64" s="48"/>
      <c r="L64" s="52"/>
      <c r="M64" s="52"/>
      <c r="N64" s="54"/>
      <c r="R64" s="60"/>
      <c r="S64" s="61"/>
      <c r="T64" s="61"/>
      <c r="U64" s="62"/>
      <c r="V64" s="61"/>
      <c r="W64" s="61"/>
      <c r="X64" s="61"/>
      <c r="Y64" s="61"/>
      <c r="Z64" s="61"/>
    </row>
    <row r="65" spans="2:14" x14ac:dyDescent="0.2">
      <c r="B65" s="55">
        <v>10</v>
      </c>
      <c r="C65" s="56">
        <v>0.45454545454545453</v>
      </c>
      <c r="D65" s="48"/>
      <c r="E65" s="48"/>
      <c r="F65" s="52">
        <v>0.54545454545454541</v>
      </c>
      <c r="G65" s="57" t="s">
        <v>15</v>
      </c>
      <c r="H65" s="56">
        <v>0.2</v>
      </c>
      <c r="I65" s="56"/>
      <c r="J65" s="56">
        <v>0.16666666666666666</v>
      </c>
      <c r="K65" s="56"/>
      <c r="L65" s="56">
        <f>2*(C65*F65)</f>
        <v>0.49586776859504128</v>
      </c>
      <c r="M65" s="56">
        <f>ABS(H65-J65)+ABS(H66-J66)+ABS(H67-J67)+ABS(H68-J68)</f>
        <v>0.66666666666666674</v>
      </c>
      <c r="N65" s="58">
        <f>L65*M65</f>
        <v>0.33057851239669422</v>
      </c>
    </row>
    <row r="66" spans="2:14" x14ac:dyDescent="0.2">
      <c r="B66" s="47"/>
      <c r="C66" s="48"/>
      <c r="D66" s="48"/>
      <c r="E66" s="48"/>
      <c r="F66" s="48"/>
      <c r="G66" s="49" t="s">
        <v>16</v>
      </c>
      <c r="H66" s="48">
        <v>0.4</v>
      </c>
      <c r="I66" s="48"/>
      <c r="J66" s="48">
        <v>0.16666666666666666</v>
      </c>
      <c r="K66" s="48"/>
      <c r="L66" s="48"/>
      <c r="M66" s="48"/>
      <c r="N66" s="50"/>
    </row>
    <row r="67" spans="2:14" x14ac:dyDescent="0.2">
      <c r="B67" s="47"/>
      <c r="C67" s="48"/>
      <c r="D67" s="48"/>
      <c r="E67" s="48"/>
      <c r="F67" s="48"/>
      <c r="G67" s="49" t="s">
        <v>17</v>
      </c>
      <c r="H67" s="48">
        <v>0.4</v>
      </c>
      <c r="I67" s="48"/>
      <c r="J67" s="48">
        <v>0.33333333333333331</v>
      </c>
      <c r="K67" s="48"/>
      <c r="L67" s="48"/>
      <c r="M67" s="48"/>
      <c r="N67" s="50"/>
    </row>
    <row r="68" spans="2:14" x14ac:dyDescent="0.2">
      <c r="B68" s="51"/>
      <c r="C68" s="52"/>
      <c r="D68" s="52"/>
      <c r="E68" s="52"/>
      <c r="F68" s="52"/>
      <c r="G68" s="53" t="s">
        <v>18</v>
      </c>
      <c r="H68" s="52">
        <v>0</v>
      </c>
      <c r="I68" s="52"/>
      <c r="J68" s="52">
        <v>0.33333333333333331</v>
      </c>
      <c r="K68" s="52"/>
      <c r="L68" s="52"/>
      <c r="M68" s="52"/>
      <c r="N68" s="54"/>
    </row>
    <row r="69" spans="2:14" x14ac:dyDescent="0.2">
      <c r="B69" s="55">
        <v>11</v>
      </c>
      <c r="C69" s="56">
        <v>0.45454545454545453</v>
      </c>
      <c r="D69" s="56"/>
      <c r="E69" s="56"/>
      <c r="F69" s="56">
        <v>0.54545454545454541</v>
      </c>
      <c r="G69" s="57" t="s">
        <v>15</v>
      </c>
      <c r="H69" s="56">
        <v>0.4</v>
      </c>
      <c r="I69" s="56"/>
      <c r="J69" s="56">
        <v>0</v>
      </c>
      <c r="K69" s="56"/>
      <c r="L69" s="56">
        <f>2*(C69*F69)</f>
        <v>0.49586776859504128</v>
      </c>
      <c r="M69" s="56">
        <f>ABS(H69-J69)+ABS(H70-J70)+ABS(H71-J71)+ABS(H72-J72)</f>
        <v>1.2666666666666666</v>
      </c>
      <c r="N69" s="59">
        <f>L69*M69</f>
        <v>0.62809917355371891</v>
      </c>
    </row>
    <row r="70" spans="2:14" x14ac:dyDescent="0.2">
      <c r="B70" s="47"/>
      <c r="C70" s="48"/>
      <c r="D70" s="48"/>
      <c r="E70" s="48"/>
      <c r="F70" s="48"/>
      <c r="G70" s="49" t="s">
        <v>16</v>
      </c>
      <c r="H70" s="48">
        <v>0.4</v>
      </c>
      <c r="I70" s="48"/>
      <c r="J70" s="48">
        <v>0.16666666666666666</v>
      </c>
      <c r="K70" s="48"/>
      <c r="L70" s="48"/>
      <c r="M70" s="48"/>
      <c r="N70" s="50"/>
    </row>
    <row r="71" spans="2:14" x14ac:dyDescent="0.2">
      <c r="B71" s="47"/>
      <c r="C71" s="48"/>
      <c r="D71" s="48"/>
      <c r="E71" s="48"/>
      <c r="F71" s="48"/>
      <c r="G71" s="49" t="s">
        <v>17</v>
      </c>
      <c r="H71" s="48">
        <v>0.2</v>
      </c>
      <c r="I71" s="48"/>
      <c r="J71" s="48">
        <v>0.5</v>
      </c>
      <c r="K71" s="48"/>
      <c r="L71" s="48"/>
      <c r="M71" s="48"/>
      <c r="N71" s="50"/>
    </row>
    <row r="72" spans="2:14" x14ac:dyDescent="0.2">
      <c r="B72" s="51"/>
      <c r="C72" s="52"/>
      <c r="D72" s="52"/>
      <c r="E72" s="52"/>
      <c r="F72" s="52"/>
      <c r="G72" s="53" t="s">
        <v>18</v>
      </c>
      <c r="H72" s="52">
        <v>0</v>
      </c>
      <c r="I72" s="52"/>
      <c r="J72" s="52">
        <v>0.33333333333333331</v>
      </c>
      <c r="K72" s="52"/>
      <c r="L72" s="52"/>
      <c r="M72" s="52"/>
      <c r="N72" s="54"/>
    </row>
    <row r="73" spans="2:14" x14ac:dyDescent="0.2">
      <c r="B73" s="23"/>
      <c r="C73" s="25"/>
      <c r="D73" s="25"/>
      <c r="E73" s="25"/>
      <c r="F73" s="25"/>
      <c r="H73" s="25"/>
      <c r="I73" s="25"/>
      <c r="J73" s="25"/>
      <c r="K73" s="25"/>
      <c r="L73" s="25"/>
      <c r="M73" s="25"/>
      <c r="N73" s="25"/>
    </row>
    <row r="74" spans="2:14" x14ac:dyDescent="0.2">
      <c r="B74" s="23"/>
      <c r="C74" s="25"/>
      <c r="D74" s="25"/>
      <c r="E74" s="25"/>
      <c r="F74" s="25"/>
      <c r="H74" s="25"/>
      <c r="I74" s="25"/>
      <c r="J74" s="25"/>
      <c r="K74" s="25"/>
      <c r="L74" s="25"/>
      <c r="M74" s="25"/>
      <c r="N74" s="25"/>
    </row>
    <row r="81" spans="3:14" x14ac:dyDescent="0.2">
      <c r="C81" s="25"/>
      <c r="D81" s="25"/>
      <c r="E81" s="25"/>
      <c r="F81" s="25"/>
      <c r="H81" s="25"/>
      <c r="I81" s="25"/>
      <c r="J81" s="25"/>
      <c r="K81" s="25"/>
      <c r="L81" s="25"/>
      <c r="M81" s="25"/>
      <c r="N81" s="25"/>
    </row>
    <row r="84" spans="3:14" x14ac:dyDescent="0.2">
      <c r="M84" s="1"/>
    </row>
    <row r="97" spans="8:9" x14ac:dyDescent="0.2">
      <c r="H97" s="21" t="s">
        <v>57</v>
      </c>
      <c r="I97" s="21"/>
    </row>
  </sheetData>
  <autoFilter ref="B4:J15" xr:uid="{00000000-0009-0000-0000-000000000000}"/>
  <mergeCells count="4">
    <mergeCell ref="H3:M3"/>
    <mergeCell ref="M4:N4"/>
    <mergeCell ref="S11:T11"/>
    <mergeCell ref="U11:X1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4098" r:id="rId3">
          <objectPr defaultSize="0" autoPict="0" r:id="rId4">
            <anchor moveWithCells="1" sizeWithCells="1">
              <from>
                <xdr:col>15</xdr:col>
                <xdr:colOff>469900</xdr:colOff>
                <xdr:row>27</xdr:row>
                <xdr:rowOff>25400</xdr:rowOff>
              </from>
              <to>
                <xdr:col>23</xdr:col>
                <xdr:colOff>558800</xdr:colOff>
                <xdr:row>33</xdr:row>
                <xdr:rowOff>25400</xdr:rowOff>
              </to>
            </anchor>
          </objectPr>
        </oleObject>
      </mc:Choice>
      <mc:Fallback>
        <oleObject progId="Equation.3" shapeId="4098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CART_Real_solution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K. Kumar</dc:creator>
  <cp:lastModifiedBy>John Rizzo</cp:lastModifiedBy>
  <dcterms:created xsi:type="dcterms:W3CDTF">2013-06-10T01:24:47Z</dcterms:created>
  <dcterms:modified xsi:type="dcterms:W3CDTF">2025-03-26T21:26:57Z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2024-07-31T13:55:38Z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2d617233-7b1d-49a3-9a44-8c385c7552b8</vt:lpwstr>
  </property>
  <property fmtid="{D5CDD505-2E9C-101B-9397-08002B2CF9AE}" pid="8" name="MSIP_Label_a73fd474-4f3c-44ed-88fb-5cc4bd2471bf_ContentBits">
    <vt:lpwstr>0</vt:lpwstr>
  </property>
</Properties>
</file>