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rizzo/Projects/courses/CS513/homework/"/>
    </mc:Choice>
  </mc:AlternateContent>
  <xr:revisionPtr revIDLastSave="0" documentId="13_ncr:1_{E781BCB6-8616-EB4D-B94F-A5E39A26072E}" xr6:coauthVersionLast="47" xr6:coauthVersionMax="47" xr10:uidLastSave="{00000000-0000-0000-0000-000000000000}"/>
  <bookViews>
    <workbookView xWindow="-34300" yWindow="2220" windowWidth="32100" windowHeight="21320" xr2:uid="{00000000-000D-0000-FFFF-FFFF00000000}"/>
  </bookViews>
  <sheets>
    <sheet name="Cart" sheetId="1" r:id="rId1"/>
  </sheets>
  <definedNames>
    <definedName name="_xlnm._FilterDatabase" localSheetId="0" hidden="1">Cart!$E$36:$I$44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8" i="1" l="1"/>
  <c r="U19" i="1" s="1"/>
  <c r="S18" i="1"/>
  <c r="Q18" i="1"/>
  <c r="U17" i="1"/>
  <c r="S17" i="1"/>
  <c r="T17" i="1" s="1"/>
  <c r="Q17" i="1"/>
  <c r="R17" i="1" s="1"/>
  <c r="W17" i="1" s="1"/>
  <c r="U16" i="1"/>
  <c r="Q16" i="1"/>
  <c r="J12" i="1"/>
  <c r="H12" i="1"/>
  <c r="F12" i="1"/>
  <c r="J11" i="1"/>
  <c r="F11" i="1"/>
  <c r="F10" i="1"/>
  <c r="U26" i="1"/>
  <c r="U25" i="1"/>
  <c r="U23" i="1"/>
  <c r="U27" i="1" s="1"/>
  <c r="S24" i="1"/>
  <c r="T23" i="1"/>
  <c r="T25" i="1"/>
  <c r="T26" i="1"/>
  <c r="U11" i="1"/>
  <c r="T11" i="1"/>
  <c r="S19" i="1"/>
  <c r="V24" i="1"/>
  <c r="V26" i="1"/>
  <c r="R24" i="1"/>
  <c r="R25" i="1"/>
  <c r="Q26" i="1"/>
  <c r="Q25" i="1"/>
  <c r="Q24" i="1"/>
  <c r="Q23" i="1"/>
  <c r="Q27" i="1" s="1"/>
  <c r="T18" i="1"/>
  <c r="U10" i="1"/>
  <c r="V10" i="1" s="1"/>
  <c r="J10" i="1"/>
  <c r="Q9" i="1"/>
  <c r="R9" i="1" s="1"/>
  <c r="W9" i="1" s="1"/>
  <c r="S9" i="1"/>
  <c r="T9" i="1" s="1"/>
  <c r="R10" i="1"/>
  <c r="V9" i="1"/>
  <c r="V11" i="1" s="1"/>
  <c r="T10" i="1"/>
  <c r="R16" i="1"/>
  <c r="T16" i="1"/>
  <c r="V16" i="1"/>
  <c r="V17" i="1"/>
  <c r="J16" i="1"/>
  <c r="V18" i="1" l="1"/>
  <c r="V19" i="1" s="1"/>
  <c r="T19" i="1"/>
  <c r="W16" i="1"/>
  <c r="V25" i="1"/>
  <c r="X25" i="1" s="1"/>
  <c r="Y25" i="1" s="1"/>
  <c r="V23" i="1"/>
  <c r="X23" i="1" s="1"/>
  <c r="W26" i="1"/>
  <c r="Q11" i="1"/>
  <c r="W24" i="1"/>
  <c r="R11" i="1"/>
  <c r="W25" i="1"/>
  <c r="Q19" i="1"/>
  <c r="R26" i="1"/>
  <c r="S11" i="1"/>
  <c r="T24" i="1"/>
  <c r="T27" i="1" s="1"/>
  <c r="S27" i="1"/>
  <c r="X26" i="1"/>
  <c r="Y26" i="1" s="1"/>
  <c r="R23" i="1"/>
  <c r="W23" i="1" s="1"/>
  <c r="V27" i="1"/>
  <c r="X18" i="1"/>
  <c r="X17" i="1"/>
  <c r="Y17" i="1" s="1"/>
  <c r="X10" i="1"/>
  <c r="X9" i="1"/>
  <c r="X16" i="1"/>
  <c r="W10" i="1"/>
  <c r="W11" i="1" s="1"/>
  <c r="R18" i="1"/>
  <c r="W18" i="1" s="1"/>
  <c r="W19" i="1" l="1"/>
  <c r="R19" i="1"/>
  <c r="Y16" i="1"/>
  <c r="X19" i="1"/>
  <c r="Y9" i="1"/>
  <c r="Y11" i="1" s="1"/>
  <c r="X11" i="1"/>
  <c r="X24" i="1"/>
  <c r="Y24" i="1" s="1"/>
  <c r="R27" i="1"/>
  <c r="Y18" i="1"/>
  <c r="Y10" i="1"/>
  <c r="X27" i="1" l="1"/>
  <c r="Y19" i="1"/>
  <c r="W27" i="1"/>
  <c r="Y23" i="1"/>
  <c r="Y27" i="1" s="1"/>
  <c r="J18" i="1" l="1"/>
  <c r="K18" i="1" s="1"/>
  <c r="F18" i="1"/>
  <c r="G18" i="1" s="1"/>
  <c r="F17" i="1"/>
  <c r="G17" i="1" s="1"/>
  <c r="H17" i="1"/>
  <c r="I17" i="1" s="1"/>
  <c r="I18" i="1"/>
  <c r="K17" i="1"/>
  <c r="F16" i="1"/>
  <c r="G16" i="1" l="1"/>
  <c r="L16" i="1" s="1"/>
  <c r="M17" i="1"/>
  <c r="L18" i="1"/>
  <c r="M18" i="1"/>
  <c r="L17" i="1"/>
  <c r="K16" i="1"/>
  <c r="I16" i="1"/>
  <c r="N17" i="1" l="1"/>
  <c r="N18" i="1"/>
  <c r="M16" i="1"/>
  <c r="N16" i="1" s="1"/>
  <c r="K12" i="1" l="1"/>
  <c r="I12" i="1"/>
  <c r="G12" i="1"/>
  <c r="L12" i="1" s="1"/>
  <c r="K11" i="1"/>
  <c r="G11" i="1"/>
  <c r="L11" i="1" s="1"/>
  <c r="K10" i="1"/>
  <c r="H10" i="1"/>
  <c r="I10" i="1" s="1"/>
  <c r="G10" i="1"/>
  <c r="L10" i="1" s="1"/>
  <c r="M12" i="1" l="1"/>
  <c r="N12" i="1" s="1"/>
  <c r="I11" i="1"/>
  <c r="M11" i="1" s="1"/>
  <c r="N11" i="1" s="1"/>
  <c r="M10" i="1"/>
  <c r="N10" i="1" s="1"/>
</calcChain>
</file>

<file path=xl/sharedStrings.xml><?xml version="1.0" encoding="utf-8"?>
<sst xmlns="http://schemas.openxmlformats.org/spreadsheetml/2006/main" count="169" uniqueCount="72">
  <si>
    <t xml:space="preserve"> </t>
  </si>
  <si>
    <t>Split</t>
  </si>
  <si>
    <t>3/8</t>
  </si>
  <si>
    <t>5/8</t>
  </si>
  <si>
    <t>PL</t>
  </si>
  <si>
    <t>PR</t>
  </si>
  <si>
    <t>1/3</t>
  </si>
  <si>
    <t>p(j/tl)</t>
  </si>
  <si>
    <t>p(j/tr)</t>
  </si>
  <si>
    <t>4/5</t>
  </si>
  <si>
    <t>2Pl * PR</t>
  </si>
  <si>
    <t>2*3/8*5/8</t>
  </si>
  <si>
    <t>2/3</t>
  </si>
  <si>
    <t>1/5</t>
  </si>
  <si>
    <t>Good</t>
  </si>
  <si>
    <t>Bad</t>
  </si>
  <si>
    <t>Over all</t>
  </si>
  <si>
    <t>Savings =Low</t>
  </si>
  <si>
    <t>Savings =Med</t>
  </si>
  <si>
    <t>Savings=High</t>
  </si>
  <si>
    <t>Savings</t>
  </si>
  <si>
    <t>Low</t>
  </si>
  <si>
    <t>Medium</t>
  </si>
  <si>
    <t>High</t>
  </si>
  <si>
    <t>Assets</t>
  </si>
  <si>
    <t>Customer</t>
  </si>
  <si>
    <t>Income</t>
  </si>
  <si>
    <t>Credit Risk</t>
  </si>
  <si>
    <t>|1/3-4/5|+|2/3-1/5|</t>
  </si>
  <si>
    <t>q(s/t)</t>
  </si>
  <si>
    <t>2Pl * PR * q(s/t)</t>
  </si>
  <si>
    <t>Asset =Low</t>
  </si>
  <si>
    <t>Asset =Med</t>
  </si>
  <si>
    <t>Asset=High</t>
  </si>
  <si>
    <t>2/8</t>
  </si>
  <si>
    <t>6/8</t>
  </si>
  <si>
    <t>Occupation</t>
  </si>
  <si>
    <t>Gender</t>
  </si>
  <si>
    <t>Age</t>
  </si>
  <si>
    <t>Salary</t>
  </si>
  <si>
    <t>Service</t>
  </si>
  <si>
    <t>Female</t>
  </si>
  <si>
    <t>Male</t>
  </si>
  <si>
    <t>Management</t>
  </si>
  <si>
    <t>Staff</t>
  </si>
  <si>
    <t>Sales</t>
  </si>
  <si>
    <t>Level 1</t>
  </si>
  <si>
    <t>Level 2</t>
  </si>
  <si>
    <t>Level 3</t>
  </si>
  <si>
    <t>Level 4</t>
  </si>
  <si>
    <t>Disc Salary</t>
  </si>
  <si>
    <t>Age 1</t>
  </si>
  <si>
    <t>Age 2</t>
  </si>
  <si>
    <t>Age 3</t>
  </si>
  <si>
    <t>2/11</t>
  </si>
  <si>
    <t>9/11</t>
  </si>
  <si>
    <t>Row</t>
  </si>
  <si>
    <t>Good2</t>
  </si>
  <si>
    <t>Bad3</t>
  </si>
  <si>
    <t>Gender = F</t>
  </si>
  <si>
    <t>Gender  = M</t>
  </si>
  <si>
    <t>5/11</t>
  </si>
  <si>
    <t>6/11</t>
  </si>
  <si>
    <t>Age Level 1, Age &lt;= 30</t>
  </si>
  <si>
    <t>Age Level 2, Age &lt;= 40</t>
  </si>
  <si>
    <t>Age Level 3, Age &lt;= 50</t>
  </si>
  <si>
    <t>Disc Age2</t>
  </si>
  <si>
    <t>Occupation Service</t>
  </si>
  <si>
    <t>Occupation Mgmt</t>
  </si>
  <si>
    <t>Occupation Sales</t>
  </si>
  <si>
    <t>Occupation Staff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</si>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</sst>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7" xfId="0" applyBorder="1"/>
    <xf numFmtId="0" fontId="0" fillId="0" borderId="5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10" xfId="0" applyFill="1" applyBorder="1"/>
    <xf numFmtId="0" fontId="1" fillId="2" borderId="11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0" borderId="0" xfId="0" applyFo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0" fillId="4" borderId="5" xfId="0" applyFill="1" applyBorder="1"/>
    <xf numFmtId="0" fontId="0" fillId="4" borderId="7" xfId="0" applyFill="1" applyBorder="1"/>
    <xf numFmtId="0" fontId="0" fillId="4" borderId="13" xfId="0" applyFill="1" applyBorder="1" applyAlignment="1">
      <alignment horizontal="center"/>
    </xf>
    <xf numFmtId="164" fontId="0" fillId="4" borderId="13" xfId="0" applyNumberFormat="1" applyFill="1" applyBorder="1" applyAlignment="1">
      <alignment horizontal="center"/>
    </xf>
    <xf numFmtId="164" fontId="0" fillId="4" borderId="15" xfId="0" applyNumberFormat="1" applyFill="1" applyBorder="1" applyAlignment="1">
      <alignment horizontal="center"/>
    </xf>
    <xf numFmtId="164" fontId="0" fillId="4" borderId="14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4" borderId="5" xfId="0" quotePrefix="1" applyFill="1" applyBorder="1" applyAlignment="1">
      <alignment horizontal="center"/>
    </xf>
    <xf numFmtId="0" fontId="0" fillId="4" borderId="6" xfId="0" quotePrefix="1" applyFill="1" applyBorder="1" applyAlignment="1">
      <alignment horizontal="center"/>
    </xf>
    <xf numFmtId="0" fontId="0" fillId="4" borderId="0" xfId="0" quotePrefix="1" applyFill="1" applyAlignment="1">
      <alignment horizontal="center"/>
    </xf>
    <xf numFmtId="0" fontId="1" fillId="4" borderId="11" xfId="0" applyFont="1" applyFill="1" applyBorder="1" applyAlignment="1">
      <alignment horizontal="center"/>
    </xf>
    <xf numFmtId="164" fontId="0" fillId="4" borderId="6" xfId="0" applyNumberFormat="1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16" xfId="0" quotePrefix="1" applyFill="1" applyBorder="1" applyAlignment="1">
      <alignment horizontal="center"/>
    </xf>
    <xf numFmtId="164" fontId="0" fillId="4" borderId="16" xfId="0" applyNumberFormat="1" applyFill="1" applyBorder="1" applyAlignment="1">
      <alignment horizontal="center"/>
    </xf>
    <xf numFmtId="164" fontId="0" fillId="3" borderId="11" xfId="0" applyNumberFormat="1" applyFill="1" applyBorder="1" applyAlignment="1">
      <alignment horizontal="center"/>
    </xf>
    <xf numFmtId="164" fontId="0" fillId="4" borderId="12" xfId="0" applyNumberFormat="1" applyFill="1" applyBorder="1" applyAlignment="1">
      <alignment horizontal="center"/>
    </xf>
    <xf numFmtId="164" fontId="0" fillId="0" borderId="0" xfId="0" applyNumberFormat="1"/>
    <xf numFmtId="0" fontId="0" fillId="2" borderId="2" xfId="0" quotePrefix="1" applyFill="1" applyBorder="1" applyAlignment="1">
      <alignment horizontal="center"/>
    </xf>
    <xf numFmtId="0" fontId="0" fillId="2" borderId="4" xfId="0" quotePrefix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5" fillId="5" borderId="0" xfId="0" applyFont="1" applyFill="1"/>
    <xf numFmtId="0" fontId="5" fillId="0" borderId="0" xfId="0" applyFont="1"/>
    <xf numFmtId="164" fontId="1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164" fontId="5" fillId="0" borderId="0" xfId="0" applyNumberFormat="1" applyFont="1"/>
    <xf numFmtId="0" fontId="4" fillId="0" borderId="17" xfId="0" applyFont="1" applyBorder="1"/>
    <xf numFmtId="0" fontId="4" fillId="0" borderId="18" xfId="0" applyFont="1" applyBorder="1"/>
    <xf numFmtId="0" fontId="4" fillId="0" borderId="19" xfId="0" applyFont="1" applyBorder="1"/>
    <xf numFmtId="164" fontId="5" fillId="0" borderId="20" xfId="0" applyNumberFormat="1" applyFont="1" applyBorder="1"/>
    <xf numFmtId="164" fontId="5" fillId="0" borderId="21" xfId="0" applyNumberFormat="1" applyFont="1" applyBorder="1"/>
    <xf numFmtId="164" fontId="4" fillId="0" borderId="0" xfId="0" applyNumberFormat="1" applyFont="1"/>
    <xf numFmtId="0" fontId="4" fillId="0" borderId="22" xfId="0" applyFont="1" applyBorder="1" applyAlignment="1">
      <alignment horizontal="right"/>
    </xf>
    <xf numFmtId="164" fontId="4" fillId="0" borderId="23" xfId="0" applyNumberFormat="1" applyFont="1" applyBorder="1"/>
    <xf numFmtId="164" fontId="4" fillId="0" borderId="24" xfId="0" applyNumberFormat="1" applyFont="1" applyBorder="1"/>
    <xf numFmtId="164" fontId="4" fillId="0" borderId="22" xfId="0" applyNumberFormat="1" applyFont="1" applyBorder="1"/>
    <xf numFmtId="0" fontId="0" fillId="0" borderId="0" xfId="0" quotePrefix="1" applyAlignment="1">
      <alignment horizontal="right"/>
    </xf>
    <xf numFmtId="164" fontId="0" fillId="0" borderId="0" xfId="0" applyNumberFormat="1" applyAlignment="1">
      <alignment horizontal="right"/>
    </xf>
    <xf numFmtId="0" fontId="4" fillId="0" borderId="25" xfId="0" applyFont="1" applyBorder="1" applyAlignment="1">
      <alignment horizontal="right"/>
    </xf>
    <xf numFmtId="164" fontId="0" fillId="0" borderId="26" xfId="0" applyNumberFormat="1" applyFont="1" applyBorder="1" applyAlignment="1">
      <alignment horizontal="right"/>
    </xf>
    <xf numFmtId="0" fontId="5" fillId="3" borderId="0" xfId="0" applyFont="1" applyFill="1"/>
    <xf numFmtId="164" fontId="5" fillId="3" borderId="20" xfId="0" applyNumberFormat="1" applyFont="1" applyFill="1" applyBorder="1"/>
    <xf numFmtId="164" fontId="5" fillId="3" borderId="21" xfId="0" applyNumberFormat="1" applyFont="1" applyFill="1" applyBorder="1"/>
    <xf numFmtId="164" fontId="5" fillId="3" borderId="0" xfId="0" applyNumberFormat="1" applyFont="1" applyFill="1"/>
    <xf numFmtId="164" fontId="0" fillId="3" borderId="0" xfId="0" applyNumberFormat="1" applyFill="1"/>
    <xf numFmtId="164" fontId="4" fillId="3" borderId="0" xfId="0" applyNumberFormat="1" applyFont="1" applyFill="1"/>
    <xf numFmtId="0" fontId="0" fillId="3" borderId="0" xfId="0" applyFill="1"/>
    <xf numFmtId="164" fontId="1" fillId="3" borderId="0" xfId="0" applyNumberFormat="1" applyFont="1" applyFill="1"/>
    <xf numFmtId="164" fontId="1" fillId="0" borderId="0" xfId="0" applyNumberFormat="1" applyFont="1"/>
    <xf numFmtId="164" fontId="1" fillId="0" borderId="25" xfId="0" applyNumberFormat="1" applyFont="1" applyBorder="1"/>
    <xf numFmtId="164" fontId="1" fillId="0" borderId="26" xfId="0" applyNumberFormat="1" applyFont="1" applyBorder="1"/>
    <xf numFmtId="164" fontId="1" fillId="0" borderId="27" xfId="0" applyNumberFormat="1" applyFont="1" applyBorder="1"/>
  </cellXfs>
  <cellStyles count="1"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0.000"/>
      <border diagonalUp="0" diagonalDown="0">
        <left/>
        <right style="thin">
          <color indexed="64"/>
        </right>
        <vertic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0.000"/>
      <border diagonalUp="0" diagonalDown="0">
        <left/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0.000"/>
      <border diagonalUp="0" diagonalDown="0">
        <left style="thin">
          <color indexed="64"/>
        </left>
        <right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0.000"/>
      <border diagonalUp="0" diagonalDown="0">
        <left style="thin">
          <color indexed="64"/>
        </left>
        <right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0.000"/>
      <border diagonalUp="0" diagonalDown="0">
        <left/>
        <right style="thin">
          <color indexed="64"/>
        </right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0.000"/>
      <border diagonalUp="0" diagonalDown="0">
        <left style="thin">
          <color indexed="64"/>
        </left>
        <right/>
        <vertic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  <numFmt numFmtId="164" formatCode="0.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scheme val="minor"/>
      </font>
    </dxf>
    <dxf>
      <border outline="0">
        <bottom style="thin">
          <color theme="4"/>
        </bottom>
      </border>
    </dxf>
    <dxf>
      <border outline="0">
        <top style="thin">
          <color theme="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</xdr:colOff>
          <xdr:row>48</xdr:row>
          <xdr:rowOff>114300</xdr:rowOff>
        </xdr:from>
        <xdr:to>
          <xdr:col>12</xdr:col>
          <xdr:colOff>1587500</xdr:colOff>
          <xdr:row>54</xdr:row>
          <xdr:rowOff>25400</xdr:rowOff>
        </xdr:to>
        <xdr:sp macro="" textlink="">
          <xdr:nvSpPr>
            <xdr:cNvPr id="1026" name="Object 5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C362A7-1BC4-9F44-A1CF-6703A30ED3F4}" name="Table3" displayName="Table3" ref="P30:V41" totalsRowShown="0" headerRowDxfId="23">
  <autoFilter ref="P30:V41" xr:uid="{F6C362A7-1BC4-9F44-A1CF-6703A30ED3F4}">
    <filterColumn colId="1">
      <filters>
        <filter val="Management"/>
      </filters>
    </filterColumn>
    <filterColumn colId="4">
      <filters>
        <filter val="Age 1"/>
      </filters>
    </filterColumn>
  </autoFilter>
  <sortState xmlns:xlrd2="http://schemas.microsoft.com/office/spreadsheetml/2017/richdata2" ref="P31:V41">
    <sortCondition ref="V30:V41"/>
  </sortState>
  <tableColumns count="7">
    <tableColumn id="1" xr3:uid="{508B677A-487A-CB44-B752-2400B98E261F}" name="Row"/>
    <tableColumn id="2" xr3:uid="{BF0FE6D7-4ACB-2C4B-82F3-5329E4664752}" name="Occupation"/>
    <tableColumn id="3" xr3:uid="{890710EA-C554-EA4A-9705-261A15F7430C}" name="Gender"/>
    <tableColumn id="5" xr3:uid="{DDD542A0-B444-414D-B14D-FDA1E7639822}" name="Age"/>
    <tableColumn id="8" xr3:uid="{9545E03B-23C7-6041-85F4-B7FE3C19C2AC}" name="Disc Age2"/>
    <tableColumn id="7" xr3:uid="{D0462F30-F75F-AF4F-B28B-D8AEB349E5D1}" name="Salary"/>
    <tableColumn id="9" xr3:uid="{0B5BEB8A-B4F6-834B-ACC8-51DE77AF9E90}" name="Disc Salary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54F0899-3567-BA49-97C7-0F26CCCF4FB2}" name="Table1" displayName="Table1" ref="P7:Y11" totalsRowShown="0">
  <tableColumns count="10">
    <tableColumn id="1" xr3:uid="{2DC56C20-BCBB-224D-A0A5-AC84C422AB91}" name="Split"/>
    <tableColumn id="2" xr3:uid="{44FE05E6-877C-D143-8ADE-A68559B90733}" name="PL" dataDxfId="10"/>
    <tableColumn id="3" xr3:uid="{7E81D9DF-14A4-5745-AA69-B6732B97DA26}" name="PR" dataDxfId="9">
      <calculatedColumnFormula>1-Q8</calculatedColumnFormula>
    </tableColumn>
    <tableColumn id="4" xr3:uid="{D75F110A-67AB-A342-83B3-CB5CF43CADE1}" name="Good" dataDxfId="8"/>
    <tableColumn id="5" xr3:uid="{C3A95600-8275-7641-A6A6-B15828FC0C45}" name="Bad" dataDxfId="7">
      <calculatedColumnFormula>1-S8</calculatedColumnFormula>
    </tableColumn>
    <tableColumn id="6" xr3:uid="{B30B7E5D-AE80-2146-8297-D37F4778940E}" name="Good2" dataDxfId="6"/>
    <tableColumn id="7" xr3:uid="{9A228DE3-E6C7-EA49-9A67-B6351EEB42A1}" name="Bad3" dataDxfId="5">
      <calculatedColumnFormula>1-U8</calculatedColumnFormula>
    </tableColumn>
    <tableColumn id="8" xr3:uid="{CB4E1EDF-1874-F449-B3ED-5368479F2988}" name="2Pl * PR" dataDxfId="4">
      <calculatedColumnFormula>2*Q8*R8</calculatedColumnFormula>
    </tableColumn>
    <tableColumn id="9" xr3:uid="{280E4992-7535-E74B-8918-AF12423E07AB}" name="q(s/t)" dataDxfId="3">
      <calculatedColumnFormula>ABS(S8-U8)+ABS(T8-V8)</calculatedColumnFormula>
    </tableColumn>
    <tableColumn id="10" xr3:uid="{F768B260-81DC-C546-BDD1-3A9332A0B039}" name="Over all" dataDxfId="2">
      <calculatedColumnFormula>W8*X8</calculatedColumnFormula>
    </tableColumn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21023A-39D0-3341-9F49-7DD15149C488}" name="Table2" displayName="Table2" ref="P14:Y19" totalsRowShown="0">
  <tableColumns count="10">
    <tableColumn id="1" xr3:uid="{832F61F5-18C9-444B-95A5-235CF7C579E5}" name="Split"/>
    <tableColumn id="2" xr3:uid="{24A74658-42A1-AD4C-AF0F-3807CEC5B263}" name="PL"/>
    <tableColumn id="3" xr3:uid="{CBCAD919-E92C-FE47-8CC3-0CD5214B91C1}" name="PR">
      <calculatedColumnFormula>1-Q15</calculatedColumnFormula>
    </tableColumn>
    <tableColumn id="4" xr3:uid="{5DF56238-4837-C341-9DB6-18676612D25C}" name="Good"/>
    <tableColumn id="5" xr3:uid="{7BA78284-2B8B-0C42-BFEE-411FCB4C2411}" name="Bad">
      <calculatedColumnFormula>1-S15</calculatedColumnFormula>
    </tableColumn>
    <tableColumn id="6" xr3:uid="{D04C3363-ECF8-B74C-BB24-A2A361207F01}" name="Good2"/>
    <tableColumn id="7" xr3:uid="{BDFA7210-ED61-4C49-AC03-2DEA7A62CF4A}" name="Bad3">
      <calculatedColumnFormula>1-U15</calculatedColumnFormula>
    </tableColumn>
    <tableColumn id="8" xr3:uid="{1653FF39-DE56-054A-8D09-D3DD3A30C12E}" name="2Pl * PR">
      <calculatedColumnFormula>2*Q15*R15</calculatedColumnFormula>
    </tableColumn>
    <tableColumn id="9" xr3:uid="{E308457D-D72C-3C45-8987-060003F06B06}" name="q(s/t)">
      <calculatedColumnFormula>ABS(S15-U15)+ABS(T15-V15)</calculatedColumnFormula>
    </tableColumn>
    <tableColumn id="10" xr3:uid="{6C3FC694-F9A1-A746-9951-1E651C2E4056}" name="Over all">
      <calculatedColumnFormula>W15*X15</calculatedColumnFormula>
    </tableColumn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CAE366-6FC9-2648-846D-BCD829C4731B}" name="Table4" displayName="Table4" ref="P22:Y27" totalsRowShown="0" headerRowDxfId="1" dataDxfId="19" headerRowBorderDxfId="21" tableBorderDxfId="22">
  <autoFilter ref="P22:Y27" xr:uid="{ACCAE366-6FC9-2648-846D-BCD829C4731B}"/>
  <tableColumns count="10">
    <tableColumn id="1" xr3:uid="{DE1AD659-FFF3-9B4E-9772-4E7AD4594270}" name="Split" dataDxfId="20"/>
    <tableColumn id="2" xr3:uid="{ADD94FFB-B4D3-9149-B407-579D4910E3EA}" name="PL" dataDxfId="17"/>
    <tableColumn id="3" xr3:uid="{126E55E3-1C4B-8649-ABB3-0B34FE8ABE8C}" name="PR" dataDxfId="16">
      <calculatedColumnFormula>1-Table4[[#This Row],[PL]]</calculatedColumnFormula>
    </tableColumn>
    <tableColumn id="4" xr3:uid="{6A6D1F70-2020-3846-9806-D06CC581CE3E}" name="Good" dataDxfId="15"/>
    <tableColumn id="5" xr3:uid="{7D2CFC54-9065-0D45-AAC2-FB92E543A83F}" name="Bad" dataDxfId="0">
      <calculatedColumnFormula>SUM(T19:T22)</calculatedColumnFormula>
    </tableColumn>
    <tableColumn id="6" xr3:uid="{EB5FF382-6900-D843-B9B1-FC145BB61933}" name="Good2" dataDxfId="14"/>
    <tableColumn id="7" xr3:uid="{D2C0944F-6217-5E48-87F0-89E7EFDCB837}" name="Bad3" dataDxfId="13">
      <calculatedColumnFormula>1-Table4[[#This Row],[Good2]]</calculatedColumnFormula>
    </tableColumn>
    <tableColumn id="8" xr3:uid="{5F0255AA-94DC-C347-98E2-86A56AAC1CA4}" name="2Pl * PR" dataDxfId="18">
      <calculatedColumnFormula>2*Table4[[#This Row],[PL]]*Table4[[#This Row],[PR]]</calculatedColumnFormula>
    </tableColumn>
    <tableColumn id="9" xr3:uid="{E01B406B-87AA-2245-8CF5-CC032497AECE}" name="q(s/t)" dataDxfId="12">
      <calculatedColumnFormula>ABS(S23-U23)+ABS(T23-V23)</calculatedColumnFormula>
    </tableColumn>
    <tableColumn id="10" xr3:uid="{DA50921A-F882-764E-9AD1-CC75C1299284}" name="Over all" dataDxfId="11">
      <calculatedColumnFormula>Table4[[#This Row],[q(s/t)]]*Table4[[#This Row],[2Pl * PR]]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6:Y44"/>
  <sheetViews>
    <sheetView tabSelected="1" topLeftCell="C4" workbookViewId="0">
      <selection activeCell="Q9" sqref="Q9"/>
    </sheetView>
  </sheetViews>
  <sheetFormatPr baseColWidth="10" defaultColWidth="8.83203125" defaultRowHeight="15" x14ac:dyDescent="0.2"/>
  <cols>
    <col min="4" max="4" width="4.6640625" customWidth="1"/>
    <col min="5" max="5" width="14" customWidth="1"/>
    <col min="6" max="6" width="12.1640625" bestFit="1" customWidth="1"/>
    <col min="9" max="9" width="10.6640625" customWidth="1"/>
    <col min="10" max="10" width="11.5" customWidth="1"/>
    <col min="12" max="12" width="12.5" customWidth="1"/>
    <col min="13" max="13" width="21.83203125" customWidth="1"/>
    <col min="14" max="14" width="15.1640625" bestFit="1" customWidth="1"/>
    <col min="16" max="16" width="17.33203125" bestFit="1" customWidth="1"/>
    <col min="17" max="17" width="12.5" bestFit="1" customWidth="1"/>
    <col min="18" max="18" width="9.5" bestFit="1" customWidth="1"/>
    <col min="19" max="19" width="10.1640625" bestFit="1" customWidth="1"/>
    <col min="20" max="20" width="6.6640625" bestFit="1" customWidth="1"/>
    <col min="21" max="21" width="11.6640625" bestFit="1" customWidth="1"/>
    <col min="22" max="22" width="8.1640625" bestFit="1" customWidth="1"/>
    <col min="23" max="23" width="9.6640625" bestFit="1" customWidth="1"/>
    <col min="24" max="24" width="7.83203125" bestFit="1" customWidth="1"/>
    <col min="25" max="25" width="12.6640625" bestFit="1" customWidth="1"/>
  </cols>
  <sheetData>
    <row r="6" spans="5:25" ht="16" thickBot="1" x14ac:dyDescent="0.25"/>
    <row r="7" spans="5:25" ht="16" thickBot="1" x14ac:dyDescent="0.25">
      <c r="E7" s="11"/>
      <c r="F7" s="11"/>
      <c r="G7" s="12"/>
      <c r="H7" s="50" t="s">
        <v>7</v>
      </c>
      <c r="I7" s="51"/>
      <c r="J7" s="52" t="s">
        <v>8</v>
      </c>
      <c r="K7" s="53"/>
      <c r="L7" s="12"/>
      <c r="M7" s="12"/>
      <c r="N7" s="13"/>
      <c r="P7" t="s">
        <v>1</v>
      </c>
      <c r="Q7" t="s">
        <v>4</v>
      </c>
      <c r="R7" t="s">
        <v>5</v>
      </c>
      <c r="S7" t="s">
        <v>14</v>
      </c>
      <c r="T7" t="s">
        <v>15</v>
      </c>
      <c r="U7" t="s">
        <v>57</v>
      </c>
      <c r="V7" t="s">
        <v>58</v>
      </c>
      <c r="W7" t="s">
        <v>10</v>
      </c>
      <c r="X7" t="s">
        <v>29</v>
      </c>
      <c r="Y7" t="s">
        <v>16</v>
      </c>
    </row>
    <row r="8" spans="5:25" ht="16" thickBot="1" x14ac:dyDescent="0.25">
      <c r="E8" s="15" t="s">
        <v>1</v>
      </c>
      <c r="F8" s="20" t="s">
        <v>4</v>
      </c>
      <c r="G8" s="21" t="s">
        <v>5</v>
      </c>
      <c r="H8" s="17" t="s">
        <v>14</v>
      </c>
      <c r="I8" s="18" t="s">
        <v>15</v>
      </c>
      <c r="J8" s="17" t="s">
        <v>14</v>
      </c>
      <c r="K8" s="18" t="s">
        <v>15</v>
      </c>
      <c r="L8" s="16" t="s">
        <v>10</v>
      </c>
      <c r="M8" s="16" t="s">
        <v>29</v>
      </c>
      <c r="N8" s="19" t="s">
        <v>16</v>
      </c>
      <c r="Q8" s="69" t="s">
        <v>61</v>
      </c>
      <c r="R8" s="69" t="s">
        <v>62</v>
      </c>
      <c r="S8" s="57">
        <v>2</v>
      </c>
      <c r="T8" s="57">
        <v>3</v>
      </c>
      <c r="U8" s="57"/>
      <c r="V8" s="57"/>
      <c r="W8" s="57"/>
      <c r="X8" s="57"/>
      <c r="Y8" s="57" t="s">
        <v>30</v>
      </c>
    </row>
    <row r="9" spans="5:25" x14ac:dyDescent="0.2">
      <c r="E9" s="3" t="s">
        <v>17</v>
      </c>
      <c r="F9" s="5" t="s">
        <v>2</v>
      </c>
      <c r="G9" s="6" t="s">
        <v>3</v>
      </c>
      <c r="H9" s="5" t="s">
        <v>6</v>
      </c>
      <c r="I9" s="6" t="s">
        <v>12</v>
      </c>
      <c r="J9" s="5" t="s">
        <v>9</v>
      </c>
      <c r="K9" s="6" t="s">
        <v>13</v>
      </c>
      <c r="L9" s="1" t="s">
        <v>11</v>
      </c>
      <c r="M9" s="1" t="s">
        <v>28</v>
      </c>
      <c r="N9" s="10" t="s">
        <v>30</v>
      </c>
      <c r="P9" t="s">
        <v>59</v>
      </c>
      <c r="Q9" s="70">
        <f>5/11</f>
        <v>0.45454545454545453</v>
      </c>
      <c r="R9" s="70">
        <f>1-Q9</f>
        <v>0.54545454545454541</v>
      </c>
      <c r="S9" s="70">
        <f>2/5</f>
        <v>0.4</v>
      </c>
      <c r="T9" s="70">
        <f>1-S9</f>
        <v>0.6</v>
      </c>
      <c r="U9" s="70">
        <v>0</v>
      </c>
      <c r="V9" s="70">
        <f>1-U9</f>
        <v>1</v>
      </c>
      <c r="W9" s="70">
        <f>2*Q9*R9</f>
        <v>0.49586776859504128</v>
      </c>
      <c r="X9" s="70">
        <f>ABS(S9-U9)+ABS(T9-V9)</f>
        <v>0.8</v>
      </c>
      <c r="Y9" s="70">
        <f>W9*X9</f>
        <v>0.39669421487603307</v>
      </c>
    </row>
    <row r="10" spans="5:25" ht="16" thickBot="1" x14ac:dyDescent="0.25">
      <c r="E10" s="4"/>
      <c r="F10" s="8">
        <f>3/8</f>
        <v>0.375</v>
      </c>
      <c r="G10" s="9">
        <f>1-F10</f>
        <v>0.625</v>
      </c>
      <c r="H10" s="8">
        <f>1/3</f>
        <v>0.33333333333333331</v>
      </c>
      <c r="I10" s="9">
        <f>1-H10</f>
        <v>0.66666666666666674</v>
      </c>
      <c r="J10" s="8">
        <f>4/5</f>
        <v>0.8</v>
      </c>
      <c r="K10" s="9">
        <f>1-J10</f>
        <v>0.19999999999999996</v>
      </c>
      <c r="L10" s="7">
        <f>2*F10*G10</f>
        <v>0.46875</v>
      </c>
      <c r="M10" s="7">
        <f>ABS(H10-J10)+ABS(I10-K10)</f>
        <v>0.93333333333333357</v>
      </c>
      <c r="N10" s="48">
        <f>L10*M10</f>
        <v>0.43750000000000011</v>
      </c>
      <c r="P10" t="s">
        <v>60</v>
      </c>
      <c r="Q10" s="57">
        <v>0</v>
      </c>
      <c r="R10" s="57">
        <f>1-Q10</f>
        <v>1</v>
      </c>
      <c r="S10" s="57">
        <v>0</v>
      </c>
      <c r="T10" s="57">
        <f>1-S10</f>
        <v>1</v>
      </c>
      <c r="U10" s="57">
        <f>2/5</f>
        <v>0.4</v>
      </c>
      <c r="V10" s="57">
        <f>1-U10</f>
        <v>0.6</v>
      </c>
      <c r="W10" s="57">
        <f>2*Q10*R10</f>
        <v>0</v>
      </c>
      <c r="X10" s="57">
        <f>ABS(S10-U10)+ABS(T10-V10)</f>
        <v>0.8</v>
      </c>
      <c r="Y10" s="57">
        <f>W10*X10</f>
        <v>0</v>
      </c>
    </row>
    <row r="11" spans="5:25" ht="16" thickBot="1" x14ac:dyDescent="0.25">
      <c r="E11" s="33" t="s">
        <v>18</v>
      </c>
      <c r="F11" s="34">
        <f>3/8</f>
        <v>0.375</v>
      </c>
      <c r="G11" s="35">
        <f>1-F11</f>
        <v>0.625</v>
      </c>
      <c r="H11" s="34">
        <v>1</v>
      </c>
      <c r="I11" s="35">
        <f>1-H11</f>
        <v>0</v>
      </c>
      <c r="J11" s="34">
        <f>2/5</f>
        <v>0.4</v>
      </c>
      <c r="K11" s="35">
        <f>1-J11</f>
        <v>0.6</v>
      </c>
      <c r="L11" s="36">
        <f>2*F11*G11</f>
        <v>0.46875</v>
      </c>
      <c r="M11" s="36">
        <f>ABS(H11-J11)+ABS(I11-K11)</f>
        <v>1.2</v>
      </c>
      <c r="N11" s="56">
        <f>L11*M11</f>
        <v>0.5625</v>
      </c>
      <c r="P11" s="71" t="s">
        <v>71</v>
      </c>
      <c r="Q11" s="72">
        <f>SUM(Q9:Q10)</f>
        <v>0.45454545454545453</v>
      </c>
      <c r="R11" s="72">
        <f t="shared" ref="R11:Y11" si="0">SUM(R9:R10)</f>
        <v>1.5454545454545454</v>
      </c>
      <c r="S11" s="72">
        <f t="shared" si="0"/>
        <v>0.4</v>
      </c>
      <c r="T11" s="72">
        <f t="shared" si="0"/>
        <v>1.6</v>
      </c>
      <c r="U11" s="72">
        <f t="shared" si="0"/>
        <v>0.4</v>
      </c>
      <c r="V11" s="72">
        <f t="shared" si="0"/>
        <v>1.6</v>
      </c>
      <c r="W11" s="72">
        <f t="shared" si="0"/>
        <v>0.49586776859504128</v>
      </c>
      <c r="X11" s="72">
        <f t="shared" si="0"/>
        <v>1.6</v>
      </c>
      <c r="Y11" s="72">
        <f t="shared" si="0"/>
        <v>0.39669421487603307</v>
      </c>
    </row>
    <row r="12" spans="5:25" ht="16" thickBot="1" x14ac:dyDescent="0.25">
      <c r="E12" s="32" t="s">
        <v>19</v>
      </c>
      <c r="F12" s="34">
        <f>2/8</f>
        <v>0.25</v>
      </c>
      <c r="G12" s="35">
        <f>1-F12</f>
        <v>0.75</v>
      </c>
      <c r="H12" s="34">
        <f>1/2</f>
        <v>0.5</v>
      </c>
      <c r="I12" s="35">
        <f>1-H12</f>
        <v>0.5</v>
      </c>
      <c r="J12" s="34">
        <f>4/6</f>
        <v>0.66666666666666663</v>
      </c>
      <c r="K12" s="35">
        <f>1-J12</f>
        <v>0.33333333333333337</v>
      </c>
      <c r="L12" s="36">
        <f>2*F12*G12</f>
        <v>0.375</v>
      </c>
      <c r="M12" s="36">
        <f>ABS(H12-J12)+ABS(I12-K12)</f>
        <v>0.33333333333333326</v>
      </c>
      <c r="N12" s="37">
        <f>L12*M12</f>
        <v>0.12499999999999997</v>
      </c>
    </row>
    <row r="13" spans="5:25" ht="16" thickBot="1" x14ac:dyDescent="0.25"/>
    <row r="14" spans="5:25" ht="16" thickBot="1" x14ac:dyDescent="0.25">
      <c r="E14" s="15" t="s">
        <v>1</v>
      </c>
      <c r="F14" s="20" t="s">
        <v>4</v>
      </c>
      <c r="G14" s="21" t="s">
        <v>5</v>
      </c>
      <c r="H14" s="17" t="s">
        <v>14</v>
      </c>
      <c r="I14" s="18" t="s">
        <v>15</v>
      </c>
      <c r="J14" s="17" t="s">
        <v>14</v>
      </c>
      <c r="K14" s="18" t="s">
        <v>15</v>
      </c>
      <c r="L14" s="16" t="s">
        <v>10</v>
      </c>
      <c r="M14" s="16" t="s">
        <v>29</v>
      </c>
      <c r="N14" s="19" t="s">
        <v>16</v>
      </c>
      <c r="P14" t="s">
        <v>1</v>
      </c>
      <c r="Q14" t="s">
        <v>4</v>
      </c>
      <c r="R14" t="s">
        <v>5</v>
      </c>
      <c r="S14" t="s">
        <v>14</v>
      </c>
      <c r="T14" t="s">
        <v>15</v>
      </c>
      <c r="U14" t="s">
        <v>57</v>
      </c>
      <c r="V14" t="s">
        <v>58</v>
      </c>
      <c r="W14" t="s">
        <v>10</v>
      </c>
      <c r="X14" t="s">
        <v>29</v>
      </c>
      <c r="Y14" t="s">
        <v>16</v>
      </c>
    </row>
    <row r="15" spans="5:25" x14ac:dyDescent="0.2">
      <c r="E15" s="31" t="s">
        <v>31</v>
      </c>
      <c r="F15" s="38" t="s">
        <v>34</v>
      </c>
      <c r="G15" s="39" t="s">
        <v>35</v>
      </c>
      <c r="H15" s="38">
        <v>0</v>
      </c>
      <c r="I15" s="39">
        <v>1</v>
      </c>
      <c r="J15" s="38"/>
      <c r="K15" s="39"/>
      <c r="L15" s="40"/>
      <c r="M15" s="40"/>
      <c r="N15" s="41" t="s">
        <v>30</v>
      </c>
      <c r="Q15" s="57" t="s">
        <v>54</v>
      </c>
      <c r="R15" s="57" t="s">
        <v>55</v>
      </c>
      <c r="S15" s="57">
        <v>0</v>
      </c>
      <c r="T15" s="57">
        <v>1</v>
      </c>
      <c r="U15" s="57"/>
      <c r="V15" s="57"/>
      <c r="W15" s="57"/>
      <c r="X15" s="57"/>
      <c r="Y15" t="s">
        <v>30</v>
      </c>
    </row>
    <row r="16" spans="5:25" ht="16" thickBot="1" x14ac:dyDescent="0.25">
      <c r="E16" s="32"/>
      <c r="F16" s="38">
        <f>2/8</f>
        <v>0.25</v>
      </c>
      <c r="G16" s="42">
        <f>1-F16</f>
        <v>0.75</v>
      </c>
      <c r="H16" s="43">
        <v>0</v>
      </c>
      <c r="I16" s="42">
        <f>1-H16</f>
        <v>1</v>
      </c>
      <c r="J16" s="43">
        <f>5/6</f>
        <v>0.83333333333333337</v>
      </c>
      <c r="K16" s="42">
        <f>1-J16</f>
        <v>0.16666666666666663</v>
      </c>
      <c r="L16" s="44">
        <f>2*F16*G16</f>
        <v>0.375</v>
      </c>
      <c r="M16" s="44">
        <f>ABS(H16-J16)+ABS(I16-K16)</f>
        <v>1.6666666666666667</v>
      </c>
      <c r="N16" s="47">
        <f>L16*M16</f>
        <v>0.625</v>
      </c>
      <c r="P16" s="79" t="s">
        <v>63</v>
      </c>
      <c r="Q16" s="77">
        <f>2/4</f>
        <v>0.5</v>
      </c>
      <c r="R16" s="77">
        <f>1-Q16</f>
        <v>0.5</v>
      </c>
      <c r="S16" s="77">
        <v>0</v>
      </c>
      <c r="T16" s="77">
        <f>1-S16</f>
        <v>1</v>
      </c>
      <c r="U16" s="77">
        <f>2/2</f>
        <v>1</v>
      </c>
      <c r="V16" s="77">
        <f>1-U16</f>
        <v>0</v>
      </c>
      <c r="W16" s="77">
        <f>2*Q16*R16</f>
        <v>0.5</v>
      </c>
      <c r="X16" s="77">
        <f>ABS(S16-U16)+ABS(T16-V16)</f>
        <v>2</v>
      </c>
      <c r="Y16" s="80">
        <f>W16*X16</f>
        <v>1</v>
      </c>
    </row>
    <row r="17" spans="5:25" ht="16" thickBot="1" x14ac:dyDescent="0.25">
      <c r="E17" s="33" t="s">
        <v>32</v>
      </c>
      <c r="F17" s="45">
        <f>4/8</f>
        <v>0.5</v>
      </c>
      <c r="G17" s="46">
        <f>1-F17</f>
        <v>0.5</v>
      </c>
      <c r="H17" s="46">
        <f>3/4</f>
        <v>0.75</v>
      </c>
      <c r="I17" s="46">
        <f>1-H17</f>
        <v>0.25</v>
      </c>
      <c r="J17" s="46">
        <v>0.5</v>
      </c>
      <c r="K17" s="46">
        <f>1-J17</f>
        <v>0.5</v>
      </c>
      <c r="L17" s="46">
        <f>2*F17*G17</f>
        <v>0.5</v>
      </c>
      <c r="M17" s="46">
        <f>ABS(H17-J17)+ABS(I17-K17)</f>
        <v>0.5</v>
      </c>
      <c r="N17" s="46">
        <f>L17*M17</f>
        <v>0.25</v>
      </c>
      <c r="P17" t="s">
        <v>64</v>
      </c>
      <c r="Q17" s="49">
        <f>1/4</f>
        <v>0.25</v>
      </c>
      <c r="R17" s="49">
        <f>1-Q17</f>
        <v>0.75</v>
      </c>
      <c r="S17" s="49">
        <f>1/1</f>
        <v>1</v>
      </c>
      <c r="T17" s="49">
        <f>1-S17</f>
        <v>0</v>
      </c>
      <c r="U17" s="49">
        <f>1/3</f>
        <v>0.33333333333333331</v>
      </c>
      <c r="V17" s="49">
        <f>1-U17</f>
        <v>0.66666666666666674</v>
      </c>
      <c r="W17" s="49">
        <f>2*Q17*R17</f>
        <v>0.375</v>
      </c>
      <c r="X17" s="49">
        <f>ABS(S17-U17)+ABS(T17-V17)</f>
        <v>1.3333333333333335</v>
      </c>
      <c r="Y17" s="81">
        <f>W17*X17</f>
        <v>0.5</v>
      </c>
    </row>
    <row r="18" spans="5:25" ht="16" thickBot="1" x14ac:dyDescent="0.25">
      <c r="E18" s="32" t="s">
        <v>33</v>
      </c>
      <c r="F18" s="45">
        <f>2/8</f>
        <v>0.25</v>
      </c>
      <c r="G18" s="46">
        <f>1-F18</f>
        <v>0.75</v>
      </c>
      <c r="H18" s="46">
        <v>1</v>
      </c>
      <c r="I18" s="46">
        <f>1-H18</f>
        <v>0</v>
      </c>
      <c r="J18" s="46">
        <f>3/6</f>
        <v>0.5</v>
      </c>
      <c r="K18" s="46">
        <f>1-J18</f>
        <v>0.5</v>
      </c>
      <c r="L18" s="46">
        <f>2*F18*G18</f>
        <v>0.375</v>
      </c>
      <c r="M18" s="46">
        <f>ABS(H18-J18)+ABS(I18-K18)</f>
        <v>1</v>
      </c>
      <c r="N18" s="46">
        <f>L18*M18</f>
        <v>0.375</v>
      </c>
      <c r="P18" t="s">
        <v>65</v>
      </c>
      <c r="Q18" s="49">
        <f>1/4</f>
        <v>0.25</v>
      </c>
      <c r="R18" s="49">
        <f>1-Q18</f>
        <v>0.75</v>
      </c>
      <c r="S18" s="49">
        <f>1/1</f>
        <v>1</v>
      </c>
      <c r="T18" s="49">
        <f>1-S18</f>
        <v>0</v>
      </c>
      <c r="U18" s="49">
        <f>1/3</f>
        <v>0.33333333333333331</v>
      </c>
      <c r="V18" s="49">
        <f>1-U18</f>
        <v>0.66666666666666674</v>
      </c>
      <c r="W18" s="49">
        <f>2*Q18*R18</f>
        <v>0.375</v>
      </c>
      <c r="X18" s="49">
        <f>ABS(S18-U18)+ABS(T18-V18)</f>
        <v>1.3333333333333335</v>
      </c>
      <c r="Y18" s="81">
        <f>W18*X18</f>
        <v>0.5</v>
      </c>
    </row>
    <row r="19" spans="5:25" x14ac:dyDescent="0.2">
      <c r="P19" s="71" t="s">
        <v>71</v>
      </c>
      <c r="Q19" s="83">
        <f>SUM(Q16:Q18)</f>
        <v>1</v>
      </c>
      <c r="R19" s="84">
        <f>SUM(R16:R18)</f>
        <v>2</v>
      </c>
      <c r="S19" s="83">
        <f>SUM(S16:S18)</f>
        <v>2</v>
      </c>
      <c r="T19" s="84">
        <f>SUM(T16:T18)</f>
        <v>1</v>
      </c>
      <c r="U19" s="83">
        <f>SUM(U16:U18)</f>
        <v>1.6666666666666665</v>
      </c>
      <c r="V19" s="84">
        <f>SUM(V16:V18)</f>
        <v>1.3333333333333335</v>
      </c>
      <c r="W19" s="82">
        <f>SUM(W16:W18)</f>
        <v>1.25</v>
      </c>
      <c r="X19" s="82">
        <f>SUM(X16:X18)</f>
        <v>4.666666666666667</v>
      </c>
      <c r="Y19" s="82">
        <f>SUM(Y16:Y18)</f>
        <v>2</v>
      </c>
    </row>
    <row r="20" spans="5:25" x14ac:dyDescent="0.2">
      <c r="G20" t="s">
        <v>0</v>
      </c>
    </row>
    <row r="22" spans="5:25" x14ac:dyDescent="0.2">
      <c r="P22" s="59" t="s">
        <v>1</v>
      </c>
      <c r="Q22" s="60" t="s">
        <v>4</v>
      </c>
      <c r="R22" s="61" t="s">
        <v>5</v>
      </c>
      <c r="S22" s="60" t="s">
        <v>14</v>
      </c>
      <c r="T22" s="61" t="s">
        <v>15</v>
      </c>
      <c r="U22" s="60" t="s">
        <v>57</v>
      </c>
      <c r="V22" s="61" t="s">
        <v>58</v>
      </c>
      <c r="W22" s="59" t="s">
        <v>10</v>
      </c>
      <c r="X22" s="59" t="s">
        <v>29</v>
      </c>
      <c r="Y22" s="59" t="s">
        <v>16</v>
      </c>
    </row>
    <row r="23" spans="5:25" x14ac:dyDescent="0.2">
      <c r="P23" s="54" t="s">
        <v>67</v>
      </c>
      <c r="Q23" s="62">
        <f>3/11</f>
        <v>0.27272727272727271</v>
      </c>
      <c r="R23" s="63">
        <f>1-Table4[[#This Row],[PL]]</f>
        <v>0.72727272727272729</v>
      </c>
      <c r="S23" s="62">
        <v>0</v>
      </c>
      <c r="T23" s="63">
        <f>1-Table4[[#This Row],[Good]]</f>
        <v>1</v>
      </c>
      <c r="U23" s="62">
        <f>2/8</f>
        <v>0.25</v>
      </c>
      <c r="V23" s="63">
        <f>1-Table4[[#This Row],[Good2]]</f>
        <v>0.75</v>
      </c>
      <c r="W23" s="58">
        <f>2*Table4[[#This Row],[PL]]*Table4[[#This Row],[PR]]</f>
        <v>0.39669421487603301</v>
      </c>
      <c r="X23" s="49">
        <f t="shared" ref="X23:X26" si="1">ABS(S23-U23)+ABS(T23-V23)</f>
        <v>0.5</v>
      </c>
      <c r="Y23" s="64">
        <f>Table4[[#This Row],[q(s/t)]]*Table4[[#This Row],[2Pl * PR]]</f>
        <v>0.19834710743801651</v>
      </c>
    </row>
    <row r="24" spans="5:25" x14ac:dyDescent="0.2">
      <c r="P24" s="73" t="s">
        <v>68</v>
      </c>
      <c r="Q24" s="74">
        <f>4/11</f>
        <v>0.36363636363636365</v>
      </c>
      <c r="R24" s="75">
        <f>1-Table4[[#This Row],[PL]]</f>
        <v>0.63636363636363635</v>
      </c>
      <c r="S24" s="74">
        <f>2/4</f>
        <v>0.5</v>
      </c>
      <c r="T24" s="75">
        <f>1-Table4[[#This Row],[Good]]</f>
        <v>0.5</v>
      </c>
      <c r="U24" s="74">
        <v>0</v>
      </c>
      <c r="V24" s="75">
        <f>1-Table4[[#This Row],[Good2]]</f>
        <v>1</v>
      </c>
      <c r="W24" s="76">
        <f>2*Table4[[#This Row],[PL]]*Table4[[#This Row],[PR]]</f>
        <v>0.46280991735537191</v>
      </c>
      <c r="X24" s="77">
        <f t="shared" si="1"/>
        <v>1</v>
      </c>
      <c r="Y24" s="78">
        <f>Table4[[#This Row],[q(s/t)]]*Table4[[#This Row],[2Pl * PR]]</f>
        <v>0.46280991735537191</v>
      </c>
    </row>
    <row r="25" spans="5:25" x14ac:dyDescent="0.2">
      <c r="P25" s="55" t="s">
        <v>69</v>
      </c>
      <c r="Q25" s="62">
        <f>2/11</f>
        <v>0.18181818181818182</v>
      </c>
      <c r="R25" s="63">
        <f>1-Table4[[#This Row],[PL]]</f>
        <v>0.81818181818181812</v>
      </c>
      <c r="S25" s="62">
        <v>0</v>
      </c>
      <c r="T25" s="63">
        <f>1-Table4[[#This Row],[Good]]</f>
        <v>1</v>
      </c>
      <c r="U25" s="62">
        <f>2/8</f>
        <v>0.25</v>
      </c>
      <c r="V25" s="63">
        <f>1-Table4[[#This Row],[Good2]]</f>
        <v>0.75</v>
      </c>
      <c r="W25" s="58">
        <f>2*Table4[[#This Row],[PL]]*Table4[[#This Row],[PR]]</f>
        <v>0.2975206611570248</v>
      </c>
      <c r="X25" s="49">
        <f t="shared" si="1"/>
        <v>0.5</v>
      </c>
      <c r="Y25" s="64">
        <f>Table4[[#This Row],[q(s/t)]]*Table4[[#This Row],[2Pl * PR]]</f>
        <v>0.1487603305785124</v>
      </c>
    </row>
    <row r="26" spans="5:25" x14ac:dyDescent="0.2">
      <c r="P26" s="55" t="s">
        <v>70</v>
      </c>
      <c r="Q26" s="62">
        <f>2/11</f>
        <v>0.18181818181818182</v>
      </c>
      <c r="R26" s="63">
        <f>1-Table4[[#This Row],[PL]]</f>
        <v>0.81818181818181812</v>
      </c>
      <c r="S26" s="62">
        <v>0</v>
      </c>
      <c r="T26" s="63">
        <f>1-Table4[[#This Row],[Good]]</f>
        <v>1</v>
      </c>
      <c r="U26" s="62">
        <f>2/9</f>
        <v>0.22222222222222221</v>
      </c>
      <c r="V26" s="63">
        <f>1-Table4[[#This Row],[Good2]]</f>
        <v>0.77777777777777779</v>
      </c>
      <c r="W26" s="58">
        <f>2*Table4[[#This Row],[PL]]*Table4[[#This Row],[PR]]</f>
        <v>0.2975206611570248</v>
      </c>
      <c r="X26" s="49">
        <f t="shared" si="1"/>
        <v>0.44444444444444442</v>
      </c>
      <c r="Y26" s="64">
        <f>Table4[[#This Row],[q(s/t)]]*Table4[[#This Row],[2Pl * PR]]</f>
        <v>0.13223140495867769</v>
      </c>
    </row>
    <row r="27" spans="5:25" ht="16" thickBot="1" x14ac:dyDescent="0.25">
      <c r="P27" s="65" t="s">
        <v>71</v>
      </c>
      <c r="Q27" s="66">
        <f>SUM(Q23:Q26)</f>
        <v>1</v>
      </c>
      <c r="R27" s="67">
        <f>SUM(R23:R26)</f>
        <v>3</v>
      </c>
      <c r="S27" s="66">
        <f>SUM(S23:S26)</f>
        <v>0.5</v>
      </c>
      <c r="T27" s="67">
        <f>SUM(T23:T26)</f>
        <v>3.5</v>
      </c>
      <c r="U27" s="66">
        <f>SUM(U23:U26)</f>
        <v>0.72222222222222221</v>
      </c>
      <c r="V27" s="67">
        <f>SUM(V23:V26)</f>
        <v>3.2777777777777777</v>
      </c>
      <c r="W27" s="68">
        <f>SUM(W23:W26)</f>
        <v>1.4545454545454546</v>
      </c>
      <c r="X27" s="68">
        <f>SUM(X23:X26)</f>
        <v>2.4444444444444446</v>
      </c>
      <c r="Y27" s="68">
        <f>SUM(Y23:Y26)</f>
        <v>0.94214876033057848</v>
      </c>
    </row>
    <row r="28" spans="5:25" ht="16" thickTop="1" x14ac:dyDescent="0.2"/>
    <row r="30" spans="5:25" ht="16" thickBot="1" x14ac:dyDescent="0.25">
      <c r="P30" s="22" t="s">
        <v>56</v>
      </c>
      <c r="Q30" s="22" t="s">
        <v>36</v>
      </c>
      <c r="R30" s="22" t="s">
        <v>37</v>
      </c>
      <c r="S30" s="22" t="s">
        <v>38</v>
      </c>
      <c r="T30" s="22" t="s">
        <v>66</v>
      </c>
      <c r="U30" s="22" t="s">
        <v>39</v>
      </c>
      <c r="V30" s="22" t="s">
        <v>50</v>
      </c>
    </row>
    <row r="31" spans="5:25" ht="16" hidden="1" thickBot="1" x14ac:dyDescent="0.25">
      <c r="P31">
        <v>2</v>
      </c>
      <c r="Q31" t="s">
        <v>40</v>
      </c>
      <c r="R31" t="s">
        <v>42</v>
      </c>
      <c r="S31">
        <v>25</v>
      </c>
      <c r="T31" t="s">
        <v>51</v>
      </c>
      <c r="U31">
        <v>25000</v>
      </c>
      <c r="V31" t="s">
        <v>46</v>
      </c>
    </row>
    <row r="32" spans="5:25" ht="16" hidden="1" thickBot="1" x14ac:dyDescent="0.25">
      <c r="P32">
        <v>11</v>
      </c>
      <c r="Q32" t="s">
        <v>44</v>
      </c>
      <c r="R32" t="s">
        <v>42</v>
      </c>
      <c r="S32">
        <v>25</v>
      </c>
      <c r="T32" t="s">
        <v>51</v>
      </c>
      <c r="U32">
        <v>25000</v>
      </c>
      <c r="V32" t="s">
        <v>46</v>
      </c>
    </row>
    <row r="33" spans="5:22" ht="16" hidden="1" thickBot="1" x14ac:dyDescent="0.25">
      <c r="P33">
        <v>3</v>
      </c>
      <c r="Q33" t="s">
        <v>40</v>
      </c>
      <c r="R33" t="s">
        <v>42</v>
      </c>
      <c r="S33">
        <v>33</v>
      </c>
      <c r="T33" t="s">
        <v>52</v>
      </c>
      <c r="U33">
        <v>35000</v>
      </c>
      <c r="V33" t="s">
        <v>47</v>
      </c>
    </row>
    <row r="34" spans="5:22" ht="16" hidden="1" thickBot="1" x14ac:dyDescent="0.25">
      <c r="P34">
        <v>9</v>
      </c>
      <c r="Q34" t="s">
        <v>45</v>
      </c>
      <c r="R34" t="s">
        <v>42</v>
      </c>
      <c r="S34">
        <v>30</v>
      </c>
      <c r="T34" t="s">
        <v>51</v>
      </c>
      <c r="U34">
        <v>40000</v>
      </c>
      <c r="V34" t="s">
        <v>47</v>
      </c>
    </row>
    <row r="35" spans="5:22" ht="16" hidden="1" thickBot="1" x14ac:dyDescent="0.25">
      <c r="P35">
        <v>10</v>
      </c>
      <c r="Q35" t="s">
        <v>44</v>
      </c>
      <c r="R35" t="s">
        <v>41</v>
      </c>
      <c r="S35">
        <v>50</v>
      </c>
      <c r="T35" t="s">
        <v>53</v>
      </c>
      <c r="U35">
        <v>40000</v>
      </c>
      <c r="V35" t="s">
        <v>47</v>
      </c>
    </row>
    <row r="36" spans="5:22" ht="20" hidden="1" thickBot="1" x14ac:dyDescent="0.3">
      <c r="E36" s="28" t="s">
        <v>25</v>
      </c>
      <c r="F36" s="29" t="s">
        <v>20</v>
      </c>
      <c r="G36" s="29" t="s">
        <v>24</v>
      </c>
      <c r="H36" s="29" t="s">
        <v>26</v>
      </c>
      <c r="I36" s="30" t="s">
        <v>27</v>
      </c>
      <c r="P36">
        <v>1</v>
      </c>
      <c r="Q36" t="s">
        <v>40</v>
      </c>
      <c r="R36" t="s">
        <v>41</v>
      </c>
      <c r="S36">
        <v>45</v>
      </c>
      <c r="T36" t="s">
        <v>53</v>
      </c>
      <c r="U36">
        <v>48000</v>
      </c>
      <c r="V36" t="s">
        <v>48</v>
      </c>
    </row>
    <row r="37" spans="5:22" x14ac:dyDescent="0.2">
      <c r="E37" s="14">
        <v>1</v>
      </c>
      <c r="F37" s="23" t="s">
        <v>22</v>
      </c>
      <c r="G37" s="23" t="s">
        <v>23</v>
      </c>
      <c r="H37" s="23">
        <v>75</v>
      </c>
      <c r="I37" s="24" t="s">
        <v>14</v>
      </c>
      <c r="P37">
        <v>4</v>
      </c>
      <c r="Q37" t="s">
        <v>43</v>
      </c>
      <c r="R37" t="s">
        <v>42</v>
      </c>
      <c r="S37">
        <v>25</v>
      </c>
      <c r="T37" t="s">
        <v>51</v>
      </c>
      <c r="U37">
        <v>45000</v>
      </c>
      <c r="V37" t="s">
        <v>48</v>
      </c>
    </row>
    <row r="38" spans="5:22" x14ac:dyDescent="0.2">
      <c r="E38" s="14">
        <v>2</v>
      </c>
      <c r="F38" s="2" t="s">
        <v>21</v>
      </c>
      <c r="G38" s="2" t="s">
        <v>21</v>
      </c>
      <c r="H38" s="2">
        <v>50</v>
      </c>
      <c r="I38" s="25" t="s">
        <v>15</v>
      </c>
      <c r="P38">
        <v>6</v>
      </c>
      <c r="Q38" t="s">
        <v>43</v>
      </c>
      <c r="R38" t="s">
        <v>42</v>
      </c>
      <c r="S38">
        <v>26</v>
      </c>
      <c r="T38" t="s">
        <v>51</v>
      </c>
      <c r="U38">
        <v>45000</v>
      </c>
      <c r="V38" t="s">
        <v>48</v>
      </c>
    </row>
    <row r="39" spans="5:22" hidden="1" x14ac:dyDescent="0.2">
      <c r="E39" s="14">
        <v>3</v>
      </c>
      <c r="F39" s="2" t="s">
        <v>23</v>
      </c>
      <c r="G39" s="2" t="s">
        <v>22</v>
      </c>
      <c r="H39" s="2">
        <v>25</v>
      </c>
      <c r="I39" s="25" t="s">
        <v>15</v>
      </c>
      <c r="P39">
        <v>8</v>
      </c>
      <c r="Q39" t="s">
        <v>45</v>
      </c>
      <c r="R39" t="s">
        <v>41</v>
      </c>
      <c r="S39">
        <v>40</v>
      </c>
      <c r="T39" t="s">
        <v>52</v>
      </c>
      <c r="U39">
        <v>50000</v>
      </c>
      <c r="V39" t="s">
        <v>48</v>
      </c>
    </row>
    <row r="40" spans="5:22" hidden="1" x14ac:dyDescent="0.2">
      <c r="E40" s="14">
        <v>4</v>
      </c>
      <c r="F40" s="2" t="s">
        <v>22</v>
      </c>
      <c r="G40" s="2" t="s">
        <v>22</v>
      </c>
      <c r="H40" s="2">
        <v>50</v>
      </c>
      <c r="I40" s="25" t="s">
        <v>14</v>
      </c>
      <c r="P40">
        <v>5</v>
      </c>
      <c r="Q40" t="s">
        <v>43</v>
      </c>
      <c r="R40" t="s">
        <v>41</v>
      </c>
      <c r="S40">
        <v>35</v>
      </c>
      <c r="T40" t="s">
        <v>52</v>
      </c>
      <c r="U40">
        <v>65000</v>
      </c>
      <c r="V40" t="s">
        <v>49</v>
      </c>
    </row>
    <row r="41" spans="5:22" hidden="1" x14ac:dyDescent="0.2">
      <c r="E41" s="14">
        <v>5</v>
      </c>
      <c r="F41" s="2" t="s">
        <v>21</v>
      </c>
      <c r="G41" s="2" t="s">
        <v>22</v>
      </c>
      <c r="H41" s="2">
        <v>100</v>
      </c>
      <c r="I41" s="25" t="s">
        <v>14</v>
      </c>
      <c r="P41">
        <v>7</v>
      </c>
      <c r="Q41" t="s">
        <v>43</v>
      </c>
      <c r="R41" t="s">
        <v>41</v>
      </c>
      <c r="S41">
        <v>45</v>
      </c>
      <c r="T41" t="s">
        <v>53</v>
      </c>
      <c r="U41">
        <v>70000</v>
      </c>
      <c r="V41" t="s">
        <v>49</v>
      </c>
    </row>
    <row r="42" spans="5:22" x14ac:dyDescent="0.2">
      <c r="E42" s="14">
        <v>6</v>
      </c>
      <c r="F42" s="2" t="s">
        <v>23</v>
      </c>
      <c r="G42" s="2" t="s">
        <v>23</v>
      </c>
      <c r="H42" s="2">
        <v>25</v>
      </c>
      <c r="I42" s="25" t="s">
        <v>14</v>
      </c>
    </row>
    <row r="43" spans="5:22" x14ac:dyDescent="0.2">
      <c r="E43" s="14">
        <v>7</v>
      </c>
      <c r="F43" s="2" t="s">
        <v>21</v>
      </c>
      <c r="G43" s="2" t="s">
        <v>21</v>
      </c>
      <c r="H43" s="2">
        <v>25</v>
      </c>
      <c r="I43" s="25" t="s">
        <v>15</v>
      </c>
    </row>
    <row r="44" spans="5:22" ht="16" thickBot="1" x14ac:dyDescent="0.25">
      <c r="E44" s="19">
        <v>8</v>
      </c>
      <c r="F44" s="27" t="s">
        <v>22</v>
      </c>
      <c r="G44" s="27" t="s">
        <v>22</v>
      </c>
      <c r="H44" s="27">
        <v>75</v>
      </c>
      <c r="I44" s="26" t="s">
        <v>14</v>
      </c>
    </row>
  </sheetData>
  <autoFilter ref="E36:I44" xr:uid="{00000000-0001-0000-0000-000000000000}"/>
  <mergeCells count="2">
    <mergeCell ref="H7:I7"/>
    <mergeCell ref="J7:K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026" r:id="rId4">
          <objectPr defaultSize="0" autoPict="0" r:id="rId5">
            <anchor moveWithCells="1" sizeWithCells="1">
              <from>
                <xdr:col>5</xdr:col>
                <xdr:colOff>38100</xdr:colOff>
                <xdr:row>48</xdr:row>
                <xdr:rowOff>114300</xdr:rowOff>
              </from>
              <to>
                <xdr:col>12</xdr:col>
                <xdr:colOff>1587500</xdr:colOff>
                <xdr:row>54</xdr:row>
                <xdr:rowOff>25400</xdr:rowOff>
              </to>
            </anchor>
          </objectPr>
        </oleObject>
      </mc:Choice>
      <mc:Fallback>
        <oleObject progId="Equation.3" shapeId="1026" r:id="rId4"/>
      </mc:Fallback>
    </mc:AlternateContent>
  </oleObjects>
  <tableParts count="4"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Cart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John Rizzo</cp:lastModifiedBy>
  <dcterms:created xsi:type="dcterms:W3CDTF">2013-05-22T14:35:16Z</dcterms:created>
  <dcterms:modified xsi:type="dcterms:W3CDTF">2025-03-11T18:01:59Z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2022-10-19T20:17:49Z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1415b1b7-5f20-4f5d-b043-610ca0420302</vt:lpwstr>
  </property>
  <property fmtid="{D5CDD505-2E9C-101B-9397-08002B2CF9AE}" pid="8" name="MSIP_Label_a73fd474-4f3c-44ed-88fb-5cc4bd2471bf_ContentBits">
    <vt:lpwstr>0</vt:lpwstr>
  </property>
</Properties>
</file>