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0"/>
  <workbookPr codeName="ThisWorkbook" defaultThemeVersion="166925"/>
  <mc:AlternateContent xmlns:mc="http://schemas.openxmlformats.org/markup-compatibility/2006">
    <mc:Choice Requires="x15">
      <x15ac:absPath xmlns:x15ac="http://schemas.microsoft.com/office/spreadsheetml/2010/11/ac" url="/Users/michelenaorourke/Documents/GitHub/generalization/data/"/>
    </mc:Choice>
  </mc:AlternateContent>
  <xr:revisionPtr revIDLastSave="0" documentId="13_ncr:1_{DE971338-B8D3-3747-914E-AED20FFE8748}" xr6:coauthVersionLast="47" xr6:coauthVersionMax="47" xr10:uidLastSave="{00000000-0000-0000-0000-000000000000}"/>
  <bookViews>
    <workbookView xWindow="0" yWindow="460" windowWidth="19680" windowHeight="16700" xr2:uid="{9C1DBEC5-9C42-494B-AEAA-1D89B674AD0D}"/>
  </bookViews>
  <sheets>
    <sheet name="Sheet1" sheetId="17" r:id="rId1"/>
    <sheet name="Al" sheetId="3" r:id="rId2"/>
    <sheet name="Steel" sheetId="4" r:id="rId3"/>
    <sheet name="Au" sheetId="5" r:id="rId4"/>
    <sheet name="W" sheetId="6" r:id="rId5"/>
    <sheet name="Sn" sheetId="7" r:id="rId6"/>
    <sheet name="Ta" sheetId="8" r:id="rId7"/>
    <sheet name="Cu" sheetId="9" r:id="rId8"/>
    <sheet name="Ni" sheetId="10" r:id="rId9"/>
    <sheet name="Ag" sheetId="11" r:id="rId10"/>
    <sheet name="Zn" sheetId="12" r:id="rId11"/>
    <sheet name="Pb" sheetId="13" r:id="rId12"/>
    <sheet name="Mo" sheetId="14" r:id="rId13"/>
    <sheet name="Pt" sheetId="15" r:id="rId14"/>
    <sheet name="Li" sheetId="16" r:id="rId15"/>
  </sheets>
  <externalReferences>
    <externalReference r:id="rId16"/>
  </externalReferences>
  <definedNames>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prop_list_comm_prod">OFFSET(#REF!,5,0,#REF!)</definedName>
    <definedName name="QueryCount">[1]Intermediate!$A$6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C3" i="5" l="1"/>
  <c r="P43" i="17"/>
  <c r="N43" i="17"/>
  <c r="M43" i="17"/>
  <c r="L43" i="17"/>
  <c r="D43" i="17"/>
  <c r="B40" i="17"/>
  <c r="B38" i="17"/>
  <c r="B35" i="17"/>
  <c r="R10" i="17"/>
  <c r="D10" i="17"/>
  <c r="B10" i="17"/>
  <c r="B21" i="16" l="1"/>
  <c r="B20" i="16"/>
  <c r="B19" i="16"/>
  <c r="B18" i="16"/>
  <c r="B17" i="16"/>
  <c r="B16" i="16"/>
  <c r="B15" i="16"/>
  <c r="B14" i="16"/>
  <c r="B13" i="16"/>
  <c r="B12" i="16"/>
  <c r="B11" i="16"/>
  <c r="B10" i="16"/>
  <c r="B9" i="16"/>
  <c r="B8" i="16"/>
  <c r="B7" i="16"/>
  <c r="B6" i="16"/>
  <c r="B4" i="5"/>
  <c r="B3" i="5" s="1"/>
  <c r="C3" i="4" l="1"/>
  <c r="G3" i="4"/>
  <c r="D4" i="4" l="1"/>
  <c r="D5" i="4"/>
  <c r="D6" i="4"/>
  <c r="D7" i="4"/>
  <c r="D8" i="4"/>
  <c r="D9" i="4"/>
  <c r="D10" i="4"/>
  <c r="D11" i="4"/>
  <c r="D12" i="4"/>
  <c r="D13" i="4"/>
  <c r="D14" i="4"/>
  <c r="D15" i="4"/>
  <c r="D16" i="4"/>
  <c r="D17" i="4"/>
  <c r="D18" i="4"/>
  <c r="D19" i="4"/>
  <c r="D20" i="4"/>
  <c r="D21" i="4"/>
  <c r="D3" i="4"/>
  <c r="B14" i="4" l="1"/>
  <c r="B21" i="3" l="1"/>
</calcChain>
</file>

<file path=xl/sharedStrings.xml><?xml version="1.0" encoding="utf-8"?>
<sst xmlns="http://schemas.openxmlformats.org/spreadsheetml/2006/main" count="609" uniqueCount="356">
  <si>
    <t>Al</t>
  </si>
  <si>
    <t>Steel</t>
  </si>
  <si>
    <t>Au</t>
  </si>
  <si>
    <t>Co</t>
  </si>
  <si>
    <t>REEs</t>
  </si>
  <si>
    <t>W</t>
  </si>
  <si>
    <t>Sn</t>
  </si>
  <si>
    <t>Ta</t>
  </si>
  <si>
    <t>Cu</t>
  </si>
  <si>
    <t>Byproduct status</t>
  </si>
  <si>
    <t>self</t>
  </si>
  <si>
    <t>Iron, self</t>
  </si>
  <si>
    <t>Notes</t>
  </si>
  <si>
    <t>Gunn 2014, Critical Metals Handbook table 1.1</t>
  </si>
  <si>
    <t>primary_production</t>
  </si>
  <si>
    <t>primary_production_mean</t>
  </si>
  <si>
    <t>primary_production_var</t>
  </si>
  <si>
    <t>initial_demand</t>
  </si>
  <si>
    <t>Demand module, total 2019 demand including recycled sources</t>
  </si>
  <si>
    <t>volume_growth_rate</t>
  </si>
  <si>
    <t>Annual growth rate, kind of unsure if I should change</t>
  </si>
  <si>
    <t>Historical growth rate for demand pre-simulation</t>
  </si>
  <si>
    <t>historical_growth_rate</t>
  </si>
  <si>
    <t>Module</t>
  </si>
  <si>
    <t>Demand</t>
  </si>
  <si>
    <t>china_fraction_demand</t>
  </si>
  <si>
    <t>sector_dist_construction</t>
  </si>
  <si>
    <t>sector_dist_electrical</t>
  </si>
  <si>
    <t>sector_dist_industrial</t>
  </si>
  <si>
    <t>sector_dist_other</t>
  </si>
  <si>
    <t>sector_dist_transport</t>
  </si>
  <si>
    <t>Refinery</t>
  </si>
  <si>
    <t>Secondary refinery fraction of recycled content, China</t>
  </si>
  <si>
    <t>SX-EW fraction of production, China</t>
  </si>
  <si>
    <t>Mining</t>
  </si>
  <si>
    <t>primary_ore_grade_mean</t>
  </si>
  <si>
    <t>primary_ore_grade_var</t>
  </si>
  <si>
    <t>primary_commodity_price</t>
  </si>
  <si>
    <t>minetype_prod_frac_underground</t>
  </si>
  <si>
    <t>minetype_prod_frac_openpit</t>
  </si>
  <si>
    <t>minetype_prod_frac_tailings</t>
  </si>
  <si>
    <t>minetype_prod_frac_stockpile</t>
  </si>
  <si>
    <t>minetype_prod_frac_placer</t>
  </si>
  <si>
    <t>byproduct_pri_production_fraction</t>
  </si>
  <si>
    <t>byproduct_host3_production_fraction</t>
  </si>
  <si>
    <t>byproduct_host2_production_fraction</t>
  </si>
  <si>
    <t>byproduct_host1_production_fraction</t>
  </si>
  <si>
    <t>byproduct_production</t>
  </si>
  <si>
    <t>byproduct_production_mean</t>
  </si>
  <si>
    <t>byproduct_production_var</t>
  </si>
  <si>
    <t>byproduct_production_distribution</t>
  </si>
  <si>
    <t>byproduct_host1_grade_ratio_mean</t>
  </si>
  <si>
    <t>byproduct_host2_grade_ratio_mean</t>
  </si>
  <si>
    <t>byproduct_host3_grade_ratio_mean</t>
  </si>
  <si>
    <t>byproduct_host1_grade_ratio_var</t>
  </si>
  <si>
    <t>byproduct_host2_grade_ratio_var</t>
  </si>
  <si>
    <t>byproduct_host3_grade_ratio_var</t>
  </si>
  <si>
    <t>byproduct_pri_ore_grade_mean</t>
  </si>
  <si>
    <t>byproduct_host1_ore_grade_mean</t>
  </si>
  <si>
    <t>byproduct_host2_ore_grade_mean</t>
  </si>
  <si>
    <t>byproduct_host3_ore_grade_mean</t>
  </si>
  <si>
    <t>byproduct_pri_ore_grade_var</t>
  </si>
  <si>
    <t>byproduct_host1_ore_grade_var</t>
  </si>
  <si>
    <t>byproduct_host2_ore_grade_var</t>
  </si>
  <si>
    <t>byproduct_host3_ore_grade_var</t>
  </si>
  <si>
    <t>byproduct_pri_sxew_fraction</t>
  </si>
  <si>
    <t>byproduct_host1_sxew_fraction</t>
  </si>
  <si>
    <t>byproduct_host2_sxew_fraction</t>
  </si>
  <si>
    <t>byproduct_host3_sxew_fraction</t>
  </si>
  <si>
    <t>Recycling input rate, China</t>
  </si>
  <si>
    <t>Recycling input rate, Global</t>
  </si>
  <si>
    <t>Need to come back and fix these in the integration, since it is using the demand inputs which aren't as good. Should have demand take the refinery initialized values</t>
  </si>
  <si>
    <t>Secondary refinery fraction of recycled content, Global</t>
  </si>
  <si>
    <t>SX-EW fraction of production, Global</t>
  </si>
  <si>
    <t>Regional production fraction of total production, China</t>
  </si>
  <si>
    <t>Regional production fraction of total production, Global</t>
  </si>
  <si>
    <t>Total production, Global</t>
  </si>
  <si>
    <t>C:\Users\ryter\Dropbox (MIT)\Group Research Folder_Olivetti\Displacement\00 Simulation\06 Module integration\Other scenarios\China import ban\Integration\Data\Generalization input parameters - copper_sparse.xlsx</t>
  </si>
  <si>
    <t>C:\Users\ryter\Dropbox (MIT)\Group Research Folder_Olivetti\Displacement\00 Simulation\06 Module integration\Other scenarios\China import ban\Integration\Data\semis demand\demand_analysis_copper_lto_q2_2016.xls</t>
  </si>
  <si>
    <t>Al notes</t>
  </si>
  <si>
    <t>Steel notes</t>
  </si>
  <si>
    <t>Au notes</t>
  </si>
  <si>
    <t>Co notes</t>
  </si>
  <si>
    <t>REEs notes</t>
  </si>
  <si>
    <t>W notes</t>
  </si>
  <si>
    <t>Sn notes</t>
  </si>
  <si>
    <t>Ta notes</t>
  </si>
  <si>
    <t>Cu notes</t>
  </si>
  <si>
    <t>SP Global cost curve</t>
  </si>
  <si>
    <t>SP Global cost curve, iron ore production</t>
  </si>
  <si>
    <t>SP Global cost curve, iron ore production, shows global iron ore production as 2145 million dry metric tons. Iron content calculated s.t. the numbers here are for iron content rather than iron ore production</t>
  </si>
  <si>
    <t>kt, C:\Users\ryter\Dropbox (MIT)\Group Research Folder_Olivetti\Displacement\00 Simulation\06 Module integration\Other scenarios\China import ban\Integration\Data\Generalization input parameters - copper_sparse.xlsx</t>
  </si>
  <si>
    <t>SP Global cost curve, iron ore production, shows global iron ore production as 2145 million dry metric tons. Iron content calculated from that is 1351.5 Mt</t>
  </si>
  <si>
    <t>in paid metal</t>
  </si>
  <si>
    <t>Pt</t>
  </si>
  <si>
    <t>Li</t>
  </si>
  <si>
    <t>All reported for 2019</t>
  </si>
  <si>
    <t>fabrication_efficiency_construction</t>
  </si>
  <si>
    <t>fabrication_efficiency_electrical</t>
  </si>
  <si>
    <t>fabrication_efficiency_industrial</t>
  </si>
  <si>
    <t>fabrication_efficiency_other</t>
  </si>
  <si>
    <t>fabrication_efficiency_transport</t>
  </si>
  <si>
    <t>lifetime_mean_construction</t>
  </si>
  <si>
    <t>lifetime_mean_electrical</t>
  </si>
  <si>
    <t>lifetime_mean_industrial</t>
  </si>
  <si>
    <t>lifetime_mean_other</t>
  </si>
  <si>
    <t>lifetime_mean_transport</t>
  </si>
  <si>
    <t>C:\Users\ryter\Dropbox (MIT)\Group Research Folder_Olivetti\Displacement\00 Simulation\06 Module integration\Other scenarios\China import ban\Integration\Data\scrap supply\All accounting matrix.xlsx, sheet product lifetime and efficiency</t>
  </si>
  <si>
    <t>Pt notes</t>
  </si>
  <si>
    <t>Li notes</t>
  </si>
  <si>
    <t>C:\Users\ryter\Dropbox (MIT)\John MIT\Research\MFAplusOutside\baseline_scenario_pre_trade.xlsx, sheet lifetime_parameters</t>
  </si>
  <si>
    <t>C:\Users\ryter\Dropbox (MIT)\John MIT\Research\MFAplusOutside\baseline_scenario_pre_trade.xlsx, sheet new_scrap_rate</t>
  </si>
  <si>
    <t>https://countertop.mit.edu:3048/notebooks/SQL/Second%20round%20generalization%20mine%20parameters.ipynb, section Getting all the values to check with</t>
  </si>
  <si>
    <t>Ni</t>
  </si>
  <si>
    <t>Pb</t>
  </si>
  <si>
    <t>Ag</t>
  </si>
  <si>
    <t>Zn</t>
  </si>
  <si>
    <t>Ni notes</t>
  </si>
  <si>
    <t>Ag notes</t>
  </si>
  <si>
    <t>Zn notes</t>
  </si>
  <si>
    <t>Pb notes</t>
  </si>
  <si>
    <t>Mo notes</t>
  </si>
  <si>
    <t>Mo</t>
  </si>
  <si>
    <t>Put mining from brines in placer, from SP Global Cost Curve 2019</t>
  </si>
  <si>
    <t>SP Global cost curve 2019</t>
  </si>
  <si>
    <t>initial_scrap_spread</t>
  </si>
  <si>
    <t>All but REEs, W, Ta, Li are from SP Global Commodities Estimates: https://www.capitaliq.spglobal.com/web/client?auth=inherit#industry/CommoditiesEstimates</t>
  </si>
  <si>
    <t xml:space="preserve"> </t>
  </si>
  <si>
    <t>Assumed equal to global, where 575 Mt scrap were used to produce 1700 Mt total steel</t>
  </si>
  <si>
    <t>See historical scrap availability: https://worldsteel.org/steel-by-topic/raw-materials/. Also: " global steel recovery rates are estimated at at 
least 85% for construction, 90% for automotive (reaching 
close to 100% in the US), 90% for machinery, and 50% for 
electrical and domestic appliances", https://worldsteel.org/wp-content/uploads/Fact-sheet-steel-and-raw-materials.pdf, which also has 575 Mt scrap were used to produce 1700 Mt total steel</t>
  </si>
  <si>
    <t>assumed same as aluminum</t>
  </si>
  <si>
    <t>Since scrap fed into EAF and BF/BOFs doesn't have all its impurities removed, and doesn't produce a "refined steel" that's 100% Fe, it makes sense to treat this with the blending model, with most impurities removed from the scrap streams. See Katrin Daehn 2017 for info about alloying elements that can't be removed (https://pubs.acs.org/doi/pdf/10.1021/acs.est.7b00997)</t>
  </si>
  <si>
    <t>World Steel, https://worldsteel.org/wp-content/uploads/2020-World-Steel-in-Figures.pdf</t>
  </si>
  <si>
    <t xml:space="preserve">World Steel, https://worldsteel.org/wp-content/uploads/2020-World-Steel-in-Figures.pdf, using 189 Mt production in 1950 and 1869 Mt production in 2019 to calculate average annual growth rate. </t>
  </si>
  <si>
    <t>World Steel, https://worldsteel.org/wp-content/uploads/2020-World-Steel-in-Figures.pdf, 2019</t>
  </si>
  <si>
    <t>collection_rate_target_construction</t>
  </si>
  <si>
    <t>collection_rate_target_electrical</t>
  </si>
  <si>
    <t>collection_rate_target_industrial</t>
  </si>
  <si>
    <t>collection_rate_target_other</t>
  </si>
  <si>
    <t>collection_rate_target_transport</t>
  </si>
  <si>
    <t>Appears all gold gets refined</t>
  </si>
  <si>
    <t>90% comes from jewelry, rest from electronics, 10-year average shows 33% from recycling https://www.gold.org/gold-supply; https://www.gold.org/about-gold/market-structure-and-flows</t>
  </si>
  <si>
    <t>10-year average shows 33% from recycling https://www.gold.org/gold-supply; https://www.gold.org/about-gold/market-structure-and-flows</t>
  </si>
  <si>
    <t>Sectors are being renamed for gold: electrical is electronics, industrial is bar and coin, transport is jewelry, https://www.gold.org/about-gold/market-structure-and-flows</t>
  </si>
  <si>
    <t>Electronics, https://www.gold.org/about-gold/market-structure-and-flows, 10-year average demand distribution</t>
  </si>
  <si>
    <t>Bar and coin, https://www.gold.org/about-gold/market-structure-and-flows, 10-year average demand distribution</t>
  </si>
  <si>
    <t>Other, https://www.gold.org/about-gold/market-structure-and-flows, 10-year average demand distribution</t>
  </si>
  <si>
    <t>Jewelry, https://www.gold.org/about-gold/market-structure-and-flows, 10-year average demand distribution</t>
  </si>
  <si>
    <t>Highly alloyed: https://www.gold.org/about-gold/about-gold-jewellery, 1% price increase increases recycled supply by 0.6%, page 6: https://www.gold.org/goldhub/research/ups-and-downs-gold-recycling</t>
  </si>
  <si>
    <t>Cu, Ni, self</t>
  </si>
  <si>
    <t>Sn, self</t>
  </si>
  <si>
    <t>Based on 400t production in 1900 from this paper (https://www.sciencedirect.com/science/article/pii/0301420782900253) and 4870 t production in 2019 below</t>
  </si>
  <si>
    <t>World Gold Council https://www.gold.org/goldhub/data/gold-production-by-country</t>
  </si>
  <si>
    <t>World Gold Council, https://www.gold.org/goldhub/data/gold-demand-by-country</t>
  </si>
  <si>
    <t>World Gold Council, https://www.gold.org/download/file/17130/GDT-Q1-2022-Statistics_EN.xlsx, accessible via https://www.gold.org/goldhub/data/gold-demand-by-country</t>
  </si>
  <si>
    <t>Same from Al since it doesn't matter</t>
  </si>
  <si>
    <t>Mean from https://www.sciencedirect.com/science/article/pii/S0959652617302408?casa_token=N84JwDiussgAAAAA:mkccvh9t_nU95saIYweKunJIKZd5gtCyDTvz95fEnDRbbKwUCw36cKAGnlItkoVUzsKzL3bV8fA, Quanyin Tan 2017</t>
  </si>
  <si>
    <t>Jewelry, from https://pubs.acs.org/doi/pdf/10.1021/acs.est.9b01912?casa_token=KhucvPiIm74AAAAA:eU7DhgyS61VMdmYh6hWgbhMQj5IbOaznOjAYiV83vW7-4l1rz8A3V_p9zQdS9sF7V2YXkxwF3_B_6pf-, Rasmussen 2017, platinum</t>
  </si>
  <si>
    <t>Bar and coin, https://www.gao.gov/products/gao-11-281</t>
  </si>
  <si>
    <t>Other, assumed same as aluminum</t>
  </si>
  <si>
    <t>From World Aluminum https://alucycle.international-aluminium.org/public-access/</t>
  </si>
  <si>
    <t>From World Aluminum https://alucycle.international-aluminium.org/public-access/, using primary and recycled ingot production as primary aluminum and scrap aluminum demand, global</t>
  </si>
  <si>
    <t>From World Aluminum https://alucycle.international-aluminium.org/public-access/, using primary and recycled ingot production as primary aluminum and scrap aluminum demand, China</t>
  </si>
  <si>
    <t>Our model, mod.smelt_prod.loc[2019]/mod.smelt_prod['World'][2019]</t>
  </si>
  <si>
    <t>Our model, mod.demand_sectors.groupby(level=0,axis=1).sum().loc[2019]/mod.demand_sectors.sum(axis=1).loc[2019]</t>
  </si>
  <si>
    <t>Our model, mod.demand_sectors.groupby(level=1,axis=1).sum().loc[2019]/mod.demand_sectors.sum(axis=1).loc[2019]</t>
  </si>
  <si>
    <t>Our model, (np.log(mod.minemod.ml.loc[2019]['Head grade (%)']).var())</t>
  </si>
  <si>
    <t>Our model, (np.log(mod.minemod.ml.loc[2019]['Production (Mt)']*1000).var())</t>
  </si>
  <si>
    <t>World Aluminum, fabrication section https://alucycle.international-aluminium.org/public-access/</t>
  </si>
  <si>
    <t>Assumed all open pit</t>
  </si>
  <si>
    <t>Our model (mod.ref_prices['Ref_Al']-mod.scrap_prices.mean(axis=1))</t>
  </si>
  <si>
    <t>Looking at scrapmonster.com, hallmarked and unhallmarked gold scrap prices, the mean scrap price appeared to be around 1000 USD/oz, accessed 5/30/2022</t>
  </si>
  <si>
    <t>Scrapmonster.com showed $120/ton for #1 HMS Prepared Iron Scrap, national index, August 3, 2021; accessed 5/30/22</t>
  </si>
  <si>
    <t>Scrapmonster.com, showed 696.31 USD/oz Pt scrap, reported 02/27/22, accessed 5/30/22 for N America</t>
  </si>
  <si>
    <t>Scrapmonster.com, showed 0.74 USD/lb lead scrap, reported 02/24/22, accessed 5/30/22 for N America</t>
  </si>
  <si>
    <t>Scrapmonster.com, showed 0.88 USD/lb zinc scrap, reported 02/24/22, accessed 5/30/22 for N America</t>
  </si>
  <si>
    <t>Scrapmonster.com, showed 18.33 USD/oz silver scrap, reported 02/27/22, accessed 5/30/22 for N America</t>
  </si>
  <si>
    <t>talk to Rich</t>
  </si>
  <si>
    <t>assumed 95%, no basis</t>
  </si>
  <si>
    <t>talk to Dragan</t>
  </si>
  <si>
    <t>Our model, np.exp(np.log(mod.minemod.ml.loc[2019]['Head grade (%)']).mean()), dividing by 1.93, the ratio of alumina per aluminum since our grade is in %Al2O3</t>
  </si>
  <si>
    <t>Our model, np.exp(np.log(mod.minemod.ml.loc[2019]['Production (Mt)']*1000).mean()). This was production of bauxite, so divide by 5.1 t bauxite per t aluminum</t>
  </si>
  <si>
    <t>Source(s)</t>
  </si>
  <si>
    <t>From our aluminum model, mod.old_cr for construction=BC, electrical=EE, industrial=ME, transport=TR, other=mod.old_collected.groupby(level=1,axis=1).sum()[['CD','CP-cans','CP-foil','CP-others','Others']].sum(axis=1)/mod.old_generated.groupby(level=1,axis=1).sum()[['CD','CP-cans','CP-foil','CP-others','Others']].sum(axis=1)</t>
  </si>
  <si>
    <t>Electronics. Used WEEE collection*recovery from copper (see Cu notes in this row for the file path)</t>
  </si>
  <si>
    <t>Not a necesssary sector</t>
  </si>
  <si>
    <t>Jewelry. Assumed high.</t>
  </si>
  <si>
    <t>Other. Assumed low</t>
  </si>
  <si>
    <t>Bar and Coin. Assumed high</t>
  </si>
  <si>
    <t>From C:\Users\ryter\Dropbox (MIT)\Group Research Folder_Olivetti\Displacement\00 Simulation\06 Module integration\Data\scrap supply\All accounting matrix.xlsx, construction=C&amp;D, electrical=IEW, industrial=INEW, other=WEEE, transport=ELV; multiplied collection*sorting</t>
  </si>
  <si>
    <t>Total demand</t>
  </si>
  <si>
    <t>Primary demand</t>
  </si>
  <si>
    <t>baseline_scenario.xlsx for aluminum, sheet primary_consump_kt</t>
  </si>
  <si>
    <t>baseline_scenario.xlsx for aluminum, sheet demand_sectors summed across. Assumed 2019 was same ratio with 2018 as that of primary demand</t>
  </si>
  <si>
    <t>Primary commodity price</t>
  </si>
  <si>
    <t>baseline_scenario.xlsx for aluminum, sheet ref_prices</t>
  </si>
  <si>
    <t>baseline_scenario.xlsx for aluminum, sheet smelter_prod</t>
  </si>
  <si>
    <t>Primary supply</t>
  </si>
  <si>
    <t>Total production</t>
  </si>
  <si>
    <t>https://worldsteel.org/wp-content/uploads/2020-World-Steel-in-Figures.pdf</t>
  </si>
  <si>
    <t>https://worldsteel.org/wp-content/uploads/2020-World-Steel-in-Figures.pdf (2013-2019), https://www.sciencedirect.com/science/article/abs/pii/S0301420713001207 (2001-2011), 2012 linearly interpolated</t>
  </si>
  <si>
    <t>using lots of data (C:\Users\ryter\Dropbox (MIT)\Group Research Folder_Olivetti\Displacement\08 Generalization\_Python\Integration\data\steel price.xlsx), but mostly from https://profitablenews.com/wp-content/uploads/2018/05/SteelBenchmarkerHRB.jpg (2002-2018), taking annual average and deflating, then 2019 was estimated based on the slight decrease shown here: https://i.pinimg.com/originals/73/78/38/7378388c1a0e89eed9e0d46f5fd6dcc4.jpg, 2001 is average of 2002-03</t>
  </si>
  <si>
    <t>https://www.steelconstruction.info/Recycling_and_reuse (they cite worldsteel)</t>
  </si>
  <si>
    <t>Scrap demand</t>
  </si>
  <si>
    <t>see page 375 in critical metals handbook for demand, pg 381 for price</t>
  </si>
  <si>
    <t>see Critical Metals Handbook page 401 for primary W production, 407 for price</t>
  </si>
  <si>
    <t>using lots of data (C:\Users\ryter\Dropbox (MIT)\Group Research Folder_Olivetti\Displacement\08 Generalization\_Python\Integration\data\steel price.xlsx), but mostly from https://profitablenews.com/wp-content/uploads/2018/05/SteelBenchmarkerHRB.jpg (2002-2018), taking annual average and deflating, then 2019 was estimated based on the slight decrease shown here: https://i.pinimg.com/originals/73/78/38/7378388c1a0e89eed9e0d46f5fd6dcc4.jpg, 2001 is average of 2002-03. This version removes the differences associated with oil price, performed here: http://localhost:8888/notebooks/Dropbox%20(MIT)/Group%20Research%20Folder_Olivetti/Displacement/08%20Generalization/_Python/Integration/Generalization%20integration.ipynb#Demand-experimentation, section 8 prices and price adjustments</t>
  </si>
  <si>
    <t>Primary commodity price, not adjusted for oil</t>
  </si>
  <si>
    <t>baseline_scenario.xlsx for aluminum, sheet ref_prices, but subtracting out oil price effects from regression. Done in http://localhost:8888/notebooks/Dropbox%20(MIT)/Group%20Research%20Folder_Olivetti/Displacement/08%20Generalization/_Python/Integration/Generalization%20integration.ipynb#Demand-experimentation, Section 8 prices and price adjustments</t>
  </si>
  <si>
    <t>World gold council for 2010-2019: https://www.gold.org/goldhub/data/gold-demand-by-country, remainder from USGS minerals yearbooks</t>
  </si>
  <si>
    <t>World gold council for 2010-2019: https://www.gold.org/goldhub/data/gold-demand-by-country, Seeking Alpha 2003-2009: https://seekingalpha.com/article/1461891-is-it-time-to-buy-gold. Assumed 2001-2002 followed the same trend as primary supply</t>
  </si>
  <si>
    <t>Assuming no recycling</t>
  </si>
  <si>
    <t>Various, see data sheet on dropbox folder</t>
  </si>
  <si>
    <t xml:space="preserve">S&amp;P global, average from LiCO3 and LiOH, not including concentrate </t>
  </si>
  <si>
    <t>S&amp;P global and validated with USGS</t>
  </si>
  <si>
    <t>https://www.sciencedirect.com/science/article/pii/S0263436821000780</t>
  </si>
  <si>
    <t>https://pubs.usgs.gov/periodicals/mcs2020/mcs2020-tin.pdf</t>
  </si>
  <si>
    <t>https://pubs.usgs.gov/periodicals/mcs2021/mcs2021-tantalum.pdf</t>
  </si>
  <si>
    <t>https://pubs.usgs.gov/periodicals/mcs2020/mcs2020-nickel.pdf</t>
  </si>
  <si>
    <t>https://www.globenewswire.com/news-release/2020/04/22/2020156/0/en/Global-Silver-Demand-Edged-Higher-in-2019-With-Investment-Demand-Up-12-While-Silver-Mine-Supply-Fell-for-the-Fourth-Consecutive-Year.html#:~:text=Global%20silver%20demand%20edged%20higher%20in%202019%20to%20991.8%20Moz,from%202018%20at%20510.9%20Moz.</t>
  </si>
  <si>
    <t>https://pubs.usgs.gov/periodicals/mcs2020/mcs2020-zinc.pdf</t>
  </si>
  <si>
    <t>https://www.statista.com/statistics/264877/world-consumption-of-lead-metal/</t>
  </si>
  <si>
    <t>https://www.imoa.info/molybdenum-media-centre/latest-news/latest-news-details.php?objectID=630&amp;lang=en#:~:text=Global%20production%20of%20molybdenum%20rose,Molybdenum%20Association%20(IMOA)%20show.</t>
  </si>
  <si>
    <t>https://ar2019.nornickel.com/pdf/ar/en/commodity-market-overview_platinum.pdf</t>
  </si>
  <si>
    <t>World Aluminum, fabrication section https://alucycle.international-aluminium.org/public-access/, from 1962 and 2019. Originally set to 0.050833=(99671/5904)^(1/(2019-1962))-1, but found that too little material was reaching end of life to make current RIR feasible. Lowered to 0.04 based on trial and error</t>
  </si>
  <si>
    <t>Forecast period 2018 to 2025 CAGR:https://www.gminsights.com/industry-analysis/tungsten-market</t>
  </si>
  <si>
    <t>https://pubs.usgs.gov/periodicals/mcs2020/mcs2020-tin.pdf // https://pubs.usgs.gov/periodicals/mcs2021/mcs2021-tin.pdf// ((296000+11000)/(180000+12000))^(1/(2019-1995)-1)</t>
  </si>
  <si>
    <t>(2405/415)^(1/(2019-1994)-1) // https://pubs.usgs.gov/periodicals/mcs2020/mcs2020-tantalum.pdf</t>
  </si>
  <si>
    <t>(2700+2700*0.47)/{920+66}^{1}/{2019-1995}}-1</t>
  </si>
  <si>
    <t>(28117.057/16000)^(2/{2019-1995}-1)} /// https://d9-wret.s3.us-west-2.amazonaws.com/assets/palladium/production/mineral-pubs/silver/silvemcs96.pdf</t>
  </si>
  <si>
    <t>https://www.prnewswire.com/news-releases/global-lead-acid-battery-market-2015-2019---steady-cagr-of-75-by-2019-300190709.html</t>
  </si>
  <si>
    <t>[(294+294*0.3)/104]^(1/(2019-1994)))-1 /// https://d9-wret.s3.us-west-2.amazonaws.com/assets/palladium/production/mineral-pubs/molybdenum/molybmcs96.pdf</t>
  </si>
  <si>
    <t>https://d9-wret.s3.us-west-2.amazonaws.com/assets/palladium/production/mineral-pubs/platinum/platimcs96.pdf</t>
  </si>
  <si>
    <t>section 3.3 (58.7 is the value) China's tungsten production shifts (data from 2017):: http://www.iue.cas.cn/xwzx/kydt/202007/P020200724633579351342.pdf</t>
  </si>
  <si>
    <t>177.9/(296+18)https://www.statista.com/statistics/1131731/china-refined-tin-consumption-volume/</t>
  </si>
  <si>
    <t>https://www.researchgate.net/figure/Chinas-import-of-tantalum-concentrate-and-export-of-tantalum-intermediate-products-and_fig8_320474531</t>
  </si>
  <si>
    <t>https://www.statista.com/statistics/1131720/china-refined-nickel-consumption-volume/</t>
  </si>
  <si>
    <t>https://www.silverinstitute.org/wp-content/uploads/2018/09/ChineseSilverMarket20182.pdf</t>
  </si>
  <si>
    <t>https://www.statista.com/statistics/1131866/china-zinc-slab-consumption-volume/</t>
  </si>
  <si>
    <t>https://www.statista.com/statistics/1131647/china-refined-lead-consumption-volume/</t>
  </si>
  <si>
    <t>https://www.imoa.info/molybdenum/molybdenum-global-production-use.php</t>
  </si>
  <si>
    <t>tungsten carbide products 2016</t>
  </si>
  <si>
    <t>solders //https://www.internationaltin.org/pandemic-not-all-bad-news-for-tin/</t>
  </si>
  <si>
    <t>sputtering targets</t>
  </si>
  <si>
    <t>stainless steel</t>
  </si>
  <si>
    <t>jewelry</t>
  </si>
  <si>
    <t>galvanizinghttps://www.statista.com/statistics/240626/share-of-zinc-consumption-by-category/</t>
  </si>
  <si>
    <t>https://www.essentialchemicalindustry.org/metals/lead.html</t>
  </si>
  <si>
    <t>solar</t>
  </si>
  <si>
    <t>steels &amp; superalloys 2016</t>
  </si>
  <si>
    <t>chemicals tinplate</t>
  </si>
  <si>
    <t>alloy additives //https://www.sciencedirect.com/science/article/pii/S0921344917301556</t>
  </si>
  <si>
    <t>batteries</t>
  </si>
  <si>
    <t>coins and bars</t>
  </si>
  <si>
    <t>die-casting alloys</t>
  </si>
  <si>
    <t>foundries</t>
  </si>
  <si>
    <t>tungsten metal products 2016</t>
  </si>
  <si>
    <t xml:space="preserve">batteries </t>
  </si>
  <si>
    <t>chemicals and carbides</t>
  </si>
  <si>
    <t>special steels</t>
  </si>
  <si>
    <t>silverware</t>
  </si>
  <si>
    <t>brass&amp;casting</t>
  </si>
  <si>
    <t>lead compounds</t>
  </si>
  <si>
    <t>mo-metals</t>
  </si>
  <si>
    <t>chemicals &amp; others 2016</t>
  </si>
  <si>
    <t>tin copper</t>
  </si>
  <si>
    <t>mill produts</t>
  </si>
  <si>
    <t>electroplating</t>
  </si>
  <si>
    <t>industrial fabrication</t>
  </si>
  <si>
    <t>oxides &amp;chemicals</t>
  </si>
  <si>
    <t xml:space="preserve">chemicals </t>
  </si>
  <si>
    <t>capacitors</t>
  </si>
  <si>
    <t>https://www.sprott.com/media/2268/world-silver-survey-2019.pdf</t>
  </si>
  <si>
    <t>semi-manufacturers</t>
  </si>
  <si>
    <t>protective sheathing</t>
  </si>
  <si>
    <t>nickel alloys</t>
  </si>
  <si>
    <t>I calculated with a loss of zero because I could not find any data online</t>
  </si>
  <si>
    <t>980 tonnes of recycled material 2014 data (2800-980)/2800</t>
  </si>
  <si>
    <t>https://www.statista.com/statistics/209386/recycled-volume-of-nickel-in-the-us/</t>
  </si>
  <si>
    <t>(855.7-151/}(855.7)</t>
  </si>
  <si>
    <t>2017 ///. https://www.statista.com/statistics/209390/recycled-volume-of-zinc-in-the-us/</t>
  </si>
  <si>
    <t>(5920-1200)/5920</t>
  </si>
  <si>
    <t>https://www.imoa.info/download_files/molyreview/excerpts/13-2/Molybdenum_scrap_saves_resources.pdf</t>
  </si>
  <si>
    <t>http://www.vulcanite.com.au/wp-content/uploads/technical/TDS-Shelf-Life-of-Rubber-Components.pdf</t>
  </si>
  <si>
    <t>(21610000-111000)/2610000</t>
  </si>
  <si>
    <t>(264+41.4)/(264+12.5+41.4)</t>
  </si>
  <si>
    <t>https://en.wikipedia.org/wiki/Cadmium_telluride_photovoltaics#:~:text=Photovoltaic%20modules%20can%20last%20anywhere%20from%2025%20%E2%80%93%2030%20years.</t>
  </si>
  <si>
    <t>http://www.osta.org/technology/cdqa13.htm</t>
  </si>
  <si>
    <t>https://www.worldstainless.org/files/issf/non-image-files/PDF/Team_Stainless/The_Global_Life_Cycle_of_Stainless_Steels.pdf</t>
  </si>
  <si>
    <t>https://www.bridgersteel.com/blog/how-long-do-metal-roofs-last</t>
  </si>
  <si>
    <t>https://tantaline.com/technology/corrosion-properties/</t>
  </si>
  <si>
    <t>https://www.nickel-japan.com/magazine/pdf/201403_EN.pdf</t>
  </si>
  <si>
    <t>https://www.sii.co.jp/en/me/battery/products/silver-oxide/expiry-guide/#:~:text=The%20recommended%20usage%20period%20of,from%20the%20month%20of%20manufacturing.</t>
  </si>
  <si>
    <t>https://galvanizeit.org/hot-dip-galvanizing/what-is-zinc/facts-about-zinc</t>
  </si>
  <si>
    <t>https://money.usnews.com/money/personal-finance/family-finance/articles/how-long-can-you-expect-your-roof-or-fridge-to-last#:~:text=Slate%2C%20copper%20and%20tile%20roofs,20%20years%2C%20the%20NAHB%20found.</t>
  </si>
  <si>
    <t>https://www.hanceconstruction.com/news/blog/butler-building-renovation-and-durability-of-steel#:~:text=Steel%20buildings%20face%20fewer%20issues,from%2050%20to%20100%20years.</t>
  </si>
  <si>
    <t>https://www.nationwidefibreglass.ie/how-long-do-fibreglass-roofs-last/#:~:text=Most%20fibreglass%20roofs%20are%20guaranteed,easy%20and%20almost%20un%2Dseen.</t>
  </si>
  <si>
    <t>https://www.sciencedirect.com/topics/social-sciences/tungsten</t>
  </si>
  <si>
    <t>pg. 32 https://www.epa.gov/sites/default/files/2013-12/documents/lead_free_solder_lca_summary.pdf // https://blog.evbox.com/ev-battery-longevity#:~:text=How%20long%20do%20EV%20batteries,costs%20associated%20with%20battery%20replacement.</t>
  </si>
  <si>
    <t>https://www.electronicsweekly.com/news/now-alternative-solid-tantalum-capacitors-2017-03/#:~:text=Whilst%20MLCCs%20are%20susceptible%20to,of%202%20years%20or%20less.</t>
  </si>
  <si>
    <t>https://data.energizer.com/pdfs/nickelmetalhydride_appman.pdf</t>
  </si>
  <si>
    <t>https://blog.epectec.com/understanding-how-solder-and-coatings-impact-pcb-shelf-life#:~:text=Depending%20on%20the%20solder%20that,last%20up%20to%2010%20years.</t>
  </si>
  <si>
    <t>https://www.pv-magazine.com/2022/01/25/nickel-zinc-batteries-for-large-scale-backup-power/</t>
  </si>
  <si>
    <t>https://www.power-sonic.com/blog/features-of-sealed-lead-acid-batteries/#:~:text=Sealed%20lead%20acid%20batteries%20can,manufacturing%20process%20of%20the%20battery.</t>
  </si>
  <si>
    <t>https://semiengineering.com/are-chips-getting-more-reliable/#:~:text=Most%20advanced%20semiconductors%20are%20reliable,them%20could%20last%2050%20years.</t>
  </si>
  <si>
    <t>https://digitalworld839.com/how-long-does-a-monitor-last/#:~:text=LCD%20monitors%20usually%20have%20a,for%20eight%20hours%20a%20day.</t>
  </si>
  <si>
    <t>nuclear reactors :: https://www.energy.gov/ne/articles/whats-lifespan-nuclear-reactor-much-longer-you-might-think</t>
  </si>
  <si>
    <t>https://crossroadsgalvanizing.com/2020/04/08/life-expectancy-of-galvanized-steel/</t>
  </si>
  <si>
    <t>solder /// https://www.evilmadscientist.com/2013/solder-expire/#:~:text=Flux%20cored%20solder%20wire%20has,years%20from%20date%20of%20manufacture.</t>
  </si>
  <si>
    <t>https://metrofence.net/what-is-the-longevity-that-you-can-expect-of-a-chain-link-fence/</t>
  </si>
  <si>
    <t>Platinum Group Metals: A Review of Resources, Production .</t>
  </si>
  <si>
    <t>chemical ::: https://www.sciencedirect.com/science/article/pii/S0263436821000780</t>
  </si>
  <si>
    <t>solar panels :: https://www.greenbiz.com/article/what-will-happen-solar-panels-after-their-useful-lives-are-over#:~:text=The%20industry%20standard%20life%20span,t%20long%20from%20being%20retired.</t>
  </si>
  <si>
    <t>https://blog.evbox.com/ev-battery-longevity#:~:text=How%20long%20do%20EV%20batteries,costs%20associated%20with%20battery%20replacement.</t>
  </si>
  <si>
    <t>https://www.buildingenclosureonline.com/articles/88937-transit-centre-showcases-zinc-cladding-to-create-distinctive-durable-design</t>
  </si>
  <si>
    <t>https://www.heatandplumb.com/blog/how-often-should-radiators-be-replaced#:~:text=If%20you're%20asking%20%E2%80%9Chow,of%20how%20they're%20performing.</t>
  </si>
  <si>
    <t>used as a lubricant :: https://www.bellperformance.com/blog/motor-oil-shelf-life#:~:text=Simply%20put%2C%20the%20shelf%20life,in%20a%20couple%20of%20months.</t>
  </si>
  <si>
    <t>https://www.walkerexhaust.com/support/exhaust-101/why-exhaust-systems-wear-out.html</t>
  </si>
  <si>
    <t>2017 data // https://www.sciencedirect.com/science/article/pii/S0263436821000780</t>
  </si>
  <si>
    <t>https://www.sciencedirect.com/science/article/pii/S0921344917301556</t>
  </si>
  <si>
    <t>from 2011 data</t>
  </si>
  <si>
    <t>year is 2017 // http://www.iue.cas.cn/xwzx/kydt/202007/P020200724633579351342.pdf</t>
  </si>
  <si>
    <t>1100/3900</t>
  </si>
  <si>
    <t>https://sustainability.zinc.org/recycling/</t>
  </si>
  <si>
    <t>(12.5+41.4)/260.997</t>
  </si>
  <si>
    <t>https://pubs.usgs.gov/periodicals/mcs2021/mcs2021-tungsten.pdf</t>
  </si>
  <si>
    <t>https://d9-wret.s3-us-west-2.amazonaws.com/assets/palladium/production/atoms/files/mcs-2019-nicke.pdf</t>
  </si>
  <si>
    <t> (revert+new+old+blend)/production</t>
  </si>
  <si>
    <t>https://www.911metallurgist.com/solvent-extraction-sx/</t>
  </si>
  <si>
    <t>https://feeco.com/sx-ew-moves-into-new-metal-markets/</t>
  </si>
  <si>
    <t>https://min-eng.com/pdf/sxew.pdf</t>
  </si>
  <si>
    <t>https://www.researchgate.net/publication/260189335_The_Evolving_Copper-Tellurium_Byproduct_System_A_Review_of_Changing_Production_Techniques_Their_Implications</t>
  </si>
  <si>
    <t>https://www.copper.org/publications/newsletters/innovations/2001/08/hydrometallurgy.html</t>
  </si>
  <si>
    <t>data from 2018: https://www.sciencedirect.com/science/article/pii/S0263436821000780#bb0015</t>
  </si>
  <si>
    <t>https://pubs.usgs.gov/periodicals/mcs2021/mcs2021-tin.pdf</t>
  </si>
  <si>
    <t>2014 data // https://globemetal.com/tantalum-recycling/</t>
  </si>
  <si>
    <t>https://www.statista.com/statistics/264878/world-production-of-zinc-metal/</t>
  </si>
  <si>
    <t>new_scrap_fraction</t>
  </si>
  <si>
    <t>(new+revert)/revert // (12.5)/(12.5+41.1) ///https://www.imoa.info/download_files/molyreview/excerpts/13-2/Molybdenum_scrap_saves_resources.pdf</t>
  </si>
  <si>
    <t>statista:https://www.statista.com/statistics/1011060/tungsten-production-worldwide/</t>
  </si>
  <si>
    <t>https://www.internationaltin.org/wp-content/uploads/2020/02/Global-Resources-Reserves-2020-Update.pdf</t>
  </si>
  <si>
    <t>https://pubs.usgs.gov/periodicals/mcs2021/mcs2021-platinum.pdf</t>
  </si>
  <si>
    <t>https://www.statista.com/statistics/1009446/tungsten-price/</t>
  </si>
  <si>
    <t>https://www.argusmedia.com/en/news/2222244-eu-tantalum-prices-rebound-on-higher-input-costs</t>
  </si>
  <si>
    <t>https://trade-metal.com/news-copper-scrap-prices-review-12.html</t>
  </si>
  <si>
    <t>https://www.scrapmonster.com/scrap-yard/price/lead-scrap/5      //0.39 dollars per pound</t>
  </si>
  <si>
    <t>https://tradingeconomics.com/commodity/tellurium</t>
  </si>
  <si>
    <t>https://www.forbes.com/sites/halahtouryalai/2012/04/02/a-rare-metal-youve-never-heard-of-is-on-a-tear/?sh=51bf93b2290d</t>
  </si>
  <si>
    <t>https://rockawayrecycling.com/scrap-metal-prices/   // https://www.statista.com/statistics/675883/average-prices-tin-worldwide/</t>
  </si>
  <si>
    <t>2018 copper cathode price minus 2018 No.1 scrap price, C:\Users\ryter\Dropbox (MIT)\Group Research Folder_Olivetti\Displacement\08 Generalization\_Python\Data\Historical prices.xlsx</t>
  </si>
  <si>
    <t>https://www.statista.com/statistics/236578/iron-ore-prices-since-2003/          // https://www.recycleinme.com/scrapresources/detailedpricearchive?psect=6&amp;cat=US%20Metal%20Prices&amp;subcat=Nickel&amp;mnth=12&amp;yr=2019</t>
  </si>
  <si>
    <t>https://www.argusmedia.com/en/news/1956766-tungsten-carbide-scrap-hits-new-lows-amid-headwinds</t>
  </si>
  <si>
    <t>https://www.metalary.com/tungsten-price/</t>
  </si>
  <si>
    <t>Te</t>
  </si>
  <si>
    <t>Te notes</t>
  </si>
  <si>
    <t>C:\Users\ryter\Dropbox (MIT)\Group Research Folder_Olivetti\Displacement\00 Simulation\05 Data Compile\Metalor and other, iron ore and precious metals, daily.xls   // oil price adjusted for 2002-2018 // assumed 2001 48 dollar decrease // assumed 2019 had 18% increase based on Macrotrends Hundred Year Price Chart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</si>
</sst>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Te"/>
    <numFmt numFmtId="165" formatCode="0.0000"/>
  </numFmts>
  <fonts count="10" x14ac:knownFonts="1">
    <font>
      <sz val="11"/>
      <color theme="1"/>
      <name val="Calibri"/>
      <family val="2"/>
      <scheme val="minor"/>
    </font>
    <font>
      <sz val="11"/>
      <color rgb="FF9C5700"/>
      <name val="Calibri"/>
      <family val="2"/>
      <scheme val="minor"/>
    </font>
    <font>
      <u/>
      <sz val="11"/>
      <color theme="10"/>
      <name val="Calibri"/>
      <family val="2"/>
      <scheme val="minor"/>
    </font>
    <font>
      <sz val="10"/>
      <color theme="1"/>
      <name val="Arial Unicode MS"/>
      <family val="2"/>
    </font>
    <font>
      <sz val="10"/>
      <name val="Arial"/>
      <family val="2"/>
    </font>
    <font>
      <sz val="11"/>
      <color rgb="FFFF0000"/>
      <name val="Calibri"/>
      <family val="2"/>
      <scheme val="minor"/>
    </font>
    <font>
      <b/>
      <sz val="11"/>
      <color theme="1"/>
      <name val="Calibri"/>
      <family val="2"/>
      <scheme val="minor"/>
    </font>
    <font>
      <i/>
      <sz val="11"/>
      <color theme="1"/>
      <name val="Calibri"/>
      <family val="2"/>
      <scheme val="minor"/>
    </font>
    <font>
      <sz val="12"/>
      <color rgb="FF1D1C1D"/>
      <name val="Arial"/>
      <family val="2"/>
    </font>
    <font>
      <sz val="14"/>
      <color rgb="FF000000"/>
      <name val="Courier New"/>
      <family val="1"/>
    </font>
  </fonts>
  <fills count="4">
    <fill>
      <patternFill patternType="none"/>
    </fill>
    <fill>
      <patternFill patternType="gray125"/>
    </fill>
    <fill>
      <patternFill patternType="solid">
        <fgColor rgb="FFFFEB9C"/>
      </patternFill>
    </fill>
    <fill>
      <patternFill patternType="solid">
        <fgColor theme="0" tint="-0.14999847407452621"/>
        <bgColor theme="0" tint="-0.14999847407452621"/>
      </patternFill>
    </fill>
  </fills>
  <borders count="2">
    <border>
      <left/>
      <right/>
      <top/>
      <bottom/>
      <diagonal/>
    </border>
    <border>
      <left/>
      <right/>
      <top/>
      <bottom style="thin">
        <color theme="1"/>
      </bottom>
      <diagonal/>
    </border>
  </borders>
  <cellStyleXfs count="3">
    <xf numFmtId="0" fontId="0" fillId="0" borderId="0"/>
    <xf numFmtId="0" fontId="1" fillId="2" borderId="0" applyNumberFormat="0" applyBorder="0" applyAlignment="0" applyProtection="0"/>
    <xf numFmtId="0" fontId="2" fillId="0" borderId="0" applyNumberFormat="0" applyFill="0" applyBorder="0" applyAlignment="0" applyProtection="0"/>
  </cellStyleXfs>
  <cellXfs count="43">
    <xf numFmtId="0" fontId="0" fillId="0" borderId="0" xfId="0"/>
    <xf numFmtId="0" fontId="2" fillId="0" borderId="0" xfId="2"/>
    <xf numFmtId="0" fontId="3" fillId="0" borderId="0" xfId="0" applyFont="1" applyAlignment="1">
      <alignment vertical="center"/>
    </xf>
    <xf numFmtId="0" fontId="3" fillId="0" borderId="0" xfId="0" applyNumberFormat="1" applyFont="1" applyAlignment="1">
      <alignment vertical="center"/>
    </xf>
    <xf numFmtId="14" fontId="3" fillId="0" borderId="0" xfId="0" applyNumberFormat="1" applyFont="1" applyAlignment="1">
      <alignment vertical="center"/>
    </xf>
    <xf numFmtId="0" fontId="4" fillId="0" borderId="0" xfId="0" applyFont="1"/>
    <xf numFmtId="0" fontId="0" fillId="3" borderId="0" xfId="0" applyFont="1" applyFill="1"/>
    <xf numFmtId="0" fontId="0" fillId="3" borderId="0" xfId="0" applyFont="1" applyFill="1" applyAlignment="1">
      <alignment wrapText="1"/>
    </xf>
    <xf numFmtId="0" fontId="0" fillId="0" borderId="0" xfId="0" applyFont="1"/>
    <xf numFmtId="0" fontId="0" fillId="0" borderId="0" xfId="0" applyFont="1" applyAlignment="1">
      <alignment wrapText="1"/>
    </xf>
    <xf numFmtId="3" fontId="0" fillId="0" borderId="0" xfId="0" applyNumberFormat="1" applyFont="1" applyAlignment="1">
      <alignment horizontal="right"/>
    </xf>
    <xf numFmtId="3" fontId="0" fillId="3" borderId="0" xfId="0" applyNumberFormat="1" applyFont="1" applyFill="1" applyAlignment="1">
      <alignment horizontal="right"/>
    </xf>
    <xf numFmtId="0" fontId="0" fillId="3" borderId="0" xfId="0" applyNumberFormat="1" applyFont="1" applyFill="1" applyAlignment="1">
      <alignment wrapText="1"/>
    </xf>
    <xf numFmtId="0" fontId="0" fillId="0" borderId="0" xfId="0" applyNumberFormat="1" applyFont="1" applyAlignment="1">
      <alignment wrapText="1"/>
    </xf>
    <xf numFmtId="11" fontId="0" fillId="0" borderId="0" xfId="0" applyNumberFormat="1" applyFont="1"/>
    <xf numFmtId="11" fontId="0" fillId="3" borderId="0" xfId="0" applyNumberFormat="1" applyFont="1" applyFill="1"/>
    <xf numFmtId="0" fontId="1" fillId="2" borderId="0" xfId="1" applyFont="1" applyFill="1"/>
    <xf numFmtId="0" fontId="1" fillId="2" borderId="0" xfId="1" applyFont="1" applyFill="1" applyAlignment="1">
      <alignment wrapText="1"/>
    </xf>
    <xf numFmtId="0" fontId="0" fillId="3" borderId="0" xfId="0" quotePrefix="1" applyNumberFormat="1" applyFont="1" applyFill="1"/>
    <xf numFmtId="3" fontId="0" fillId="0" borderId="0" xfId="0" applyNumberFormat="1" applyFont="1"/>
    <xf numFmtId="0" fontId="0" fillId="0" borderId="0" xfId="0" quotePrefix="1" applyNumberFormat="1" applyFont="1"/>
    <xf numFmtId="0" fontId="2" fillId="0" borderId="0" xfId="2" applyFont="1" applyAlignment="1">
      <alignment wrapText="1"/>
    </xf>
    <xf numFmtId="0" fontId="7" fillId="0" borderId="0" xfId="0" applyFont="1"/>
    <xf numFmtId="0" fontId="2" fillId="3" borderId="0" xfId="2" applyFont="1" applyFill="1" applyAlignment="1">
      <alignment wrapText="1"/>
    </xf>
    <xf numFmtId="0" fontId="2" fillId="0" borderId="0" xfId="2" applyFont="1"/>
    <xf numFmtId="0" fontId="1" fillId="3" borderId="0" xfId="1" applyFont="1" applyFill="1"/>
    <xf numFmtId="164" fontId="0" fillId="3" borderId="0" xfId="0" applyNumberFormat="1" applyFont="1" applyFill="1"/>
    <xf numFmtId="0" fontId="1" fillId="2" borderId="0" xfId="1" applyFont="1"/>
    <xf numFmtId="164" fontId="0" fillId="0" borderId="0" xfId="0" applyNumberFormat="1" applyFont="1"/>
    <xf numFmtId="0" fontId="8" fillId="3" borderId="0" xfId="0" applyFont="1" applyFill="1"/>
    <xf numFmtId="0" fontId="5" fillId="3" borderId="0" xfId="0" applyFont="1" applyFill="1"/>
    <xf numFmtId="0" fontId="5" fillId="0" borderId="0" xfId="0" applyFont="1"/>
    <xf numFmtId="165" fontId="4" fillId="3" borderId="0" xfId="0" applyNumberFormat="1" applyFont="1" applyFill="1"/>
    <xf numFmtId="0" fontId="5" fillId="2" borderId="0" xfId="1" applyFont="1" applyFill="1"/>
    <xf numFmtId="164" fontId="1" fillId="2" borderId="0" xfId="1" applyNumberFormat="1" applyFont="1" applyFill="1"/>
    <xf numFmtId="0" fontId="0" fillId="3" borderId="1" xfId="0" applyFont="1" applyFill="1" applyBorder="1"/>
    <xf numFmtId="164" fontId="0" fillId="3" borderId="1" xfId="0" applyNumberFormat="1" applyFont="1" applyFill="1" applyBorder="1"/>
    <xf numFmtId="0" fontId="0" fillId="3" borderId="1" xfId="0" applyFont="1" applyFill="1" applyBorder="1" applyAlignment="1">
      <alignment wrapText="1"/>
    </xf>
    <xf numFmtId="0" fontId="6" fillId="0" borderId="0" xfId="0" applyFont="1"/>
    <xf numFmtId="164" fontId="6" fillId="0" borderId="0" xfId="0" applyNumberFormat="1" applyFont="1"/>
    <xf numFmtId="0" fontId="6" fillId="0" borderId="0" xfId="0" applyFont="1" applyAlignment="1">
      <alignment wrapText="1"/>
    </xf>
    <xf numFmtId="0" fontId="9" fillId="0" borderId="0" xfId="0" applyFont="1"/>
    <xf numFmtId="14" fontId="9" fillId="0" borderId="0" xfId="0" applyNumberFormat="1" applyFont="1"/>
  </cellXfs>
  <cellStyles count="3">
    <cellStyle name="Hyperlink" xfId="2" builtinId="8"/>
    <cellStyle name="Neutral" xfId="1"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ryter/Dropbox%20(MIT)/Group%20Research%20Folder_Olivetti/Displacement/08%20Generalization/Mining/SNL/estimated_production.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__snloffice"/>
      <sheetName val="Input"/>
      <sheetName val="Property_list"/>
      <sheetName val="Top_producers"/>
      <sheetName val="___snlqueryparms"/>
      <sheetName val="Country_Region_data"/>
      <sheetName val="Time_series"/>
      <sheetName val="Property_owner_view"/>
      <sheetName val="___snlqueryparms2"/>
      <sheetName val="Intermediat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ow r="6">
          <cell r="A6">
            <v>856</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pubs.usgs.gov/periodicals/mcs2020/mcs2020-tin.pdf" TargetMode="External"/><Relationship Id="rId13" Type="http://schemas.openxmlformats.org/officeDocument/2006/relationships/hyperlink" Target="https://www.sciencedirect.com/science/article/pii/S0921344917301556" TargetMode="External"/><Relationship Id="rId18" Type="http://schemas.openxmlformats.org/officeDocument/2006/relationships/hyperlink" Target="https://www.copper.org/publications/newsletters/innovations/2001/08/hydrometallurgy.html" TargetMode="External"/><Relationship Id="rId3" Type="http://schemas.openxmlformats.org/officeDocument/2006/relationships/hyperlink" Target="https://www.electronicsweekly.com/news/now-alternative-solid-tantalum-capacitors-2017-03/" TargetMode="External"/><Relationship Id="rId7" Type="http://schemas.openxmlformats.org/officeDocument/2006/relationships/hyperlink" Target="https://www.statista.com/statistics/1009446/tungsten-price/" TargetMode="External"/><Relationship Id="rId12" Type="http://schemas.openxmlformats.org/officeDocument/2006/relationships/hyperlink" Target="https://www.sciencedirect.com/science/article/pii/S0921344917301556" TargetMode="External"/><Relationship Id="rId17" Type="http://schemas.openxmlformats.org/officeDocument/2006/relationships/hyperlink" Target="https://www.mdpi.com/2079-9276/10/9/93/pdf" TargetMode="External"/><Relationship Id="rId2" Type="http://schemas.openxmlformats.org/officeDocument/2006/relationships/hyperlink" Target="https://www.sciencedirect.com/topics/social-sciences/tungsten" TargetMode="External"/><Relationship Id="rId16" Type="http://schemas.openxmlformats.org/officeDocument/2006/relationships/hyperlink" Target="https://min-eng.com/pdf/sxew.pdf" TargetMode="External"/><Relationship Id="rId20" Type="http://schemas.openxmlformats.org/officeDocument/2006/relationships/printerSettings" Target="../printerSettings/printerSettings1.bin"/><Relationship Id="rId1" Type="http://schemas.openxmlformats.org/officeDocument/2006/relationships/hyperlink" Target="https://www.internationaltin.org/wp-content/uploads/2020/02/Global-Resources-Reserves-2020-Update.pdf" TargetMode="External"/><Relationship Id="rId6" Type="http://schemas.openxmlformats.org/officeDocument/2006/relationships/hyperlink" Target="https://pubs.usgs.gov/periodicals/mcs2021/mcs2021-tungsten.pdf" TargetMode="External"/><Relationship Id="rId11" Type="http://schemas.openxmlformats.org/officeDocument/2006/relationships/hyperlink" Target="https://www.argusmedia.com/en/news/2222244-eu-tantalum-prices-rebound-on-higher-input-costs" TargetMode="External"/><Relationship Id="rId5" Type="http://schemas.openxmlformats.org/officeDocument/2006/relationships/hyperlink" Target="https://www.sciencedirect.com/science/article/pii/S0263436821000780" TargetMode="External"/><Relationship Id="rId15" Type="http://schemas.openxmlformats.org/officeDocument/2006/relationships/hyperlink" Target="https://www.scrapmonster.com/scrap-yard/price/lead-scrap/5%20%20%20%20%20%20/0.39%20dollars%20per%20pound" TargetMode="External"/><Relationship Id="rId10" Type="http://schemas.openxmlformats.org/officeDocument/2006/relationships/hyperlink" Target="https://www.argusmedia.com/en/news/2222244-eu-tantalum-prices-rebound-on-higher-input-costs" TargetMode="External"/><Relationship Id="rId19" Type="http://schemas.openxmlformats.org/officeDocument/2006/relationships/hyperlink" Target="https://www.globenewswire.com/news-release/2020/04/22/2020156/0/en/Global-Silver-Demand-Edged-Higher-in-2019-With-Investment-Demand-Up-12-While-Silver-Mine-Supply-Fell-for-the-Fourth-Consecutive-Year.html" TargetMode="External"/><Relationship Id="rId4" Type="http://schemas.openxmlformats.org/officeDocument/2006/relationships/hyperlink" Target="https://www.sciencedirect.com/science/article/pii/S0263436821000780" TargetMode="External"/><Relationship Id="rId9" Type="http://schemas.openxmlformats.org/officeDocument/2006/relationships/hyperlink" Target="https://pubs.usgs.gov/periodicals/mcs2021/mcs2021-tantalum.pdf" TargetMode="External"/><Relationship Id="rId14" Type="http://schemas.openxmlformats.org/officeDocument/2006/relationships/hyperlink" Target="https://www.forbes.com/sites/halahtouryalai/2012/04/02/a-rare-metal-youve-never-heard-of-is-on-a-tear/?sh=51bf93b2290d"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www.steelconstruction.info/Recycling_and_reuse%20(they%20cite%20worldsteel)" TargetMode="External"/><Relationship Id="rId2" Type="http://schemas.openxmlformats.org/officeDocument/2006/relationships/hyperlink" Target="https://worldsteel.org/wp-content/uploads/2020-World-Steel-in-Figures.pdf" TargetMode="External"/><Relationship Id="rId1" Type="http://schemas.openxmlformats.org/officeDocument/2006/relationships/hyperlink" Target="https://worldsteel.org/wp-content/uploads/2020-World-Steel-in-Figures.pdf" TargetMode="External"/><Relationship Id="rId4"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AEEA05-303F-4351-9872-7B8EAAB6CD92}">
  <dimension ref="A1:AK74"/>
  <sheetViews>
    <sheetView tabSelected="1" topLeftCell="G5" workbookViewId="0">
      <selection activeCell="S34" sqref="S34"/>
    </sheetView>
  </sheetViews>
  <sheetFormatPr baseColWidth="10" defaultColWidth="8.83203125" defaultRowHeight="15" x14ac:dyDescent="0.2"/>
  <sheetData>
    <row r="1" spans="1:37" s="38" customFormat="1" ht="34" customHeight="1" x14ac:dyDescent="0.2">
      <c r="A1" s="38" t="s">
        <v>96</v>
      </c>
      <c r="B1" s="38" t="s">
        <v>0</v>
      </c>
      <c r="C1" s="38" t="s">
        <v>1</v>
      </c>
      <c r="D1" s="38" t="s">
        <v>2</v>
      </c>
      <c r="E1" s="38" t="s">
        <v>3</v>
      </c>
      <c r="F1" s="38" t="s">
        <v>4</v>
      </c>
      <c r="G1" s="38" t="s">
        <v>5</v>
      </c>
      <c r="H1" s="38" t="s">
        <v>6</v>
      </c>
      <c r="I1" s="38" t="s">
        <v>7</v>
      </c>
      <c r="J1" s="38" t="s">
        <v>8</v>
      </c>
      <c r="K1" s="38" t="s">
        <v>113</v>
      </c>
      <c r="L1" s="38" t="s">
        <v>115</v>
      </c>
      <c r="M1" s="38" t="s">
        <v>116</v>
      </c>
      <c r="N1" s="38" t="s">
        <v>114</v>
      </c>
      <c r="O1" s="38" t="s">
        <v>122</v>
      </c>
      <c r="P1" s="38" t="s">
        <v>94</v>
      </c>
      <c r="Q1" s="39" t="s">
        <v>353</v>
      </c>
      <c r="R1" s="38" t="s">
        <v>95</v>
      </c>
      <c r="S1" s="38" t="s">
        <v>23</v>
      </c>
      <c r="T1" s="40" t="s">
        <v>12</v>
      </c>
      <c r="U1" s="38" t="s">
        <v>79</v>
      </c>
      <c r="V1" s="38" t="s">
        <v>80</v>
      </c>
      <c r="W1" s="38" t="s">
        <v>81</v>
      </c>
      <c r="X1" s="38" t="s">
        <v>82</v>
      </c>
      <c r="Y1" s="38" t="s">
        <v>83</v>
      </c>
      <c r="Z1" s="38" t="s">
        <v>84</v>
      </c>
      <c r="AA1" s="38" t="s">
        <v>85</v>
      </c>
      <c r="AB1" s="38" t="s">
        <v>86</v>
      </c>
      <c r="AC1" s="38" t="s">
        <v>87</v>
      </c>
      <c r="AD1" s="38" t="s">
        <v>117</v>
      </c>
      <c r="AE1" s="38" t="s">
        <v>118</v>
      </c>
      <c r="AF1" s="38" t="s">
        <v>119</v>
      </c>
      <c r="AG1" s="38" t="s">
        <v>120</v>
      </c>
      <c r="AH1" s="38" t="s">
        <v>121</v>
      </c>
      <c r="AI1" s="38" t="s">
        <v>108</v>
      </c>
      <c r="AJ1" s="38" t="s">
        <v>109</v>
      </c>
      <c r="AK1" s="38" t="s">
        <v>354</v>
      </c>
    </row>
    <row r="2" spans="1:37" ht="14.5" customHeight="1" x14ac:dyDescent="0.2">
      <c r="A2" s="6" t="s">
        <v>9</v>
      </c>
      <c r="B2" s="6" t="s">
        <v>10</v>
      </c>
      <c r="C2" s="6" t="s">
        <v>10</v>
      </c>
      <c r="D2" s="6" t="s">
        <v>10</v>
      </c>
      <c r="E2" s="6" t="s">
        <v>149</v>
      </c>
      <c r="F2" s="6" t="s">
        <v>11</v>
      </c>
      <c r="G2" s="6" t="s">
        <v>10</v>
      </c>
      <c r="H2" s="6" t="s">
        <v>10</v>
      </c>
      <c r="I2" s="6" t="s">
        <v>150</v>
      </c>
      <c r="J2" s="6" t="s">
        <v>10</v>
      </c>
      <c r="K2" s="6" t="s">
        <v>10</v>
      </c>
      <c r="L2" s="6"/>
      <c r="M2" s="6"/>
      <c r="N2" s="6"/>
      <c r="O2" s="6"/>
      <c r="P2" s="6" t="s">
        <v>10</v>
      </c>
      <c r="Q2" s="18"/>
      <c r="R2" s="6" t="s">
        <v>10</v>
      </c>
      <c r="S2" s="6"/>
      <c r="T2" s="7" t="s">
        <v>13</v>
      </c>
      <c r="U2" s="7"/>
      <c r="V2" s="7"/>
      <c r="W2" s="7" t="s">
        <v>148</v>
      </c>
      <c r="X2" s="7"/>
      <c r="Y2" s="7"/>
      <c r="Z2" s="7"/>
      <c r="AA2" s="7"/>
      <c r="AB2" s="7"/>
      <c r="AC2" s="7"/>
      <c r="AD2" s="7"/>
      <c r="AE2" s="7"/>
      <c r="AF2" s="7"/>
      <c r="AG2" s="7"/>
      <c r="AH2" s="7"/>
      <c r="AI2" s="7"/>
      <c r="AJ2" s="7"/>
      <c r="AK2" s="7"/>
    </row>
    <row r="3" spans="1:37" ht="14.5" customHeight="1" x14ac:dyDescent="0.2">
      <c r="A3" s="8" t="s">
        <v>17</v>
      </c>
      <c r="B3" s="8">
        <v>99671</v>
      </c>
      <c r="C3" s="8">
        <v>1767000</v>
      </c>
      <c r="D3" s="8">
        <v>4.3593999999999999</v>
      </c>
      <c r="E3" s="8"/>
      <c r="F3" s="8"/>
      <c r="G3" s="8">
        <v>97.8</v>
      </c>
      <c r="H3" s="8" t="s">
        <v>177</v>
      </c>
      <c r="I3" s="8">
        <v>2.4049999999999998</v>
      </c>
      <c r="J3" s="19">
        <v>23600</v>
      </c>
      <c r="K3" s="8">
        <v>2441</v>
      </c>
      <c r="L3" s="8">
        <v>30993.75</v>
      </c>
      <c r="M3" s="19">
        <v>13727</v>
      </c>
      <c r="N3" s="8">
        <v>12162</v>
      </c>
      <c r="O3" s="8">
        <v>261405.3</v>
      </c>
      <c r="P3" s="8">
        <v>243</v>
      </c>
      <c r="Q3" s="20">
        <v>260</v>
      </c>
      <c r="R3" s="8">
        <v>298.08800000000002</v>
      </c>
      <c r="S3" s="8" t="s">
        <v>24</v>
      </c>
      <c r="T3" s="9" t="s">
        <v>18</v>
      </c>
      <c r="U3" s="9" t="s">
        <v>168</v>
      </c>
      <c r="V3" s="9" t="s">
        <v>134</v>
      </c>
      <c r="W3" s="9"/>
      <c r="X3" s="9"/>
      <c r="Y3" s="9"/>
      <c r="Z3" s="21" t="s">
        <v>215</v>
      </c>
      <c r="AA3" s="9" t="s">
        <v>216</v>
      </c>
      <c r="AB3" s="21" t="s">
        <v>217</v>
      </c>
      <c r="AC3" s="9"/>
      <c r="AD3" s="9" t="s">
        <v>218</v>
      </c>
      <c r="AE3" s="21" t="s">
        <v>219</v>
      </c>
      <c r="AF3" s="9" t="s">
        <v>220</v>
      </c>
      <c r="AG3" s="9" t="s">
        <v>221</v>
      </c>
      <c r="AH3" s="9" t="s">
        <v>222</v>
      </c>
      <c r="AI3" s="9" t="s">
        <v>223</v>
      </c>
      <c r="AJ3" s="9"/>
      <c r="AK3" s="9"/>
    </row>
    <row r="4" spans="1:37" ht="14.5" customHeight="1" x14ac:dyDescent="0.2">
      <c r="A4" s="6" t="s">
        <v>19</v>
      </c>
      <c r="B4" s="6"/>
      <c r="C4" s="6"/>
      <c r="D4" s="6"/>
      <c r="E4" s="6"/>
      <c r="F4" s="6"/>
      <c r="G4" s="6" t="s">
        <v>179</v>
      </c>
      <c r="H4" s="6"/>
      <c r="I4" s="6" t="s">
        <v>179</v>
      </c>
      <c r="J4" s="6">
        <v>2.5399999999999999E-2</v>
      </c>
      <c r="K4" s="6"/>
      <c r="L4" s="6"/>
      <c r="M4" s="6"/>
      <c r="N4" s="6"/>
      <c r="O4" s="6"/>
      <c r="P4" s="6"/>
      <c r="Q4" s="18">
        <v>1</v>
      </c>
      <c r="R4" s="6"/>
      <c r="S4" s="6" t="s">
        <v>24</v>
      </c>
      <c r="T4" s="7" t="s">
        <v>20</v>
      </c>
      <c r="U4" s="7"/>
      <c r="V4" s="7"/>
      <c r="W4" s="7"/>
      <c r="X4" s="7"/>
      <c r="Y4" s="7"/>
      <c r="Z4" s="7"/>
      <c r="AA4" s="7"/>
      <c r="AB4" s="7"/>
      <c r="AC4" s="7"/>
      <c r="AD4" s="7"/>
      <c r="AE4" s="7"/>
      <c r="AF4" s="7"/>
      <c r="AG4" s="7"/>
      <c r="AH4" s="7"/>
      <c r="AI4" s="7"/>
      <c r="AJ4" s="7"/>
      <c r="AK4" s="7"/>
    </row>
    <row r="5" spans="1:37" ht="14.5" customHeight="1" x14ac:dyDescent="0.2">
      <c r="A5" s="8" t="s">
        <v>22</v>
      </c>
      <c r="B5" s="8">
        <v>0.04</v>
      </c>
      <c r="C5" s="8">
        <v>3.3765999999999997E-2</v>
      </c>
      <c r="D5" s="8">
        <v>2.1225000000000001E-2</v>
      </c>
      <c r="E5" s="8"/>
      <c r="F5" s="8"/>
      <c r="G5" s="8">
        <v>0.08</v>
      </c>
      <c r="H5" s="8">
        <v>0.02</v>
      </c>
      <c r="I5" s="8">
        <v>7.2999999999999995E-2</v>
      </c>
      <c r="J5" s="8">
        <v>0.03</v>
      </c>
      <c r="K5" s="8">
        <v>0.06</v>
      </c>
      <c r="L5" s="8">
        <v>2.4E-2</v>
      </c>
      <c r="M5" s="8">
        <v>0.161</v>
      </c>
      <c r="N5" s="8">
        <v>7.4999999999999997E-2</v>
      </c>
      <c r="O5" s="8">
        <v>0.05</v>
      </c>
      <c r="P5" s="8">
        <v>1.4999999999999999E-2</v>
      </c>
      <c r="Q5" s="20">
        <v>0.08</v>
      </c>
      <c r="R5" s="8"/>
      <c r="S5" s="8" t="s">
        <v>24</v>
      </c>
      <c r="T5" s="9" t="s">
        <v>21</v>
      </c>
      <c r="U5" s="9" t="s">
        <v>224</v>
      </c>
      <c r="V5" s="9" t="s">
        <v>133</v>
      </c>
      <c r="W5" s="9" t="s">
        <v>151</v>
      </c>
      <c r="X5" s="9"/>
      <c r="Y5" s="9"/>
      <c r="Z5" s="9" t="s">
        <v>225</v>
      </c>
      <c r="AA5" s="21" t="s">
        <v>226</v>
      </c>
      <c r="AB5" s="9" t="s">
        <v>227</v>
      </c>
      <c r="AC5" s="9"/>
      <c r="AD5" s="9" t="s">
        <v>228</v>
      </c>
      <c r="AE5" s="9" t="s">
        <v>229</v>
      </c>
      <c r="AF5" s="9"/>
      <c r="AG5" s="9" t="s">
        <v>230</v>
      </c>
      <c r="AH5" s="9" t="s">
        <v>231</v>
      </c>
      <c r="AI5" s="9" t="s">
        <v>232</v>
      </c>
      <c r="AJ5" s="9"/>
      <c r="AK5" s="9"/>
    </row>
    <row r="6" spans="1:37" ht="14.5" customHeight="1" x14ac:dyDescent="0.2">
      <c r="A6" s="6" t="s">
        <v>25</v>
      </c>
      <c r="B6" s="6">
        <v>0.45100000000000001</v>
      </c>
      <c r="C6" s="6">
        <v>0.51300000000000001</v>
      </c>
      <c r="D6" s="6">
        <v>0.41267999999999999</v>
      </c>
      <c r="E6" s="6"/>
      <c r="F6" s="6"/>
      <c r="G6" s="6">
        <v>0.6</v>
      </c>
      <c r="H6" s="6">
        <v>0.56000000000000005</v>
      </c>
      <c r="I6" s="6"/>
      <c r="J6" s="6">
        <v>0.52644999999999997</v>
      </c>
      <c r="K6" s="6">
        <v>1300</v>
      </c>
      <c r="L6" s="6">
        <v>3390</v>
      </c>
      <c r="M6" s="6">
        <v>6820</v>
      </c>
      <c r="N6" s="6">
        <v>5920</v>
      </c>
      <c r="O6" s="6">
        <v>215000</v>
      </c>
      <c r="P6" s="6">
        <v>29</v>
      </c>
      <c r="Q6" s="18">
        <v>62.5</v>
      </c>
      <c r="R6" s="6">
        <v>0</v>
      </c>
      <c r="S6" s="6" t="s">
        <v>24</v>
      </c>
      <c r="T6" s="7"/>
      <c r="U6" s="7" t="s">
        <v>164</v>
      </c>
      <c r="V6" s="7" t="s">
        <v>132</v>
      </c>
      <c r="W6" s="7" t="s">
        <v>154</v>
      </c>
      <c r="X6" s="7"/>
      <c r="Y6" s="7"/>
      <c r="Z6" s="7" t="s">
        <v>233</v>
      </c>
      <c r="AA6" s="7" t="s">
        <v>234</v>
      </c>
      <c r="AB6" s="7" t="s">
        <v>235</v>
      </c>
      <c r="AC6" s="7" t="s">
        <v>78</v>
      </c>
      <c r="AD6" s="7" t="s">
        <v>236</v>
      </c>
      <c r="AE6" s="7" t="s">
        <v>237</v>
      </c>
      <c r="AF6" s="7" t="s">
        <v>238</v>
      </c>
      <c r="AG6" s="7" t="s">
        <v>239</v>
      </c>
      <c r="AH6" s="7" t="s">
        <v>240</v>
      </c>
      <c r="AI6" s="7"/>
      <c r="AJ6" s="7"/>
      <c r="AK6" s="7"/>
    </row>
    <row r="7" spans="1:37" ht="14.5" customHeight="1" x14ac:dyDescent="0.2">
      <c r="A7" s="8" t="s">
        <v>26</v>
      </c>
      <c r="B7" s="8">
        <v>0.251</v>
      </c>
      <c r="C7" s="8">
        <v>0.52</v>
      </c>
      <c r="D7" s="8">
        <v>0</v>
      </c>
      <c r="E7" s="8"/>
      <c r="F7" s="8"/>
      <c r="G7" s="8">
        <v>0.65</v>
      </c>
      <c r="H7" s="8">
        <v>0.49</v>
      </c>
      <c r="I7" s="8">
        <v>14.5</v>
      </c>
      <c r="J7" s="8">
        <v>0.3</v>
      </c>
      <c r="K7" s="8">
        <v>71</v>
      </c>
      <c r="L7" s="8">
        <v>21.2</v>
      </c>
      <c r="M7" s="8">
        <v>60</v>
      </c>
      <c r="N7" s="8">
        <v>0.05</v>
      </c>
      <c r="O7" s="8">
        <v>0.71</v>
      </c>
      <c r="P7" s="8">
        <v>0.06</v>
      </c>
      <c r="Q7" s="20">
        <v>0.4</v>
      </c>
      <c r="R7" s="8">
        <v>0.14000000000000001</v>
      </c>
      <c r="S7" s="8" t="s">
        <v>24</v>
      </c>
      <c r="T7" s="9"/>
      <c r="U7" s="9" t="s">
        <v>165</v>
      </c>
      <c r="V7" s="9" t="s">
        <v>132</v>
      </c>
      <c r="W7" s="9" t="s">
        <v>143</v>
      </c>
      <c r="X7" s="9"/>
      <c r="Y7" s="9"/>
      <c r="Z7" s="9" t="s">
        <v>241</v>
      </c>
      <c r="AA7" s="9" t="s">
        <v>242</v>
      </c>
      <c r="AB7" s="9" t="s">
        <v>243</v>
      </c>
      <c r="AC7" s="9" t="s">
        <v>78</v>
      </c>
      <c r="AD7" s="9" t="s">
        <v>244</v>
      </c>
      <c r="AE7" s="9" t="s">
        <v>245</v>
      </c>
      <c r="AF7" s="9" t="s">
        <v>246</v>
      </c>
      <c r="AG7" s="9" t="s">
        <v>247</v>
      </c>
      <c r="AH7" s="9" t="s">
        <v>240</v>
      </c>
      <c r="AI7" s="9" t="s">
        <v>223</v>
      </c>
      <c r="AJ7" s="9"/>
      <c r="AK7" s="9" t="s">
        <v>248</v>
      </c>
    </row>
    <row r="8" spans="1:37" ht="14.5" customHeight="1" x14ac:dyDescent="0.2">
      <c r="A8" s="6" t="s">
        <v>27</v>
      </c>
      <c r="B8" s="6">
        <v>0.11899999999999999</v>
      </c>
      <c r="C8" s="6">
        <v>0.03</v>
      </c>
      <c r="D8" s="6">
        <v>0.09</v>
      </c>
      <c r="E8" s="6"/>
      <c r="F8" s="6"/>
      <c r="G8" s="6">
        <v>0.1</v>
      </c>
      <c r="H8" s="6">
        <v>0.18</v>
      </c>
      <c r="I8" s="6">
        <v>19.100000000000001</v>
      </c>
      <c r="J8" s="6">
        <v>0.24</v>
      </c>
      <c r="K8" s="6">
        <v>7</v>
      </c>
      <c r="L8" s="6">
        <v>18</v>
      </c>
      <c r="M8" s="6">
        <v>13</v>
      </c>
      <c r="N8" s="6">
        <v>0.8</v>
      </c>
      <c r="O8" s="6">
        <v>0.05</v>
      </c>
      <c r="P8" s="6">
        <v>0.03</v>
      </c>
      <c r="Q8" s="18">
        <v>0.15</v>
      </c>
      <c r="R8" s="6">
        <v>0.05</v>
      </c>
      <c r="S8" s="6" t="s">
        <v>24</v>
      </c>
      <c r="T8" s="7"/>
      <c r="U8" s="7" t="s">
        <v>165</v>
      </c>
      <c r="V8" s="7" t="s">
        <v>132</v>
      </c>
      <c r="W8" s="7" t="s">
        <v>144</v>
      </c>
      <c r="X8" s="7"/>
      <c r="Y8" s="7"/>
      <c r="Z8" s="7" t="s">
        <v>249</v>
      </c>
      <c r="AA8" s="7" t="s">
        <v>250</v>
      </c>
      <c r="AB8" s="7" t="s">
        <v>251</v>
      </c>
      <c r="AC8" s="7" t="s">
        <v>78</v>
      </c>
      <c r="AD8" s="7" t="s">
        <v>252</v>
      </c>
      <c r="AE8" s="7" t="s">
        <v>253</v>
      </c>
      <c r="AF8" s="7" t="s">
        <v>254</v>
      </c>
      <c r="AG8" s="7" t="s">
        <v>252</v>
      </c>
      <c r="AH8" s="7" t="s">
        <v>255</v>
      </c>
      <c r="AI8" s="7"/>
      <c r="AJ8" s="7"/>
      <c r="AK8" s="7"/>
    </row>
    <row r="9" spans="1:37" ht="14.5" customHeight="1" x14ac:dyDescent="0.2">
      <c r="A9" s="8" t="s">
        <v>28</v>
      </c>
      <c r="B9" s="8">
        <v>0.11899999999999999</v>
      </c>
      <c r="C9" s="8">
        <v>0.26</v>
      </c>
      <c r="D9" s="8">
        <v>0.27</v>
      </c>
      <c r="E9" s="8"/>
      <c r="F9" s="8"/>
      <c r="G9" s="8">
        <v>0.08</v>
      </c>
      <c r="H9" s="8">
        <v>0.12</v>
      </c>
      <c r="I9" s="8">
        <v>25.92</v>
      </c>
      <c r="J9" s="8">
        <v>0.1</v>
      </c>
      <c r="K9" s="8">
        <v>6</v>
      </c>
      <c r="L9" s="8">
        <v>6.1</v>
      </c>
      <c r="M9" s="8">
        <v>11</v>
      </c>
      <c r="N9" s="22">
        <v>0.09</v>
      </c>
      <c r="O9" s="8">
        <v>0.08</v>
      </c>
      <c r="P9" s="8">
        <v>0.39</v>
      </c>
      <c r="Q9" s="20">
        <v>0.2</v>
      </c>
      <c r="R9" s="8">
        <v>0</v>
      </c>
      <c r="S9" s="8" t="s">
        <v>24</v>
      </c>
      <c r="T9" s="9"/>
      <c r="U9" s="9" t="s">
        <v>165</v>
      </c>
      <c r="V9" s="9" t="s">
        <v>132</v>
      </c>
      <c r="W9" s="9" t="s">
        <v>145</v>
      </c>
      <c r="X9" s="9"/>
      <c r="Y9" s="9"/>
      <c r="Z9" s="9" t="s">
        <v>256</v>
      </c>
      <c r="AA9" s="9" t="s">
        <v>257</v>
      </c>
      <c r="AB9" s="9" t="s">
        <v>258</v>
      </c>
      <c r="AC9" s="9" t="s">
        <v>78</v>
      </c>
      <c r="AD9" s="9" t="s">
        <v>259</v>
      </c>
      <c r="AE9" s="9" t="s">
        <v>260</v>
      </c>
      <c r="AF9" s="9" t="s">
        <v>261</v>
      </c>
      <c r="AG9" s="9" t="s">
        <v>262</v>
      </c>
      <c r="AH9" s="9" t="s">
        <v>263</v>
      </c>
      <c r="AI9" s="9"/>
      <c r="AJ9" s="9"/>
      <c r="AK9" s="9"/>
    </row>
    <row r="10" spans="1:37" ht="14.5" customHeight="1" x14ac:dyDescent="0.2">
      <c r="A10" s="6" t="s">
        <v>29</v>
      </c>
      <c r="B10" s="6">
        <f>1-B11-B7-B9-B8</f>
        <v>0.23799999999999999</v>
      </c>
      <c r="C10" s="6">
        <v>0.02</v>
      </c>
      <c r="D10" s="6">
        <f>1-D11-D9-D8</f>
        <v>0.11999999999999997</v>
      </c>
      <c r="E10" s="6"/>
      <c r="F10" s="6"/>
      <c r="G10" s="6">
        <v>1</v>
      </c>
      <c r="H10" s="6">
        <v>7.0000000000000007E-2</v>
      </c>
      <c r="I10" s="6">
        <v>10.7</v>
      </c>
      <c r="J10" s="6">
        <v>0.25</v>
      </c>
      <c r="K10" s="6">
        <v>6</v>
      </c>
      <c r="L10" s="6">
        <v>57.6</v>
      </c>
      <c r="M10" s="6">
        <v>9</v>
      </c>
      <c r="N10" s="6">
        <v>0.03</v>
      </c>
      <c r="O10" s="6">
        <v>0.13</v>
      </c>
      <c r="P10" s="6">
        <v>0.11</v>
      </c>
      <c r="Q10" s="18">
        <v>0.2</v>
      </c>
      <c r="R10" s="6">
        <f>1-R11-R7-R8</f>
        <v>0.31</v>
      </c>
      <c r="S10" s="6" t="s">
        <v>24</v>
      </c>
      <c r="T10" s="7"/>
      <c r="U10" s="7" t="s">
        <v>165</v>
      </c>
      <c r="V10" s="7" t="s">
        <v>132</v>
      </c>
      <c r="W10" s="7" t="s">
        <v>146</v>
      </c>
      <c r="X10" s="7"/>
      <c r="Y10" s="7"/>
      <c r="Z10" s="7" t="s">
        <v>264</v>
      </c>
      <c r="AA10" s="7" t="s">
        <v>265</v>
      </c>
      <c r="AB10" s="7" t="s">
        <v>266</v>
      </c>
      <c r="AC10" s="7" t="s">
        <v>78</v>
      </c>
      <c r="AD10" s="7" t="s">
        <v>267</v>
      </c>
      <c r="AE10" s="7" t="s">
        <v>268</v>
      </c>
      <c r="AF10" s="7" t="s">
        <v>269</v>
      </c>
      <c r="AG10" s="7"/>
      <c r="AH10" s="7" t="s">
        <v>270</v>
      </c>
      <c r="AI10" s="7"/>
      <c r="AJ10" s="7"/>
      <c r="AK10" s="7"/>
    </row>
    <row r="11" spans="1:37" ht="14.5" customHeight="1" x14ac:dyDescent="0.2">
      <c r="A11" s="8" t="s">
        <v>30</v>
      </c>
      <c r="B11" s="8">
        <v>0.27300000000000002</v>
      </c>
      <c r="C11" s="8">
        <v>0.17</v>
      </c>
      <c r="D11" s="8">
        <v>0.52</v>
      </c>
      <c r="E11" s="8"/>
      <c r="F11" s="8"/>
      <c r="G11" s="8">
        <v>0.17</v>
      </c>
      <c r="H11" s="8">
        <v>0.05</v>
      </c>
      <c r="I11" s="8">
        <v>29.8</v>
      </c>
      <c r="J11" s="8">
        <v>0.11</v>
      </c>
      <c r="K11" s="8"/>
      <c r="L11" s="8"/>
      <c r="M11" s="8">
        <v>5</v>
      </c>
      <c r="N11" s="8">
        <v>0.03</v>
      </c>
      <c r="O11" s="8">
        <v>0.03</v>
      </c>
      <c r="P11" s="8">
        <v>0.41</v>
      </c>
      <c r="Q11" s="20">
        <v>0.05</v>
      </c>
      <c r="R11" s="8">
        <v>0.5</v>
      </c>
      <c r="S11" s="8" t="s">
        <v>24</v>
      </c>
      <c r="T11" s="9"/>
      <c r="U11" s="9" t="s">
        <v>165</v>
      </c>
      <c r="V11" s="9" t="s">
        <v>132</v>
      </c>
      <c r="W11" s="9" t="s">
        <v>147</v>
      </c>
      <c r="X11" s="9"/>
      <c r="Y11" s="9"/>
      <c r="Z11" s="9"/>
      <c r="AA11" s="9"/>
      <c r="AB11" s="9" t="s">
        <v>271</v>
      </c>
      <c r="AC11" s="9" t="s">
        <v>78</v>
      </c>
      <c r="AD11" s="9"/>
      <c r="AE11" s="9" t="s">
        <v>272</v>
      </c>
      <c r="AF11" s="9" t="s">
        <v>273</v>
      </c>
      <c r="AG11" s="9" t="s">
        <v>274</v>
      </c>
      <c r="AH11" s="9" t="s">
        <v>275</v>
      </c>
      <c r="AI11" s="9"/>
      <c r="AJ11" s="9"/>
      <c r="AK11" s="9"/>
    </row>
    <row r="12" spans="1:37" ht="14.5" customHeight="1" x14ac:dyDescent="0.2">
      <c r="A12" s="6" t="s">
        <v>97</v>
      </c>
      <c r="B12" s="6">
        <v>0.9</v>
      </c>
      <c r="C12" s="6">
        <v>0.9</v>
      </c>
      <c r="D12" s="6">
        <v>0.95</v>
      </c>
      <c r="E12" s="6"/>
      <c r="F12" s="6"/>
      <c r="G12" s="6">
        <v>0.90300000000000002</v>
      </c>
      <c r="H12" s="6">
        <v>0.99</v>
      </c>
      <c r="I12" s="6">
        <v>0.65</v>
      </c>
      <c r="J12" s="6">
        <v>0.95</v>
      </c>
      <c r="K12" s="6">
        <v>0.996</v>
      </c>
      <c r="L12" s="6">
        <v>0.82399999999999995</v>
      </c>
      <c r="M12" s="6">
        <v>0.98799999999999999</v>
      </c>
      <c r="N12" s="6">
        <v>0.79700000000000004</v>
      </c>
      <c r="O12" s="6">
        <v>0.96</v>
      </c>
      <c r="P12" s="6">
        <v>0.61</v>
      </c>
      <c r="Q12" s="18">
        <v>1</v>
      </c>
      <c r="R12" s="6">
        <v>0.95</v>
      </c>
      <c r="S12" s="6" t="s">
        <v>24</v>
      </c>
      <c r="T12" s="7"/>
      <c r="U12" s="7" t="s">
        <v>111</v>
      </c>
      <c r="V12" s="7" t="s">
        <v>130</v>
      </c>
      <c r="W12" s="7" t="s">
        <v>178</v>
      </c>
      <c r="X12" s="7"/>
      <c r="Y12" s="7"/>
      <c r="Z12" s="7"/>
      <c r="AA12" s="7" t="s">
        <v>276</v>
      </c>
      <c r="AB12" s="7" t="s">
        <v>277</v>
      </c>
      <c r="AC12" s="7" t="s">
        <v>107</v>
      </c>
      <c r="AD12" s="7" t="s">
        <v>278</v>
      </c>
      <c r="AE12" s="7" t="s">
        <v>279</v>
      </c>
      <c r="AF12" s="7" t="s">
        <v>280</v>
      </c>
      <c r="AG12" s="7" t="s">
        <v>281</v>
      </c>
      <c r="AH12" s="7" t="s">
        <v>282</v>
      </c>
      <c r="AI12" s="7" t="s">
        <v>223</v>
      </c>
      <c r="AJ12" s="7"/>
      <c r="AK12" s="7" t="s">
        <v>283</v>
      </c>
    </row>
    <row r="13" spans="1:37" ht="14.5" customHeight="1" x14ac:dyDescent="0.2">
      <c r="A13" s="8" t="s">
        <v>98</v>
      </c>
      <c r="B13" s="8">
        <v>0.95</v>
      </c>
      <c r="C13" s="8">
        <v>0.95</v>
      </c>
      <c r="D13" s="8">
        <v>0.95</v>
      </c>
      <c r="E13" s="8"/>
      <c r="F13" s="8"/>
      <c r="G13" s="8">
        <v>0.90300000000000002</v>
      </c>
      <c r="H13" s="8">
        <v>0.99</v>
      </c>
      <c r="I13" s="8">
        <v>0.65</v>
      </c>
      <c r="J13" s="8">
        <v>0.9</v>
      </c>
      <c r="K13" s="8">
        <v>0.996</v>
      </c>
      <c r="L13" s="8">
        <v>0.82399999999999995</v>
      </c>
      <c r="M13" s="8">
        <v>0.98799999999999999</v>
      </c>
      <c r="N13" s="8">
        <v>0.79700000000000004</v>
      </c>
      <c r="O13" s="8">
        <v>0.96</v>
      </c>
      <c r="P13" s="8">
        <v>0.61</v>
      </c>
      <c r="Q13" s="20">
        <v>1</v>
      </c>
      <c r="R13" s="8">
        <v>0.95</v>
      </c>
      <c r="S13" s="8" t="s">
        <v>24</v>
      </c>
      <c r="T13" s="9"/>
      <c r="U13" s="9" t="s">
        <v>111</v>
      </c>
      <c r="V13" s="9" t="s">
        <v>130</v>
      </c>
      <c r="W13" s="9" t="s">
        <v>178</v>
      </c>
      <c r="X13" s="9"/>
      <c r="Y13" s="9"/>
      <c r="Z13" s="9"/>
      <c r="AA13" s="9"/>
      <c r="AB13" s="9"/>
      <c r="AC13" s="9" t="s">
        <v>107</v>
      </c>
      <c r="AD13" s="9" t="s">
        <v>284</v>
      </c>
      <c r="AE13" s="9" t="s">
        <v>272</v>
      </c>
      <c r="AF13" s="9"/>
      <c r="AG13" s="9"/>
      <c r="AH13" s="9" t="s">
        <v>285</v>
      </c>
      <c r="AI13" s="9"/>
      <c r="AJ13" s="9"/>
      <c r="AK13" s="9" t="s">
        <v>286</v>
      </c>
    </row>
    <row r="14" spans="1:37" ht="14.5" customHeight="1" x14ac:dyDescent="0.2">
      <c r="A14" s="6" t="s">
        <v>99</v>
      </c>
      <c r="B14" s="6">
        <v>0.9</v>
      </c>
      <c r="C14" s="6">
        <v>0.9</v>
      </c>
      <c r="D14" s="6">
        <v>0.95</v>
      </c>
      <c r="E14" s="6"/>
      <c r="F14" s="6"/>
      <c r="G14" s="6">
        <v>0.90300000000000002</v>
      </c>
      <c r="H14" s="6">
        <v>0.99</v>
      </c>
      <c r="I14" s="6">
        <v>0.65000000000000013</v>
      </c>
      <c r="J14" s="6">
        <v>0.85</v>
      </c>
      <c r="K14" s="6">
        <v>0.996</v>
      </c>
      <c r="L14" s="6">
        <v>0.82399999999999995</v>
      </c>
      <c r="M14" s="6">
        <v>0.98799999999999999</v>
      </c>
      <c r="N14" s="6">
        <v>0.79700000000000004</v>
      </c>
      <c r="O14" s="6">
        <v>0.96</v>
      </c>
      <c r="P14" s="6">
        <v>0.61</v>
      </c>
      <c r="Q14" s="18">
        <v>1</v>
      </c>
      <c r="R14" s="6">
        <v>0.95</v>
      </c>
      <c r="S14" s="6" t="s">
        <v>24</v>
      </c>
      <c r="T14" s="7"/>
      <c r="U14" s="7" t="s">
        <v>111</v>
      </c>
      <c r="V14" s="7" t="s">
        <v>130</v>
      </c>
      <c r="W14" s="7" t="s">
        <v>178</v>
      </c>
      <c r="X14" s="7"/>
      <c r="Y14" s="7"/>
      <c r="Z14" s="7"/>
      <c r="AA14" s="7"/>
      <c r="AB14" s="7"/>
      <c r="AC14" s="7" t="s">
        <v>107</v>
      </c>
      <c r="AD14" s="7"/>
      <c r="AE14" s="7"/>
      <c r="AF14" s="7"/>
      <c r="AG14" s="7"/>
      <c r="AH14" s="7"/>
      <c r="AI14" s="7"/>
      <c r="AJ14" s="7"/>
      <c r="AK14" s="7" t="s">
        <v>287</v>
      </c>
    </row>
    <row r="15" spans="1:37" ht="14.5" customHeight="1" x14ac:dyDescent="0.2">
      <c r="A15" s="8" t="s">
        <v>100</v>
      </c>
      <c r="B15" s="8">
        <v>0.95</v>
      </c>
      <c r="C15" s="8">
        <v>0.95</v>
      </c>
      <c r="D15" s="8">
        <v>0.95</v>
      </c>
      <c r="E15" s="8"/>
      <c r="F15" s="10"/>
      <c r="G15" s="8">
        <v>0.90300000000000002</v>
      </c>
      <c r="H15" s="8">
        <v>0.99</v>
      </c>
      <c r="I15" s="8">
        <v>0.65</v>
      </c>
      <c r="J15" s="8">
        <v>0.75</v>
      </c>
      <c r="K15" s="8">
        <v>0.996</v>
      </c>
      <c r="L15" s="8">
        <v>0.82399999999999995</v>
      </c>
      <c r="M15" s="8">
        <v>0.98799999999999999</v>
      </c>
      <c r="N15" s="8">
        <v>0.79700000000000004</v>
      </c>
      <c r="O15" s="8">
        <v>0.96</v>
      </c>
      <c r="P15" s="8">
        <v>0.61</v>
      </c>
      <c r="Q15" s="20">
        <v>1</v>
      </c>
      <c r="R15" s="8">
        <v>0.95</v>
      </c>
      <c r="S15" s="8" t="s">
        <v>24</v>
      </c>
      <c r="T15" s="9"/>
      <c r="U15" s="9" t="s">
        <v>111</v>
      </c>
      <c r="V15" s="9" t="s">
        <v>130</v>
      </c>
      <c r="W15" s="9"/>
      <c r="X15" s="9"/>
      <c r="Y15" s="9"/>
      <c r="Z15" s="9"/>
      <c r="AA15" s="9"/>
      <c r="AB15" s="9"/>
      <c r="AC15" s="9" t="s">
        <v>107</v>
      </c>
      <c r="AD15" s="9"/>
      <c r="AE15" s="9"/>
      <c r="AF15" s="9"/>
      <c r="AG15" s="9"/>
      <c r="AH15" s="9"/>
      <c r="AI15" s="9"/>
      <c r="AJ15" s="9"/>
      <c r="AK15" s="9"/>
    </row>
    <row r="16" spans="1:37" ht="14.5" customHeight="1" x14ac:dyDescent="0.2">
      <c r="A16" s="6" t="s">
        <v>101</v>
      </c>
      <c r="B16" s="6">
        <v>0.9</v>
      </c>
      <c r="C16" s="6">
        <v>0.9</v>
      </c>
      <c r="D16" s="6">
        <v>0.95</v>
      </c>
      <c r="E16" s="6"/>
      <c r="F16" s="11"/>
      <c r="G16" s="6">
        <v>0.90300000000000002</v>
      </c>
      <c r="H16" s="6">
        <v>0.99</v>
      </c>
      <c r="I16" s="6">
        <v>0.65</v>
      </c>
      <c r="J16" s="6">
        <v>0.8</v>
      </c>
      <c r="K16" s="6">
        <v>0.996</v>
      </c>
      <c r="L16" s="6">
        <v>0.82399999999999995</v>
      </c>
      <c r="M16" s="6">
        <v>0.98799999999999999</v>
      </c>
      <c r="N16" s="6">
        <v>0.79700000000000004</v>
      </c>
      <c r="O16" s="6">
        <v>0.96</v>
      </c>
      <c r="P16" s="6">
        <v>0.61</v>
      </c>
      <c r="Q16" s="18">
        <v>1</v>
      </c>
      <c r="R16" s="6">
        <v>0.95</v>
      </c>
      <c r="S16" s="6" t="s">
        <v>24</v>
      </c>
      <c r="T16" s="7"/>
      <c r="U16" s="7" t="s">
        <v>111</v>
      </c>
      <c r="V16" s="7" t="s">
        <v>130</v>
      </c>
      <c r="W16" s="7"/>
      <c r="X16" s="7"/>
      <c r="Y16" s="7"/>
      <c r="Z16" s="7"/>
      <c r="AA16" s="7"/>
      <c r="AB16" s="7"/>
      <c r="AC16" s="7" t="s">
        <v>107</v>
      </c>
      <c r="AD16" s="7"/>
      <c r="AE16" s="7"/>
      <c r="AF16" s="7"/>
      <c r="AG16" s="7"/>
      <c r="AH16" s="7"/>
      <c r="AI16" s="7"/>
      <c r="AJ16" s="7"/>
      <c r="AK16" s="7" t="s">
        <v>288</v>
      </c>
    </row>
    <row r="17" spans="1:37" ht="14.5" customHeight="1" x14ac:dyDescent="0.2">
      <c r="A17" s="8" t="s">
        <v>102</v>
      </c>
      <c r="B17" s="8">
        <v>50</v>
      </c>
      <c r="C17" s="8">
        <v>50</v>
      </c>
      <c r="D17" s="8">
        <v>50</v>
      </c>
      <c r="E17" s="8"/>
      <c r="F17" s="10"/>
      <c r="G17" s="8">
        <v>1</v>
      </c>
      <c r="H17" s="8">
        <v>50</v>
      </c>
      <c r="I17" s="8">
        <v>40</v>
      </c>
      <c r="J17" s="8">
        <v>40</v>
      </c>
      <c r="K17" s="8">
        <v>50</v>
      </c>
      <c r="L17" s="8">
        <v>10</v>
      </c>
      <c r="M17" s="8">
        <v>100</v>
      </c>
      <c r="N17" s="8">
        <v>50</v>
      </c>
      <c r="O17" s="8">
        <v>75</v>
      </c>
      <c r="P17" s="8">
        <v>25</v>
      </c>
      <c r="Q17" s="20">
        <v>5</v>
      </c>
      <c r="R17" s="8">
        <v>0</v>
      </c>
      <c r="S17" s="8" t="s">
        <v>24</v>
      </c>
      <c r="T17" s="9"/>
      <c r="U17" s="9" t="s">
        <v>110</v>
      </c>
      <c r="V17" s="9" t="s">
        <v>130</v>
      </c>
      <c r="W17" s="9" t="s">
        <v>155</v>
      </c>
      <c r="X17" s="9"/>
      <c r="Y17" s="9"/>
      <c r="Z17" s="9"/>
      <c r="AA17" s="9" t="s">
        <v>289</v>
      </c>
      <c r="AB17" s="9" t="s">
        <v>290</v>
      </c>
      <c r="AC17" s="9" t="s">
        <v>107</v>
      </c>
      <c r="AD17" s="9" t="s">
        <v>291</v>
      </c>
      <c r="AE17" s="9" t="s">
        <v>292</v>
      </c>
      <c r="AF17" s="9" t="s">
        <v>293</v>
      </c>
      <c r="AG17" s="9" t="s">
        <v>294</v>
      </c>
      <c r="AH17" s="9" t="s">
        <v>295</v>
      </c>
      <c r="AI17" s="9" t="s">
        <v>296</v>
      </c>
      <c r="AJ17" s="9"/>
      <c r="AK17" s="9"/>
    </row>
    <row r="18" spans="1:37" ht="14.5" customHeight="1" x14ac:dyDescent="0.2">
      <c r="A18" s="6" t="s">
        <v>103</v>
      </c>
      <c r="B18" s="6">
        <v>25</v>
      </c>
      <c r="C18" s="6">
        <v>25</v>
      </c>
      <c r="D18" s="6">
        <v>3</v>
      </c>
      <c r="E18" s="6"/>
      <c r="F18" s="11"/>
      <c r="G18" s="6">
        <v>3</v>
      </c>
      <c r="H18" s="6">
        <v>15</v>
      </c>
      <c r="I18" s="6">
        <v>20</v>
      </c>
      <c r="J18" s="6">
        <v>30</v>
      </c>
      <c r="K18" s="6">
        <v>5</v>
      </c>
      <c r="L18" s="6">
        <v>3</v>
      </c>
      <c r="M18" s="6">
        <v>15</v>
      </c>
      <c r="N18" s="6">
        <v>5</v>
      </c>
      <c r="O18" s="6">
        <v>50</v>
      </c>
      <c r="P18" s="6">
        <v>15</v>
      </c>
      <c r="Q18" s="18">
        <v>30</v>
      </c>
      <c r="R18" s="6">
        <v>0</v>
      </c>
      <c r="S18" s="6" t="s">
        <v>24</v>
      </c>
      <c r="T18" s="7"/>
      <c r="U18" s="7" t="s">
        <v>110</v>
      </c>
      <c r="V18" s="7" t="s">
        <v>130</v>
      </c>
      <c r="W18" s="7" t="s">
        <v>156</v>
      </c>
      <c r="X18" s="7"/>
      <c r="Y18" s="7"/>
      <c r="Z18" s="23" t="s">
        <v>297</v>
      </c>
      <c r="AA18" s="7" t="s">
        <v>298</v>
      </c>
      <c r="AB18" s="23" t="s">
        <v>299</v>
      </c>
      <c r="AC18" s="7" t="s">
        <v>107</v>
      </c>
      <c r="AD18" s="7" t="s">
        <v>300</v>
      </c>
      <c r="AE18" s="7" t="s">
        <v>301</v>
      </c>
      <c r="AF18" s="7" t="s">
        <v>302</v>
      </c>
      <c r="AG18" s="7" t="s">
        <v>303</v>
      </c>
      <c r="AH18" s="7" t="s">
        <v>304</v>
      </c>
      <c r="AI18" s="7" t="s">
        <v>305</v>
      </c>
      <c r="AJ18" s="7"/>
      <c r="AK18" s="7"/>
    </row>
    <row r="19" spans="1:37" ht="14.5" customHeight="1" x14ac:dyDescent="0.2">
      <c r="A19" s="8" t="s">
        <v>104</v>
      </c>
      <c r="B19" s="8">
        <v>20</v>
      </c>
      <c r="C19" s="8">
        <v>20</v>
      </c>
      <c r="D19" s="8">
        <v>30</v>
      </c>
      <c r="E19" s="8"/>
      <c r="F19" s="10"/>
      <c r="G19" s="8">
        <v>25</v>
      </c>
      <c r="H19" s="8">
        <v>50</v>
      </c>
      <c r="I19" s="8">
        <v>40</v>
      </c>
      <c r="J19" s="8">
        <v>20</v>
      </c>
      <c r="K19" s="8">
        <v>20</v>
      </c>
      <c r="L19" s="8">
        <v>80</v>
      </c>
      <c r="M19" s="8">
        <v>72</v>
      </c>
      <c r="N19" s="8">
        <v>2</v>
      </c>
      <c r="O19" s="8">
        <v>25</v>
      </c>
      <c r="P19" s="8">
        <v>100</v>
      </c>
      <c r="Q19" s="20">
        <v>10</v>
      </c>
      <c r="R19" s="8">
        <v>0</v>
      </c>
      <c r="S19" s="8" t="s">
        <v>24</v>
      </c>
      <c r="T19" s="9"/>
      <c r="U19" s="9" t="s">
        <v>110</v>
      </c>
      <c r="V19" s="9" t="s">
        <v>130</v>
      </c>
      <c r="W19" s="9" t="s">
        <v>158</v>
      </c>
      <c r="X19" s="9"/>
      <c r="Y19" s="9"/>
      <c r="Z19" s="9"/>
      <c r="AA19" s="9"/>
      <c r="AB19" s="9"/>
      <c r="AC19" s="9" t="s">
        <v>107</v>
      </c>
      <c r="AD19" s="9" t="s">
        <v>302</v>
      </c>
      <c r="AE19" s="9" t="s">
        <v>306</v>
      </c>
      <c r="AF19" s="9" t="s">
        <v>307</v>
      </c>
      <c r="AG19" s="9" t="s">
        <v>308</v>
      </c>
      <c r="AH19" s="9" t="s">
        <v>309</v>
      </c>
      <c r="AI19" s="24" t="s">
        <v>310</v>
      </c>
      <c r="AJ19" s="9"/>
      <c r="AK19" s="9"/>
    </row>
    <row r="20" spans="1:37" ht="14.5" customHeight="1" x14ac:dyDescent="0.2">
      <c r="A20" s="6" t="s">
        <v>105</v>
      </c>
      <c r="B20" s="6">
        <v>15</v>
      </c>
      <c r="C20" s="6">
        <v>15</v>
      </c>
      <c r="D20" s="6">
        <v>15</v>
      </c>
      <c r="E20" s="6"/>
      <c r="F20" s="11"/>
      <c r="G20" s="6">
        <v>1</v>
      </c>
      <c r="H20" s="6"/>
      <c r="I20" s="6">
        <v>40</v>
      </c>
      <c r="J20" s="6">
        <v>10</v>
      </c>
      <c r="K20" s="6"/>
      <c r="L20" s="6">
        <v>30</v>
      </c>
      <c r="M20" s="6"/>
      <c r="N20" s="6"/>
      <c r="O20" s="6"/>
      <c r="P20" s="6"/>
      <c r="Q20" s="18"/>
      <c r="R20" s="6">
        <v>4</v>
      </c>
      <c r="S20" s="6" t="s">
        <v>24</v>
      </c>
      <c r="T20" s="7"/>
      <c r="U20" s="7" t="s">
        <v>110</v>
      </c>
      <c r="V20" s="7" t="s">
        <v>130</v>
      </c>
      <c r="W20" s="7" t="s">
        <v>159</v>
      </c>
      <c r="X20" s="7"/>
      <c r="Y20" s="7"/>
      <c r="Z20" s="7" t="s">
        <v>311</v>
      </c>
      <c r="AA20" s="7"/>
      <c r="AB20" s="7"/>
      <c r="AC20" s="7" t="s">
        <v>107</v>
      </c>
      <c r="AD20" s="7" t="s">
        <v>288</v>
      </c>
      <c r="AE20" s="7" t="s">
        <v>312</v>
      </c>
      <c r="AF20" s="7"/>
      <c r="AG20" s="7"/>
      <c r="AH20" s="7"/>
      <c r="AI20" s="7"/>
      <c r="AJ20" s="7"/>
      <c r="AK20" s="7"/>
    </row>
    <row r="21" spans="1:37" ht="14.5" customHeight="1" x14ac:dyDescent="0.2">
      <c r="A21" s="8" t="s">
        <v>106</v>
      </c>
      <c r="B21" s="8">
        <v>15</v>
      </c>
      <c r="C21" s="8">
        <v>15</v>
      </c>
      <c r="D21" s="8">
        <v>35</v>
      </c>
      <c r="E21" s="8"/>
      <c r="F21" s="10"/>
      <c r="G21" s="8">
        <v>20</v>
      </c>
      <c r="H21" s="8">
        <v>15</v>
      </c>
      <c r="I21" s="8">
        <v>20</v>
      </c>
      <c r="J21" s="8">
        <v>15</v>
      </c>
      <c r="K21" s="8">
        <v>50</v>
      </c>
      <c r="L21" s="8"/>
      <c r="M21" s="8">
        <v>80</v>
      </c>
      <c r="N21" s="8">
        <v>17</v>
      </c>
      <c r="O21" s="8">
        <v>5</v>
      </c>
      <c r="P21" s="8">
        <v>3</v>
      </c>
      <c r="Q21" s="20">
        <v>20</v>
      </c>
      <c r="R21" s="8">
        <v>16</v>
      </c>
      <c r="S21" s="8" t="s">
        <v>24</v>
      </c>
      <c r="T21" s="9"/>
      <c r="U21" s="9" t="s">
        <v>110</v>
      </c>
      <c r="V21" s="9" t="s">
        <v>130</v>
      </c>
      <c r="W21" s="9" t="s">
        <v>157</v>
      </c>
      <c r="X21" s="9"/>
      <c r="Y21" s="9"/>
      <c r="Z21" s="9"/>
      <c r="AA21" s="9" t="s">
        <v>313</v>
      </c>
      <c r="AB21" s="9"/>
      <c r="AC21" s="9" t="s">
        <v>107</v>
      </c>
      <c r="AD21" s="9"/>
      <c r="AE21" s="9"/>
      <c r="AF21" s="9" t="s">
        <v>314</v>
      </c>
      <c r="AG21" s="9" t="s">
        <v>315</v>
      </c>
      <c r="AH21" s="9" t="s">
        <v>316</v>
      </c>
      <c r="AI21" s="9" t="s">
        <v>317</v>
      </c>
      <c r="AJ21" s="9"/>
      <c r="AK21" s="9"/>
    </row>
    <row r="22" spans="1:37" ht="14.5" customHeight="1" x14ac:dyDescent="0.2">
      <c r="A22" s="6" t="s">
        <v>135</v>
      </c>
      <c r="B22" s="6">
        <v>0.64749999999999996</v>
      </c>
      <c r="C22" s="6">
        <v>0.64749999999999996</v>
      </c>
      <c r="D22" s="6">
        <v>0</v>
      </c>
      <c r="E22" s="6"/>
      <c r="F22" s="6"/>
      <c r="G22" s="25">
        <v>0.46</v>
      </c>
      <c r="H22" s="6"/>
      <c r="I22" s="6"/>
      <c r="J22" s="6">
        <v>0.64800000000000002</v>
      </c>
      <c r="K22" s="6"/>
      <c r="L22" s="6"/>
      <c r="M22" s="6"/>
      <c r="N22" s="6"/>
      <c r="O22" s="6"/>
      <c r="P22" s="6"/>
      <c r="Q22" s="26"/>
      <c r="R22" s="6">
        <v>0</v>
      </c>
      <c r="S22" s="6" t="s">
        <v>24</v>
      </c>
      <c r="T22" s="7"/>
      <c r="U22" s="12" t="s">
        <v>183</v>
      </c>
      <c r="V22" s="7"/>
      <c r="W22" s="7" t="s">
        <v>185</v>
      </c>
      <c r="X22" s="7"/>
      <c r="Y22" s="7"/>
      <c r="Z22" s="7"/>
      <c r="AA22" s="7"/>
      <c r="AB22" s="7"/>
      <c r="AC22" s="7" t="s">
        <v>189</v>
      </c>
      <c r="AD22" s="7"/>
      <c r="AE22" s="7"/>
      <c r="AF22" s="7"/>
      <c r="AG22" s="7"/>
      <c r="AH22" s="7"/>
      <c r="AI22" s="7"/>
      <c r="AJ22" s="7"/>
      <c r="AK22" s="6"/>
    </row>
    <row r="23" spans="1:37" ht="14.5" customHeight="1" x14ac:dyDescent="0.2">
      <c r="A23" s="8" t="s">
        <v>136</v>
      </c>
      <c r="B23" s="8">
        <v>0.72899999999999998</v>
      </c>
      <c r="C23" s="8">
        <v>0.72899999999999998</v>
      </c>
      <c r="D23" s="8">
        <v>0.34649999999999997</v>
      </c>
      <c r="E23" s="8"/>
      <c r="F23" s="8"/>
      <c r="G23" s="27">
        <v>0.22</v>
      </c>
      <c r="H23" s="8"/>
      <c r="I23" s="8"/>
      <c r="J23" s="8">
        <v>0.495</v>
      </c>
      <c r="K23" s="8"/>
      <c r="L23" s="8"/>
      <c r="M23" s="8"/>
      <c r="N23" s="8"/>
      <c r="O23" s="8"/>
      <c r="P23" s="8"/>
      <c r="Q23" s="28"/>
      <c r="R23" s="8">
        <v>0</v>
      </c>
      <c r="S23" s="8" t="s">
        <v>24</v>
      </c>
      <c r="T23" s="9"/>
      <c r="U23" s="13" t="s">
        <v>183</v>
      </c>
      <c r="V23" s="9"/>
      <c r="W23" s="9" t="s">
        <v>184</v>
      </c>
      <c r="X23" s="9"/>
      <c r="Y23" s="9"/>
      <c r="Z23" s="9"/>
      <c r="AA23" s="9"/>
      <c r="AB23" s="9"/>
      <c r="AC23" s="9" t="s">
        <v>189</v>
      </c>
      <c r="AD23" s="9"/>
      <c r="AE23" s="9"/>
      <c r="AF23" s="9"/>
      <c r="AG23" s="9"/>
      <c r="AH23" s="9"/>
      <c r="AI23" s="9"/>
      <c r="AJ23" s="9"/>
      <c r="AK23" s="8"/>
    </row>
    <row r="24" spans="1:37" ht="14.5" customHeight="1" x14ac:dyDescent="0.2">
      <c r="A24" s="6" t="s">
        <v>137</v>
      </c>
      <c r="B24" s="6">
        <v>0.76690000000000003</v>
      </c>
      <c r="C24" s="6">
        <v>0.76690000000000003</v>
      </c>
      <c r="D24" s="6">
        <v>0.9</v>
      </c>
      <c r="E24" s="6"/>
      <c r="F24" s="6"/>
      <c r="G24" s="25">
        <v>0.05</v>
      </c>
      <c r="H24" s="6"/>
      <c r="I24" s="6"/>
      <c r="J24" s="6">
        <v>0.13600000000000001</v>
      </c>
      <c r="K24" s="6"/>
      <c r="L24" s="6"/>
      <c r="M24" s="6"/>
      <c r="N24" s="6"/>
      <c r="O24" s="6"/>
      <c r="P24" s="6"/>
      <c r="Q24" s="26"/>
      <c r="R24" s="6">
        <v>0</v>
      </c>
      <c r="S24" s="6" t="s">
        <v>24</v>
      </c>
      <c r="T24" s="7"/>
      <c r="U24" s="12" t="s">
        <v>183</v>
      </c>
      <c r="V24" s="7"/>
      <c r="W24" s="7" t="s">
        <v>188</v>
      </c>
      <c r="X24" s="7"/>
      <c r="Y24" s="7"/>
      <c r="Z24" s="7"/>
      <c r="AA24" s="7"/>
      <c r="AB24" s="7"/>
      <c r="AC24" s="7" t="s">
        <v>189</v>
      </c>
      <c r="AD24" s="7"/>
      <c r="AE24" s="7"/>
      <c r="AF24" s="7"/>
      <c r="AG24" s="7"/>
      <c r="AH24" s="7"/>
      <c r="AI24" s="7"/>
      <c r="AJ24" s="7"/>
      <c r="AK24" s="6"/>
    </row>
    <row r="25" spans="1:37" ht="14.5" customHeight="1" x14ac:dyDescent="0.2">
      <c r="A25" s="8" t="s">
        <v>138</v>
      </c>
      <c r="B25" s="8">
        <v>0.46850000000000003</v>
      </c>
      <c r="C25" s="8">
        <v>0.46850000000000003</v>
      </c>
      <c r="D25" s="8">
        <v>0.2</v>
      </c>
      <c r="E25" s="8"/>
      <c r="F25" s="8"/>
      <c r="G25" s="27">
        <v>0.17</v>
      </c>
      <c r="H25" s="8"/>
      <c r="I25" s="8"/>
      <c r="J25" s="8">
        <v>0.34649999999999997</v>
      </c>
      <c r="K25" s="8"/>
      <c r="L25" s="8"/>
      <c r="M25" s="8"/>
      <c r="N25" s="8"/>
      <c r="O25" s="8"/>
      <c r="P25" s="8"/>
      <c r="Q25" s="28"/>
      <c r="R25" s="8">
        <v>0</v>
      </c>
      <c r="S25" s="8" t="s">
        <v>24</v>
      </c>
      <c r="T25" s="9"/>
      <c r="U25" s="13" t="s">
        <v>183</v>
      </c>
      <c r="V25" s="9"/>
      <c r="W25" s="9" t="s">
        <v>187</v>
      </c>
      <c r="X25" s="9"/>
      <c r="Y25" s="9"/>
      <c r="Z25" s="9"/>
      <c r="AA25" s="9"/>
      <c r="AB25" s="9"/>
      <c r="AC25" s="9" t="s">
        <v>189</v>
      </c>
      <c r="AD25" s="9"/>
      <c r="AE25" s="9"/>
      <c r="AF25" s="9"/>
      <c r="AG25" s="9"/>
      <c r="AH25" s="9"/>
      <c r="AI25" s="9"/>
      <c r="AJ25" s="9"/>
      <c r="AK25" s="8"/>
    </row>
    <row r="26" spans="1:37" ht="14.5" customHeight="1" x14ac:dyDescent="0.2">
      <c r="A26" s="6" t="s">
        <v>139</v>
      </c>
      <c r="B26" s="6">
        <v>0.75</v>
      </c>
      <c r="C26" s="6">
        <v>0.75</v>
      </c>
      <c r="D26" s="6">
        <v>0.9</v>
      </c>
      <c r="E26" s="6"/>
      <c r="F26" s="6"/>
      <c r="G26" s="6"/>
      <c r="H26" s="6"/>
      <c r="I26" s="6"/>
      <c r="J26" s="6">
        <v>0.63700000000000001</v>
      </c>
      <c r="K26" s="6"/>
      <c r="L26" s="6"/>
      <c r="M26" s="6"/>
      <c r="N26" s="6"/>
      <c r="O26" s="6"/>
      <c r="P26" s="6"/>
      <c r="Q26" s="26"/>
      <c r="R26" s="6">
        <v>0.45</v>
      </c>
      <c r="S26" s="6" t="s">
        <v>24</v>
      </c>
      <c r="T26" s="7"/>
      <c r="U26" s="12" t="s">
        <v>183</v>
      </c>
      <c r="V26" s="7"/>
      <c r="W26" s="7" t="s">
        <v>186</v>
      </c>
      <c r="X26" s="7"/>
      <c r="Y26" s="7"/>
      <c r="Z26" s="7"/>
      <c r="AA26" s="7"/>
      <c r="AB26" s="7"/>
      <c r="AC26" s="7" t="s">
        <v>189</v>
      </c>
      <c r="AD26" s="7"/>
      <c r="AE26" s="7"/>
      <c r="AF26" s="7"/>
      <c r="AG26" s="7"/>
      <c r="AH26" s="7"/>
      <c r="AI26" s="7"/>
      <c r="AJ26" s="7"/>
      <c r="AK26" s="6"/>
    </row>
    <row r="27" spans="1:37" ht="14.5" customHeight="1" x14ac:dyDescent="0.2">
      <c r="A27" s="8" t="s">
        <v>70</v>
      </c>
      <c r="B27" s="8">
        <v>0.34250000000000003</v>
      </c>
      <c r="C27" s="8">
        <v>0.33800000000000002</v>
      </c>
      <c r="D27" s="8">
        <v>0.26156000000000001</v>
      </c>
      <c r="E27" s="8"/>
      <c r="F27" s="10"/>
      <c r="G27" s="8">
        <v>0.38300000000000001</v>
      </c>
      <c r="H27" s="8">
        <v>3.5000000000000003E-2</v>
      </c>
      <c r="I27" s="8">
        <v>35.700000000000003</v>
      </c>
      <c r="J27" s="8">
        <v>0.3624</v>
      </c>
      <c r="K27" s="8">
        <v>0.47</v>
      </c>
      <c r="L27" s="8">
        <v>0.17</v>
      </c>
      <c r="M27" s="8">
        <v>0.39</v>
      </c>
      <c r="N27" s="8">
        <v>0.73</v>
      </c>
      <c r="O27" s="8">
        <v>0.21</v>
      </c>
      <c r="P27" s="8">
        <v>0.28999999999999998</v>
      </c>
      <c r="Q27" s="20">
        <v>2.7500000000000002E-4</v>
      </c>
      <c r="R27" s="8"/>
      <c r="S27" s="8" t="s">
        <v>31</v>
      </c>
      <c r="T27" s="9" t="s">
        <v>71</v>
      </c>
      <c r="U27" s="9" t="s">
        <v>161</v>
      </c>
      <c r="V27" s="9" t="s">
        <v>129</v>
      </c>
      <c r="W27" s="9" t="s">
        <v>141</v>
      </c>
      <c r="X27" s="9"/>
      <c r="Y27" s="9"/>
      <c r="Z27" s="21" t="s">
        <v>318</v>
      </c>
      <c r="AA27" s="9"/>
      <c r="AB27" s="21" t="s">
        <v>319</v>
      </c>
      <c r="AC27" s="9" t="s">
        <v>77</v>
      </c>
      <c r="AD27" s="9"/>
      <c r="AE27" s="9"/>
      <c r="AF27" s="9"/>
      <c r="AG27" s="9"/>
      <c r="AH27" s="9" t="s">
        <v>320</v>
      </c>
      <c r="AI27" s="9"/>
      <c r="AJ27" s="9"/>
      <c r="AK27" s="9"/>
    </row>
    <row r="28" spans="1:37" ht="14.5" customHeight="1" x14ac:dyDescent="0.2">
      <c r="A28" s="6" t="s">
        <v>69</v>
      </c>
      <c r="B28" s="6">
        <v>0.24399999999999999</v>
      </c>
      <c r="C28" s="6">
        <v>0.33800000000000002</v>
      </c>
      <c r="D28" s="6">
        <v>0.26156000000000001</v>
      </c>
      <c r="E28" s="6"/>
      <c r="F28" s="11"/>
      <c r="G28" s="6">
        <v>0.46</v>
      </c>
      <c r="H28" s="6">
        <v>6.2E-2</v>
      </c>
      <c r="I28" s="6">
        <v>35.700000000000003</v>
      </c>
      <c r="J28" s="6">
        <v>0.38300000000000001</v>
      </c>
      <c r="K28" s="6">
        <v>0.47</v>
      </c>
      <c r="L28" s="6">
        <v>0.28000000000000003</v>
      </c>
      <c r="M28" s="6">
        <v>0.39</v>
      </c>
      <c r="N28" s="6">
        <v>0.73</v>
      </c>
      <c r="O28" s="6">
        <v>0.21</v>
      </c>
      <c r="P28" s="6">
        <v>0.28999999999999998</v>
      </c>
      <c r="Q28" s="18">
        <v>2.7500000000000002E-4</v>
      </c>
      <c r="R28" s="6"/>
      <c r="S28" s="6" t="s">
        <v>31</v>
      </c>
      <c r="T28" s="7"/>
      <c r="U28" s="7" t="s">
        <v>162</v>
      </c>
      <c r="V28" s="7" t="s">
        <v>128</v>
      </c>
      <c r="W28" s="7" t="s">
        <v>142</v>
      </c>
      <c r="X28" s="7"/>
      <c r="Y28" s="7"/>
      <c r="Z28" s="7" t="s">
        <v>321</v>
      </c>
      <c r="AA28" s="7"/>
      <c r="AB28" s="23" t="s">
        <v>319</v>
      </c>
      <c r="AC28" s="7" t="s">
        <v>77</v>
      </c>
      <c r="AD28" s="7"/>
      <c r="AE28" s="7" t="s">
        <v>322</v>
      </c>
      <c r="AF28" s="7" t="s">
        <v>323</v>
      </c>
      <c r="AG28" s="7"/>
      <c r="AH28" s="7" t="s">
        <v>324</v>
      </c>
      <c r="AI28" s="7"/>
      <c r="AJ28" s="7"/>
      <c r="AK28" s="7"/>
    </row>
    <row r="29" spans="1:37" ht="14.5" customHeight="1" x14ac:dyDescent="0.2">
      <c r="A29" s="8" t="s">
        <v>75</v>
      </c>
      <c r="B29" s="8">
        <v>1</v>
      </c>
      <c r="C29" s="8">
        <v>1</v>
      </c>
      <c r="D29" s="8">
        <v>1</v>
      </c>
      <c r="E29" s="8">
        <v>1</v>
      </c>
      <c r="F29" s="10">
        <v>1</v>
      </c>
      <c r="G29" s="8">
        <v>1</v>
      </c>
      <c r="H29" s="8">
        <v>1</v>
      </c>
      <c r="I29" s="8">
        <v>1</v>
      </c>
      <c r="J29" s="8">
        <v>1</v>
      </c>
      <c r="K29" s="8">
        <v>1</v>
      </c>
      <c r="L29" s="8">
        <v>1</v>
      </c>
      <c r="M29" s="8">
        <v>1</v>
      </c>
      <c r="N29" s="8">
        <v>1</v>
      </c>
      <c r="O29" s="8">
        <v>1</v>
      </c>
      <c r="P29" s="8">
        <v>1</v>
      </c>
      <c r="Q29" s="20">
        <v>1</v>
      </c>
      <c r="R29" s="8">
        <v>1</v>
      </c>
      <c r="S29" s="8" t="s">
        <v>31</v>
      </c>
      <c r="T29" s="9"/>
      <c r="U29" s="9"/>
      <c r="V29" s="9"/>
      <c r="W29" s="9"/>
      <c r="X29" s="9"/>
      <c r="Y29" s="9"/>
      <c r="Z29" s="9"/>
      <c r="AA29" s="9"/>
      <c r="AB29" s="9"/>
      <c r="AC29" s="9" t="s">
        <v>77</v>
      </c>
      <c r="AD29" s="9"/>
      <c r="AE29" s="9"/>
      <c r="AF29" s="9"/>
      <c r="AG29" s="9"/>
      <c r="AH29" s="9"/>
      <c r="AI29" s="9"/>
      <c r="AJ29" s="9"/>
      <c r="AK29" s="9"/>
    </row>
    <row r="30" spans="1:37" ht="14.5" customHeight="1" x14ac:dyDescent="0.2">
      <c r="A30" s="6" t="s">
        <v>74</v>
      </c>
      <c r="B30" s="6">
        <v>0.57769999999999999</v>
      </c>
      <c r="C30" s="6">
        <v>0.53300000000000003</v>
      </c>
      <c r="D30" s="6">
        <v>0.1065</v>
      </c>
      <c r="E30" s="6"/>
      <c r="F30" s="11"/>
      <c r="G30" s="6">
        <v>0.64</v>
      </c>
      <c r="H30" s="6">
        <v>0.28999999999999998</v>
      </c>
      <c r="I30" s="6"/>
      <c r="J30" s="6">
        <v>0.43180000000000002</v>
      </c>
      <c r="K30" s="6">
        <v>4.8000000000000001E-2</v>
      </c>
      <c r="L30" s="6">
        <v>0.13</v>
      </c>
      <c r="M30" s="6">
        <v>0.33</v>
      </c>
      <c r="N30" s="6">
        <v>0.42</v>
      </c>
      <c r="O30" s="6">
        <v>0.498</v>
      </c>
      <c r="P30" s="6">
        <v>0.11700000000000001</v>
      </c>
      <c r="Q30" s="18">
        <v>0.625</v>
      </c>
      <c r="R30" s="6"/>
      <c r="S30" s="6" t="s">
        <v>31</v>
      </c>
      <c r="T30" s="7"/>
      <c r="U30" s="7" t="s">
        <v>163</v>
      </c>
      <c r="V30" s="7" t="s">
        <v>132</v>
      </c>
      <c r="W30" s="7" t="s">
        <v>152</v>
      </c>
      <c r="X30" s="7"/>
      <c r="Y30" s="7"/>
      <c r="Z30" s="23" t="s">
        <v>325</v>
      </c>
      <c r="AA30" s="7"/>
      <c r="AB30" s="7"/>
      <c r="AC30" s="7" t="s">
        <v>77</v>
      </c>
      <c r="AD30" s="7" t="s">
        <v>326</v>
      </c>
      <c r="AE30" s="7"/>
      <c r="AF30" s="7"/>
      <c r="AG30" s="7"/>
      <c r="AH30" s="29" t="s">
        <v>327</v>
      </c>
      <c r="AI30" s="7"/>
      <c r="AJ30" s="7"/>
      <c r="AK30" s="7"/>
    </row>
    <row r="31" spans="1:37" ht="14.5" customHeight="1" x14ac:dyDescent="0.2">
      <c r="A31" s="8" t="s">
        <v>72</v>
      </c>
      <c r="B31" s="8">
        <v>0</v>
      </c>
      <c r="C31" s="8">
        <v>0</v>
      </c>
      <c r="D31" s="8">
        <v>1</v>
      </c>
      <c r="E31" s="8"/>
      <c r="F31" s="10"/>
      <c r="G31" s="8">
        <v>1</v>
      </c>
      <c r="H31" s="8">
        <v>1</v>
      </c>
      <c r="I31" s="8">
        <v>1</v>
      </c>
      <c r="J31" s="8">
        <v>0.38869999999999999</v>
      </c>
      <c r="K31" s="8">
        <v>1</v>
      </c>
      <c r="L31" s="8">
        <v>1</v>
      </c>
      <c r="M31" s="8">
        <v>1</v>
      </c>
      <c r="N31" s="8">
        <v>1</v>
      </c>
      <c r="O31" s="8">
        <v>1</v>
      </c>
      <c r="P31" s="8">
        <v>1</v>
      </c>
      <c r="Q31" s="20">
        <v>1</v>
      </c>
      <c r="R31" s="8"/>
      <c r="S31" s="8" t="s">
        <v>31</v>
      </c>
      <c r="T31" s="9"/>
      <c r="U31" s="9"/>
      <c r="V31" s="9" t="s">
        <v>131</v>
      </c>
      <c r="W31" s="9" t="s">
        <v>140</v>
      </c>
      <c r="X31" s="9"/>
      <c r="Y31" s="9"/>
      <c r="Z31" s="9"/>
      <c r="AA31" s="9"/>
      <c r="AB31" s="9"/>
      <c r="AC31" s="9" t="s">
        <v>77</v>
      </c>
      <c r="AD31" s="9"/>
      <c r="AE31" s="9"/>
      <c r="AF31" s="9"/>
      <c r="AG31" s="9"/>
      <c r="AH31" s="9"/>
      <c r="AI31" s="9"/>
      <c r="AJ31" s="9"/>
      <c r="AK31" s="9"/>
    </row>
    <row r="32" spans="1:37" ht="14.5" customHeight="1" x14ac:dyDescent="0.2">
      <c r="A32" s="6" t="s">
        <v>32</v>
      </c>
      <c r="B32" s="6">
        <v>0</v>
      </c>
      <c r="C32" s="6">
        <v>0</v>
      </c>
      <c r="D32" s="6">
        <v>1</v>
      </c>
      <c r="E32" s="6"/>
      <c r="F32" s="11"/>
      <c r="G32" s="6">
        <v>1</v>
      </c>
      <c r="H32" s="6">
        <v>1</v>
      </c>
      <c r="I32" s="6">
        <v>1</v>
      </c>
      <c r="J32" s="6">
        <v>0.312</v>
      </c>
      <c r="K32" s="6">
        <v>1</v>
      </c>
      <c r="L32" s="6">
        <v>1</v>
      </c>
      <c r="M32" s="6">
        <v>1</v>
      </c>
      <c r="N32" s="6">
        <v>1</v>
      </c>
      <c r="O32" s="6">
        <v>1</v>
      </c>
      <c r="P32" s="6">
        <v>1</v>
      </c>
      <c r="Q32" s="18">
        <v>1</v>
      </c>
      <c r="R32" s="6"/>
      <c r="S32" s="6" t="s">
        <v>31</v>
      </c>
      <c r="T32" s="7"/>
      <c r="U32" s="7"/>
      <c r="V32" s="7" t="s">
        <v>131</v>
      </c>
      <c r="W32" s="7" t="s">
        <v>140</v>
      </c>
      <c r="X32" s="7"/>
      <c r="Y32" s="7"/>
      <c r="Z32" s="7"/>
      <c r="AA32" s="7"/>
      <c r="AB32" s="7"/>
      <c r="AC32" s="7" t="s">
        <v>77</v>
      </c>
      <c r="AD32" s="7"/>
      <c r="AE32" s="7"/>
      <c r="AF32" s="7"/>
      <c r="AG32" s="7"/>
      <c r="AH32" s="7" t="s">
        <v>222</v>
      </c>
      <c r="AI32" s="7"/>
      <c r="AJ32" s="7"/>
      <c r="AK32" s="7"/>
    </row>
    <row r="33" spans="1:37" ht="14.5" customHeight="1" x14ac:dyDescent="0.2">
      <c r="A33" s="8" t="s">
        <v>73</v>
      </c>
      <c r="B33" s="8">
        <v>0</v>
      </c>
      <c r="C33" s="8">
        <v>0</v>
      </c>
      <c r="D33" s="8">
        <v>0</v>
      </c>
      <c r="E33" s="8"/>
      <c r="F33" s="10"/>
      <c r="G33" s="8">
        <v>0</v>
      </c>
      <c r="H33" s="8">
        <v>0</v>
      </c>
      <c r="I33" s="8">
        <v>0</v>
      </c>
      <c r="J33" s="8">
        <v>0.13800000000000001</v>
      </c>
      <c r="K33" s="8">
        <v>1</v>
      </c>
      <c r="L33" s="8">
        <v>1</v>
      </c>
      <c r="M33" s="8">
        <v>1</v>
      </c>
      <c r="N33" s="8">
        <v>0</v>
      </c>
      <c r="O33" s="8">
        <v>1</v>
      </c>
      <c r="P33" s="8">
        <v>1</v>
      </c>
      <c r="Q33" s="20">
        <v>1</v>
      </c>
      <c r="R33" s="8"/>
      <c r="S33" s="8" t="s">
        <v>31</v>
      </c>
      <c r="T33" s="9"/>
      <c r="U33" s="9"/>
      <c r="V33" s="9"/>
      <c r="W33" s="9"/>
      <c r="X33" s="9"/>
      <c r="Y33" s="9"/>
      <c r="Z33" s="9"/>
      <c r="AA33" s="9"/>
      <c r="AB33" s="9" t="s">
        <v>328</v>
      </c>
      <c r="AC33" s="9" t="s">
        <v>77</v>
      </c>
      <c r="AD33" s="9" t="s">
        <v>329</v>
      </c>
      <c r="AE33" s="9"/>
      <c r="AF33" s="9"/>
      <c r="AG33" s="9"/>
      <c r="AH33" s="21" t="s">
        <v>330</v>
      </c>
      <c r="AI33" s="9"/>
      <c r="AJ33" s="9"/>
      <c r="AK33" s="9" t="s">
        <v>331</v>
      </c>
    </row>
    <row r="34" spans="1:37" ht="14.5" customHeight="1" x14ac:dyDescent="0.2">
      <c r="A34" s="6" t="s">
        <v>33</v>
      </c>
      <c r="B34" s="6">
        <v>0</v>
      </c>
      <c r="C34" s="6">
        <v>0</v>
      </c>
      <c r="D34" s="6">
        <v>0</v>
      </c>
      <c r="E34" s="6"/>
      <c r="F34" s="11"/>
      <c r="G34" s="6">
        <v>0</v>
      </c>
      <c r="H34" s="6">
        <v>0</v>
      </c>
      <c r="I34" s="6">
        <v>0</v>
      </c>
      <c r="J34" s="6">
        <v>1.2E-2</v>
      </c>
      <c r="K34" s="6">
        <v>1</v>
      </c>
      <c r="L34" s="6">
        <v>1</v>
      </c>
      <c r="M34" s="6">
        <v>1</v>
      </c>
      <c r="N34" s="6">
        <v>0</v>
      </c>
      <c r="O34" s="6">
        <v>1</v>
      </c>
      <c r="P34" s="6">
        <v>1</v>
      </c>
      <c r="Q34" s="18">
        <v>1</v>
      </c>
      <c r="R34" s="6"/>
      <c r="S34" s="6" t="s">
        <v>31</v>
      </c>
      <c r="T34" s="7"/>
      <c r="U34" s="7"/>
      <c r="V34" s="7"/>
      <c r="W34" s="7"/>
      <c r="X34" s="7"/>
      <c r="Y34" s="7"/>
      <c r="Z34" s="7"/>
      <c r="AA34" s="7"/>
      <c r="AB34" s="7"/>
      <c r="AC34" s="7" t="s">
        <v>77</v>
      </c>
      <c r="AD34" s="23" t="s">
        <v>332</v>
      </c>
      <c r="AE34" s="7"/>
      <c r="AF34" s="7" t="s">
        <v>329</v>
      </c>
      <c r="AG34" s="7"/>
      <c r="AH34" s="7"/>
      <c r="AI34" s="7"/>
      <c r="AJ34" s="7"/>
      <c r="AK34" s="7"/>
    </row>
    <row r="35" spans="1:37" ht="14.5" customHeight="1" x14ac:dyDescent="0.2">
      <c r="A35" s="8" t="s">
        <v>76</v>
      </c>
      <c r="B35" s="8">
        <f>64866+33789</f>
        <v>98655</v>
      </c>
      <c r="C35" s="8">
        <v>1869000</v>
      </c>
      <c r="D35" s="8">
        <v>4.87</v>
      </c>
      <c r="E35" s="8"/>
      <c r="F35" s="10"/>
      <c r="G35" s="8">
        <v>108.5</v>
      </c>
      <c r="H35" s="8">
        <v>307</v>
      </c>
      <c r="I35" s="8">
        <v>2.8</v>
      </c>
      <c r="J35" s="8">
        <v>30613</v>
      </c>
      <c r="K35" s="8">
        <v>2721000</v>
      </c>
      <c r="L35" s="8">
        <v>31968.75</v>
      </c>
      <c r="M35" s="8">
        <v>13518</v>
      </c>
      <c r="N35" s="8">
        <v>5920</v>
      </c>
      <c r="O35" s="8">
        <v>260997</v>
      </c>
      <c r="P35" s="8">
        <v>260</v>
      </c>
      <c r="Q35" s="20">
        <v>260</v>
      </c>
      <c r="R35" s="8"/>
      <c r="S35" s="8" t="s">
        <v>31</v>
      </c>
      <c r="T35" s="9"/>
      <c r="U35" s="9" t="s">
        <v>160</v>
      </c>
      <c r="V35" s="9" t="s">
        <v>132</v>
      </c>
      <c r="W35" s="9" t="s">
        <v>153</v>
      </c>
      <c r="X35" s="9"/>
      <c r="Y35" s="9"/>
      <c r="Z35" s="9" t="s">
        <v>333</v>
      </c>
      <c r="AA35" s="9" t="s">
        <v>334</v>
      </c>
      <c r="AB35" s="9" t="s">
        <v>335</v>
      </c>
      <c r="AC35" s="9" t="s">
        <v>91</v>
      </c>
      <c r="AD35" s="9"/>
      <c r="AE35" s="9"/>
      <c r="AF35" s="9" t="s">
        <v>336</v>
      </c>
      <c r="AG35" s="9"/>
      <c r="AH35" s="9" t="s">
        <v>222</v>
      </c>
      <c r="AI35" s="9"/>
      <c r="AJ35" s="9"/>
      <c r="AK35" s="9"/>
    </row>
    <row r="36" spans="1:37" ht="14.5" customHeight="1" x14ac:dyDescent="0.2">
      <c r="A36" s="6" t="s">
        <v>337</v>
      </c>
      <c r="B36" s="6"/>
      <c r="C36" s="6">
        <v>0.5</v>
      </c>
      <c r="D36" s="6">
        <v>0.5</v>
      </c>
      <c r="E36" s="6">
        <v>0.5</v>
      </c>
      <c r="F36" s="6">
        <v>0.5</v>
      </c>
      <c r="G36" s="6">
        <v>0.5</v>
      </c>
      <c r="H36" s="6">
        <v>0.5</v>
      </c>
      <c r="I36" s="6">
        <v>0.5</v>
      </c>
      <c r="J36" s="6">
        <v>0.5</v>
      </c>
      <c r="K36" s="6">
        <v>0.5</v>
      </c>
      <c r="L36" s="6">
        <v>0.5</v>
      </c>
      <c r="M36" s="6">
        <v>0.5</v>
      </c>
      <c r="N36" s="6">
        <v>0.5</v>
      </c>
      <c r="O36" s="6">
        <v>0.23</v>
      </c>
      <c r="P36" s="6">
        <v>0.5</v>
      </c>
      <c r="Q36" s="6">
        <v>0.5</v>
      </c>
      <c r="R36" s="6">
        <v>0.5</v>
      </c>
      <c r="S36" s="6"/>
      <c r="T36" s="6"/>
      <c r="U36" s="6"/>
      <c r="V36" s="6"/>
      <c r="W36" s="6"/>
      <c r="X36" s="6"/>
      <c r="Y36" s="6"/>
      <c r="Z36" s="6"/>
      <c r="AA36" s="6"/>
      <c r="AB36" s="6"/>
      <c r="AC36" s="6"/>
      <c r="AD36" s="6"/>
      <c r="AE36" s="6"/>
      <c r="AF36" s="6"/>
      <c r="AG36" s="6"/>
      <c r="AH36" s="6" t="s">
        <v>338</v>
      </c>
      <c r="AI36" s="6"/>
      <c r="AJ36" s="6"/>
      <c r="AK36" s="6"/>
    </row>
    <row r="37" spans="1:37" ht="14.5" customHeight="1" x14ac:dyDescent="0.2">
      <c r="A37" s="8" t="s">
        <v>14</v>
      </c>
      <c r="B37" s="8">
        <v>64866</v>
      </c>
      <c r="C37" s="8">
        <v>1351500</v>
      </c>
      <c r="D37" s="8">
        <v>3.5972</v>
      </c>
      <c r="E37" s="8"/>
      <c r="F37" s="10"/>
      <c r="G37" s="19">
        <v>83800</v>
      </c>
      <c r="H37" s="8">
        <v>296000</v>
      </c>
      <c r="I37" s="8">
        <v>1850</v>
      </c>
      <c r="J37" s="8">
        <v>20400</v>
      </c>
      <c r="K37" s="8">
        <v>2610</v>
      </c>
      <c r="L37" s="8">
        <v>26500</v>
      </c>
      <c r="M37" s="8">
        <v>12700</v>
      </c>
      <c r="N37" s="8">
        <v>4720</v>
      </c>
      <c r="O37" s="8">
        <v>294000</v>
      </c>
      <c r="P37" s="8">
        <v>186</v>
      </c>
      <c r="Q37" s="20">
        <v>0.52</v>
      </c>
      <c r="R37" s="8"/>
      <c r="S37" s="8" t="s">
        <v>34</v>
      </c>
      <c r="T37" s="9"/>
      <c r="U37" s="9"/>
      <c r="V37" s="9" t="s">
        <v>92</v>
      </c>
      <c r="W37" s="9" t="s">
        <v>152</v>
      </c>
      <c r="X37" s="9" t="s">
        <v>93</v>
      </c>
      <c r="Y37" s="9"/>
      <c r="Z37" s="9" t="s">
        <v>339</v>
      </c>
      <c r="AA37" s="21" t="s">
        <v>340</v>
      </c>
      <c r="AB37" s="9" t="s">
        <v>217</v>
      </c>
      <c r="AC37" s="9"/>
      <c r="AD37" s="9"/>
      <c r="AE37" s="9"/>
      <c r="AF37" s="9"/>
      <c r="AG37" s="9"/>
      <c r="AH37" s="9"/>
      <c r="AI37" s="9" t="s">
        <v>341</v>
      </c>
      <c r="AJ37" s="9"/>
      <c r="AK37" s="9"/>
    </row>
    <row r="38" spans="1:37" ht="14.5" customHeight="1" x14ac:dyDescent="0.2">
      <c r="A38" s="30" t="s">
        <v>15</v>
      </c>
      <c r="B38" s="6">
        <f>2353/5.1</f>
        <v>461.3725490196079</v>
      </c>
      <c r="C38" s="6">
        <v>745.14</v>
      </c>
      <c r="D38" s="6">
        <v>3.5370000000000002E-3</v>
      </c>
      <c r="E38" s="6"/>
      <c r="F38" s="11"/>
      <c r="G38" s="6"/>
      <c r="H38" s="6"/>
      <c r="I38" s="6"/>
      <c r="J38" s="6">
        <v>12.449078</v>
      </c>
      <c r="K38" s="6">
        <v>24.843557000000001</v>
      </c>
      <c r="L38" s="6">
        <v>8.0507999999999996E-2</v>
      </c>
      <c r="M38" s="6">
        <v>16.420480999999999</v>
      </c>
      <c r="N38" s="6">
        <v>4.8053819999999998</v>
      </c>
      <c r="O38" s="6">
        <v>8.8008670000000002</v>
      </c>
      <c r="P38" s="6">
        <v>5.6010000000000001E-3</v>
      </c>
      <c r="Q38" s="18"/>
      <c r="R38" s="6"/>
      <c r="S38" s="6" t="s">
        <v>34</v>
      </c>
      <c r="T38" s="7"/>
      <c r="U38" s="7" t="s">
        <v>181</v>
      </c>
      <c r="V38" s="7" t="s">
        <v>90</v>
      </c>
      <c r="W38" s="7" t="s">
        <v>112</v>
      </c>
      <c r="X38" s="7"/>
      <c r="Y38" s="7"/>
      <c r="Z38" s="7"/>
      <c r="AA38" s="7"/>
      <c r="AB38" s="7"/>
      <c r="AC38" s="7" t="s">
        <v>112</v>
      </c>
      <c r="AD38" s="7" t="s">
        <v>112</v>
      </c>
      <c r="AE38" s="7" t="s">
        <v>112</v>
      </c>
      <c r="AF38" s="7" t="s">
        <v>112</v>
      </c>
      <c r="AG38" s="7" t="s">
        <v>112</v>
      </c>
      <c r="AH38" s="7" t="s">
        <v>112</v>
      </c>
      <c r="AI38" s="7" t="s">
        <v>112</v>
      </c>
      <c r="AJ38" s="7"/>
      <c r="AK38" s="7"/>
    </row>
    <row r="39" spans="1:37" ht="14.5" customHeight="1" x14ac:dyDescent="0.2">
      <c r="A39" s="31" t="s">
        <v>16</v>
      </c>
      <c r="B39" s="8">
        <v>0.995</v>
      </c>
      <c r="C39" s="8">
        <v>1.75414</v>
      </c>
      <c r="D39" s="8">
        <v>1.119928</v>
      </c>
      <c r="E39" s="8"/>
      <c r="F39" s="10"/>
      <c r="G39" s="8"/>
      <c r="H39" s="8"/>
      <c r="I39" s="8"/>
      <c r="J39" s="8">
        <v>4.5063310000000003</v>
      </c>
      <c r="K39" s="8">
        <v>0.73005399999999998</v>
      </c>
      <c r="L39" s="8">
        <v>1.164431</v>
      </c>
      <c r="M39" s="8">
        <v>2.6196540000000001</v>
      </c>
      <c r="N39" s="8">
        <v>2.6128360000000002</v>
      </c>
      <c r="O39" s="8">
        <v>8.2200999999999996E-2</v>
      </c>
      <c r="P39" s="8">
        <v>0.60348800000000002</v>
      </c>
      <c r="Q39" s="20"/>
      <c r="R39" s="8"/>
      <c r="S39" s="8" t="s">
        <v>34</v>
      </c>
      <c r="T39" s="9"/>
      <c r="U39" s="9" t="s">
        <v>167</v>
      </c>
      <c r="V39" s="9" t="s">
        <v>89</v>
      </c>
      <c r="W39" s="9" t="s">
        <v>112</v>
      </c>
      <c r="X39" s="9"/>
      <c r="Y39" s="9"/>
      <c r="Z39" s="9"/>
      <c r="AA39" s="9"/>
      <c r="AB39" s="9"/>
      <c r="AC39" s="9" t="s">
        <v>112</v>
      </c>
      <c r="AD39" s="9" t="s">
        <v>112</v>
      </c>
      <c r="AE39" s="9" t="s">
        <v>112</v>
      </c>
      <c r="AF39" s="9" t="s">
        <v>112</v>
      </c>
      <c r="AG39" s="9" t="s">
        <v>112</v>
      </c>
      <c r="AH39" s="9" t="s">
        <v>112</v>
      </c>
      <c r="AI39" s="9" t="s">
        <v>112</v>
      </c>
      <c r="AJ39" s="9"/>
      <c r="AK39" s="9"/>
    </row>
    <row r="40" spans="1:37" ht="14.5" customHeight="1" x14ac:dyDescent="0.2">
      <c r="A40" s="30" t="s">
        <v>35</v>
      </c>
      <c r="B40" s="6">
        <f>39.886/1.93</f>
        <v>20.666321243523317</v>
      </c>
      <c r="C40" s="6">
        <v>63.37</v>
      </c>
      <c r="D40" s="6">
        <v>2.2100000000000001E-4</v>
      </c>
      <c r="E40" s="6"/>
      <c r="F40" s="11"/>
      <c r="G40" s="6"/>
      <c r="H40" s="6"/>
      <c r="I40" s="6"/>
      <c r="J40" s="6">
        <v>0.64898900000000004</v>
      </c>
      <c r="K40" s="6">
        <v>1.2763679999999999</v>
      </c>
      <c r="L40" s="6">
        <v>1.6863E-2</v>
      </c>
      <c r="M40" s="6">
        <v>3.8657819999999998</v>
      </c>
      <c r="N40" s="6">
        <v>2.2956560000000001</v>
      </c>
      <c r="O40" s="6">
        <v>0.19573199999999999</v>
      </c>
      <c r="P40" s="6">
        <v>1.7799999999999999E-4</v>
      </c>
      <c r="Q40" s="18"/>
      <c r="R40" s="6"/>
      <c r="S40" s="6" t="s">
        <v>34</v>
      </c>
      <c r="T40" s="7"/>
      <c r="U40" s="7" t="s">
        <v>180</v>
      </c>
      <c r="V40" s="7" t="s">
        <v>89</v>
      </c>
      <c r="W40" s="7" t="s">
        <v>112</v>
      </c>
      <c r="X40" s="7"/>
      <c r="Y40" s="7"/>
      <c r="Z40" s="7"/>
      <c r="AA40" s="7"/>
      <c r="AB40" s="7"/>
      <c r="AC40" s="7" t="s">
        <v>112</v>
      </c>
      <c r="AD40" s="7" t="s">
        <v>112</v>
      </c>
      <c r="AE40" s="7" t="s">
        <v>112</v>
      </c>
      <c r="AF40" s="7" t="s">
        <v>112</v>
      </c>
      <c r="AG40" s="7" t="s">
        <v>112</v>
      </c>
      <c r="AH40" s="7" t="s">
        <v>112</v>
      </c>
      <c r="AI40" s="7" t="s">
        <v>112</v>
      </c>
      <c r="AJ40" s="7"/>
      <c r="AK40" s="7"/>
    </row>
    <row r="41" spans="1:37" ht="14.5" customHeight="1" x14ac:dyDescent="0.2">
      <c r="A41" s="31" t="s">
        <v>36</v>
      </c>
      <c r="B41" s="8">
        <v>1.77E-2</v>
      </c>
      <c r="C41" s="8">
        <v>6.0100000000000001E-2</v>
      </c>
      <c r="D41" s="8">
        <v>0.90450399999999997</v>
      </c>
      <c r="E41" s="8"/>
      <c r="F41" s="10"/>
      <c r="G41" s="8"/>
      <c r="H41" s="8"/>
      <c r="I41" s="8"/>
      <c r="J41" s="8">
        <v>0.52081299999999997</v>
      </c>
      <c r="K41" s="8">
        <v>0.39409699999999998</v>
      </c>
      <c r="L41" s="8">
        <v>0.59282599999999996</v>
      </c>
      <c r="M41" s="8">
        <v>0.385681</v>
      </c>
      <c r="N41" s="8">
        <v>0.55151899999999998</v>
      </c>
      <c r="O41" s="8">
        <v>1.142E-3</v>
      </c>
      <c r="P41" s="8">
        <v>0.119309</v>
      </c>
      <c r="Q41" s="20"/>
      <c r="R41" s="8"/>
      <c r="S41" s="8" t="s">
        <v>34</v>
      </c>
      <c r="T41" s="9"/>
      <c r="U41" s="9" t="s">
        <v>166</v>
      </c>
      <c r="V41" s="9" t="s">
        <v>89</v>
      </c>
      <c r="W41" s="9" t="s">
        <v>112</v>
      </c>
      <c r="X41" s="9"/>
      <c r="Y41" s="9"/>
      <c r="Z41" s="9"/>
      <c r="AA41" s="9"/>
      <c r="AB41" s="9"/>
      <c r="AC41" s="9" t="s">
        <v>112</v>
      </c>
      <c r="AD41" s="9" t="s">
        <v>112</v>
      </c>
      <c r="AE41" s="9" t="s">
        <v>112</v>
      </c>
      <c r="AF41" s="9" t="s">
        <v>112</v>
      </c>
      <c r="AG41" s="9" t="s">
        <v>112</v>
      </c>
      <c r="AH41" s="9" t="s">
        <v>112</v>
      </c>
      <c r="AI41" s="9" t="s">
        <v>112</v>
      </c>
      <c r="AJ41" s="9"/>
      <c r="AK41" s="9"/>
    </row>
    <row r="42" spans="1:37" ht="14.5" customHeight="1" x14ac:dyDescent="0.2">
      <c r="A42" s="6" t="s">
        <v>37</v>
      </c>
      <c r="B42" s="6">
        <v>1807.7719999999999</v>
      </c>
      <c r="C42" s="6">
        <v>670</v>
      </c>
      <c r="D42" s="15">
        <v>44806598</v>
      </c>
      <c r="E42" s="15">
        <v>35736</v>
      </c>
      <c r="F42" s="11"/>
      <c r="G42" s="6">
        <v>270</v>
      </c>
      <c r="H42" s="15">
        <v>19444</v>
      </c>
      <c r="I42" s="6">
        <v>275000</v>
      </c>
      <c r="J42" s="6">
        <v>6018.558</v>
      </c>
      <c r="K42" s="6">
        <v>14285.808000000001</v>
      </c>
      <c r="L42" s="15">
        <v>523418</v>
      </c>
      <c r="M42" s="6">
        <v>2535.29</v>
      </c>
      <c r="N42" s="6">
        <v>2006.1859999999999</v>
      </c>
      <c r="O42" s="15">
        <v>24647.428</v>
      </c>
      <c r="P42" s="15">
        <v>27710303</v>
      </c>
      <c r="Q42" s="18">
        <v>58419.6</v>
      </c>
      <c r="R42" s="32">
        <v>11120.835754394531</v>
      </c>
      <c r="S42" s="6" t="s">
        <v>34</v>
      </c>
      <c r="T42" s="7" t="s">
        <v>126</v>
      </c>
      <c r="U42" s="7"/>
      <c r="V42" s="7"/>
      <c r="W42" s="7"/>
      <c r="X42" s="7"/>
      <c r="Y42" s="7"/>
      <c r="Z42" s="23" t="s">
        <v>342</v>
      </c>
      <c r="AA42" s="7"/>
      <c r="AB42" s="23" t="s">
        <v>343</v>
      </c>
      <c r="AC42" s="7" t="s">
        <v>344</v>
      </c>
      <c r="AD42" s="7"/>
      <c r="AE42" s="7"/>
      <c r="AF42" s="7"/>
      <c r="AG42" s="23" t="s">
        <v>345</v>
      </c>
      <c r="AH42" s="7"/>
      <c r="AI42" s="7"/>
      <c r="AJ42" s="7"/>
      <c r="AK42" s="7" t="s">
        <v>346</v>
      </c>
    </row>
    <row r="43" spans="1:37" ht="14.5" customHeight="1" x14ac:dyDescent="0.2">
      <c r="A43" s="8" t="s">
        <v>125</v>
      </c>
      <c r="B43" s="8">
        <v>706</v>
      </c>
      <c r="C43" s="8">
        <v>25</v>
      </c>
      <c r="D43" s="14">
        <f>D42-1000*35274</f>
        <v>9532598</v>
      </c>
      <c r="E43" s="8"/>
      <c r="F43" s="10"/>
      <c r="G43" s="8">
        <v>15.968999999999999</v>
      </c>
      <c r="H43" s="8">
        <v>4661</v>
      </c>
      <c r="I43" s="8">
        <v>-27033</v>
      </c>
      <c r="J43" s="8">
        <v>211</v>
      </c>
      <c r="K43" s="8">
        <v>1394</v>
      </c>
      <c r="L43" s="14">
        <f>L42-18.33*35274</f>
        <v>-123154.41999999993</v>
      </c>
      <c r="M43" s="8">
        <f>M42-0.88*2204.6</f>
        <v>595.24199999999996</v>
      </c>
      <c r="N43" s="8">
        <f>N42-0.77*2204.6</f>
        <v>308.64400000000001</v>
      </c>
      <c r="O43" s="8">
        <v>23820</v>
      </c>
      <c r="P43" s="14">
        <f>P42-696.31*35274</f>
        <v>3148664.0600000024</v>
      </c>
      <c r="Q43" s="20"/>
      <c r="R43" s="8"/>
      <c r="S43" s="8"/>
      <c r="T43" s="8"/>
      <c r="U43" s="8" t="s">
        <v>170</v>
      </c>
      <c r="V43" s="8" t="s">
        <v>172</v>
      </c>
      <c r="W43" s="8" t="s">
        <v>171</v>
      </c>
      <c r="X43" s="8" t="s">
        <v>127</v>
      </c>
      <c r="Y43" s="8"/>
      <c r="Z43" s="24" t="s">
        <v>347</v>
      </c>
      <c r="AA43" s="8" t="s">
        <v>348</v>
      </c>
      <c r="AB43" s="24" t="s">
        <v>343</v>
      </c>
      <c r="AC43" s="8" t="s">
        <v>349</v>
      </c>
      <c r="AD43" s="8" t="s">
        <v>350</v>
      </c>
      <c r="AE43" s="8" t="s">
        <v>176</v>
      </c>
      <c r="AF43" s="8" t="s">
        <v>175</v>
      </c>
      <c r="AG43" s="8" t="s">
        <v>174</v>
      </c>
      <c r="AH43" s="8" t="s">
        <v>127</v>
      </c>
      <c r="AI43" s="8" t="s">
        <v>173</v>
      </c>
      <c r="AJ43" s="8"/>
      <c r="AK43" s="9"/>
    </row>
    <row r="44" spans="1:37" ht="14.5" customHeight="1" x14ac:dyDescent="0.2">
      <c r="A44" s="30" t="s">
        <v>38</v>
      </c>
      <c r="B44" s="6">
        <v>0</v>
      </c>
      <c r="C44" s="6">
        <v>3.5595105672969966E-2</v>
      </c>
      <c r="D44" s="6">
        <v>0.41146924083769632</v>
      </c>
      <c r="E44" s="6">
        <v>0.23853211009174313</v>
      </c>
      <c r="F44" s="11"/>
      <c r="G44" s="6"/>
      <c r="H44" s="6"/>
      <c r="I44" s="6"/>
      <c r="J44" s="6">
        <v>0.33660000000000001</v>
      </c>
      <c r="K44" s="6">
        <v>0.29027355623100304</v>
      </c>
      <c r="L44" s="6">
        <v>0.56660119287056465</v>
      </c>
      <c r="M44" s="6">
        <v>0.60416666666666663</v>
      </c>
      <c r="N44" s="6">
        <v>0.68702522029778179</v>
      </c>
      <c r="O44" s="6">
        <v>0.26022304832713755</v>
      </c>
      <c r="P44" s="6">
        <v>0.54192825112107623</v>
      </c>
      <c r="Q44" s="18"/>
      <c r="R44" s="6">
        <v>0.22445561139028475</v>
      </c>
      <c r="S44" s="6" t="s">
        <v>34</v>
      </c>
      <c r="T44" s="6"/>
      <c r="U44" s="6" t="s">
        <v>169</v>
      </c>
      <c r="V44" s="7" t="s">
        <v>88</v>
      </c>
      <c r="W44" s="7" t="s">
        <v>88</v>
      </c>
      <c r="X44" s="7"/>
      <c r="Y44" s="7"/>
      <c r="Z44" s="7" t="s">
        <v>351</v>
      </c>
      <c r="AA44" s="7"/>
      <c r="AB44" s="7"/>
      <c r="AC44" s="7" t="s">
        <v>124</v>
      </c>
      <c r="AD44" s="7" t="s">
        <v>124</v>
      </c>
      <c r="AE44" s="7" t="s">
        <v>124</v>
      </c>
      <c r="AF44" s="7" t="s">
        <v>124</v>
      </c>
      <c r="AG44" s="7" t="s">
        <v>124</v>
      </c>
      <c r="AH44" s="7" t="s">
        <v>124</v>
      </c>
      <c r="AI44" s="7" t="s">
        <v>124</v>
      </c>
      <c r="AJ44" s="7" t="s">
        <v>123</v>
      </c>
      <c r="AK44" s="7"/>
    </row>
    <row r="45" spans="1:37" ht="14.5" customHeight="1" x14ac:dyDescent="0.2">
      <c r="A45" s="31" t="s">
        <v>39</v>
      </c>
      <c r="B45" s="8">
        <v>1</v>
      </c>
      <c r="C45" s="8">
        <v>0.46329254727474972</v>
      </c>
      <c r="D45" s="8">
        <v>0.49825752617801045</v>
      </c>
      <c r="E45" s="8">
        <v>0.67889908256880738</v>
      </c>
      <c r="F45" s="10"/>
      <c r="G45" s="8"/>
      <c r="H45" s="8"/>
      <c r="I45" s="8"/>
      <c r="J45" s="8">
        <v>0.61550000000000005</v>
      </c>
      <c r="K45" s="8">
        <v>0.68844984802431608</v>
      </c>
      <c r="L45" s="8">
        <v>0.37476819923156995</v>
      </c>
      <c r="M45" s="8">
        <v>0.35165550595238093</v>
      </c>
      <c r="N45" s="8">
        <v>0.2707383773928897</v>
      </c>
      <c r="O45" s="8">
        <v>0.64312267657992561</v>
      </c>
      <c r="P45" s="8">
        <v>0.33004484304932735</v>
      </c>
      <c r="Q45" s="28"/>
      <c r="R45" s="8">
        <v>0.45561139028475711</v>
      </c>
      <c r="S45" s="8" t="s">
        <v>34</v>
      </c>
      <c r="T45" s="8"/>
      <c r="U45" s="8" t="s">
        <v>169</v>
      </c>
      <c r="V45" s="9" t="s">
        <v>88</v>
      </c>
      <c r="W45" s="9" t="s">
        <v>88</v>
      </c>
      <c r="X45" s="9"/>
      <c r="Y45" s="9"/>
      <c r="Z45" s="9" t="s">
        <v>352</v>
      </c>
      <c r="AA45" s="9"/>
      <c r="AB45" s="9"/>
      <c r="AC45" s="9" t="s">
        <v>124</v>
      </c>
      <c r="AD45" s="9" t="s">
        <v>124</v>
      </c>
      <c r="AE45" s="9" t="s">
        <v>124</v>
      </c>
      <c r="AF45" s="9" t="s">
        <v>124</v>
      </c>
      <c r="AG45" s="9" t="s">
        <v>124</v>
      </c>
      <c r="AH45" s="9" t="s">
        <v>124</v>
      </c>
      <c r="AI45" s="9" t="s">
        <v>124</v>
      </c>
      <c r="AJ45" s="9" t="s">
        <v>123</v>
      </c>
      <c r="AK45" s="9"/>
    </row>
    <row r="46" spans="1:37" ht="14.5" customHeight="1" x14ac:dyDescent="0.2">
      <c r="A46" s="30" t="s">
        <v>40</v>
      </c>
      <c r="B46" s="6">
        <v>0</v>
      </c>
      <c r="C46" s="6">
        <v>1.1123470522803114E-3</v>
      </c>
      <c r="D46" s="6">
        <v>2.6333442408376963E-2</v>
      </c>
      <c r="E46" s="6">
        <v>4.5871559633027525E-2</v>
      </c>
      <c r="F46" s="11"/>
      <c r="G46" s="6"/>
      <c r="H46" s="6"/>
      <c r="I46" s="6"/>
      <c r="J46" s="6">
        <v>2.8199999999999999E-2</v>
      </c>
      <c r="K46" s="6">
        <v>2.1276595744680851E-2</v>
      </c>
      <c r="L46" s="6">
        <v>3.2714861804723751E-2</v>
      </c>
      <c r="M46" s="6">
        <v>2.7994791666666668E-2</v>
      </c>
      <c r="N46" s="6">
        <v>2.3701002734731084E-2</v>
      </c>
      <c r="O46" s="6">
        <v>9.6654275092936809E-2</v>
      </c>
      <c r="P46" s="6">
        <v>0.12645739910313902</v>
      </c>
      <c r="Q46" s="26"/>
      <c r="R46" s="6">
        <v>8.3752093802345051E-3</v>
      </c>
      <c r="S46" s="6" t="s">
        <v>34</v>
      </c>
      <c r="T46" s="6"/>
      <c r="U46" s="6" t="s">
        <v>169</v>
      </c>
      <c r="V46" s="7" t="s">
        <v>88</v>
      </c>
      <c r="W46" s="7" t="s">
        <v>88</v>
      </c>
      <c r="X46" s="7"/>
      <c r="Y46" s="7"/>
      <c r="Z46" s="7"/>
      <c r="AA46" s="7"/>
      <c r="AB46" s="7"/>
      <c r="AC46" s="7" t="s">
        <v>124</v>
      </c>
      <c r="AD46" s="7" t="s">
        <v>124</v>
      </c>
      <c r="AE46" s="7" t="s">
        <v>124</v>
      </c>
      <c r="AF46" s="7" t="s">
        <v>124</v>
      </c>
      <c r="AG46" s="7" t="s">
        <v>124</v>
      </c>
      <c r="AH46" s="7" t="s">
        <v>124</v>
      </c>
      <c r="AI46" s="7" t="s">
        <v>124</v>
      </c>
      <c r="AJ46" s="7" t="s">
        <v>123</v>
      </c>
      <c r="AK46" s="7"/>
    </row>
    <row r="47" spans="1:37" ht="14.5" customHeight="1" x14ac:dyDescent="0.2">
      <c r="A47" s="31" t="s">
        <v>41</v>
      </c>
      <c r="B47" s="8">
        <v>0</v>
      </c>
      <c r="C47" s="8">
        <v>0.5</v>
      </c>
      <c r="D47" s="8">
        <v>6.1420157068062829E-2</v>
      </c>
      <c r="E47" s="8">
        <v>3.669724770642202E-2</v>
      </c>
      <c r="F47" s="8"/>
      <c r="G47" s="8"/>
      <c r="H47" s="8"/>
      <c r="I47" s="8"/>
      <c r="J47" s="8">
        <v>1.9699999999999999E-2</v>
      </c>
      <c r="K47" s="8">
        <v>0</v>
      </c>
      <c r="L47" s="8">
        <v>2.5156055840595024E-2</v>
      </c>
      <c r="M47" s="8">
        <v>1.6183035714285716E-2</v>
      </c>
      <c r="N47" s="8">
        <v>1.8535399574597388E-2</v>
      </c>
      <c r="O47" s="8">
        <v>0</v>
      </c>
      <c r="P47" s="8">
        <v>1.569506726457399E-3</v>
      </c>
      <c r="Q47" s="28"/>
      <c r="R47" s="8">
        <v>3.350083752093802E-2</v>
      </c>
      <c r="S47" s="8" t="s">
        <v>34</v>
      </c>
      <c r="T47" s="8"/>
      <c r="U47" s="8" t="s">
        <v>169</v>
      </c>
      <c r="V47" s="9" t="s">
        <v>88</v>
      </c>
      <c r="W47" s="9" t="s">
        <v>88</v>
      </c>
      <c r="X47" s="9"/>
      <c r="Y47" s="9"/>
      <c r="Z47" s="9"/>
      <c r="AA47" s="9"/>
      <c r="AB47" s="9"/>
      <c r="AC47" s="9" t="s">
        <v>124</v>
      </c>
      <c r="AD47" s="9" t="s">
        <v>124</v>
      </c>
      <c r="AE47" s="9" t="s">
        <v>124</v>
      </c>
      <c r="AF47" s="9" t="s">
        <v>124</v>
      </c>
      <c r="AG47" s="9" t="s">
        <v>124</v>
      </c>
      <c r="AH47" s="9" t="s">
        <v>124</v>
      </c>
      <c r="AI47" s="9" t="s">
        <v>124</v>
      </c>
      <c r="AJ47" s="9" t="s">
        <v>123</v>
      </c>
      <c r="AK47" s="9"/>
    </row>
    <row r="48" spans="1:37" ht="14.5" customHeight="1" x14ac:dyDescent="0.2">
      <c r="A48" s="30" t="s">
        <v>42</v>
      </c>
      <c r="B48" s="6">
        <v>0</v>
      </c>
      <c r="C48" s="6">
        <v>0</v>
      </c>
      <c r="D48" s="6">
        <v>2.5196335078534033E-3</v>
      </c>
      <c r="E48" s="6">
        <v>0</v>
      </c>
      <c r="F48" s="6"/>
      <c r="G48" s="6"/>
      <c r="H48" s="6"/>
      <c r="I48" s="6"/>
      <c r="J48" s="6">
        <v>0</v>
      </c>
      <c r="K48" s="6">
        <v>0</v>
      </c>
      <c r="L48" s="6">
        <v>7.5969025254658709E-4</v>
      </c>
      <c r="M48" s="6">
        <v>0</v>
      </c>
      <c r="N48" s="6">
        <v>0</v>
      </c>
      <c r="O48" s="6">
        <v>0</v>
      </c>
      <c r="P48" s="6">
        <v>0</v>
      </c>
      <c r="Q48" s="26"/>
      <c r="R48" s="6">
        <v>0.27805695142378561</v>
      </c>
      <c r="S48" s="6" t="s">
        <v>34</v>
      </c>
      <c r="T48" s="6"/>
      <c r="U48" s="6" t="s">
        <v>169</v>
      </c>
      <c r="V48" s="7" t="s">
        <v>88</v>
      </c>
      <c r="W48" s="7" t="s">
        <v>88</v>
      </c>
      <c r="X48" s="7"/>
      <c r="Y48" s="7"/>
      <c r="Z48" s="7"/>
      <c r="AA48" s="7"/>
      <c r="AB48" s="7"/>
      <c r="AC48" s="7" t="s">
        <v>124</v>
      </c>
      <c r="AD48" s="7" t="s">
        <v>124</v>
      </c>
      <c r="AE48" s="7" t="s">
        <v>124</v>
      </c>
      <c r="AF48" s="7" t="s">
        <v>124</v>
      </c>
      <c r="AG48" s="7" t="s">
        <v>124</v>
      </c>
      <c r="AH48" s="7" t="s">
        <v>124</v>
      </c>
      <c r="AI48" s="7" t="s">
        <v>124</v>
      </c>
      <c r="AJ48" s="7" t="s">
        <v>123</v>
      </c>
      <c r="AK48" s="7"/>
    </row>
    <row r="49" spans="1:37" ht="14.5" customHeight="1" x14ac:dyDescent="0.2">
      <c r="A49" s="33" t="s">
        <v>43</v>
      </c>
      <c r="B49" s="16"/>
      <c r="C49" s="16"/>
      <c r="D49" s="16"/>
      <c r="E49" s="16"/>
      <c r="F49" s="16"/>
      <c r="G49" s="16"/>
      <c r="H49" s="16"/>
      <c r="I49" s="16"/>
      <c r="J49" s="16"/>
      <c r="K49" s="16"/>
      <c r="L49" s="16"/>
      <c r="M49" s="16"/>
      <c r="N49" s="16"/>
      <c r="O49" s="16"/>
      <c r="P49" s="16"/>
      <c r="Q49" s="34"/>
      <c r="R49" s="16"/>
      <c r="S49" s="16" t="s">
        <v>34</v>
      </c>
      <c r="T49" s="16"/>
      <c r="U49" s="16"/>
      <c r="V49" s="17"/>
      <c r="W49" s="17"/>
      <c r="X49" s="17"/>
      <c r="Y49" s="17"/>
      <c r="Z49" s="17"/>
      <c r="AA49" s="17"/>
      <c r="AB49" s="17"/>
      <c r="AC49" s="17"/>
      <c r="AD49" s="17"/>
      <c r="AE49" s="17"/>
      <c r="AF49" s="17"/>
      <c r="AG49" s="17"/>
      <c r="AH49" s="17"/>
      <c r="AI49" s="17"/>
      <c r="AJ49" s="17"/>
      <c r="AK49" s="9"/>
    </row>
    <row r="50" spans="1:37" ht="14.5" customHeight="1" x14ac:dyDescent="0.2">
      <c r="A50" s="6" t="s">
        <v>44</v>
      </c>
      <c r="B50" s="6"/>
      <c r="C50" s="6"/>
      <c r="D50" s="6"/>
      <c r="E50" s="6"/>
      <c r="F50" s="6"/>
      <c r="G50" s="6"/>
      <c r="H50" s="6"/>
      <c r="I50" s="6"/>
      <c r="J50" s="6"/>
      <c r="K50" s="6"/>
      <c r="L50" s="6"/>
      <c r="M50" s="6"/>
      <c r="N50" s="6"/>
      <c r="O50" s="6"/>
      <c r="P50" s="6"/>
      <c r="Q50" s="26"/>
      <c r="R50" s="6"/>
      <c r="S50" s="6" t="s">
        <v>34</v>
      </c>
      <c r="T50" s="7"/>
      <c r="U50" s="7"/>
      <c r="V50" s="7"/>
      <c r="W50" s="7"/>
      <c r="X50" s="7"/>
      <c r="Y50" s="7"/>
      <c r="Z50" s="7"/>
      <c r="AA50" s="7"/>
      <c r="AB50" s="7"/>
      <c r="AC50" s="7"/>
      <c r="AD50" s="7"/>
      <c r="AE50" s="7"/>
      <c r="AF50" s="7"/>
      <c r="AG50" s="7"/>
      <c r="AH50" s="7"/>
      <c r="AI50" s="7"/>
      <c r="AJ50" s="7"/>
      <c r="AK50" s="7"/>
    </row>
    <row r="51" spans="1:37" ht="14.5" customHeight="1" x14ac:dyDescent="0.2">
      <c r="A51" s="8" t="s">
        <v>45</v>
      </c>
      <c r="B51" s="8"/>
      <c r="C51" s="8"/>
      <c r="D51" s="8"/>
      <c r="E51" s="8"/>
      <c r="F51" s="8"/>
      <c r="G51" s="8"/>
      <c r="H51" s="8"/>
      <c r="I51" s="8"/>
      <c r="J51" s="8"/>
      <c r="K51" s="8"/>
      <c r="L51" s="8"/>
      <c r="M51" s="8"/>
      <c r="N51" s="8"/>
      <c r="O51" s="8"/>
      <c r="P51" s="8"/>
      <c r="Q51" s="28"/>
      <c r="R51" s="8"/>
      <c r="S51" s="8" t="s">
        <v>34</v>
      </c>
      <c r="T51" s="9"/>
      <c r="U51" s="9"/>
      <c r="V51" s="9"/>
      <c r="W51" s="9"/>
      <c r="X51" s="9"/>
      <c r="Y51" s="9"/>
      <c r="Z51" s="9"/>
      <c r="AA51" s="9"/>
      <c r="AB51" s="9"/>
      <c r="AC51" s="9"/>
      <c r="AD51" s="9"/>
      <c r="AE51" s="9"/>
      <c r="AF51" s="9"/>
      <c r="AG51" s="9"/>
      <c r="AH51" s="9"/>
      <c r="AI51" s="9"/>
      <c r="AJ51" s="9"/>
      <c r="AK51" s="9"/>
    </row>
    <row r="52" spans="1:37" ht="14.5" customHeight="1" x14ac:dyDescent="0.2">
      <c r="A52" s="6" t="s">
        <v>46</v>
      </c>
      <c r="B52" s="6"/>
      <c r="C52" s="6"/>
      <c r="D52" s="6"/>
      <c r="E52" s="6"/>
      <c r="F52" s="6"/>
      <c r="G52" s="6"/>
      <c r="H52" s="6"/>
      <c r="I52" s="6"/>
      <c r="J52" s="6"/>
      <c r="K52" s="6"/>
      <c r="L52" s="6"/>
      <c r="M52" s="6"/>
      <c r="N52" s="6"/>
      <c r="O52" s="6"/>
      <c r="P52" s="6"/>
      <c r="Q52" s="26"/>
      <c r="R52" s="6"/>
      <c r="S52" s="6" t="s">
        <v>34</v>
      </c>
      <c r="T52" s="7"/>
      <c r="U52" s="7"/>
      <c r="V52" s="7"/>
      <c r="W52" s="7"/>
      <c r="X52" s="7"/>
      <c r="Y52" s="7"/>
      <c r="Z52" s="7"/>
      <c r="AA52" s="7"/>
      <c r="AB52" s="7"/>
      <c r="AC52" s="7"/>
      <c r="AD52" s="7"/>
      <c r="AE52" s="7"/>
      <c r="AF52" s="7"/>
      <c r="AG52" s="7"/>
      <c r="AH52" s="7"/>
      <c r="AI52" s="7"/>
      <c r="AJ52" s="7"/>
      <c r="AK52" s="7"/>
    </row>
    <row r="53" spans="1:37" ht="14.5" customHeight="1" x14ac:dyDescent="0.2">
      <c r="A53" s="8" t="s">
        <v>47</v>
      </c>
      <c r="B53" s="8"/>
      <c r="C53" s="8"/>
      <c r="D53" s="8"/>
      <c r="E53" s="8"/>
      <c r="F53" s="8"/>
      <c r="G53" s="8"/>
      <c r="H53" s="8"/>
      <c r="I53" s="8"/>
      <c r="J53" s="8"/>
      <c r="K53" s="8"/>
      <c r="L53" s="8"/>
      <c r="M53" s="8"/>
      <c r="N53" s="8"/>
      <c r="O53" s="8"/>
      <c r="P53" s="8"/>
      <c r="Q53" s="28"/>
      <c r="R53" s="8"/>
      <c r="S53" s="8" t="s">
        <v>34</v>
      </c>
      <c r="T53" s="9"/>
      <c r="U53" s="9"/>
      <c r="V53" s="9"/>
      <c r="W53" s="9"/>
      <c r="X53" s="9"/>
      <c r="Y53" s="9"/>
      <c r="Z53" s="9"/>
      <c r="AA53" s="9"/>
      <c r="AB53" s="9"/>
      <c r="AC53" s="9"/>
      <c r="AD53" s="9"/>
      <c r="AE53" s="9"/>
      <c r="AF53" s="9"/>
      <c r="AG53" s="9"/>
      <c r="AH53" s="9"/>
      <c r="AI53" s="9"/>
      <c r="AJ53" s="9"/>
      <c r="AK53" s="9"/>
    </row>
    <row r="54" spans="1:37" ht="14.5" customHeight="1" x14ac:dyDescent="0.2">
      <c r="A54" s="6" t="s">
        <v>48</v>
      </c>
      <c r="B54" s="6"/>
      <c r="C54" s="6"/>
      <c r="D54" s="6"/>
      <c r="E54" s="6"/>
      <c r="F54" s="6"/>
      <c r="G54" s="6"/>
      <c r="H54" s="6"/>
      <c r="I54" s="6"/>
      <c r="J54" s="6"/>
      <c r="K54" s="6"/>
      <c r="L54" s="6"/>
      <c r="M54" s="6"/>
      <c r="N54" s="6"/>
      <c r="O54" s="6"/>
      <c r="P54" s="6"/>
      <c r="Q54" s="26"/>
      <c r="R54" s="6"/>
      <c r="S54" s="6" t="s">
        <v>34</v>
      </c>
      <c r="T54" s="7"/>
      <c r="U54" s="7"/>
      <c r="V54" s="7"/>
      <c r="W54" s="7"/>
      <c r="X54" s="7"/>
      <c r="Y54" s="7"/>
      <c r="Z54" s="7"/>
      <c r="AA54" s="7"/>
      <c r="AB54" s="7"/>
      <c r="AC54" s="7"/>
      <c r="AD54" s="7"/>
      <c r="AE54" s="7"/>
      <c r="AF54" s="7"/>
      <c r="AG54" s="7"/>
      <c r="AH54" s="7"/>
      <c r="AI54" s="7"/>
      <c r="AJ54" s="7"/>
      <c r="AK54" s="7"/>
    </row>
    <row r="55" spans="1:37" ht="14.5" customHeight="1" x14ac:dyDescent="0.2">
      <c r="A55" s="8" t="s">
        <v>49</v>
      </c>
      <c r="B55" s="8"/>
      <c r="C55" s="8"/>
      <c r="D55" s="8"/>
      <c r="E55" s="8"/>
      <c r="F55" s="8"/>
      <c r="G55" s="8"/>
      <c r="H55" s="8"/>
      <c r="I55" s="8"/>
      <c r="J55" s="8"/>
      <c r="K55" s="8"/>
      <c r="L55" s="8"/>
      <c r="M55" s="8"/>
      <c r="N55" s="8"/>
      <c r="O55" s="8"/>
      <c r="P55" s="8"/>
      <c r="Q55" s="28"/>
      <c r="R55" s="8"/>
      <c r="S55" s="8" t="s">
        <v>34</v>
      </c>
      <c r="T55" s="9"/>
      <c r="U55" s="9"/>
      <c r="V55" s="9"/>
      <c r="W55" s="9"/>
      <c r="X55" s="9"/>
      <c r="Y55" s="9"/>
      <c r="Z55" s="9"/>
      <c r="AA55" s="9"/>
      <c r="AB55" s="9"/>
      <c r="AC55" s="9"/>
      <c r="AD55" s="9"/>
      <c r="AE55" s="9"/>
      <c r="AF55" s="9"/>
      <c r="AG55" s="9"/>
      <c r="AH55" s="9"/>
      <c r="AI55" s="9"/>
      <c r="AJ55" s="9"/>
      <c r="AK55" s="9"/>
    </row>
    <row r="56" spans="1:37" ht="14.5" customHeight="1" x14ac:dyDescent="0.2">
      <c r="A56" s="6" t="s">
        <v>50</v>
      </c>
      <c r="B56" s="6"/>
      <c r="C56" s="6"/>
      <c r="D56" s="6"/>
      <c r="E56" s="6"/>
      <c r="F56" s="6"/>
      <c r="G56" s="6"/>
      <c r="H56" s="6"/>
      <c r="I56" s="6"/>
      <c r="J56" s="6"/>
      <c r="K56" s="6"/>
      <c r="L56" s="6"/>
      <c r="M56" s="6"/>
      <c r="N56" s="6"/>
      <c r="O56" s="6"/>
      <c r="P56" s="6"/>
      <c r="Q56" s="26"/>
      <c r="R56" s="6"/>
      <c r="S56" s="6" t="s">
        <v>34</v>
      </c>
      <c r="T56" s="7"/>
      <c r="U56" s="7"/>
      <c r="V56" s="7"/>
      <c r="W56" s="7"/>
      <c r="X56" s="7"/>
      <c r="Y56" s="7"/>
      <c r="Z56" s="7"/>
      <c r="AA56" s="7"/>
      <c r="AB56" s="7"/>
      <c r="AC56" s="7"/>
      <c r="AD56" s="7"/>
      <c r="AE56" s="7"/>
      <c r="AF56" s="7"/>
      <c r="AG56" s="7"/>
      <c r="AH56" s="7"/>
      <c r="AI56" s="7"/>
      <c r="AJ56" s="7"/>
      <c r="AK56" s="7"/>
    </row>
    <row r="57" spans="1:37" ht="14.5" customHeight="1" x14ac:dyDescent="0.2">
      <c r="A57" s="8" t="s">
        <v>51</v>
      </c>
      <c r="B57" s="8"/>
      <c r="C57" s="8"/>
      <c r="D57" s="8"/>
      <c r="E57" s="8"/>
      <c r="F57" s="8"/>
      <c r="G57" s="8"/>
      <c r="H57" s="8"/>
      <c r="I57" s="8"/>
      <c r="J57" s="8"/>
      <c r="K57" s="8"/>
      <c r="L57" s="8"/>
      <c r="M57" s="8"/>
      <c r="N57" s="8"/>
      <c r="O57" s="8"/>
      <c r="P57" s="8"/>
      <c r="Q57" s="28"/>
      <c r="R57" s="8"/>
      <c r="S57" s="8" t="s">
        <v>34</v>
      </c>
      <c r="T57" s="9"/>
      <c r="U57" s="9"/>
      <c r="V57" s="9"/>
      <c r="W57" s="9"/>
      <c r="X57" s="9"/>
      <c r="Y57" s="9"/>
      <c r="Z57" s="9"/>
      <c r="AA57" s="9"/>
      <c r="AB57" s="9"/>
      <c r="AC57" s="9"/>
      <c r="AD57" s="9"/>
      <c r="AE57" s="9"/>
      <c r="AF57" s="9"/>
      <c r="AG57" s="9"/>
      <c r="AH57" s="9"/>
      <c r="AI57" s="9"/>
      <c r="AJ57" s="9"/>
      <c r="AK57" s="9"/>
    </row>
    <row r="58" spans="1:37" ht="14.5" customHeight="1" x14ac:dyDescent="0.2">
      <c r="A58" s="6" t="s">
        <v>52</v>
      </c>
      <c r="B58" s="6"/>
      <c r="C58" s="6"/>
      <c r="D58" s="6"/>
      <c r="E58" s="6"/>
      <c r="F58" s="6"/>
      <c r="G58" s="6"/>
      <c r="H58" s="6"/>
      <c r="I58" s="6"/>
      <c r="J58" s="6"/>
      <c r="K58" s="6"/>
      <c r="L58" s="6"/>
      <c r="M58" s="6"/>
      <c r="N58" s="6"/>
      <c r="O58" s="6"/>
      <c r="P58" s="6"/>
      <c r="Q58" s="26"/>
      <c r="R58" s="6"/>
      <c r="S58" s="6" t="s">
        <v>34</v>
      </c>
      <c r="T58" s="7"/>
      <c r="U58" s="7"/>
      <c r="V58" s="7"/>
      <c r="W58" s="7"/>
      <c r="X58" s="7"/>
      <c r="Y58" s="7"/>
      <c r="Z58" s="7"/>
      <c r="AA58" s="7"/>
      <c r="AB58" s="7"/>
      <c r="AC58" s="7"/>
      <c r="AD58" s="7"/>
      <c r="AE58" s="7"/>
      <c r="AF58" s="7"/>
      <c r="AG58" s="7"/>
      <c r="AH58" s="7"/>
      <c r="AI58" s="7"/>
      <c r="AJ58" s="7"/>
      <c r="AK58" s="7"/>
    </row>
    <row r="59" spans="1:37" ht="14.5" customHeight="1" x14ac:dyDescent="0.2">
      <c r="A59" s="8" t="s">
        <v>53</v>
      </c>
      <c r="B59" s="8"/>
      <c r="C59" s="8"/>
      <c r="D59" s="8"/>
      <c r="E59" s="8"/>
      <c r="F59" s="8"/>
      <c r="G59" s="8"/>
      <c r="H59" s="8"/>
      <c r="I59" s="8"/>
      <c r="J59" s="8"/>
      <c r="K59" s="8"/>
      <c r="L59" s="8"/>
      <c r="M59" s="8"/>
      <c r="N59" s="8"/>
      <c r="O59" s="8"/>
      <c r="P59" s="8"/>
      <c r="Q59" s="28"/>
      <c r="R59" s="8"/>
      <c r="S59" s="8" t="s">
        <v>34</v>
      </c>
      <c r="T59" s="9"/>
      <c r="U59" s="9"/>
      <c r="V59" s="9"/>
      <c r="W59" s="9"/>
      <c r="X59" s="9"/>
      <c r="Y59" s="9"/>
      <c r="Z59" s="9"/>
      <c r="AA59" s="9"/>
      <c r="AB59" s="9"/>
      <c r="AC59" s="9"/>
      <c r="AD59" s="9"/>
      <c r="AE59" s="9"/>
      <c r="AF59" s="9"/>
      <c r="AG59" s="9"/>
      <c r="AH59" s="9"/>
      <c r="AI59" s="9"/>
      <c r="AJ59" s="9"/>
      <c r="AK59" s="9"/>
    </row>
    <row r="60" spans="1:37" ht="14.5" customHeight="1" x14ac:dyDescent="0.2">
      <c r="A60" s="6" t="s">
        <v>54</v>
      </c>
      <c r="B60" s="6"/>
      <c r="C60" s="6"/>
      <c r="D60" s="6"/>
      <c r="E60" s="6"/>
      <c r="F60" s="6"/>
      <c r="G60" s="6"/>
      <c r="H60" s="6"/>
      <c r="I60" s="6"/>
      <c r="J60" s="6"/>
      <c r="K60" s="6"/>
      <c r="L60" s="6"/>
      <c r="M60" s="6"/>
      <c r="N60" s="6"/>
      <c r="O60" s="6"/>
      <c r="P60" s="6"/>
      <c r="Q60" s="26"/>
      <c r="R60" s="6"/>
      <c r="S60" s="6" t="s">
        <v>34</v>
      </c>
      <c r="T60" s="7"/>
      <c r="U60" s="7"/>
      <c r="V60" s="7"/>
      <c r="W60" s="7"/>
      <c r="X60" s="7"/>
      <c r="Y60" s="7"/>
      <c r="Z60" s="7"/>
      <c r="AA60" s="7"/>
      <c r="AB60" s="7"/>
      <c r="AC60" s="7"/>
      <c r="AD60" s="7"/>
      <c r="AE60" s="7"/>
      <c r="AF60" s="7"/>
      <c r="AG60" s="7"/>
      <c r="AH60" s="7"/>
      <c r="AI60" s="7"/>
      <c r="AJ60" s="7"/>
      <c r="AK60" s="7"/>
    </row>
    <row r="61" spans="1:37" ht="14.5" customHeight="1" x14ac:dyDescent="0.2">
      <c r="A61" s="8" t="s">
        <v>55</v>
      </c>
      <c r="B61" s="8"/>
      <c r="C61" s="8"/>
      <c r="D61" s="8"/>
      <c r="E61" s="8"/>
      <c r="F61" s="8"/>
      <c r="G61" s="8"/>
      <c r="H61" s="8"/>
      <c r="I61" s="8"/>
      <c r="J61" s="8"/>
      <c r="K61" s="8"/>
      <c r="L61" s="8"/>
      <c r="M61" s="8"/>
      <c r="N61" s="8"/>
      <c r="O61" s="8"/>
      <c r="P61" s="8"/>
      <c r="Q61" s="28"/>
      <c r="R61" s="8"/>
      <c r="S61" s="8" t="s">
        <v>34</v>
      </c>
      <c r="T61" s="9"/>
      <c r="U61" s="9"/>
      <c r="V61" s="9"/>
      <c r="W61" s="9"/>
      <c r="X61" s="9"/>
      <c r="Y61" s="9"/>
      <c r="Z61" s="9"/>
      <c r="AA61" s="9"/>
      <c r="AB61" s="9"/>
      <c r="AC61" s="9"/>
      <c r="AD61" s="9"/>
      <c r="AE61" s="9"/>
      <c r="AF61" s="9"/>
      <c r="AG61" s="9"/>
      <c r="AH61" s="9"/>
      <c r="AI61" s="9"/>
      <c r="AJ61" s="9"/>
      <c r="AK61" s="9"/>
    </row>
    <row r="62" spans="1:37" ht="14.5" customHeight="1" x14ac:dyDescent="0.2">
      <c r="A62" s="6" t="s">
        <v>56</v>
      </c>
      <c r="B62" s="6"/>
      <c r="C62" s="6"/>
      <c r="D62" s="6"/>
      <c r="E62" s="6"/>
      <c r="F62" s="6"/>
      <c r="G62" s="6"/>
      <c r="H62" s="6"/>
      <c r="I62" s="6"/>
      <c r="J62" s="6"/>
      <c r="K62" s="6"/>
      <c r="L62" s="6"/>
      <c r="M62" s="6"/>
      <c r="N62" s="6"/>
      <c r="O62" s="6"/>
      <c r="P62" s="6"/>
      <c r="Q62" s="26"/>
      <c r="R62" s="6"/>
      <c r="S62" s="6" t="s">
        <v>34</v>
      </c>
      <c r="T62" s="7"/>
      <c r="U62" s="7"/>
      <c r="V62" s="7"/>
      <c r="W62" s="7"/>
      <c r="X62" s="7"/>
      <c r="Y62" s="7"/>
      <c r="Z62" s="7"/>
      <c r="AA62" s="7"/>
      <c r="AB62" s="7"/>
      <c r="AC62" s="7"/>
      <c r="AD62" s="7"/>
      <c r="AE62" s="7"/>
      <c r="AF62" s="7"/>
      <c r="AG62" s="7"/>
      <c r="AH62" s="7"/>
      <c r="AI62" s="7"/>
      <c r="AJ62" s="7"/>
      <c r="AK62" s="7"/>
    </row>
    <row r="63" spans="1:37" ht="14.5" customHeight="1" x14ac:dyDescent="0.2">
      <c r="A63" s="8" t="s">
        <v>57</v>
      </c>
      <c r="B63" s="8"/>
      <c r="C63" s="8"/>
      <c r="D63" s="8"/>
      <c r="E63" s="8"/>
      <c r="F63" s="8"/>
      <c r="G63" s="8"/>
      <c r="H63" s="8"/>
      <c r="I63" s="8"/>
      <c r="J63" s="8"/>
      <c r="K63" s="8"/>
      <c r="L63" s="8"/>
      <c r="M63" s="8"/>
      <c r="N63" s="8"/>
      <c r="O63" s="8"/>
      <c r="P63" s="8"/>
      <c r="Q63" s="28"/>
      <c r="R63" s="8"/>
      <c r="S63" s="8" t="s">
        <v>34</v>
      </c>
      <c r="T63" s="9"/>
      <c r="U63" s="9"/>
      <c r="V63" s="9"/>
      <c r="W63" s="9"/>
      <c r="X63" s="9"/>
      <c r="Y63" s="9"/>
      <c r="Z63" s="9"/>
      <c r="AA63" s="9"/>
      <c r="AB63" s="9"/>
      <c r="AC63" s="9"/>
      <c r="AD63" s="9"/>
      <c r="AE63" s="9"/>
      <c r="AF63" s="9"/>
      <c r="AG63" s="9"/>
      <c r="AH63" s="9"/>
      <c r="AI63" s="9"/>
      <c r="AJ63" s="9"/>
      <c r="AK63" s="9"/>
    </row>
    <row r="64" spans="1:37" x14ac:dyDescent="0.2">
      <c r="A64" s="6" t="s">
        <v>58</v>
      </c>
      <c r="B64" s="6"/>
      <c r="C64" s="6"/>
      <c r="D64" s="6"/>
      <c r="E64" s="6"/>
      <c r="F64" s="6"/>
      <c r="G64" s="6"/>
      <c r="H64" s="6"/>
      <c r="I64" s="6"/>
      <c r="J64" s="6"/>
      <c r="K64" s="6"/>
      <c r="L64" s="6"/>
      <c r="M64" s="6"/>
      <c r="N64" s="6"/>
      <c r="O64" s="6"/>
      <c r="P64" s="6"/>
      <c r="Q64" s="26"/>
      <c r="R64" s="6"/>
      <c r="S64" s="6" t="s">
        <v>34</v>
      </c>
      <c r="T64" s="7"/>
      <c r="U64" s="7"/>
      <c r="V64" s="7"/>
      <c r="W64" s="7"/>
      <c r="X64" s="7"/>
      <c r="Y64" s="7"/>
      <c r="Z64" s="7"/>
      <c r="AA64" s="7"/>
      <c r="AB64" s="7"/>
      <c r="AC64" s="7"/>
      <c r="AD64" s="7"/>
      <c r="AE64" s="7"/>
      <c r="AF64" s="7"/>
      <c r="AG64" s="7"/>
      <c r="AH64" s="7"/>
      <c r="AI64" s="7"/>
      <c r="AJ64" s="7"/>
      <c r="AK64" s="7"/>
    </row>
    <row r="65" spans="1:37" x14ac:dyDescent="0.2">
      <c r="A65" s="8" t="s">
        <v>59</v>
      </c>
      <c r="B65" s="8"/>
      <c r="C65" s="8"/>
      <c r="D65" s="8"/>
      <c r="E65" s="8"/>
      <c r="F65" s="8"/>
      <c r="G65" s="8"/>
      <c r="H65" s="8"/>
      <c r="I65" s="8"/>
      <c r="J65" s="8"/>
      <c r="K65" s="8"/>
      <c r="L65" s="8"/>
      <c r="M65" s="8"/>
      <c r="N65" s="8"/>
      <c r="O65" s="8"/>
      <c r="P65" s="8"/>
      <c r="Q65" s="28"/>
      <c r="R65" s="8"/>
      <c r="S65" s="8" t="s">
        <v>34</v>
      </c>
      <c r="T65" s="9"/>
      <c r="U65" s="9"/>
      <c r="V65" s="9"/>
      <c r="W65" s="9"/>
      <c r="X65" s="9"/>
      <c r="Y65" s="9"/>
      <c r="Z65" s="9"/>
      <c r="AA65" s="9"/>
      <c r="AB65" s="9"/>
      <c r="AC65" s="9"/>
      <c r="AD65" s="9"/>
      <c r="AE65" s="9"/>
      <c r="AF65" s="9"/>
      <c r="AG65" s="9"/>
      <c r="AH65" s="9"/>
      <c r="AI65" s="9"/>
      <c r="AJ65" s="9"/>
      <c r="AK65" s="9"/>
    </row>
    <row r="66" spans="1:37" x14ac:dyDescent="0.2">
      <c r="A66" s="6" t="s">
        <v>60</v>
      </c>
      <c r="B66" s="6"/>
      <c r="C66" s="6"/>
      <c r="D66" s="6"/>
      <c r="E66" s="6"/>
      <c r="F66" s="6"/>
      <c r="G66" s="6"/>
      <c r="H66" s="6"/>
      <c r="I66" s="6"/>
      <c r="J66" s="6"/>
      <c r="K66" s="6"/>
      <c r="L66" s="6"/>
      <c r="M66" s="6"/>
      <c r="N66" s="6"/>
      <c r="O66" s="6"/>
      <c r="P66" s="6"/>
      <c r="Q66" s="26"/>
      <c r="R66" s="6"/>
      <c r="S66" s="6" t="s">
        <v>34</v>
      </c>
      <c r="T66" s="7"/>
      <c r="U66" s="7"/>
      <c r="V66" s="7"/>
      <c r="W66" s="7"/>
      <c r="X66" s="7"/>
      <c r="Y66" s="7"/>
      <c r="Z66" s="7"/>
      <c r="AA66" s="7"/>
      <c r="AB66" s="7"/>
      <c r="AC66" s="7"/>
      <c r="AD66" s="7"/>
      <c r="AE66" s="7"/>
      <c r="AF66" s="7"/>
      <c r="AG66" s="7"/>
      <c r="AH66" s="7"/>
      <c r="AI66" s="7"/>
      <c r="AJ66" s="7"/>
      <c r="AK66" s="7"/>
    </row>
    <row r="67" spans="1:37" x14ac:dyDescent="0.2">
      <c r="A67" s="8" t="s">
        <v>61</v>
      </c>
      <c r="B67" s="8"/>
      <c r="C67" s="8"/>
      <c r="D67" s="8"/>
      <c r="E67" s="8"/>
      <c r="F67" s="8"/>
      <c r="G67" s="8"/>
      <c r="H67" s="8"/>
      <c r="I67" s="8"/>
      <c r="J67" s="8"/>
      <c r="K67" s="8"/>
      <c r="L67" s="8"/>
      <c r="M67" s="8"/>
      <c r="N67" s="8"/>
      <c r="O67" s="8"/>
      <c r="P67" s="8"/>
      <c r="Q67" s="28"/>
      <c r="R67" s="8"/>
      <c r="S67" s="8" t="s">
        <v>34</v>
      </c>
      <c r="T67" s="9"/>
      <c r="U67" s="9"/>
      <c r="V67" s="9"/>
      <c r="W67" s="9"/>
      <c r="X67" s="9"/>
      <c r="Y67" s="9"/>
      <c r="Z67" s="9"/>
      <c r="AA67" s="9"/>
      <c r="AB67" s="9"/>
      <c r="AC67" s="9"/>
      <c r="AD67" s="9"/>
      <c r="AE67" s="9"/>
      <c r="AF67" s="9"/>
      <c r="AG67" s="9"/>
      <c r="AH67" s="9"/>
      <c r="AI67" s="9"/>
      <c r="AJ67" s="9"/>
      <c r="AK67" s="9"/>
    </row>
    <row r="68" spans="1:37" x14ac:dyDescent="0.2">
      <c r="A68" s="6" t="s">
        <v>62</v>
      </c>
      <c r="B68" s="6"/>
      <c r="C68" s="6"/>
      <c r="D68" s="6"/>
      <c r="E68" s="6"/>
      <c r="F68" s="6"/>
      <c r="G68" s="6"/>
      <c r="H68" s="6"/>
      <c r="I68" s="6"/>
      <c r="J68" s="6"/>
      <c r="K68" s="6"/>
      <c r="L68" s="6"/>
      <c r="M68" s="6"/>
      <c r="N68" s="6"/>
      <c r="O68" s="6"/>
      <c r="P68" s="6"/>
      <c r="Q68" s="26"/>
      <c r="R68" s="6"/>
      <c r="S68" s="6" t="s">
        <v>34</v>
      </c>
      <c r="T68" s="7"/>
      <c r="U68" s="7"/>
      <c r="V68" s="7"/>
      <c r="W68" s="7"/>
      <c r="X68" s="7"/>
      <c r="Y68" s="7"/>
      <c r="Z68" s="7"/>
      <c r="AA68" s="7"/>
      <c r="AB68" s="7"/>
      <c r="AC68" s="7"/>
      <c r="AD68" s="7"/>
      <c r="AE68" s="7"/>
      <c r="AF68" s="7"/>
      <c r="AG68" s="7"/>
      <c r="AH68" s="7"/>
      <c r="AI68" s="7"/>
      <c r="AJ68" s="7"/>
      <c r="AK68" s="7"/>
    </row>
    <row r="69" spans="1:37" x14ac:dyDescent="0.2">
      <c r="A69" s="8" t="s">
        <v>63</v>
      </c>
      <c r="B69" s="8"/>
      <c r="C69" s="8"/>
      <c r="D69" s="8"/>
      <c r="E69" s="8"/>
      <c r="F69" s="8"/>
      <c r="G69" s="8"/>
      <c r="H69" s="8"/>
      <c r="I69" s="8"/>
      <c r="J69" s="8"/>
      <c r="K69" s="8"/>
      <c r="L69" s="8"/>
      <c r="M69" s="8"/>
      <c r="N69" s="8"/>
      <c r="O69" s="8"/>
      <c r="P69" s="8"/>
      <c r="Q69" s="28"/>
      <c r="R69" s="8"/>
      <c r="S69" s="8" t="s">
        <v>34</v>
      </c>
      <c r="T69" s="9"/>
      <c r="U69" s="9"/>
      <c r="V69" s="9"/>
      <c r="W69" s="9"/>
      <c r="X69" s="9"/>
      <c r="Y69" s="9"/>
      <c r="Z69" s="9"/>
      <c r="AA69" s="9"/>
      <c r="AB69" s="9"/>
      <c r="AC69" s="9"/>
      <c r="AD69" s="9"/>
      <c r="AE69" s="9"/>
      <c r="AF69" s="9"/>
      <c r="AG69" s="9"/>
      <c r="AH69" s="9"/>
      <c r="AI69" s="9"/>
      <c r="AJ69" s="9"/>
      <c r="AK69" s="9"/>
    </row>
    <row r="70" spans="1:37" x14ac:dyDescent="0.2">
      <c r="A70" s="6" t="s">
        <v>64</v>
      </c>
      <c r="B70" s="6"/>
      <c r="C70" s="6"/>
      <c r="D70" s="6"/>
      <c r="E70" s="6"/>
      <c r="F70" s="6"/>
      <c r="G70" s="6"/>
      <c r="H70" s="6"/>
      <c r="I70" s="6"/>
      <c r="J70" s="6"/>
      <c r="K70" s="6"/>
      <c r="L70" s="6"/>
      <c r="M70" s="6"/>
      <c r="N70" s="6"/>
      <c r="O70" s="6"/>
      <c r="P70" s="6"/>
      <c r="Q70" s="26"/>
      <c r="R70" s="6"/>
      <c r="S70" s="6" t="s">
        <v>34</v>
      </c>
      <c r="T70" s="7"/>
      <c r="U70" s="7"/>
      <c r="V70" s="7"/>
      <c r="W70" s="7"/>
      <c r="X70" s="7"/>
      <c r="Y70" s="7"/>
      <c r="Z70" s="7"/>
      <c r="AA70" s="7"/>
      <c r="AB70" s="7"/>
      <c r="AC70" s="7"/>
      <c r="AD70" s="7"/>
      <c r="AE70" s="7"/>
      <c r="AF70" s="7"/>
      <c r="AG70" s="7"/>
      <c r="AH70" s="7"/>
      <c r="AI70" s="7"/>
      <c r="AJ70" s="7"/>
      <c r="AK70" s="7"/>
    </row>
    <row r="71" spans="1:37" x14ac:dyDescent="0.2">
      <c r="A71" s="8" t="s">
        <v>65</v>
      </c>
      <c r="B71" s="8"/>
      <c r="C71" s="8"/>
      <c r="D71" s="8"/>
      <c r="E71" s="8"/>
      <c r="F71" s="8"/>
      <c r="G71" s="8"/>
      <c r="H71" s="8"/>
      <c r="I71" s="8"/>
      <c r="J71" s="8"/>
      <c r="K71" s="8"/>
      <c r="L71" s="8"/>
      <c r="M71" s="8"/>
      <c r="N71" s="8"/>
      <c r="O71" s="8"/>
      <c r="P71" s="8"/>
      <c r="Q71" s="28"/>
      <c r="R71" s="8"/>
      <c r="S71" s="8" t="s">
        <v>34</v>
      </c>
      <c r="T71" s="9"/>
      <c r="U71" s="9"/>
      <c r="V71" s="9"/>
      <c r="W71" s="9"/>
      <c r="X71" s="9"/>
      <c r="Y71" s="9"/>
      <c r="Z71" s="9"/>
      <c r="AA71" s="9"/>
      <c r="AB71" s="9"/>
      <c r="AC71" s="9"/>
      <c r="AD71" s="9"/>
      <c r="AE71" s="9"/>
      <c r="AF71" s="9"/>
      <c r="AG71" s="9"/>
      <c r="AH71" s="9"/>
      <c r="AI71" s="9"/>
      <c r="AJ71" s="9"/>
      <c r="AK71" s="9"/>
    </row>
    <row r="72" spans="1:37" x14ac:dyDescent="0.2">
      <c r="A72" s="6" t="s">
        <v>66</v>
      </c>
      <c r="B72" s="6"/>
      <c r="C72" s="6"/>
      <c r="D72" s="6"/>
      <c r="E72" s="6"/>
      <c r="F72" s="6"/>
      <c r="G72" s="6"/>
      <c r="H72" s="6"/>
      <c r="I72" s="6"/>
      <c r="J72" s="6"/>
      <c r="K72" s="6"/>
      <c r="L72" s="6"/>
      <c r="M72" s="6"/>
      <c r="N72" s="6"/>
      <c r="O72" s="6"/>
      <c r="P72" s="6"/>
      <c r="Q72" s="26"/>
      <c r="R72" s="6"/>
      <c r="S72" s="6" t="s">
        <v>34</v>
      </c>
      <c r="T72" s="7"/>
      <c r="U72" s="7"/>
      <c r="V72" s="7"/>
      <c r="W72" s="7"/>
      <c r="X72" s="7"/>
      <c r="Y72" s="7"/>
      <c r="Z72" s="7"/>
      <c r="AA72" s="7"/>
      <c r="AB72" s="7"/>
      <c r="AC72" s="7"/>
      <c r="AD72" s="7"/>
      <c r="AE72" s="7"/>
      <c r="AF72" s="7"/>
      <c r="AG72" s="7"/>
      <c r="AH72" s="7"/>
      <c r="AI72" s="7"/>
      <c r="AJ72" s="7"/>
      <c r="AK72" s="7"/>
    </row>
    <row r="73" spans="1:37" x14ac:dyDescent="0.2">
      <c r="A73" s="8" t="s">
        <v>67</v>
      </c>
      <c r="B73" s="8"/>
      <c r="C73" s="8"/>
      <c r="D73" s="8"/>
      <c r="E73" s="8"/>
      <c r="F73" s="8"/>
      <c r="G73" s="8"/>
      <c r="H73" s="8"/>
      <c r="I73" s="8"/>
      <c r="J73" s="8"/>
      <c r="K73" s="8"/>
      <c r="L73" s="8"/>
      <c r="M73" s="8"/>
      <c r="N73" s="8"/>
      <c r="O73" s="8"/>
      <c r="P73" s="8"/>
      <c r="Q73" s="28"/>
      <c r="R73" s="8"/>
      <c r="S73" s="8" t="s">
        <v>34</v>
      </c>
      <c r="T73" s="9"/>
      <c r="U73" s="9"/>
      <c r="V73" s="9"/>
      <c r="W73" s="9"/>
      <c r="X73" s="9"/>
      <c r="Y73" s="9"/>
      <c r="Z73" s="9"/>
      <c r="AA73" s="9"/>
      <c r="AB73" s="9"/>
      <c r="AC73" s="9"/>
      <c r="AD73" s="9"/>
      <c r="AE73" s="9"/>
      <c r="AF73" s="9"/>
      <c r="AG73" s="9"/>
      <c r="AH73" s="9"/>
      <c r="AI73" s="9"/>
      <c r="AJ73" s="9"/>
      <c r="AK73" s="9"/>
    </row>
    <row r="74" spans="1:37" x14ac:dyDescent="0.2">
      <c r="A74" s="35" t="s">
        <v>68</v>
      </c>
      <c r="B74" s="35"/>
      <c r="C74" s="35"/>
      <c r="D74" s="35"/>
      <c r="E74" s="35"/>
      <c r="F74" s="35"/>
      <c r="G74" s="35"/>
      <c r="H74" s="35"/>
      <c r="I74" s="35"/>
      <c r="J74" s="35"/>
      <c r="K74" s="35"/>
      <c r="L74" s="35"/>
      <c r="M74" s="35"/>
      <c r="N74" s="35"/>
      <c r="O74" s="35"/>
      <c r="P74" s="35"/>
      <c r="Q74" s="36"/>
      <c r="R74" s="35"/>
      <c r="S74" s="35" t="s">
        <v>34</v>
      </c>
      <c r="T74" s="37"/>
      <c r="U74" s="37"/>
      <c r="V74" s="37"/>
      <c r="W74" s="37"/>
      <c r="X74" s="37"/>
      <c r="Y74" s="37"/>
      <c r="Z74" s="37"/>
      <c r="AA74" s="37"/>
      <c r="AB74" s="37"/>
      <c r="AC74" s="37"/>
      <c r="AD74" s="37"/>
      <c r="AE74" s="37"/>
      <c r="AF74" s="37"/>
      <c r="AG74" s="37"/>
      <c r="AH74" s="37"/>
      <c r="AI74" s="37"/>
      <c r="AJ74" s="37"/>
      <c r="AK74" s="37"/>
    </row>
  </sheetData>
  <hyperlinks>
    <hyperlink ref="AA37" r:id="rId1" xr:uid="{6C67CDAA-2665-4775-9282-51BF337D6400}"/>
    <hyperlink ref="Z18" r:id="rId2" xr:uid="{DA6EF610-1C91-4FFC-B33E-FCB1533D420F}"/>
    <hyperlink ref="AB18" r:id="rId3" location=":~:text=Whilst%20MLCCs%20are%20susceptible%20to,of%202%20years%20or%20less." xr:uid="{FABCDFF4-E4CA-458B-BCEE-0CAD21F7BF23}"/>
    <hyperlink ref="Z3" r:id="rId4" xr:uid="{058CD847-D57F-4B41-8903-40B77D35105D}"/>
    <hyperlink ref="Z27" r:id="rId5" display="https://www.sciencedirect.com/science/article/pii/S0263436821000780" xr:uid="{895943B2-F3C7-4D0B-B90F-3A30C24BE91A}"/>
    <hyperlink ref="Z30" r:id="rId6" xr:uid="{FFFDAB7D-1256-45F7-AFB1-D22344886650}"/>
    <hyperlink ref="Z42" r:id="rId7" xr:uid="{97F82DFC-6810-4593-8955-863ACBB3DF37}"/>
    <hyperlink ref="AA5" r:id="rId8" display="https://pubs.usgs.gov/periodicals/mcs2020/mcs2020-tin.pdf" xr:uid="{A3F1EB02-E5A1-49A7-8496-FD8516064D80}"/>
    <hyperlink ref="AB3" r:id="rId9" xr:uid="{ED5EB351-2DB6-48D4-A8B2-6EB12F62BC77}"/>
    <hyperlink ref="AB43" r:id="rId10" xr:uid="{846992AD-3ACB-4557-A7FA-7B00720CF198}"/>
    <hyperlink ref="AB42" r:id="rId11" xr:uid="{B03EDC8A-A85B-4AE1-81A1-8460229585D4}"/>
    <hyperlink ref="AB27" r:id="rId12" xr:uid="{F9134EB4-AF7C-4CC4-BB1D-F4A8A307BE54}"/>
    <hyperlink ref="AB28" r:id="rId13" xr:uid="{E0E0ACF1-2E42-4611-9CCF-374D8A3492D0}"/>
    <hyperlink ref="Z43" r:id="rId14" xr:uid="{9E254A45-F310-4AC5-BD1A-6656B4CE3760}"/>
    <hyperlink ref="AG42" r:id="rId15" xr:uid="{6B03944F-71E5-41D8-B06A-84DE89DA203B}"/>
    <hyperlink ref="AH33" r:id="rId16" xr:uid="{908B8CEB-0A15-4A26-8D30-F41FB42DECF8}"/>
    <hyperlink ref="AI19" r:id="rId17" display="https://www.mdpi.com/2079-9276/10/9/93/pdf" xr:uid="{6918E342-8074-47B2-B087-613D5AC7C8D0}"/>
    <hyperlink ref="AD34" r:id="rId18" xr:uid="{BF4C9410-63BA-47BC-A63D-15337BE7BC5D}"/>
    <hyperlink ref="AE3" r:id="rId19" location=":~:text=Global%20silver%20demand%20edged%20higher%20in%202019%20to%20991.8%20Moz,from%202018%20at%20510.9%20Moz." display="https://www.globenewswire.com/news-release/2020/04/22/2020156/0/en/Global-Silver-Demand-Edged-Higher-in-2019-With-Investment-Demand-Up-12-While-Silver-Mine-Supply-Fell-for-the-Fourth-Consecutive-Year.html#:~:text=Global%20silver%20demand%20edged%20higher%20in%202019%20to%20991.8%20Moz,from%202018%20at%20510.9%20Moz." xr:uid="{7E3C5FCD-8F51-4490-BBE5-6F141696AF97}"/>
  </hyperlinks>
  <pageMargins left="0.7" right="0.7" top="0.75" bottom="0.75" header="0.3" footer="0.3"/>
  <pageSetup orientation="portrait" r:id="rId2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771608-927F-4E4B-98C0-8BD1C2D780A9}">
  <dimension ref="A1"/>
  <sheetViews>
    <sheetView workbookViewId="0"/>
  </sheetViews>
  <sheetFormatPr baseColWidth="10" defaultColWidth="8.83203125" defaultRowHeight="15" x14ac:dyDescent="0.2"/>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9A80B4-7C9F-4455-863A-277E0A0ADA6C}">
  <dimension ref="A1"/>
  <sheetViews>
    <sheetView workbookViewId="0"/>
  </sheetViews>
  <sheetFormatPr baseColWidth="10" defaultColWidth="8.83203125" defaultRowHeight="15" x14ac:dyDescent="0.2"/>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7E4D7B-7CFC-4824-AFEA-E4C07C4B6BC5}">
  <dimension ref="A1"/>
  <sheetViews>
    <sheetView workbookViewId="0"/>
  </sheetViews>
  <sheetFormatPr baseColWidth="10" defaultColWidth="8.83203125" defaultRowHeight="15" x14ac:dyDescent="0.2"/>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09EBD6-8E7D-4D2E-919E-2C3665CCA70F}">
  <dimension ref="A1"/>
  <sheetViews>
    <sheetView workbookViewId="0"/>
  </sheetViews>
  <sheetFormatPr baseColWidth="10" defaultColWidth="8.83203125" defaultRowHeight="15" x14ac:dyDescent="0.2"/>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E28CC3-7415-4459-ACB5-EE32C9212512}">
  <dimension ref="A1"/>
  <sheetViews>
    <sheetView workbookViewId="0"/>
  </sheetViews>
  <sheetFormatPr baseColWidth="10" defaultColWidth="8.83203125" defaultRowHeight="15" x14ac:dyDescent="0.2"/>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EAF772-8B76-4702-B768-A08EDD9553AC}">
  <dimension ref="A1:E21"/>
  <sheetViews>
    <sheetView workbookViewId="0">
      <selection activeCell="G19" sqref="G19"/>
    </sheetView>
  </sheetViews>
  <sheetFormatPr baseColWidth="10" defaultColWidth="8.83203125" defaultRowHeight="15" x14ac:dyDescent="0.2"/>
  <cols>
    <col min="9" max="9" width="29.5" bestFit="1" customWidth="1"/>
  </cols>
  <sheetData>
    <row r="1" spans="1:5" x14ac:dyDescent="0.2">
      <c r="B1" t="s">
        <v>190</v>
      </c>
      <c r="C1" t="s">
        <v>191</v>
      </c>
      <c r="D1" t="s">
        <v>194</v>
      </c>
      <c r="E1" t="s">
        <v>197</v>
      </c>
    </row>
    <row r="2" spans="1:5" x14ac:dyDescent="0.2">
      <c r="A2" t="s">
        <v>182</v>
      </c>
      <c r="B2" t="s">
        <v>211</v>
      </c>
      <c r="C2" t="s">
        <v>212</v>
      </c>
      <c r="D2" t="s">
        <v>213</v>
      </c>
      <c r="E2" t="s">
        <v>214</v>
      </c>
    </row>
    <row r="3" spans="1:5" x14ac:dyDescent="0.2">
      <c r="A3">
        <v>2001</v>
      </c>
      <c r="D3" s="5">
        <v>1958.0425618489601</v>
      </c>
      <c r="E3" s="5">
        <v>58.591498999999999</v>
      </c>
    </row>
    <row r="4" spans="1:5" x14ac:dyDescent="0.2">
      <c r="A4">
        <v>2002</v>
      </c>
      <c r="D4" s="5">
        <v>1919.4593854631717</v>
      </c>
      <c r="E4" s="5">
        <v>67.924413999999999</v>
      </c>
    </row>
    <row r="5" spans="1:5" x14ac:dyDescent="0.2">
      <c r="A5">
        <v>2003</v>
      </c>
      <c r="D5" s="5">
        <v>2096.3778424944198</v>
      </c>
      <c r="E5" s="5">
        <v>76.145567</v>
      </c>
    </row>
    <row r="6" spans="1:5" x14ac:dyDescent="0.2">
      <c r="A6">
        <v>2004</v>
      </c>
      <c r="B6">
        <f>C6</f>
        <v>78.5</v>
      </c>
      <c r="C6">
        <v>78.5</v>
      </c>
      <c r="D6" s="5">
        <v>2375.8771057128938</v>
      </c>
      <c r="E6" s="5">
        <v>85.971186000000003</v>
      </c>
    </row>
    <row r="7" spans="1:5" x14ac:dyDescent="0.2">
      <c r="A7">
        <v>2005</v>
      </c>
      <c r="B7">
        <f t="shared" ref="B7:B21" si="0">C7</f>
        <v>90</v>
      </c>
      <c r="C7">
        <v>90</v>
      </c>
      <c r="D7" s="5">
        <v>3256.0443542480489</v>
      </c>
      <c r="E7" s="5">
        <v>96.04539299999999</v>
      </c>
    </row>
    <row r="8" spans="1:5" x14ac:dyDescent="0.2">
      <c r="A8">
        <v>2006</v>
      </c>
      <c r="B8">
        <f t="shared" si="0"/>
        <v>80</v>
      </c>
      <c r="C8">
        <v>80</v>
      </c>
      <c r="D8" s="5">
        <v>4287.9830078124996</v>
      </c>
      <c r="E8" s="5">
        <v>105.140455</v>
      </c>
    </row>
    <row r="9" spans="1:5" x14ac:dyDescent="0.2">
      <c r="A9">
        <v>2007</v>
      </c>
      <c r="B9">
        <f t="shared" si="0"/>
        <v>86.6</v>
      </c>
      <c r="C9">
        <v>86.6</v>
      </c>
      <c r="D9" s="5">
        <v>6010.4877522786455</v>
      </c>
      <c r="E9" s="5">
        <v>121.12909199999999</v>
      </c>
    </row>
    <row r="10" spans="1:5" x14ac:dyDescent="0.2">
      <c r="A10">
        <v>2008</v>
      </c>
      <c r="B10">
        <f t="shared" si="0"/>
        <v>112.8</v>
      </c>
      <c r="C10">
        <v>112.8</v>
      </c>
      <c r="D10" s="5">
        <v>6046.8367309570312</v>
      </c>
      <c r="E10" s="5">
        <v>125.57747800000001</v>
      </c>
    </row>
    <row r="11" spans="1:5" x14ac:dyDescent="0.2">
      <c r="A11">
        <v>2009</v>
      </c>
      <c r="B11">
        <f t="shared" si="0"/>
        <v>95</v>
      </c>
      <c r="C11">
        <v>95</v>
      </c>
      <c r="D11" s="5">
        <v>5452.4385986328125</v>
      </c>
      <c r="E11" s="5">
        <v>99.382306999999997</v>
      </c>
    </row>
    <row r="12" spans="1:5" x14ac:dyDescent="0.2">
      <c r="A12">
        <v>2010</v>
      </c>
      <c r="B12">
        <f t="shared" si="0"/>
        <v>125</v>
      </c>
      <c r="C12">
        <v>125</v>
      </c>
      <c r="D12" s="5">
        <v>4979.4941030649043</v>
      </c>
      <c r="E12" s="5">
        <v>143.25536400000001</v>
      </c>
    </row>
    <row r="13" spans="1:5" x14ac:dyDescent="0.2">
      <c r="A13">
        <v>2011</v>
      </c>
      <c r="B13">
        <f t="shared" si="0"/>
        <v>122.429</v>
      </c>
      <c r="C13">
        <v>122.429</v>
      </c>
      <c r="D13" s="5">
        <v>4948.2326096754823</v>
      </c>
      <c r="E13" s="5">
        <v>177.108566</v>
      </c>
    </row>
    <row r="14" spans="1:5" x14ac:dyDescent="0.2">
      <c r="A14">
        <v>2012</v>
      </c>
      <c r="B14">
        <f t="shared" si="0"/>
        <v>150.1086</v>
      </c>
      <c r="C14">
        <v>150.1086</v>
      </c>
      <c r="D14" s="5">
        <v>5233.7805350167409</v>
      </c>
      <c r="E14" s="5">
        <v>183.31275300000004</v>
      </c>
    </row>
    <row r="15" spans="1:5" x14ac:dyDescent="0.2">
      <c r="A15">
        <v>2013</v>
      </c>
      <c r="B15">
        <f t="shared" si="0"/>
        <v>159.69</v>
      </c>
      <c r="C15">
        <v>159.69</v>
      </c>
      <c r="D15" s="5">
        <v>5540.7611607142853</v>
      </c>
      <c r="E15" s="5">
        <v>172.04403400000001</v>
      </c>
    </row>
    <row r="16" spans="1:5" x14ac:dyDescent="0.2">
      <c r="A16">
        <v>2014</v>
      </c>
      <c r="B16">
        <f t="shared" si="0"/>
        <v>165</v>
      </c>
      <c r="C16">
        <v>165</v>
      </c>
      <c r="D16" s="5">
        <v>5611.9737025669647</v>
      </c>
      <c r="E16" s="5">
        <v>186.019372</v>
      </c>
    </row>
    <row r="17" spans="1:5" x14ac:dyDescent="0.2">
      <c r="A17">
        <v>2015</v>
      </c>
      <c r="B17">
        <f t="shared" si="0"/>
        <v>194</v>
      </c>
      <c r="C17">
        <v>194</v>
      </c>
      <c r="D17" s="5">
        <v>6032.6183919270834</v>
      </c>
      <c r="E17" s="5">
        <v>201.32204200000001</v>
      </c>
    </row>
    <row r="18" spans="1:5" x14ac:dyDescent="0.2">
      <c r="A18">
        <v>2016</v>
      </c>
      <c r="B18">
        <f t="shared" si="0"/>
        <v>195.35410000000002</v>
      </c>
      <c r="C18">
        <v>195.35410000000002</v>
      </c>
      <c r="D18" s="5">
        <v>10903.384212239584</v>
      </c>
      <c r="E18" s="5">
        <v>246.11897900000002</v>
      </c>
    </row>
    <row r="19" spans="1:5" x14ac:dyDescent="0.2">
      <c r="A19">
        <v>2017</v>
      </c>
      <c r="B19">
        <f t="shared" si="0"/>
        <v>211.32310000000004</v>
      </c>
      <c r="C19">
        <v>211.32310000000004</v>
      </c>
      <c r="D19" s="5">
        <v>14657.141308593749</v>
      </c>
      <c r="E19" s="5">
        <v>312.55251800000002</v>
      </c>
    </row>
    <row r="20" spans="1:5" x14ac:dyDescent="0.2">
      <c r="A20">
        <v>2018</v>
      </c>
      <c r="B20">
        <f t="shared" si="0"/>
        <v>253.37480000000002</v>
      </c>
      <c r="C20">
        <v>253.37480000000002</v>
      </c>
      <c r="D20" s="5">
        <v>15786.893098958333</v>
      </c>
      <c r="E20" s="5">
        <v>361.04267200000004</v>
      </c>
    </row>
    <row r="21" spans="1:5" x14ac:dyDescent="0.2">
      <c r="A21">
        <v>2019</v>
      </c>
      <c r="B21">
        <f t="shared" si="0"/>
        <v>298.08800000000002</v>
      </c>
      <c r="C21">
        <v>298.08800000000002</v>
      </c>
      <c r="D21" s="5">
        <v>11120.835754394531</v>
      </c>
      <c r="E21" s="5">
        <v>439.40106200000008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3D63CC-D9E2-4D18-93CD-FFAA257617FA}">
  <dimension ref="A1:I21"/>
  <sheetViews>
    <sheetView workbookViewId="0">
      <selection activeCell="E15" sqref="E15"/>
    </sheetView>
  </sheetViews>
  <sheetFormatPr baseColWidth="10" defaultColWidth="8.83203125" defaultRowHeight="15" x14ac:dyDescent="0.2"/>
  <cols>
    <col min="2" max="2" width="19.83203125" customWidth="1"/>
    <col min="3" max="3" width="21.33203125" customWidth="1"/>
    <col min="4" max="4" width="17.6640625" customWidth="1"/>
    <col min="5" max="5" width="24" customWidth="1"/>
    <col min="6" max="6" width="21.33203125" customWidth="1"/>
  </cols>
  <sheetData>
    <row r="1" spans="1:9" x14ac:dyDescent="0.2">
      <c r="B1" t="s">
        <v>190</v>
      </c>
      <c r="C1" t="s">
        <v>194</v>
      </c>
      <c r="D1" t="s">
        <v>197</v>
      </c>
      <c r="E1" t="s">
        <v>191</v>
      </c>
      <c r="F1" t="s">
        <v>207</v>
      </c>
    </row>
    <row r="2" spans="1:9" x14ac:dyDescent="0.2">
      <c r="A2" t="s">
        <v>182</v>
      </c>
      <c r="B2" t="s">
        <v>193</v>
      </c>
      <c r="C2" t="s">
        <v>208</v>
      </c>
      <c r="D2" t="s">
        <v>196</v>
      </c>
      <c r="E2" t="s">
        <v>192</v>
      </c>
      <c r="F2" t="s">
        <v>195</v>
      </c>
    </row>
    <row r="3" spans="1:9" ht="16" x14ac:dyDescent="0.2">
      <c r="A3">
        <v>2001</v>
      </c>
      <c r="B3">
        <v>36692.949911590506</v>
      </c>
      <c r="C3">
        <v>1997.9905450000001</v>
      </c>
      <c r="D3">
        <v>24167.135874890071</v>
      </c>
      <c r="E3">
        <v>23586.24209233735</v>
      </c>
      <c r="F3">
        <v>1997.990544573149</v>
      </c>
      <c r="I3" s="4"/>
    </row>
    <row r="4" spans="1:9" ht="16" x14ac:dyDescent="0.2">
      <c r="A4">
        <v>2002</v>
      </c>
      <c r="B4">
        <v>37848.563480029639</v>
      </c>
      <c r="C4">
        <v>1842.596871</v>
      </c>
      <c r="D4">
        <v>25796.265334244981</v>
      </c>
      <c r="E4">
        <v>25194.165146347539</v>
      </c>
      <c r="F4">
        <v>1838.4396229051929</v>
      </c>
      <c r="I4" s="4"/>
    </row>
    <row r="5" spans="1:9" ht="16" x14ac:dyDescent="0.2">
      <c r="A5">
        <v>2003</v>
      </c>
      <c r="B5">
        <v>39032.795796776976</v>
      </c>
      <c r="C5">
        <v>1835.3739820000001</v>
      </c>
      <c r="D5">
        <v>28039.01855706616</v>
      </c>
      <c r="E5">
        <v>27745.08599541587</v>
      </c>
      <c r="F5">
        <v>1907.276112573717</v>
      </c>
      <c r="I5" s="4"/>
    </row>
    <row r="6" spans="1:9" ht="16" x14ac:dyDescent="0.2">
      <c r="A6">
        <v>2004</v>
      </c>
      <c r="B6">
        <v>41805.11473666539</v>
      </c>
      <c r="C6">
        <v>1999.007353</v>
      </c>
      <c r="D6">
        <v>29971.20629725781</v>
      </c>
      <c r="E6">
        <v>30515.48678321252</v>
      </c>
      <c r="F6">
        <v>2228.4588737757058</v>
      </c>
      <c r="I6" s="4"/>
    </row>
    <row r="7" spans="1:9" ht="16" x14ac:dyDescent="0.2">
      <c r="A7">
        <v>2005</v>
      </c>
      <c r="B7">
        <v>44267.889348260738</v>
      </c>
      <c r="C7">
        <v>1933.6908249999999</v>
      </c>
      <c r="D7">
        <v>32666.511542675049</v>
      </c>
      <c r="E7">
        <v>32643.722467116389</v>
      </c>
      <c r="F7">
        <v>2382.448420935978</v>
      </c>
      <c r="I7" s="4"/>
    </row>
    <row r="8" spans="1:9" ht="16" x14ac:dyDescent="0.2">
      <c r="A8">
        <v>2006</v>
      </c>
      <c r="B8">
        <v>47496.510431695337</v>
      </c>
      <c r="C8">
        <v>2554.8448189999999</v>
      </c>
      <c r="D8">
        <v>33941.411133336558</v>
      </c>
      <c r="E8">
        <v>34462.637786284176</v>
      </c>
      <c r="F8">
        <v>3125.505594967824</v>
      </c>
      <c r="I8" s="4"/>
    </row>
    <row r="9" spans="1:9" ht="16" x14ac:dyDescent="0.2">
      <c r="A9">
        <v>2007</v>
      </c>
      <c r="B9">
        <v>50523.975766098505</v>
      </c>
      <c r="C9">
        <v>2480.7119269999998</v>
      </c>
      <c r="D9">
        <v>38125.836811938731</v>
      </c>
      <c r="E9">
        <v>37969.643535283409</v>
      </c>
      <c r="F9">
        <v>3117.6924239405012</v>
      </c>
      <c r="I9" s="4"/>
    </row>
    <row r="10" spans="1:9" ht="16" x14ac:dyDescent="0.2">
      <c r="A10">
        <v>2008</v>
      </c>
      <c r="B10">
        <v>51796.681981430542</v>
      </c>
      <c r="C10">
        <v>1928.688547</v>
      </c>
      <c r="D10">
        <v>40157.535936797438</v>
      </c>
      <c r="E10">
        <v>37362.88382821971</v>
      </c>
      <c r="F10">
        <v>2922.3878569951462</v>
      </c>
      <c r="I10" s="4"/>
    </row>
    <row r="11" spans="1:9" ht="16" x14ac:dyDescent="0.2">
      <c r="A11">
        <v>2009</v>
      </c>
      <c r="B11">
        <v>47647.595349280331</v>
      </c>
      <c r="C11">
        <v>1462.735707</v>
      </c>
      <c r="D11">
        <v>37722.714939577898</v>
      </c>
      <c r="E11">
        <v>34310.548171226808</v>
      </c>
      <c r="F11">
        <v>1906.5541133100689</v>
      </c>
      <c r="I11" s="4"/>
    </row>
    <row r="12" spans="1:9" ht="16" x14ac:dyDescent="0.2">
      <c r="A12">
        <v>2010</v>
      </c>
      <c r="B12">
        <v>56753.117543155669</v>
      </c>
      <c r="C12">
        <v>1760.3780730000001</v>
      </c>
      <c r="D12">
        <v>42037.512284553821</v>
      </c>
      <c r="E12">
        <v>40964.877386645618</v>
      </c>
      <c r="F12">
        <v>2445.3185389499299</v>
      </c>
      <c r="I12" s="4"/>
    </row>
    <row r="13" spans="1:9" ht="16" x14ac:dyDescent="0.2">
      <c r="A13">
        <v>2011</v>
      </c>
      <c r="B13">
        <v>62002.864398770726</v>
      </c>
      <c r="C13">
        <v>1744.15533</v>
      </c>
      <c r="D13">
        <v>46046.389963577501</v>
      </c>
      <c r="E13">
        <v>44837.939514223071</v>
      </c>
      <c r="F13">
        <v>2612.789739630387</v>
      </c>
      <c r="I13" s="4"/>
    </row>
    <row r="14" spans="1:9" ht="16" x14ac:dyDescent="0.2">
      <c r="A14">
        <v>2012</v>
      </c>
      <c r="B14">
        <v>66078.322142422825</v>
      </c>
      <c r="C14">
        <v>1324.5091210000001</v>
      </c>
      <c r="D14">
        <v>47963.674854665776</v>
      </c>
      <c r="E14">
        <v>47385.393635782973</v>
      </c>
      <c r="F14">
        <v>2154.2061262851012</v>
      </c>
      <c r="I14" s="4"/>
    </row>
    <row r="15" spans="1:9" ht="16" x14ac:dyDescent="0.2">
      <c r="A15">
        <v>2013</v>
      </c>
      <c r="B15">
        <v>70072.125266348477</v>
      </c>
      <c r="C15">
        <v>1079.9049930000001</v>
      </c>
      <c r="D15">
        <v>50607.084465954482</v>
      </c>
      <c r="E15">
        <v>50616.171567437828</v>
      </c>
      <c r="F15">
        <v>1941.4559645999159</v>
      </c>
      <c r="I15" s="4"/>
    </row>
    <row r="16" spans="1:9" ht="16" x14ac:dyDescent="0.2">
      <c r="A16">
        <v>2014</v>
      </c>
      <c r="B16">
        <v>73716.033463737695</v>
      </c>
      <c r="C16">
        <v>1153.3966969999999</v>
      </c>
      <c r="D16">
        <v>54162.389639146997</v>
      </c>
      <c r="E16">
        <v>54441.448371809187</v>
      </c>
      <c r="F16">
        <v>1931.6562146455269</v>
      </c>
      <c r="I16" s="4"/>
    </row>
    <row r="17" spans="1:9" ht="16" x14ac:dyDescent="0.2">
      <c r="A17">
        <v>2015</v>
      </c>
      <c r="B17">
        <v>76701.865604324368</v>
      </c>
      <c r="C17">
        <v>1533.278067</v>
      </c>
      <c r="D17">
        <v>57059.219971922008</v>
      </c>
      <c r="E17">
        <v>56457.355204526582</v>
      </c>
      <c r="F17">
        <v>1718.822515501764</v>
      </c>
      <c r="I17" s="4"/>
    </row>
    <row r="18" spans="1:9" ht="16" x14ac:dyDescent="0.2">
      <c r="A18">
        <v>2016</v>
      </c>
      <c r="B18">
        <v>80735.380132877632</v>
      </c>
      <c r="C18">
        <v>1533.1627209999999</v>
      </c>
      <c r="D18">
        <v>58985.576857823617</v>
      </c>
      <c r="E18">
        <v>59840.904293387277</v>
      </c>
      <c r="F18">
        <v>1638.030008156964</v>
      </c>
      <c r="I18" s="4"/>
    </row>
    <row r="19" spans="1:9" ht="16" x14ac:dyDescent="0.2">
      <c r="A19">
        <v>2017</v>
      </c>
      <c r="B19">
        <v>84891.170758308959</v>
      </c>
      <c r="C19">
        <v>1776.4595509999999</v>
      </c>
      <c r="D19">
        <v>63536.365395741508</v>
      </c>
      <c r="E19">
        <v>63286.825501539977</v>
      </c>
      <c r="F19">
        <v>1968.820192307692</v>
      </c>
      <c r="I19" s="4"/>
    </row>
    <row r="20" spans="1:9" ht="16" x14ac:dyDescent="0.2">
      <c r="A20">
        <v>2018</v>
      </c>
      <c r="B20">
        <v>86886.090340495837</v>
      </c>
      <c r="C20">
        <v>1687.8842059999999</v>
      </c>
      <c r="D20">
        <v>63966.904071947458</v>
      </c>
      <c r="E20">
        <v>65227.740682118529</v>
      </c>
      <c r="F20">
        <v>2058.2133831903961</v>
      </c>
      <c r="I20" s="4"/>
    </row>
    <row r="21" spans="1:9" ht="16" x14ac:dyDescent="0.2">
      <c r="A21">
        <v>2019</v>
      </c>
      <c r="B21">
        <f>B20*E21/E20</f>
        <v>85768.388145129153</v>
      </c>
      <c r="C21">
        <v>1689.1425320000001</v>
      </c>
      <c r="D21">
        <v>67223.3764402956</v>
      </c>
      <c r="E21">
        <v>64388.651379406132</v>
      </c>
      <c r="F21">
        <v>1710.9266016454696</v>
      </c>
      <c r="I21" s="4"/>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448EC1-E256-442B-8A96-B9961C018A96}">
  <dimension ref="A1:N26"/>
  <sheetViews>
    <sheetView workbookViewId="0">
      <selection activeCell="A3" sqref="A3:A21"/>
    </sheetView>
  </sheetViews>
  <sheetFormatPr baseColWidth="10" defaultColWidth="8.83203125" defaultRowHeight="15" x14ac:dyDescent="0.2"/>
  <cols>
    <col min="2" max="2" width="12.1640625" bestFit="1" customWidth="1"/>
    <col min="3" max="3" width="21.6640625" bestFit="1" customWidth="1"/>
    <col min="4" max="4" width="16.6640625" bestFit="1" customWidth="1"/>
    <col min="6" max="6" width="14.6640625" bestFit="1" customWidth="1"/>
    <col min="7" max="7" width="21.6640625" bestFit="1" customWidth="1"/>
  </cols>
  <sheetData>
    <row r="1" spans="1:14" x14ac:dyDescent="0.2">
      <c r="B1" t="s">
        <v>190</v>
      </c>
      <c r="C1" t="s">
        <v>194</v>
      </c>
      <c r="D1" t="s">
        <v>197</v>
      </c>
      <c r="E1" t="s">
        <v>203</v>
      </c>
      <c r="F1" t="s">
        <v>198</v>
      </c>
      <c r="G1" t="s">
        <v>207</v>
      </c>
    </row>
    <row r="2" spans="1:14" x14ac:dyDescent="0.2">
      <c r="A2" t="s">
        <v>182</v>
      </c>
      <c r="B2" s="1" t="s">
        <v>200</v>
      </c>
      <c r="C2" t="s">
        <v>206</v>
      </c>
      <c r="D2" s="1" t="s">
        <v>202</v>
      </c>
      <c r="F2" s="1" t="s">
        <v>199</v>
      </c>
      <c r="G2" t="s">
        <v>201</v>
      </c>
    </row>
    <row r="3" spans="1:14" ht="16" x14ac:dyDescent="0.2">
      <c r="A3">
        <v>2001</v>
      </c>
      <c r="B3">
        <v>857999.99999999104</v>
      </c>
      <c r="C3" s="3">
        <f>AVERAGE(C4:C5)</f>
        <v>424.80860100000001</v>
      </c>
      <c r="D3">
        <f t="shared" ref="D3:D21" si="0">F3-E3</f>
        <v>502359.71223021601</v>
      </c>
      <c r="E3">
        <v>349640.28776978399</v>
      </c>
      <c r="F3">
        <v>852000</v>
      </c>
      <c r="G3">
        <f>AVERAGE(G4:G5)</f>
        <v>447.61374899999998</v>
      </c>
    </row>
    <row r="4" spans="1:14" ht="16" x14ac:dyDescent="0.2">
      <c r="A4">
        <v>2002</v>
      </c>
      <c r="B4">
        <v>906000</v>
      </c>
      <c r="C4">
        <v>421.81073500000002</v>
      </c>
      <c r="D4">
        <f t="shared" si="0"/>
        <v>537230.21582733793</v>
      </c>
      <c r="E4">
        <v>367769.78417266201</v>
      </c>
      <c r="F4">
        <v>905000</v>
      </c>
      <c r="G4" s="2">
        <v>424.685877</v>
      </c>
    </row>
    <row r="5" spans="1:14" ht="16" x14ac:dyDescent="0.2">
      <c r="A5">
        <v>2003</v>
      </c>
      <c r="B5">
        <v>972000</v>
      </c>
      <c r="C5">
        <v>427.806467</v>
      </c>
      <c r="D5">
        <f t="shared" si="0"/>
        <v>561791.36690647504</v>
      </c>
      <c r="E5">
        <v>409208.63309352502</v>
      </c>
      <c r="F5">
        <v>971000</v>
      </c>
      <c r="G5" s="2">
        <v>470.54162100000002</v>
      </c>
    </row>
    <row r="6" spans="1:14" ht="16" x14ac:dyDescent="0.2">
      <c r="A6">
        <v>2004</v>
      </c>
      <c r="B6">
        <v>1058000</v>
      </c>
      <c r="C6">
        <v>643.47930599999995</v>
      </c>
      <c r="D6">
        <f t="shared" si="0"/>
        <v>617532.37410072004</v>
      </c>
      <c r="E6">
        <v>445467.62589928001</v>
      </c>
      <c r="F6">
        <v>1063000</v>
      </c>
      <c r="G6" s="2">
        <v>767.02960299999995</v>
      </c>
    </row>
    <row r="7" spans="1:14" ht="16" x14ac:dyDescent="0.2">
      <c r="A7">
        <v>2005</v>
      </c>
      <c r="B7">
        <v>1132000</v>
      </c>
      <c r="C7">
        <v>438.71921800000001</v>
      </c>
      <c r="D7">
        <f t="shared" si="0"/>
        <v>668863.30935251806</v>
      </c>
      <c r="E7">
        <v>479136.690647482</v>
      </c>
      <c r="F7">
        <v>1148000</v>
      </c>
      <c r="G7" s="2">
        <v>674.22585800000002</v>
      </c>
    </row>
    <row r="8" spans="1:14" ht="16" x14ac:dyDescent="0.2">
      <c r="A8">
        <v>2006</v>
      </c>
      <c r="B8">
        <v>1230000</v>
      </c>
      <c r="C8">
        <v>371.68281200000001</v>
      </c>
      <c r="D8">
        <f t="shared" si="0"/>
        <v>747553.95683453302</v>
      </c>
      <c r="E8">
        <v>502446.04316546698</v>
      </c>
      <c r="F8">
        <v>1250000</v>
      </c>
      <c r="G8" s="2">
        <v>671.66403600000001</v>
      </c>
    </row>
    <row r="9" spans="1:14" ht="16" x14ac:dyDescent="0.2">
      <c r="A9">
        <v>2007</v>
      </c>
      <c r="B9">
        <v>1316000</v>
      </c>
      <c r="C9">
        <v>352.816913</v>
      </c>
      <c r="D9">
        <f t="shared" si="0"/>
        <v>801525.17985611595</v>
      </c>
      <c r="E9">
        <v>546474.82014388405</v>
      </c>
      <c r="F9">
        <v>1348000</v>
      </c>
      <c r="G9" s="2">
        <v>688.86588400000005</v>
      </c>
      <c r="J9" s="2"/>
    </row>
    <row r="10" spans="1:14" ht="16" x14ac:dyDescent="0.2">
      <c r="A10">
        <v>2008</v>
      </c>
      <c r="B10">
        <v>1318000</v>
      </c>
      <c r="C10">
        <v>465.04678100000001</v>
      </c>
      <c r="D10">
        <f t="shared" si="0"/>
        <v>793935.25179856096</v>
      </c>
      <c r="E10">
        <v>549064.74820143904</v>
      </c>
      <c r="F10">
        <v>1343000</v>
      </c>
      <c r="G10" s="2">
        <v>980.35921399999995</v>
      </c>
      <c r="H10" s="2"/>
      <c r="J10" s="2"/>
      <c r="L10" s="2"/>
    </row>
    <row r="11" spans="1:14" ht="16" x14ac:dyDescent="0.2">
      <c r="A11">
        <v>2009</v>
      </c>
      <c r="B11">
        <v>1226000</v>
      </c>
      <c r="C11">
        <v>355.09328699999998</v>
      </c>
      <c r="D11">
        <f t="shared" si="0"/>
        <v>710654.67625899299</v>
      </c>
      <c r="E11">
        <v>528345.32374100701</v>
      </c>
      <c r="F11">
        <v>1239000</v>
      </c>
      <c r="G11" s="2">
        <v>589.88204900000005</v>
      </c>
      <c r="H11" s="2"/>
      <c r="J11" s="2"/>
      <c r="L11" s="2"/>
      <c r="N11" s="2"/>
    </row>
    <row r="12" spans="1:14" ht="16" x14ac:dyDescent="0.2">
      <c r="A12">
        <v>2010</v>
      </c>
      <c r="B12">
        <v>1398000</v>
      </c>
      <c r="C12">
        <v>357.09431999999998</v>
      </c>
      <c r="D12">
        <f t="shared" si="0"/>
        <v>870985.61151079205</v>
      </c>
      <c r="E12">
        <v>562014.38848920795</v>
      </c>
      <c r="F12">
        <v>1433000</v>
      </c>
      <c r="G12" s="2">
        <v>717.75586199999998</v>
      </c>
      <c r="H12" s="2"/>
      <c r="J12" s="2"/>
      <c r="L12" s="2"/>
      <c r="N12" s="2"/>
    </row>
    <row r="13" spans="1:14" ht="16" x14ac:dyDescent="0.2">
      <c r="A13">
        <v>2011</v>
      </c>
      <c r="B13">
        <v>1484000</v>
      </c>
      <c r="C13">
        <v>364.30087800000001</v>
      </c>
      <c r="D13">
        <f t="shared" si="0"/>
        <v>934546.762589928</v>
      </c>
      <c r="E13">
        <v>603453.237410072</v>
      </c>
      <c r="F13">
        <v>1538000</v>
      </c>
      <c r="G13" s="2">
        <v>818.573082</v>
      </c>
      <c r="H13" s="2"/>
      <c r="J13" s="2"/>
      <c r="L13" s="2"/>
      <c r="N13" s="2"/>
    </row>
    <row r="14" spans="1:14" ht="16" x14ac:dyDescent="0.2">
      <c r="A14">
        <v>2012</v>
      </c>
      <c r="B14">
        <f>(B13+B15)/2</f>
        <v>1514300</v>
      </c>
      <c r="C14">
        <v>261.788614</v>
      </c>
      <c r="D14">
        <f t="shared" si="0"/>
        <v>948776.97841726698</v>
      </c>
      <c r="E14">
        <v>611223.02158273302</v>
      </c>
      <c r="F14">
        <v>1560000</v>
      </c>
      <c r="G14">
        <v>697.02143899999999</v>
      </c>
      <c r="H14" s="2"/>
      <c r="J14" s="2"/>
      <c r="L14" s="2"/>
      <c r="N14" s="2"/>
    </row>
    <row r="15" spans="1:14" ht="16" x14ac:dyDescent="0.2">
      <c r="A15">
        <v>2013</v>
      </c>
      <c r="B15">
        <v>1544600</v>
      </c>
      <c r="C15">
        <v>203.18601000000001</v>
      </c>
      <c r="D15">
        <f t="shared" si="0"/>
        <v>1049136.690647484</v>
      </c>
      <c r="E15">
        <v>600863.30935251596</v>
      </c>
      <c r="F15">
        <v>1650000</v>
      </c>
      <c r="G15">
        <v>655.78911400000004</v>
      </c>
      <c r="H15" s="2"/>
      <c r="J15" s="2"/>
      <c r="L15" s="2"/>
      <c r="N15" s="2"/>
    </row>
    <row r="16" spans="1:14" ht="16" x14ac:dyDescent="0.2">
      <c r="A16">
        <v>2014</v>
      </c>
      <c r="B16">
        <v>1551500</v>
      </c>
      <c r="C16">
        <v>218.00930500000001</v>
      </c>
      <c r="D16">
        <f t="shared" si="0"/>
        <v>1062366.906474821</v>
      </c>
      <c r="E16">
        <v>608633.09352517896</v>
      </c>
      <c r="F16">
        <v>1671000</v>
      </c>
      <c r="G16">
        <v>625.94569000000001</v>
      </c>
      <c r="H16" s="2"/>
      <c r="J16" s="2"/>
      <c r="L16" s="2"/>
      <c r="N16" s="2"/>
    </row>
    <row r="17" spans="1:14" ht="16" x14ac:dyDescent="0.2">
      <c r="A17">
        <v>2015</v>
      </c>
      <c r="B17">
        <v>1505800</v>
      </c>
      <c r="C17">
        <v>358.61809</v>
      </c>
      <c r="D17">
        <f t="shared" si="0"/>
        <v>1043446.043165468</v>
      </c>
      <c r="E17">
        <v>577553.95683453197</v>
      </c>
      <c r="F17">
        <v>1621000</v>
      </c>
      <c r="G17">
        <v>455.83717999999999</v>
      </c>
      <c r="H17" s="2"/>
      <c r="J17" s="2"/>
      <c r="L17" s="2"/>
      <c r="N17" s="2"/>
    </row>
    <row r="18" spans="1:14" ht="16" x14ac:dyDescent="0.2">
      <c r="A18">
        <v>2016</v>
      </c>
      <c r="B18">
        <v>1520000</v>
      </c>
      <c r="C18">
        <v>408.31106399999999</v>
      </c>
      <c r="D18">
        <f t="shared" si="0"/>
        <v>1048856.115107914</v>
      </c>
      <c r="E18">
        <v>580143.88489208603</v>
      </c>
      <c r="F18">
        <v>1629000</v>
      </c>
      <c r="G18">
        <v>466.806218</v>
      </c>
      <c r="H18" s="2"/>
      <c r="J18" s="2"/>
      <c r="L18" s="2"/>
      <c r="N18" s="2"/>
    </row>
    <row r="19" spans="1:14" ht="16" x14ac:dyDescent="0.2">
      <c r="A19">
        <v>2017</v>
      </c>
      <c r="B19">
        <v>1633400</v>
      </c>
      <c r="C19">
        <v>494.15014000000002</v>
      </c>
      <c r="D19">
        <f t="shared" si="0"/>
        <v>1092287.769784173</v>
      </c>
      <c r="E19">
        <v>639712.230215827</v>
      </c>
      <c r="F19">
        <v>1732000</v>
      </c>
      <c r="G19">
        <v>597.59132699999998</v>
      </c>
      <c r="H19" s="2"/>
      <c r="J19" s="2"/>
      <c r="L19" s="2"/>
      <c r="N19" s="2"/>
    </row>
    <row r="20" spans="1:14" ht="16" x14ac:dyDescent="0.2">
      <c r="A20">
        <v>2018</v>
      </c>
      <c r="B20">
        <v>1708400</v>
      </c>
      <c r="C20">
        <v>482.72191099999998</v>
      </c>
      <c r="D20">
        <f t="shared" si="0"/>
        <v>1140618.7050359719</v>
      </c>
      <c r="E20">
        <v>673381.29496402806</v>
      </c>
      <c r="F20">
        <v>1814000</v>
      </c>
      <c r="G20">
        <v>678.44844699999999</v>
      </c>
      <c r="H20" s="2"/>
      <c r="J20" s="2"/>
      <c r="L20" s="2"/>
      <c r="N20" s="2"/>
    </row>
    <row r="21" spans="1:14" ht="16" x14ac:dyDescent="0.2">
      <c r="A21">
        <v>2019</v>
      </c>
      <c r="B21">
        <v>1767500</v>
      </c>
      <c r="C21">
        <v>480</v>
      </c>
      <c r="D21">
        <f t="shared" si="0"/>
        <v>1159359.712230216</v>
      </c>
      <c r="E21">
        <v>709640.28776978399</v>
      </c>
      <c r="F21">
        <v>1869000</v>
      </c>
      <c r="G21">
        <v>670</v>
      </c>
      <c r="H21" s="2"/>
      <c r="J21" s="2"/>
      <c r="N21" s="2"/>
    </row>
    <row r="22" spans="1:14" ht="16" x14ac:dyDescent="0.2">
      <c r="H22" s="2"/>
    </row>
    <row r="23" spans="1:14" ht="16" x14ac:dyDescent="0.2">
      <c r="H23" s="2"/>
    </row>
    <row r="24" spans="1:14" ht="16" x14ac:dyDescent="0.2">
      <c r="H24" s="2"/>
    </row>
    <row r="25" spans="1:14" ht="16" x14ac:dyDescent="0.2">
      <c r="H25" s="2"/>
    </row>
    <row r="26" spans="1:14" ht="16" x14ac:dyDescent="0.2">
      <c r="H26" s="2"/>
    </row>
  </sheetData>
  <hyperlinks>
    <hyperlink ref="B2" r:id="rId1" display="https://worldsteel.org/wp-content/uploads/2020-World-Steel-in-Figures.pdf" xr:uid="{26E328BE-CE03-4B25-AFDC-43F70423EA1A}"/>
    <hyperlink ref="F2" r:id="rId2" xr:uid="{4C51E42F-D397-4432-B7E7-E058515EFFE4}"/>
    <hyperlink ref="D2" r:id="rId3" xr:uid="{6DA237BC-CAF0-427F-9A6C-FFCAA3DAF1BE}"/>
  </hyperlinks>
  <pageMargins left="0.7" right="0.7" top="0.75" bottom="0.75" header="0.3" footer="0.3"/>
  <pageSetup orientation="portrait"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DF787E-9CE6-4767-AADB-C0D49F24A7F3}">
  <dimension ref="A1:H25"/>
  <sheetViews>
    <sheetView workbookViewId="0">
      <selection activeCell="J23" sqref="J23"/>
    </sheetView>
  </sheetViews>
  <sheetFormatPr baseColWidth="10" defaultColWidth="8.83203125" defaultRowHeight="15" x14ac:dyDescent="0.2"/>
  <cols>
    <col min="3" max="3" width="11.1640625" bestFit="1" customWidth="1"/>
    <col min="5" max="5" width="11.1640625" bestFit="1" customWidth="1"/>
  </cols>
  <sheetData>
    <row r="1" spans="1:8" x14ac:dyDescent="0.2">
      <c r="B1" t="s">
        <v>190</v>
      </c>
      <c r="C1" t="s">
        <v>194</v>
      </c>
      <c r="D1" t="s">
        <v>197</v>
      </c>
      <c r="E1" t="s">
        <v>203</v>
      </c>
      <c r="F1" t="s">
        <v>198</v>
      </c>
      <c r="G1" t="s">
        <v>207</v>
      </c>
    </row>
    <row r="2" spans="1:8" x14ac:dyDescent="0.2">
      <c r="A2" t="s">
        <v>182</v>
      </c>
      <c r="B2" s="1" t="s">
        <v>210</v>
      </c>
      <c r="C2" t="s">
        <v>355</v>
      </c>
      <c r="D2" s="1" t="s">
        <v>209</v>
      </c>
      <c r="F2" s="1"/>
    </row>
    <row r="3" spans="1:8" x14ac:dyDescent="0.2">
      <c r="A3">
        <v>2001</v>
      </c>
      <c r="B3">
        <f>B4*D3/D4</f>
        <v>2.6211738386810759</v>
      </c>
      <c r="C3">
        <f>(C4-48)*(35274)</f>
        <v>478565804435.72888</v>
      </c>
      <c r="D3">
        <v>2.56</v>
      </c>
    </row>
    <row r="4" spans="1:8" ht="19" x14ac:dyDescent="0.25">
      <c r="A4">
        <v>2002</v>
      </c>
      <c r="B4">
        <f>B5*D4/D5</f>
        <v>2.6109348783737278</v>
      </c>
      <c r="C4" s="41">
        <v>13567145.704704</v>
      </c>
      <c r="D4">
        <v>2.5499999999999998</v>
      </c>
    </row>
    <row r="5" spans="1:8" x14ac:dyDescent="0.2">
      <c r="A5">
        <v>2003</v>
      </c>
      <c r="B5">
        <v>2.6006959180663798</v>
      </c>
      <c r="C5">
        <v>15252034.346915999</v>
      </c>
      <c r="D5">
        <v>2.54</v>
      </c>
    </row>
    <row r="6" spans="1:8" x14ac:dyDescent="0.2">
      <c r="A6">
        <v>2004</v>
      </c>
      <c r="B6">
        <v>3.0508626846620399</v>
      </c>
      <c r="C6">
        <v>15749019.786006</v>
      </c>
      <c r="D6">
        <v>2.42</v>
      </c>
    </row>
    <row r="7" spans="1:8" x14ac:dyDescent="0.2">
      <c r="A7">
        <v>2005</v>
      </c>
      <c r="B7">
        <v>3.1113771591266901</v>
      </c>
      <c r="C7">
        <v>15122391.179784</v>
      </c>
      <c r="D7">
        <v>2.48</v>
      </c>
    </row>
    <row r="8" spans="1:8" x14ac:dyDescent="0.2">
      <c r="A8">
        <v>2006</v>
      </c>
      <c r="B8">
        <v>3.09207937561865</v>
      </c>
      <c r="C8">
        <v>20608702.998528</v>
      </c>
      <c r="D8">
        <v>2.37</v>
      </c>
    </row>
    <row r="9" spans="1:8" x14ac:dyDescent="0.2">
      <c r="A9">
        <v>2007</v>
      </c>
      <c r="B9">
        <v>3.1150351404490899</v>
      </c>
      <c r="C9">
        <v>23289317.400419999</v>
      </c>
      <c r="D9">
        <v>2.35</v>
      </c>
    </row>
    <row r="10" spans="1:8" ht="19" x14ac:dyDescent="0.25">
      <c r="A10">
        <v>2008</v>
      </c>
      <c r="B10">
        <v>3.7342289806146298</v>
      </c>
      <c r="C10">
        <v>26830921.217274003</v>
      </c>
      <c r="D10">
        <v>2.2799999999999998</v>
      </c>
      <c r="H10" s="42"/>
    </row>
    <row r="11" spans="1:8" ht="19" x14ac:dyDescent="0.25">
      <c r="A11">
        <v>2009</v>
      </c>
      <c r="B11">
        <v>3.6116350854505699</v>
      </c>
      <c r="C11">
        <v>35094737.355630003</v>
      </c>
      <c r="D11">
        <v>2.46</v>
      </c>
      <c r="H11" s="42"/>
    </row>
    <row r="12" spans="1:8" ht="19" x14ac:dyDescent="0.25">
      <c r="A12">
        <v>2010</v>
      </c>
      <c r="B12">
        <v>4.1711999999999998</v>
      </c>
      <c r="C12">
        <v>42975239.260650001</v>
      </c>
      <c r="D12">
        <v>2.7545000000000002</v>
      </c>
      <c r="H12" s="42"/>
    </row>
    <row r="13" spans="1:8" ht="19" x14ac:dyDescent="0.25">
      <c r="A13">
        <v>2011</v>
      </c>
      <c r="B13">
        <v>4.7247000000000003</v>
      </c>
      <c r="C13">
        <v>53778977.547102004</v>
      </c>
      <c r="D13">
        <v>2.8769</v>
      </c>
      <c r="H13" s="42"/>
    </row>
    <row r="14" spans="1:8" ht="19" x14ac:dyDescent="0.25">
      <c r="A14">
        <v>2012</v>
      </c>
      <c r="B14">
        <v>4.6726999999999999</v>
      </c>
      <c r="C14">
        <v>56518569.477336004</v>
      </c>
      <c r="D14">
        <v>2.9571999999999998</v>
      </c>
      <c r="H14" s="42"/>
    </row>
    <row r="15" spans="1:8" ht="19" x14ac:dyDescent="0.25">
      <c r="A15">
        <v>2013</v>
      </c>
      <c r="B15">
        <v>4.5137</v>
      </c>
      <c r="C15">
        <v>45537007.619892001</v>
      </c>
      <c r="D15">
        <v>3.1667999999999998</v>
      </c>
      <c r="H15" s="42"/>
    </row>
    <row r="16" spans="1:8" ht="19" x14ac:dyDescent="0.25">
      <c r="A16">
        <v>2014</v>
      </c>
      <c r="B16">
        <v>4.4260999999999999</v>
      </c>
      <c r="C16">
        <v>39909789.610542007</v>
      </c>
      <c r="D16">
        <v>3.2705000000000002</v>
      </c>
      <c r="H16" s="42"/>
    </row>
    <row r="17" spans="1:8" ht="19" x14ac:dyDescent="0.25">
      <c r="A17">
        <v>2015</v>
      </c>
      <c r="B17">
        <v>4.3685</v>
      </c>
      <c r="C17">
        <v>40209714.238356002</v>
      </c>
      <c r="D17">
        <v>3.3662999999999998</v>
      </c>
      <c r="H17" s="42"/>
    </row>
    <row r="18" spans="1:8" ht="19" x14ac:dyDescent="0.25">
      <c r="A18">
        <v>2016</v>
      </c>
      <c r="B18">
        <v>4.3914</v>
      </c>
      <c r="C18">
        <v>43624963.306727998</v>
      </c>
      <c r="D18">
        <v>3.5173000000000001</v>
      </c>
      <c r="H18" s="42"/>
    </row>
    <row r="19" spans="1:8" ht="19" x14ac:dyDescent="0.25">
      <c r="A19">
        <v>2017</v>
      </c>
      <c r="B19">
        <v>4.2782999999999998</v>
      </c>
      <c r="C19">
        <v>42306183.016679995</v>
      </c>
      <c r="D19">
        <v>3.5678000000000001</v>
      </c>
      <c r="H19" s="42"/>
    </row>
    <row r="20" spans="1:8" ht="19" x14ac:dyDescent="0.25">
      <c r="A20">
        <v>2018</v>
      </c>
      <c r="B20">
        <v>4.4542999999999999</v>
      </c>
      <c r="C20">
        <v>40434691.598711997</v>
      </c>
      <c r="D20">
        <v>3.6536</v>
      </c>
      <c r="H20" s="42"/>
    </row>
    <row r="21" spans="1:8" ht="19" x14ac:dyDescent="0.25">
      <c r="A21">
        <v>2019</v>
      </c>
      <c r="B21">
        <v>4.3593999999999999</v>
      </c>
      <c r="C21">
        <v>47712936.086480156</v>
      </c>
      <c r="D21">
        <v>3.5962000000000001</v>
      </c>
      <c r="H21" s="42"/>
    </row>
    <row r="22" spans="1:8" ht="19" x14ac:dyDescent="0.25">
      <c r="H22" s="42"/>
    </row>
    <row r="23" spans="1:8" ht="19" x14ac:dyDescent="0.25">
      <c r="H23" s="42"/>
    </row>
    <row r="24" spans="1:8" ht="19" x14ac:dyDescent="0.25">
      <c r="H24" s="42"/>
    </row>
    <row r="25" spans="1:8" ht="19" x14ac:dyDescent="0.25">
      <c r="H25" s="42"/>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4E14CA-A602-4FF7-9D44-04838930B2AC}">
  <dimension ref="A1"/>
  <sheetViews>
    <sheetView workbookViewId="0">
      <selection activeCell="B2" sqref="B2"/>
    </sheetView>
  </sheetViews>
  <sheetFormatPr baseColWidth="10" defaultColWidth="8.83203125" defaultRowHeight="15" x14ac:dyDescent="0.2"/>
  <sheetData>
    <row r="1" spans="1:1" x14ac:dyDescent="0.2">
      <c r="A1" t="s">
        <v>205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D8560D-51C4-4FC5-A30A-D50BD25B2BD4}">
  <dimension ref="A1"/>
  <sheetViews>
    <sheetView workbookViewId="0"/>
  </sheetViews>
  <sheetFormatPr baseColWidth="10" defaultColWidth="8.83203125" defaultRowHeight="15" x14ac:dyDescent="0.2"/>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FAA359-5A00-444B-B37D-5A9C733CE8E6}">
  <dimension ref="A1"/>
  <sheetViews>
    <sheetView workbookViewId="0">
      <selection activeCell="A2" sqref="A2"/>
    </sheetView>
  </sheetViews>
  <sheetFormatPr baseColWidth="10" defaultColWidth="8.83203125" defaultRowHeight="15" x14ac:dyDescent="0.2"/>
  <sheetData>
    <row r="1" spans="1:1" x14ac:dyDescent="0.2">
      <c r="A1" t="s">
        <v>204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BBC54-9A6A-4436-A684-DF848EF748EA}">
  <dimension ref="A1"/>
  <sheetViews>
    <sheetView workbookViewId="0"/>
  </sheetViews>
  <sheetFormatPr baseColWidth="10" defaultColWidth="8.83203125" defaultRowHeight="15" x14ac:dyDescent="0.2"/>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A510BC-6699-4D7F-A1BA-2D5B6A269B1B}">
  <dimension ref="A1"/>
  <sheetViews>
    <sheetView workbookViewId="0"/>
  </sheetViews>
  <sheetFormatPr baseColWidth="10" defaultColWidth="8.83203125" defaultRowHeight="15" x14ac:dyDescent="0.2"/>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15</vt:i4>
      </vt:variant>
    </vt:vector>
  </HeadingPairs>
  <TitlesOfParts>
    <vt:vector size="15" baseType="lpstr">
      <vt:lpstr>Sheet1</vt:lpstr>
      <vt:lpstr>Al</vt:lpstr>
      <vt:lpstr>Steel</vt:lpstr>
      <vt:lpstr>Au</vt:lpstr>
      <vt:lpstr>W</vt:lpstr>
      <vt:lpstr>Sn</vt:lpstr>
      <vt:lpstr>Ta</vt:lpstr>
      <vt:lpstr>Cu</vt:lpstr>
      <vt:lpstr>Ni</vt:lpstr>
      <vt:lpstr>Ag</vt:lpstr>
      <vt:lpstr>Zn</vt:lpstr>
      <vt:lpstr>Pb</vt:lpstr>
      <vt:lpstr>Mo</vt:lpstr>
      <vt:lpstr>Pt</vt:lpstr>
      <vt:lpstr>Li</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JR</dc:creator>
  <cp:lastModifiedBy>Microsoft Office User</cp:lastModifiedBy>
  <dcterms:created xsi:type="dcterms:W3CDTF">2022-05-19T12:45:24Z</dcterms:created>
  <dcterms:modified xsi:type="dcterms:W3CDTF">2022-07-06T21:01:33Z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44787D4-0540-4523-9961-78E4036D8C6D}">
    <vt:lpwstr>{DD56DDAD-DFDD-4F48-BE36-D710A84B9E80}</vt:lpwstr>
  </property>
  <property fmtid="{D5CDD505-2E9C-101B-9397-08002B2CF9AE}" pid="3" name="list_comm_prod" linkTarget="prop_list_comm_prod">
    <vt:lpwstr>#REF!</vt:lpwstr>
  </property>
</Properties>
</file>