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74E397BB-CDF7-A34A-B547-53BAF10DB111}" xr6:coauthVersionLast="47" xr6:coauthVersionMax="47" xr10:uidLastSave="{00000000-0000-0000-0000-000000000000}"/>
  <bookViews>
    <workbookView xWindow="0" yWindow="500" windowWidth="28800" windowHeight="16080" activeTab="8"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7" i="17" l="1"/>
  <c r="L40" i="17"/>
  <c r="L37" i="17"/>
  <c r="L36" i="17"/>
  <c r="L25" i="17"/>
  <c r="O22" i="17"/>
  <c r="O23" i="17"/>
  <c r="O24" i="17"/>
  <c r="O25" i="17"/>
  <c r="O26" i="17"/>
  <c r="F22" i="17"/>
  <c r="T22" i="17"/>
  <c r="G22" i="17"/>
  <c r="H22" i="17"/>
  <c r="I22" i="17"/>
  <c r="J22" i="17"/>
  <c r="K22" i="17"/>
  <c r="U22" i="17"/>
  <c r="L22" i="17"/>
  <c r="M22" i="17"/>
  <c r="N22" i="17"/>
  <c r="F23" i="17"/>
  <c r="T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K26" i="17"/>
  <c r="U26" i="17"/>
  <c r="L26" i="17"/>
  <c r="M26" i="17"/>
  <c r="N26" i="17"/>
  <c r="S23" i="17"/>
  <c r="S24" i="17"/>
  <c r="S25" i="17"/>
  <c r="S26" i="17"/>
  <c r="S22" i="17"/>
  <c r="E22" i="17"/>
  <c r="E23" i="17"/>
  <c r="E24" i="17"/>
  <c r="E25" i="17"/>
  <c r="E26" i="17"/>
  <c r="D23" i="17"/>
  <c r="D24" i="17"/>
  <c r="D25" i="17"/>
  <c r="D26" i="17"/>
  <c r="D22" i="17"/>
  <c r="F32" i="13"/>
  <c r="F40"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T7" i="17"/>
  <c r="I7" i="17"/>
  <c r="I11" i="17"/>
  <c r="I37" i="17" s="1"/>
  <c r="I10" i="17"/>
  <c r="I9" i="17"/>
  <c r="I47" i="17"/>
  <c r="I48" i="17" s="1"/>
  <c r="K6" i="17"/>
  <c r="C45" i="17"/>
  <c r="F7" i="17" l="1"/>
  <c r="I36" i="17"/>
  <c r="C21" i="5"/>
  <c r="M21" i="5"/>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<sst xmlns="http://schemas.openxmlformats.org/spreadsheetml/2006/main" count="930" uniqueCount="484">
  <si>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</si>
  <si>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</si>
  <si>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</si>
  <si>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</si>
  <si>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</si>
  <si>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</si>
  <si>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</si>
  <si>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</si>
  <si>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</si>
  <si>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</si>
  <si>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</si>
  <si>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</si>
  <si>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</si>
  <si>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</si>
  <si>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</si>
  <si>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</si>
  <si>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</si>
  <si>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</si>
  <si>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</si>
  <si>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</si>
  <si>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</si>
  <si>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</si>
  <si>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</si>
  <si>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</si>
  <si>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</si>
  <si>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</si>
  <si>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</si>
  <si>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</si>
  <si>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</si>
  <si>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</si>
  <si>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</si>
  <si>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</si>
  <si>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</si>
  <si>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</si>
  <si>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</si>
  <si>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</si>
  <si>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</si>
  <si>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</si>
  <si>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</si>
  <si>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</si>
  <si>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</si>
  <si>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</si>
  <si>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</si>
  <si>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</si>
  <si>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</si>
  <si>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</si>
  <si>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</si>
  <si>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</si>
  <si>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</si>
  <si>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</si>
  <si>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</si>
  <si>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</si>
  <si>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</si>
  <si>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</si>
  <si>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</si>
  <si>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</si>
  <si>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</si>
  <si>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</si>
  <si>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</si>
  <si>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</si>
  <si>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</si>
  <si>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</si>
  <si>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</si>
  <si>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</si>
  <si>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</si>
  <si>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</si>
  <si>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</si>
  <si>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</si>
  <si>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</si>
  <si>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</si>
  <si>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</si>
  <si>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</si>
  <si>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</si>
  <si>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</si>
  <si>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</si>
  <si>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</si>
  <si>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</si>
  <si>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</si>
  <si>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</si>
  <si>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</si>
  <si>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</si>
  <si>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</si>
  <si>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</si>
  <si>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</si>
  <si>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</si>
  <si>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</si>
  <si>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</si>
  <si>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</si>
  <si>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</si>
  <si>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</si>
  <si>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</si>
  <si>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</si>
  <si>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</si>
  <si>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</si>
  <si>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</si>
  <si>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</si>
  <si>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</si>
  <si>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</si>
  <si>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</si>
  <si>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</si>
  <si>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</si>
  <si>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</si>
  <si>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</si>
  <si>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</si>
  <si>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</si>
  <si>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</si>
  <si>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</si>
  <si>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</si>
  <si>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</si>
  <si>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</si>
  <si>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</si>
  <si>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</si>
  <si>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</si>
  <si>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</si>
  <si>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</si>
  <si>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</si>
  <si>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</si>
  <si>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</si>
  <si>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</si>
  <si>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</si>
  <si>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</si>
  <si>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</si>
  <si>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</si>
  <si>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</si>
  <si>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</si>
  <si>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</si>
  <si>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</si>
  <si>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</si>
  <si>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</si>
  <si>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</si>
  <si>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</si>
  <si>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</si>
  <si>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</si>
  <si>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</si>
  <si>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</si>
  <si>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</si>
  <si>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</si>
  <si>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</si>
  <si>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</si>
  <si>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</si>
  <si>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</si>
  <si>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</si>
  <si>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</si>
  <si>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</si>
  <si>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</si>
  <si>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</si>
  <si>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</si>
  <si>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</si>
  <si>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</si>
  <si>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</si>
  <si>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</si>
  <si>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</si>
  <si>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</si>
  <si>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</si>
  <si>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</si>
  <si>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</si>
  <si>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</si>
  <si>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</si>
  <si>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</si>
  <si>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</si>
  <si>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</si>
  <si>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</si>
  <si>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</si>
  <si>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</si>
  <si>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</si>
  <si>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</si>
  <si>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</si>
  <si>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</si>
  <si>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</si>
  <si>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</si>
  <si>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</si>
  <si>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</si>
  <si>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</si>
  <si>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</si>
  <si>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</si>
  <si>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</si>
  <si>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</si>
  <si>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</si>
  <si>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</si>
  <si>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</si>
  <si>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</si>
  <si>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</si>
  <si>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</si>
  <si>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</si>
  <si>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</si>
  <si>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</si>
  <si>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</si>
  <si>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</si>
  <si>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</si>
  <si>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</si>
  <si>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</si>
  <si>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</si>
  <si>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</si>
  <si>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</si>
  <si>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</si>
  <si>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</si>
  <si>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</si>
  <si>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</si>
  <si>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</si>
  <si>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</si>
  <si>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</si>
  <si>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</si>
  <si>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</si>
  <si>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</si>
  <si>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</si>
  <si>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</si>
  <si>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</si>
  <si>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</si>
  <si>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</si>
  <si>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</si>
  <si>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</si>
  <si>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</si>
  <si>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</si>
  <si>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</si>
  <si>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</si>
  <si>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</si>
  <si>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</si>
  <si>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</si>
  <si>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</si>
  <si>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</si>
  <si>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</si>
  <si>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</si>
  <si>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</si>
  <si>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</si>
  <si>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</si>
  <si>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</si>
  <si>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</si>
  <si>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</si>
  <si>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</si>
  <si>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</si>
  <si>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</si>
  <si>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</si>
  <si>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</si>
  <si>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</si>
  <si>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</si>
  <si>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</si>
  <si>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</si>
  <si>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</si>
  <si>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</si>
  <si>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</si>
  <si>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</si>
  <si>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</si>
  <si>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</si>
  <si>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</si>
  <si>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</si>
  <si>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</si>
  <si>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</si>
  <si>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</si>
  <si>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</si>
  <si>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</si>
  <si>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</si>
  <si>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</si>
  <si>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</si>
  <si>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</si>
  <si>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</si>
  <si>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</si>
  <si>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</si>
  <si>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</si>
  <si>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</si>
  <si>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</si>
  <si>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</si>
  <si>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</si>
  <si>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</si>
  <si>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</si>
  <si>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</si>
  <si>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</si>
  <si>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</si>
  <si>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</si>
  <si>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</si>
  <si>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</si>
  <si>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</si>
  <si>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</si>
  <si>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</si>
  <si>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</si>
  <si>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</si>
  <si>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</si>
  <si>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</si>
  <si>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</si>
  <si>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</si>
  <si>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</si>
  <si>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</si>
  <si>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</si>
  <si>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</si>
  <si>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</si>
  <si>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</si>
  <si>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</si>
  <si>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</si>
  <si>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</si>
  <si>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</si>
  <si>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</si>
  <si>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</si>
  <si>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</si>
  <si>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</si>
  <si>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</si>
  <si>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</si>
  <si>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</si>
  <si>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</si>
  <si>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</si>
  <si>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</si>
  <si>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</si>
  <si>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</si>
  <si>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</si>
  <si>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</si>
  <si>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</si>
  <si>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</si>
  <si>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</si>
  <si>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</si>
  <si>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</si>
  <si>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</si>
  <si>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</si>
  <si>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</si>
  <si>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</si>
  <si>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</si>
  <si>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</si>
  <si>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</si>
  <si>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</si>
  <si>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</si>
  <si>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</si>
  <si>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</si>
  <si>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</si>
  <si>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</si>
  <si>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</si>
  <si>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</si>
  <si>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</si>
  <si>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</si>
  <si>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</si>
  <si>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</si>
  <si>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</si>
  <si>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</si>
  <si>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</si>
  <si>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</si>
  <si>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</si>
  <si>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</si>
  <si>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</si>
  <si>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</si>
  <si>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</si>
  <si>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</si>
  <si>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</si>
  <si>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</si>
  <si>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</si>
  <si>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</si>
  <si>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</si>
  <si>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</si>
  <si>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</si>
  <si>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</si>
  <si>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</si>
  <si>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</si>
  <si>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</si>
  <si>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</si>
  <si>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</si>
  <si>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</si>
  <si>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</si>
  <si>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</si>
  <si>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</si>
  <si>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</si>
  <si>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</si>
  <si>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</si>
  <si>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</si>
  <si>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</si>
  <si>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</si>
  <si>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</si>
  <si>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</si>
  <si>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</si>
  <si>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</si>
  <si>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</si>
  <si>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</si>
  <si>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</si>
  <si>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</si>
  <si>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</si>
  <si>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</si>
  <si>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</si>
  <si>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</si>
  <si>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</si>
  <si>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</si>
  <si>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</si>
  <si>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</si>
  <si>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</si>
  <si>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</si>
  <si>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</si>
  <si>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</si>
  <si>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</si>
  <si>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</si>
  <si>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</si>
  <si>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</si>
  <si>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</si>
  <si>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</si>
  <si>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</si>
  <si>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</si>
  <si>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</si>
  <si>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</si>
  <si>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</si>
  <si>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</si>
  <si>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</si>
  <si>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</si>
  <si>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</si>
  <si>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</si>
  <si>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</si>
  <si>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</si>
  <si>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</si>
  <si>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</si>
  <si>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</si>
  <si>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</si>
  <si>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</si>
  <si>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</si>
  <si>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</si>
  <si>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</si>
  <si>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</si>
  <si>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</si>
  <si>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</si>
  <si>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</si>
  <si>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</si>
  <si>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</si>
  <si>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</si>
  <si>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</si>
  <si>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</si>
  <si>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</si>
  <si>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</si>
  <si>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</si>
  <si>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</si>
  <si>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</si>
  <si>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</si>
  <si>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</si>
  <si>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</si>
  <si>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</si>
  <si>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</si>
  <si>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</si>
  <si>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</si>
  <si>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</si>
  <si>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</si>
  <si>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</si>
  <si>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</si>
  <si>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</si>
  <si>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</si>
  <si>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</si>
  <si>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</si>
  <si>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</si>
  <si>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</si>
  <si>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</si>
  <si>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</si>
  <si>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</si>
  <si>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</si>
  <si>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</si>
  <si>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</si>
  <si>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</si>
  <si>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</si>
  <si>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</si>
  <si>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</si>
  <si>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</si>
  <si>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</si>
  <si>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</si>
  <si>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</si>
  <si>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</si>
  <si>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</si>
  <si>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</si>
  <si>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</si>
  <si>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</si>
  <si>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</si>
  <si>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</si>
  <si>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</si>
  <si>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</si>
  <si>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</si>
  <si>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</si>
  <si>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</si>
  <si>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</si>
  <si>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</si>
  <si>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</si>
  <si>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</si>
  <si>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</si>
  <si>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</si>
  <si>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Copper</t>
  </si>
  <si>
    <t>Gold</t>
  </si>
  <si>
    <t>Lead</t>
  </si>
  <si>
    <t>Molybdenum</t>
  </si>
  <si>
    <t>Nickel</t>
  </si>
  <si>
    <t>Palladium</t>
  </si>
  <si>
    <t>Platinum</t>
  </si>
  <si>
    <t>Silver</t>
  </si>
  <si>
    <t>Zinc</t>
  </si>
  <si>
    <t>Year</t>
  </si>
  <si>
    <t>NaN</t>
  </si>
  <si>
    <t>Mine production - INSG</t>
  </si>
  <si>
    <t>THE WORLD NICKEL FACTBOOK 2021 (insg.org), page 11</t>
  </si>
  <si>
    <t>Mine production - USGS</t>
  </si>
  <si>
    <t>USGS Mineral Yearbooks, 2002-2019 using most recent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</si>
</sst>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
    <numFmt numFmtId="165" formatCode="0.0000"/>
    <numFmt numFmtId="166" formatCode="0.00000"/>
    <numFmt numFmtId="167" formatCode="#,##0.0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048969718312373" TargetMode="External"/><Relationship Id="rId21" Type="http://schemas.openxmlformats.org/officeDocument/2006/relationships/hyperlink" Target="https://www.sprott.com/media/2268/world-silver-survey-2019.pdf,%20using%20this%20sector%20as%20industrial;%20renamed%20as%20per%20gold"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63" Type="http://schemas.openxmlformats.org/officeDocument/2006/relationships/hyperlink" Target="https://ar2019.nornickel.com/pdf/ar/en/commodity-market-overview_platinum.pdf" TargetMode="External"/><Relationship Id="rId68" Type="http://schemas.openxmlformats.org/officeDocument/2006/relationships/hyperlink" Target="https://platinuminvestment.com/supply-and-demand/historic-data"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hyperlink" Target="https://www.electronicsweekly.com/news/now-alternative-solid-tantalum-capacitors-2017-03/" TargetMode="External"/><Relationship Id="rId58" Type="http://schemas.openxmlformats.org/officeDocument/2006/relationships/hyperlink" Target="https://www.sciencedirect.com/science/article/pii/S0921344917301817,%20table%202" TargetMode="External"/><Relationship Id="rId66" Type="http://schemas.openxmlformats.org/officeDocument/2006/relationships/hyperlink" Target="https://ar2019.nornickel.com/pdf/ar/en/commodity-market-overview_platinum.pdf" TargetMode="External"/><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insg.org/wp-content/uploads/2022/02/publist_The-World-Nickel-Factbook-2021.pdf"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56" Type="http://schemas.openxmlformats.org/officeDocument/2006/relationships/hyperlink" Target="https://www.sciencedirect.com/science/article/pii/S0921344917301817,%20table%202"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printerSettings" Target="../printerSettings/printerSettings1.bin"/><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9" Type="http://schemas.openxmlformats.org/officeDocument/2006/relationships/hyperlink" Target="https://www.sciencedirect.com/science/article/pii/S0921344917301817,%20table%202" TargetMode="External"/><Relationship Id="rId67" Type="http://schemas.openxmlformats.org/officeDocument/2006/relationships/hyperlink" Target="https://platinuminvestment.com/about/60-seconds-in-platinum/2020/06/24"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54" Type="http://schemas.openxmlformats.org/officeDocument/2006/relationships/hyperlink" Target="https://www.mdpi.com/2079-9276/10/9/93/pdf" TargetMode="External"/><Relationship Id="rId62" Type="http://schemas.openxmlformats.org/officeDocument/2006/relationships/hyperlink" Target="https://ar2019.nornickel.com/pdf/ar/en/commodity-market-overview_platinum.pdf" TargetMode="External"/><Relationship Id="rId70"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57" Type="http://schemas.openxmlformats.org/officeDocument/2006/relationships/hyperlink" Target="https://www.sciencedirect.com/science/article/pii/S0921344917301817,%20table%202" TargetMode="External"/><Relationship Id="rId10" Type="http://schemas.openxmlformats.org/officeDocument/2006/relationships/hyperlink" Target="https://www.argusmedia.com/en/news/2222244-eu-tantalum-prices-rebound-on-higher-input-costs,%20reported%20135%20USD/lb"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hyperlink" Target="https://www.sciencedirect.com/topics/social-sciences/tungsten" TargetMode="External"/><Relationship Id="rId60" Type="http://schemas.openxmlformats.org/officeDocument/2006/relationships/hyperlink" Target="https://insg.org/wp-content/uploads/2022/02/publist_The-World-Nickel-Factbook-2021.pdf" TargetMode="External"/><Relationship Id="rId65" Type="http://schemas.openxmlformats.org/officeDocument/2006/relationships/hyperlink" Target="https://ar2019.nornickel.com/pdf/ar/en/commodity-market-overview_platinum.pdf"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9" Type="http://schemas.openxmlformats.org/officeDocument/2006/relationships/hyperlink" Target="https://www.sciencedirect.com/science/article/pii/S0921344917301817,%20table%202"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55" Type="http://schemas.openxmlformats.org/officeDocument/2006/relationships/hyperlink" Target="https://www.sciencedirect.com/science/article/pii/S0921344917301817,%20table%20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N79"/>
  <sheetViews>
    <sheetView zoomScale="114" workbookViewId="0">
      <pane ySplit="1" topLeftCell="A6" activePane="bottomLeft" state="frozen"/>
      <selection pane="bottomLeft" activeCell="C42" sqref="C42"/>
    </sheetView>
  </sheetViews>
  <sheetFormatPr baseColWidth="10" defaultColWidth="8.83203125" defaultRowHeight="15"/>
  <cols>
    <col min="1" max="1" width="47.1640625" bestFit="1" customWidth="1"/>
    <col min="2" max="2" width="47.1640625" customWidth="1"/>
    <col min="3" max="5" width="8.83203125" customWidth="1"/>
    <col min="9" max="11" width="8.83203125" customWidth="1"/>
    <col min="1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40" s="28" customFormat="1" ht="34" customHeight="1">
      <c r="A1" s="28" t="s">
        <v>406</v>
      </c>
      <c r="B1" s="28" t="s">
        <v>355</v>
      </c>
      <c r="C1" s="28" t="s">
        <v>0</v>
      </c>
      <c r="D1" s="28" t="s">
        <v>1</v>
      </c>
      <c r="E1" s="28" t="s">
        <v>2</v>
      </c>
      <c r="F1" s="28" t="s">
        <v>6</v>
      </c>
      <c r="G1" s="28" t="s">
        <v>8</v>
      </c>
      <c r="H1" s="28" t="s">
        <v>112</v>
      </c>
      <c r="I1" s="28" t="s">
        <v>114</v>
      </c>
      <c r="J1" s="28" t="s">
        <v>115</v>
      </c>
      <c r="K1" s="28" t="s">
        <v>113</v>
      </c>
      <c r="L1" s="28" t="s">
        <v>94</v>
      </c>
      <c r="M1" s="29" t="s">
        <v>297</v>
      </c>
      <c r="N1" s="28" t="s">
        <v>95</v>
      </c>
      <c r="O1" s="28" t="s">
        <v>445</v>
      </c>
      <c r="P1" s="28" t="s">
        <v>455</v>
      </c>
      <c r="Q1" s="28" t="s">
        <v>3</v>
      </c>
      <c r="R1" s="28" t="s">
        <v>4</v>
      </c>
      <c r="S1" s="28" t="s">
        <v>5</v>
      </c>
      <c r="T1" s="28" t="s">
        <v>7</v>
      </c>
      <c r="U1" s="28" t="s">
        <v>121</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298</v>
      </c>
    </row>
    <row r="2" spans="1:40" ht="14.5" customHeight="1">
      <c r="A2" s="5" t="s">
        <v>9</v>
      </c>
      <c r="B2" s="5" t="s">
        <v>382</v>
      </c>
      <c r="C2" s="5" t="s">
        <v>10</v>
      </c>
      <c r="D2" s="5" t="s">
        <v>10</v>
      </c>
      <c r="E2" s="5" t="s">
        <v>418</v>
      </c>
      <c r="F2" s="5" t="s">
        <v>10</v>
      </c>
      <c r="G2" s="5" t="s">
        <v>416</v>
      </c>
      <c r="H2" s="5" t="s">
        <v>10</v>
      </c>
      <c r="I2" s="5" t="s">
        <v>415</v>
      </c>
      <c r="J2" s="5" t="s">
        <v>421</v>
      </c>
      <c r="K2" s="5"/>
      <c r="L2" s="5" t="s">
        <v>457</v>
      </c>
      <c r="M2" s="14" t="s">
        <v>420</v>
      </c>
      <c r="N2" s="5" t="s">
        <v>10</v>
      </c>
      <c r="O2" s="14" t="s">
        <v>10</v>
      </c>
      <c r="P2" s="14"/>
      <c r="Q2" s="5" t="s">
        <v>417</v>
      </c>
      <c r="R2" s="5" t="s">
        <v>11</v>
      </c>
      <c r="S2" s="5" t="s">
        <v>10</v>
      </c>
      <c r="T2" s="5" t="s">
        <v>419</v>
      </c>
      <c r="U2" s="5" t="s">
        <v>414</v>
      </c>
      <c r="V2" s="5"/>
      <c r="W2" s="6" t="s">
        <v>13</v>
      </c>
      <c r="X2" s="6"/>
      <c r="Y2" s="6"/>
      <c r="Z2" s="6" t="s">
        <v>422</v>
      </c>
      <c r="AA2" s="6" t="s">
        <v>422</v>
      </c>
      <c r="AB2" s="6"/>
      <c r="AC2" s="6"/>
      <c r="AD2" s="6"/>
      <c r="AE2" s="6" t="s">
        <v>422</v>
      </c>
      <c r="AF2" s="6" t="s">
        <v>422</v>
      </c>
      <c r="AG2" s="6"/>
      <c r="AH2" s="6" t="s">
        <v>422</v>
      </c>
      <c r="AI2" s="6" t="s">
        <v>422</v>
      </c>
      <c r="AJ2" s="6"/>
      <c r="AK2" s="6" t="s">
        <v>422</v>
      </c>
      <c r="AL2" s="6" t="s">
        <v>456</v>
      </c>
      <c r="AM2" s="14"/>
      <c r="AN2" s="6" t="s">
        <v>422</v>
      </c>
    </row>
    <row r="3" spans="1:40" ht="14.5" customHeight="1">
      <c r="A3" t="s">
        <v>17</v>
      </c>
      <c r="B3" t="s">
        <v>358</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S3">
        <v>97.8</v>
      </c>
      <c r="T3">
        <v>2.4049999999999998</v>
      </c>
      <c r="U3">
        <v>261.40530000000001</v>
      </c>
      <c r="V3" t="s">
        <v>24</v>
      </c>
      <c r="W3" s="7" t="s">
        <v>18</v>
      </c>
      <c r="X3" s="7" t="s">
        <v>162</v>
      </c>
      <c r="Y3" s="7" t="s">
        <v>133</v>
      </c>
      <c r="Z3" s="6" t="s">
        <v>146</v>
      </c>
      <c r="AA3" s="7"/>
      <c r="AB3" s="7"/>
      <c r="AC3" s="17" t="s">
        <v>197</v>
      </c>
      <c r="AD3" s="7" t="s">
        <v>198</v>
      </c>
      <c r="AE3" s="17" t="s">
        <v>199</v>
      </c>
      <c r="AF3" s="7"/>
      <c r="AG3" s="7" t="s">
        <v>200</v>
      </c>
      <c r="AH3" s="17" t="s">
        <v>201</v>
      </c>
      <c r="AI3" s="7" t="s">
        <v>202</v>
      </c>
      <c r="AJ3" s="7" t="s">
        <v>203</v>
      </c>
      <c r="AK3" s="7" t="s">
        <v>204</v>
      </c>
      <c r="AL3" s="17" t="s">
        <v>205</v>
      </c>
      <c r="AM3" s="16"/>
      <c r="AN3" s="7"/>
    </row>
    <row r="4" spans="1:40" ht="14.5" customHeight="1">
      <c r="A4" s="5" t="s">
        <v>19</v>
      </c>
      <c r="B4" s="5" t="s">
        <v>356</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c r="AB4" s="6"/>
      <c r="AC4" s="6"/>
      <c r="AD4" s="6"/>
      <c r="AE4" s="6"/>
      <c r="AF4" s="6" t="s">
        <v>405</v>
      </c>
      <c r="AG4" s="6"/>
      <c r="AH4" s="6"/>
      <c r="AI4" s="6"/>
      <c r="AJ4" s="6"/>
      <c r="AK4" s="6"/>
      <c r="AL4" s="6"/>
      <c r="AM4" s="14"/>
      <c r="AN4" s="6"/>
    </row>
    <row r="5" spans="1:40" ht="14.5" customHeight="1">
      <c r="A5" t="s">
        <v>22</v>
      </c>
      <c r="B5" t="s">
        <v>357</v>
      </c>
      <c r="C5">
        <v>0.04</v>
      </c>
      <c r="D5">
        <v>3.3765999999999997E-2</v>
      </c>
      <c r="E5">
        <v>1.7332E-2</v>
      </c>
      <c r="F5">
        <v>0.02</v>
      </c>
      <c r="G5">
        <v>0.03</v>
      </c>
      <c r="H5">
        <v>0.06</v>
      </c>
      <c r="I5">
        <v>2.4E-2</v>
      </c>
      <c r="J5">
        <v>2.8000000000000001E-2</v>
      </c>
      <c r="K5">
        <v>7.4999999999999997E-2</v>
      </c>
      <c r="L5">
        <v>1.4999999999999999E-2</v>
      </c>
      <c r="M5" s="16">
        <v>0.08</v>
      </c>
      <c r="O5" s="43">
        <v>0.1</v>
      </c>
      <c r="P5" s="43"/>
      <c r="S5">
        <v>0.08</v>
      </c>
      <c r="T5">
        <v>7.2999999999999995E-2</v>
      </c>
      <c r="U5">
        <v>0.05</v>
      </c>
      <c r="V5" t="s">
        <v>24</v>
      </c>
      <c r="W5" s="7" t="s">
        <v>21</v>
      </c>
      <c r="X5" s="7" t="s">
        <v>206</v>
      </c>
      <c r="Y5" s="7" t="s">
        <v>132</v>
      </c>
      <c r="Z5" s="7" t="s">
        <v>305</v>
      </c>
      <c r="AA5" s="7"/>
      <c r="AB5" s="7"/>
      <c r="AC5" s="7" t="s">
        <v>207</v>
      </c>
      <c r="AD5" s="17" t="s">
        <v>208</v>
      </c>
      <c r="AE5" s="7" t="s">
        <v>209</v>
      </c>
      <c r="AF5" s="7"/>
      <c r="AG5" s="7" t="s">
        <v>210</v>
      </c>
      <c r="AH5" s="7" t="s">
        <v>211</v>
      </c>
      <c r="AI5" s="35" t="s">
        <v>330</v>
      </c>
      <c r="AJ5" s="7" t="s">
        <v>212</v>
      </c>
      <c r="AK5" s="7" t="s">
        <v>213</v>
      </c>
      <c r="AL5" s="7" t="s">
        <v>214</v>
      </c>
      <c r="AM5" s="46" t="s">
        <v>454</v>
      </c>
      <c r="AN5" s="7"/>
    </row>
    <row r="6" spans="1:40" ht="14.5" customHeight="1">
      <c r="A6" s="5" t="s">
        <v>25</v>
      </c>
      <c r="B6" s="5" t="s">
        <v>359</v>
      </c>
      <c r="C6" s="5">
        <v>0.45100000000000001</v>
      </c>
      <c r="D6" s="5">
        <v>0.51300000000000001</v>
      </c>
      <c r="E6" s="5">
        <v>0.41267999999999999</v>
      </c>
      <c r="F6" s="5">
        <v>0.56000000000000005</v>
      </c>
      <c r="G6" s="5">
        <v>0.52644999999999997</v>
      </c>
      <c r="H6" s="5">
        <v>0.53</v>
      </c>
      <c r="I6" s="5">
        <v>0.17499999999999999</v>
      </c>
      <c r="J6" s="5">
        <v>0.48980000000000001</v>
      </c>
      <c r="K6" s="5">
        <f>5.08/12.162</f>
        <v>0.41769445814833084</v>
      </c>
      <c r="L6" s="5">
        <v>0.26</v>
      </c>
      <c r="M6" s="14">
        <v>0.625</v>
      </c>
      <c r="N6" s="5">
        <v>0</v>
      </c>
      <c r="O6" s="44">
        <v>0.4</v>
      </c>
      <c r="P6" s="44"/>
      <c r="Q6" s="5"/>
      <c r="R6" s="5"/>
      <c r="S6" s="5">
        <v>0.6</v>
      </c>
      <c r="T6" s="5"/>
      <c r="U6" s="5">
        <v>0.35589999999999999</v>
      </c>
      <c r="V6" s="5" t="s">
        <v>24</v>
      </c>
      <c r="W6" s="6"/>
      <c r="X6" s="6" t="s">
        <v>159</v>
      </c>
      <c r="Y6" s="6" t="s">
        <v>131</v>
      </c>
      <c r="Z6" s="6" t="s">
        <v>149</v>
      </c>
      <c r="AA6" s="6"/>
      <c r="AB6" s="6"/>
      <c r="AC6" s="6" t="s">
        <v>215</v>
      </c>
      <c r="AD6" s="6" t="s">
        <v>216</v>
      </c>
      <c r="AE6" s="6" t="s">
        <v>217</v>
      </c>
      <c r="AF6" s="6" t="s">
        <v>78</v>
      </c>
      <c r="AG6" s="6" t="s">
        <v>218</v>
      </c>
      <c r="AH6" s="6" t="s">
        <v>331</v>
      </c>
      <c r="AI6" s="6" t="s">
        <v>219</v>
      </c>
      <c r="AJ6" s="19" t="s">
        <v>320</v>
      </c>
      <c r="AK6" s="6" t="s">
        <v>220</v>
      </c>
      <c r="AL6" s="1" t="s">
        <v>328</v>
      </c>
      <c r="AM6" s="14"/>
      <c r="AN6" s="35" t="s">
        <v>329</v>
      </c>
    </row>
    <row r="7" spans="1:40" ht="14.5" customHeight="1">
      <c r="A7" t="s">
        <v>26</v>
      </c>
      <c r="B7" t="s">
        <v>383</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S7">
        <v>0.65</v>
      </c>
      <c r="T7">
        <f>14.5/100</f>
        <v>0.14499999999999999</v>
      </c>
      <c r="U7">
        <v>0.71</v>
      </c>
      <c r="V7" t="s">
        <v>24</v>
      </c>
      <c r="W7" s="7"/>
      <c r="X7" s="7" t="s">
        <v>160</v>
      </c>
      <c r="Y7" s="7" t="s">
        <v>131</v>
      </c>
      <c r="Z7" s="7" t="s">
        <v>141</v>
      </c>
      <c r="AA7" s="7"/>
      <c r="AB7" s="7"/>
      <c r="AC7" s="7" t="s">
        <v>221</v>
      </c>
      <c r="AD7" s="1" t="s">
        <v>336</v>
      </c>
      <c r="AE7" s="7" t="s">
        <v>222</v>
      </c>
      <c r="AF7" s="7" t="s">
        <v>78</v>
      </c>
      <c r="AG7" s="1" t="s">
        <v>335</v>
      </c>
      <c r="AH7" s="17" t="s">
        <v>338</v>
      </c>
      <c r="AI7" s="17" t="s">
        <v>334</v>
      </c>
      <c r="AJ7" s="17" t="s">
        <v>339</v>
      </c>
      <c r="AK7" s="7" t="s">
        <v>220</v>
      </c>
      <c r="AL7" s="17" t="s">
        <v>205</v>
      </c>
      <c r="AM7" s="16"/>
      <c r="AN7" s="7" t="s">
        <v>224</v>
      </c>
    </row>
    <row r="8" spans="1:40" ht="14.5" customHeight="1">
      <c r="A8" s="5" t="s">
        <v>27</v>
      </c>
      <c r="B8" t="s">
        <v>384</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c r="R8" s="5"/>
      <c r="S8" s="5">
        <v>0.1</v>
      </c>
      <c r="T8" s="5">
        <v>0.191</v>
      </c>
      <c r="U8" s="5">
        <v>0.05</v>
      </c>
      <c r="V8" s="5" t="s">
        <v>24</v>
      </c>
      <c r="W8" s="6"/>
      <c r="X8" s="6" t="s">
        <v>160</v>
      </c>
      <c r="Y8" s="6" t="s">
        <v>131</v>
      </c>
      <c r="Z8" s="6" t="s">
        <v>142</v>
      </c>
      <c r="AA8" s="6"/>
      <c r="AB8" s="6"/>
      <c r="AC8" s="6" t="s">
        <v>225</v>
      </c>
      <c r="AD8" s="1" t="s">
        <v>336</v>
      </c>
      <c r="AE8" s="6" t="s">
        <v>226</v>
      </c>
      <c r="AF8" s="6" t="s">
        <v>78</v>
      </c>
      <c r="AG8" s="6"/>
      <c r="AH8" s="6"/>
      <c r="AI8" s="6"/>
      <c r="AJ8" s="6"/>
      <c r="AK8" s="6" t="s">
        <v>227</v>
      </c>
      <c r="AL8" s="6"/>
      <c r="AM8" s="14"/>
      <c r="AN8" s="6"/>
    </row>
    <row r="9" spans="1:40" ht="14.5" customHeight="1">
      <c r="A9" t="s">
        <v>28</v>
      </c>
      <c r="B9" t="s">
        <v>385</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S9">
        <v>0.08</v>
      </c>
      <c r="T9">
        <v>0.25919999999999999</v>
      </c>
      <c r="U9">
        <v>0.08</v>
      </c>
      <c r="V9" t="s">
        <v>24</v>
      </c>
      <c r="W9" s="7"/>
      <c r="X9" s="7" t="s">
        <v>160</v>
      </c>
      <c r="Y9" s="7" t="s">
        <v>131</v>
      </c>
      <c r="Z9" s="7" t="s">
        <v>143</v>
      </c>
      <c r="AA9" s="7"/>
      <c r="AB9" s="7"/>
      <c r="AC9" s="7" t="s">
        <v>228</v>
      </c>
      <c r="AD9" s="1" t="s">
        <v>336</v>
      </c>
      <c r="AE9" s="7" t="s">
        <v>229</v>
      </c>
      <c r="AF9" s="7" t="s">
        <v>78</v>
      </c>
      <c r="AG9" s="7"/>
      <c r="AH9" s="7" t="s">
        <v>332</v>
      </c>
      <c r="AI9" s="7"/>
      <c r="AJ9" s="7"/>
      <c r="AK9" s="7" t="s">
        <v>231</v>
      </c>
      <c r="AL9" s="7"/>
      <c r="AM9" s="16"/>
      <c r="AN9" s="7"/>
    </row>
    <row r="10" spans="1:40" ht="14.5" customHeight="1">
      <c r="A10" s="5" t="s">
        <v>29</v>
      </c>
      <c r="B10" t="s">
        <v>386</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c r="R10" s="5"/>
      <c r="S10" s="5">
        <v>1</v>
      </c>
      <c r="T10" s="5">
        <v>0.107</v>
      </c>
      <c r="U10" s="5">
        <v>0.13</v>
      </c>
      <c r="V10" s="5" t="s">
        <v>24</v>
      </c>
      <c r="W10" s="6"/>
      <c r="X10" s="6" t="s">
        <v>160</v>
      </c>
      <c r="Y10" s="6" t="s">
        <v>131</v>
      </c>
      <c r="Z10" s="6" t="s">
        <v>144</v>
      </c>
      <c r="AA10" s="6"/>
      <c r="AB10" s="6"/>
      <c r="AC10" s="6" t="s">
        <v>232</v>
      </c>
      <c r="AD10" s="1" t="s">
        <v>336</v>
      </c>
      <c r="AE10" s="6" t="s">
        <v>233</v>
      </c>
      <c r="AF10" s="6" t="s">
        <v>78</v>
      </c>
      <c r="AG10" s="6"/>
      <c r="AH10" s="7" t="s">
        <v>230</v>
      </c>
      <c r="AI10" s="6"/>
      <c r="AJ10" s="6"/>
      <c r="AK10" s="6" t="s">
        <v>234</v>
      </c>
      <c r="AL10" s="6" t="s">
        <v>223</v>
      </c>
      <c r="AM10" s="14"/>
      <c r="AN10" s="6"/>
    </row>
    <row r="11" spans="1:40" ht="14.5" customHeight="1">
      <c r="A11" t="s">
        <v>30</v>
      </c>
      <c r="B11" t="s">
        <v>387</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S11">
        <v>0.17</v>
      </c>
      <c r="T11">
        <v>0.29799999999999999</v>
      </c>
      <c r="U11">
        <v>0.03</v>
      </c>
      <c r="V11" t="s">
        <v>24</v>
      </c>
      <c r="W11" s="7"/>
      <c r="X11" s="7" t="s">
        <v>160</v>
      </c>
      <c r="Y11" s="7" t="s">
        <v>131</v>
      </c>
      <c r="Z11" s="7" t="s">
        <v>145</v>
      </c>
      <c r="AA11" s="7"/>
      <c r="AB11" s="7"/>
      <c r="AC11" s="7"/>
      <c r="AD11" s="1" t="s">
        <v>336</v>
      </c>
      <c r="AE11" s="7" t="s">
        <v>235</v>
      </c>
      <c r="AF11" s="7" t="s">
        <v>78</v>
      </c>
      <c r="AG11" s="7"/>
      <c r="AH11" s="7" t="s">
        <v>223</v>
      </c>
      <c r="AI11" s="7"/>
      <c r="AJ11" s="7"/>
      <c r="AK11" s="7" t="s">
        <v>237</v>
      </c>
      <c r="AL11" s="7"/>
      <c r="AM11" s="16"/>
      <c r="AN11" s="7"/>
    </row>
    <row r="12" spans="1:40" ht="14.5" customHeight="1">
      <c r="A12" s="5" t="s">
        <v>96</v>
      </c>
      <c r="B12" s="5" t="s">
        <v>396</v>
      </c>
      <c r="C12" s="5">
        <v>0.9</v>
      </c>
      <c r="D12" s="5">
        <v>0.9</v>
      </c>
      <c r="E12" s="5">
        <v>0.95</v>
      </c>
      <c r="F12" s="5">
        <v>0.9</v>
      </c>
      <c r="G12" s="5">
        <v>0.95</v>
      </c>
      <c r="H12" s="5">
        <v>0.996</v>
      </c>
      <c r="I12" s="5">
        <v>0.82399999999999995</v>
      </c>
      <c r="J12" s="5">
        <v>0.98799999999999999</v>
      </c>
      <c r="K12" s="5">
        <v>0.79700000000000004</v>
      </c>
      <c r="L12" s="5">
        <v>0.61</v>
      </c>
      <c r="M12" s="14">
        <v>1</v>
      </c>
      <c r="N12" s="5">
        <v>0.95</v>
      </c>
      <c r="O12" s="44">
        <v>0.95</v>
      </c>
      <c r="P12" s="44"/>
      <c r="Q12" s="5"/>
      <c r="R12" s="5"/>
      <c r="S12" s="5">
        <v>0.90300000000000002</v>
      </c>
      <c r="T12" s="5">
        <v>0.65</v>
      </c>
      <c r="U12" s="5">
        <v>0.96</v>
      </c>
      <c r="V12" s="5" t="s">
        <v>24</v>
      </c>
      <c r="W12" s="6"/>
      <c r="X12" s="6" t="s">
        <v>110</v>
      </c>
      <c r="Y12" s="6" t="s">
        <v>129</v>
      </c>
      <c r="Z12" s="6" t="s">
        <v>170</v>
      </c>
      <c r="AA12" s="6"/>
      <c r="AB12" s="6"/>
      <c r="AC12" s="6"/>
      <c r="AD12" s="6" t="s">
        <v>337</v>
      </c>
      <c r="AE12" s="6" t="s">
        <v>238</v>
      </c>
      <c r="AF12" s="6" t="s">
        <v>106</v>
      </c>
      <c r="AG12" s="6" t="s">
        <v>239</v>
      </c>
      <c r="AH12" s="6" t="s">
        <v>240</v>
      </c>
      <c r="AI12" s="6" t="s">
        <v>241</v>
      </c>
      <c r="AJ12" s="6" t="s">
        <v>242</v>
      </c>
      <c r="AK12" s="6" t="s">
        <v>243</v>
      </c>
      <c r="AL12" s="6" t="s">
        <v>205</v>
      </c>
      <c r="AM12" s="14" t="s">
        <v>446</v>
      </c>
      <c r="AN12" s="6" t="s">
        <v>244</v>
      </c>
    </row>
    <row r="13" spans="1:40" ht="14.5" customHeight="1">
      <c r="A13" t="s">
        <v>97</v>
      </c>
      <c r="B13" s="5" t="s">
        <v>393</v>
      </c>
      <c r="C13">
        <v>0.95</v>
      </c>
      <c r="D13">
        <v>0.95</v>
      </c>
      <c r="E13">
        <v>0.95</v>
      </c>
      <c r="F13">
        <v>0.95</v>
      </c>
      <c r="G13">
        <v>0.9</v>
      </c>
      <c r="H13">
        <v>0.996</v>
      </c>
      <c r="I13">
        <v>0.82399999999999995</v>
      </c>
      <c r="J13">
        <v>0.98799999999999999</v>
      </c>
      <c r="K13">
        <v>0.79700000000000004</v>
      </c>
      <c r="L13">
        <v>0.61</v>
      </c>
      <c r="M13" s="16">
        <v>1</v>
      </c>
      <c r="N13">
        <v>0.95</v>
      </c>
      <c r="O13" s="43">
        <v>0.95</v>
      </c>
      <c r="P13" s="43"/>
      <c r="S13">
        <v>0.90300000000000002</v>
      </c>
      <c r="T13">
        <v>0.65</v>
      </c>
      <c r="U13">
        <v>0.96</v>
      </c>
      <c r="V13" t="s">
        <v>24</v>
      </c>
      <c r="W13" s="7"/>
      <c r="X13" s="7" t="s">
        <v>110</v>
      </c>
      <c r="Y13" s="7" t="s">
        <v>129</v>
      </c>
      <c r="Z13" s="7" t="s">
        <v>170</v>
      </c>
      <c r="AA13" s="7"/>
      <c r="AB13" s="7"/>
      <c r="AC13" s="7"/>
      <c r="AD13" s="7"/>
      <c r="AE13" s="7"/>
      <c r="AF13" s="7" t="s">
        <v>106</v>
      </c>
      <c r="AG13" s="7" t="s">
        <v>245</v>
      </c>
      <c r="AH13" s="7" t="s">
        <v>236</v>
      </c>
      <c r="AI13" s="7"/>
      <c r="AJ13" s="7"/>
      <c r="AK13" s="7" t="s">
        <v>246</v>
      </c>
      <c r="AL13" s="7"/>
      <c r="AM13" s="16" t="s">
        <v>446</v>
      </c>
      <c r="AN13" s="7" t="s">
        <v>247</v>
      </c>
    </row>
    <row r="14" spans="1:40" ht="14.5" customHeight="1">
      <c r="A14" s="5" t="s">
        <v>98</v>
      </c>
      <c r="B14" s="5" t="s">
        <v>390</v>
      </c>
      <c r="C14" s="5">
        <v>0.9</v>
      </c>
      <c r="D14" s="5">
        <v>0.9</v>
      </c>
      <c r="E14" s="5">
        <v>0.95</v>
      </c>
      <c r="F14" s="5">
        <v>0.9</v>
      </c>
      <c r="G14" s="5">
        <v>0.85</v>
      </c>
      <c r="H14" s="5">
        <v>0.996</v>
      </c>
      <c r="I14" s="5">
        <v>0.82399999999999995</v>
      </c>
      <c r="J14" s="5">
        <v>0.98799999999999999</v>
      </c>
      <c r="K14" s="5">
        <v>0.79700000000000004</v>
      </c>
      <c r="L14" s="5">
        <v>0.61</v>
      </c>
      <c r="M14" s="14">
        <v>1</v>
      </c>
      <c r="N14" s="5">
        <v>0.95</v>
      </c>
      <c r="O14" s="44">
        <v>0.95</v>
      </c>
      <c r="P14" s="44"/>
      <c r="Q14" s="5"/>
      <c r="R14" s="5"/>
      <c r="S14" s="5">
        <v>0.90300000000000002</v>
      </c>
      <c r="T14" s="5">
        <v>0.65000000000000013</v>
      </c>
      <c r="U14" s="5">
        <v>0.96</v>
      </c>
      <c r="V14" s="5" t="s">
        <v>24</v>
      </c>
      <c r="W14" s="6"/>
      <c r="X14" s="6" t="s">
        <v>110</v>
      </c>
      <c r="Y14" s="6" t="s">
        <v>129</v>
      </c>
      <c r="Z14" s="6" t="s">
        <v>170</v>
      </c>
      <c r="AA14" s="6"/>
      <c r="AB14" s="6"/>
      <c r="AC14" s="6"/>
      <c r="AD14" s="6"/>
      <c r="AE14" s="6"/>
      <c r="AF14" s="6" t="s">
        <v>106</v>
      </c>
      <c r="AG14" s="6"/>
      <c r="AH14" s="6"/>
      <c r="AI14" s="6"/>
      <c r="AJ14" s="6"/>
      <c r="AK14" s="6"/>
      <c r="AL14" s="6"/>
      <c r="AM14" s="14" t="s">
        <v>446</v>
      </c>
      <c r="AN14" s="6" t="s">
        <v>248</v>
      </c>
    </row>
    <row r="15" spans="1:40" ht="14.5" customHeight="1">
      <c r="A15" t="s">
        <v>99</v>
      </c>
      <c r="B15" s="5" t="s">
        <v>361</v>
      </c>
      <c r="C15">
        <v>0.95</v>
      </c>
      <c r="D15">
        <v>0.95</v>
      </c>
      <c r="E15">
        <v>0.95</v>
      </c>
      <c r="F15">
        <v>0.95</v>
      </c>
      <c r="G15">
        <v>0.75</v>
      </c>
      <c r="H15">
        <v>0.996</v>
      </c>
      <c r="I15">
        <v>0.82399999999999995</v>
      </c>
      <c r="J15">
        <v>0.98799999999999999</v>
      </c>
      <c r="K15">
        <v>0.79700000000000004</v>
      </c>
      <c r="L15">
        <v>0.61</v>
      </c>
      <c r="M15" s="16">
        <v>1</v>
      </c>
      <c r="N15">
        <v>0.95</v>
      </c>
      <c r="O15" s="43">
        <v>0.95</v>
      </c>
      <c r="P15" s="43"/>
      <c r="R15" s="8"/>
      <c r="S15">
        <v>0.90300000000000002</v>
      </c>
      <c r="T15">
        <v>0.65</v>
      </c>
      <c r="U15">
        <v>0.96</v>
      </c>
      <c r="V15" t="s">
        <v>24</v>
      </c>
      <c r="W15" s="7"/>
      <c r="X15" s="7" t="s">
        <v>110</v>
      </c>
      <c r="Y15" s="7" t="s">
        <v>129</v>
      </c>
      <c r="Z15" s="7"/>
      <c r="AA15" s="7"/>
      <c r="AB15" s="7"/>
      <c r="AC15" s="7"/>
      <c r="AD15" s="7"/>
      <c r="AE15" s="7"/>
      <c r="AF15" s="7" t="s">
        <v>106</v>
      </c>
      <c r="AG15" s="7"/>
      <c r="AH15" s="7"/>
      <c r="AI15" s="7"/>
      <c r="AJ15" s="7"/>
      <c r="AK15" s="7"/>
      <c r="AL15" s="7"/>
      <c r="AM15" s="16" t="s">
        <v>446</v>
      </c>
      <c r="AN15" s="7"/>
    </row>
    <row r="16" spans="1:40" ht="14.5" customHeight="1">
      <c r="A16" s="5" t="s">
        <v>100</v>
      </c>
      <c r="B16" s="5" t="s">
        <v>360</v>
      </c>
      <c r="C16" s="5">
        <v>0.9</v>
      </c>
      <c r="D16" s="5">
        <v>0.9</v>
      </c>
      <c r="E16" s="5">
        <v>0.95</v>
      </c>
      <c r="F16" s="5">
        <v>0.9</v>
      </c>
      <c r="G16" s="5">
        <v>0.8</v>
      </c>
      <c r="H16" s="5">
        <v>0.996</v>
      </c>
      <c r="I16" s="5">
        <v>0.82399999999999995</v>
      </c>
      <c r="J16" s="5">
        <v>0.98799999999999999</v>
      </c>
      <c r="K16" s="5">
        <v>0.79700000000000004</v>
      </c>
      <c r="L16" s="5">
        <v>0.61</v>
      </c>
      <c r="M16" s="14">
        <v>1</v>
      </c>
      <c r="N16" s="5">
        <v>0.95</v>
      </c>
      <c r="O16" s="44">
        <v>0.95</v>
      </c>
      <c r="P16" s="44"/>
      <c r="Q16" s="5"/>
      <c r="R16" s="9"/>
      <c r="S16" s="5">
        <v>0.90300000000000002</v>
      </c>
      <c r="T16" s="5">
        <v>0.65</v>
      </c>
      <c r="U16" s="5">
        <v>0.96</v>
      </c>
      <c r="V16" s="5" t="s">
        <v>24</v>
      </c>
      <c r="W16" s="6"/>
      <c r="X16" s="6" t="s">
        <v>110</v>
      </c>
      <c r="Y16" s="6" t="s">
        <v>129</v>
      </c>
      <c r="Z16" s="6"/>
      <c r="AA16" s="6"/>
      <c r="AB16" s="6"/>
      <c r="AC16" s="6"/>
      <c r="AD16" s="6"/>
      <c r="AE16" s="6"/>
      <c r="AF16" s="6" t="s">
        <v>106</v>
      </c>
      <c r="AG16" s="6"/>
      <c r="AH16" s="6"/>
      <c r="AI16" s="6"/>
      <c r="AJ16" s="6"/>
      <c r="AK16" s="6"/>
      <c r="AL16" s="6"/>
      <c r="AM16" s="14" t="s">
        <v>446</v>
      </c>
      <c r="AN16" s="6" t="s">
        <v>249</v>
      </c>
    </row>
    <row r="17" spans="1:40" ht="14.5" customHeight="1">
      <c r="A17" t="s">
        <v>101</v>
      </c>
      <c r="B17" t="s">
        <v>397</v>
      </c>
      <c r="C17">
        <v>50</v>
      </c>
      <c r="D17">
        <v>50</v>
      </c>
      <c r="E17">
        <v>50</v>
      </c>
      <c r="F17">
        <v>50</v>
      </c>
      <c r="G17">
        <v>40</v>
      </c>
      <c r="H17">
        <v>50</v>
      </c>
      <c r="I17">
        <v>50</v>
      </c>
      <c r="J17">
        <v>50</v>
      </c>
      <c r="K17">
        <v>50</v>
      </c>
      <c r="L17">
        <v>50</v>
      </c>
      <c r="M17" s="16">
        <v>5</v>
      </c>
      <c r="N17">
        <v>0</v>
      </c>
      <c r="O17" s="43">
        <v>1</v>
      </c>
      <c r="P17" s="43"/>
      <c r="R17" s="8"/>
      <c r="S17">
        <v>1</v>
      </c>
      <c r="T17">
        <v>40</v>
      </c>
      <c r="U17">
        <v>75</v>
      </c>
      <c r="V17" t="s">
        <v>24</v>
      </c>
      <c r="W17" s="7"/>
      <c r="X17" s="7" t="s">
        <v>109</v>
      </c>
      <c r="Y17" s="7" t="s">
        <v>129</v>
      </c>
      <c r="Z17" s="7" t="s">
        <v>150</v>
      </c>
      <c r="AA17" s="7"/>
      <c r="AB17" s="7"/>
      <c r="AC17" s="7"/>
      <c r="AD17" s="7" t="s">
        <v>250</v>
      </c>
      <c r="AE17" s="7" t="s">
        <v>251</v>
      </c>
      <c r="AF17" s="7" t="s">
        <v>106</v>
      </c>
      <c r="AG17" s="17" t="s">
        <v>342</v>
      </c>
      <c r="AH17" s="7" t="s">
        <v>347</v>
      </c>
      <c r="AI17" s="7" t="s">
        <v>346</v>
      </c>
      <c r="AJ17" s="7" t="s">
        <v>252</v>
      </c>
      <c r="AK17" s="7" t="s">
        <v>253</v>
      </c>
      <c r="AL17" s="7" t="s">
        <v>463</v>
      </c>
      <c r="AM17" s="16" t="s">
        <v>447</v>
      </c>
      <c r="AN17" s="7"/>
    </row>
    <row r="18" spans="1:40" ht="14.5" customHeight="1">
      <c r="A18" s="5" t="s">
        <v>102</v>
      </c>
      <c r="B18" t="s">
        <v>394</v>
      </c>
      <c r="C18" s="5">
        <v>25</v>
      </c>
      <c r="D18" s="5">
        <v>25</v>
      </c>
      <c r="E18" s="5">
        <v>3</v>
      </c>
      <c r="F18" s="5">
        <v>15</v>
      </c>
      <c r="G18" s="5">
        <v>30</v>
      </c>
      <c r="H18" s="5">
        <v>15</v>
      </c>
      <c r="I18" s="5">
        <v>3</v>
      </c>
      <c r="J18" s="5">
        <v>25</v>
      </c>
      <c r="K18" s="5">
        <v>5</v>
      </c>
      <c r="L18" s="5">
        <v>25</v>
      </c>
      <c r="M18" s="14">
        <v>30</v>
      </c>
      <c r="N18" s="5">
        <v>0</v>
      </c>
      <c r="O18" s="44">
        <v>1</v>
      </c>
      <c r="P18" s="44"/>
      <c r="Q18" s="5"/>
      <c r="R18" s="9"/>
      <c r="S18" s="5">
        <v>3</v>
      </c>
      <c r="T18" s="5">
        <v>20</v>
      </c>
      <c r="U18" s="5">
        <v>50</v>
      </c>
      <c r="V18" s="5" t="s">
        <v>24</v>
      </c>
      <c r="W18" s="6"/>
      <c r="X18" s="6" t="s">
        <v>109</v>
      </c>
      <c r="Y18" s="6" t="s">
        <v>129</v>
      </c>
      <c r="Z18" s="6" t="s">
        <v>151</v>
      </c>
      <c r="AA18" s="6"/>
      <c r="AB18" s="6"/>
      <c r="AC18" s="19" t="s">
        <v>254</v>
      </c>
      <c r="AD18" s="6" t="s">
        <v>255</v>
      </c>
      <c r="AE18" s="19" t="s">
        <v>256</v>
      </c>
      <c r="AF18" s="6" t="s">
        <v>106</v>
      </c>
      <c r="AG18" s="17" t="s">
        <v>342</v>
      </c>
      <c r="AH18" s="7" t="s">
        <v>347</v>
      </c>
      <c r="AI18" s="6" t="s">
        <v>346</v>
      </c>
      <c r="AJ18" s="6"/>
      <c r="AK18" s="6" t="s">
        <v>258</v>
      </c>
      <c r="AL18" s="6" t="s">
        <v>463</v>
      </c>
      <c r="AM18" s="14" t="s">
        <v>447</v>
      </c>
      <c r="AN18" s="6"/>
    </row>
    <row r="19" spans="1:40" ht="14.5" customHeight="1">
      <c r="A19" t="s">
        <v>103</v>
      </c>
      <c r="B19" t="s">
        <v>391</v>
      </c>
      <c r="C19">
        <v>20</v>
      </c>
      <c r="D19">
        <v>20</v>
      </c>
      <c r="E19">
        <v>30</v>
      </c>
      <c r="F19">
        <v>50</v>
      </c>
      <c r="G19">
        <v>20</v>
      </c>
      <c r="H19">
        <v>25</v>
      </c>
      <c r="I19">
        <v>30</v>
      </c>
      <c r="J19">
        <v>20</v>
      </c>
      <c r="K19">
        <v>20</v>
      </c>
      <c r="L19">
        <v>20</v>
      </c>
      <c r="M19" s="16">
        <v>10</v>
      </c>
      <c r="N19">
        <v>0</v>
      </c>
      <c r="O19" s="43">
        <v>1</v>
      </c>
      <c r="P19" s="43"/>
      <c r="R19" s="8"/>
      <c r="S19">
        <v>25</v>
      </c>
      <c r="T19">
        <v>40</v>
      </c>
      <c r="U19">
        <v>25</v>
      </c>
      <c r="V19" t="s">
        <v>24</v>
      </c>
      <c r="W19" s="7"/>
      <c r="X19" s="7" t="s">
        <v>109</v>
      </c>
      <c r="Y19" s="7" t="s">
        <v>129</v>
      </c>
      <c r="Z19" s="7" t="s">
        <v>153</v>
      </c>
      <c r="AA19" s="7"/>
      <c r="AB19" s="7"/>
      <c r="AC19" s="7"/>
      <c r="AD19" s="7"/>
      <c r="AE19" s="7"/>
      <c r="AF19" s="7" t="s">
        <v>106</v>
      </c>
      <c r="AG19" s="17" t="s">
        <v>342</v>
      </c>
      <c r="AH19" s="7" t="s">
        <v>347</v>
      </c>
      <c r="AI19" s="7" t="s">
        <v>346</v>
      </c>
      <c r="AJ19" s="7" t="s">
        <v>259</v>
      </c>
      <c r="AK19" s="7" t="s">
        <v>260</v>
      </c>
      <c r="AL19" s="1" t="s">
        <v>463</v>
      </c>
      <c r="AM19" s="16" t="s">
        <v>447</v>
      </c>
      <c r="AN19" s="7"/>
    </row>
    <row r="20" spans="1:40" ht="14.5" customHeight="1">
      <c r="A20" s="5" t="s">
        <v>104</v>
      </c>
      <c r="B20" t="s">
        <v>458</v>
      </c>
      <c r="C20" s="5">
        <v>15</v>
      </c>
      <c r="D20" s="5">
        <v>15</v>
      </c>
      <c r="E20" s="5">
        <v>15</v>
      </c>
      <c r="F20" s="5">
        <v>15</v>
      </c>
      <c r="G20" s="5">
        <v>10</v>
      </c>
      <c r="H20" s="5">
        <v>15</v>
      </c>
      <c r="I20" s="5">
        <v>15</v>
      </c>
      <c r="J20" s="5">
        <v>15</v>
      </c>
      <c r="K20" s="5">
        <v>5</v>
      </c>
      <c r="L20" s="5">
        <v>35</v>
      </c>
      <c r="M20" s="14"/>
      <c r="N20" s="5">
        <v>4</v>
      </c>
      <c r="O20" s="44">
        <v>4</v>
      </c>
      <c r="P20" s="44"/>
      <c r="Q20" s="5"/>
      <c r="R20" s="9"/>
      <c r="S20" s="5">
        <v>1</v>
      </c>
      <c r="T20" s="5">
        <v>40</v>
      </c>
      <c r="U20" s="5"/>
      <c r="V20" s="5" t="s">
        <v>24</v>
      </c>
      <c r="W20" s="6"/>
      <c r="X20" s="6" t="s">
        <v>109</v>
      </c>
      <c r="Y20" s="6" t="s">
        <v>129</v>
      </c>
      <c r="Z20" s="6" t="s">
        <v>154</v>
      </c>
      <c r="AA20" s="6"/>
      <c r="AB20" s="6"/>
      <c r="AC20" s="6" t="s">
        <v>262</v>
      </c>
      <c r="AD20" s="6"/>
      <c r="AE20" s="6"/>
      <c r="AF20" s="6" t="s">
        <v>106</v>
      </c>
      <c r="AG20" s="17" t="s">
        <v>342</v>
      </c>
      <c r="AH20" s="7" t="s">
        <v>347</v>
      </c>
      <c r="AI20" s="6" t="s">
        <v>346</v>
      </c>
      <c r="AJ20" s="6" t="s">
        <v>257</v>
      </c>
      <c r="AK20" s="6"/>
      <c r="AL20" s="6" t="s">
        <v>462</v>
      </c>
      <c r="AM20" s="14"/>
      <c r="AN20" s="6"/>
    </row>
    <row r="21" spans="1:40" ht="14.5" customHeight="1">
      <c r="A21" t="s">
        <v>105</v>
      </c>
      <c r="B21" t="s">
        <v>388</v>
      </c>
      <c r="C21">
        <v>15</v>
      </c>
      <c r="D21">
        <v>15</v>
      </c>
      <c r="E21">
        <v>35</v>
      </c>
      <c r="F21">
        <v>15</v>
      </c>
      <c r="G21">
        <v>15</v>
      </c>
      <c r="H21">
        <v>22</v>
      </c>
      <c r="I21">
        <v>35</v>
      </c>
      <c r="J21">
        <v>15</v>
      </c>
      <c r="K21">
        <v>17</v>
      </c>
      <c r="L21">
        <v>15</v>
      </c>
      <c r="M21" s="16">
        <v>20</v>
      </c>
      <c r="N21">
        <v>16</v>
      </c>
      <c r="O21" s="43">
        <v>16</v>
      </c>
      <c r="P21" s="43"/>
      <c r="R21" s="42"/>
      <c r="S21">
        <v>20</v>
      </c>
      <c r="T21">
        <v>20</v>
      </c>
      <c r="U21">
        <v>5</v>
      </c>
      <c r="V21" t="s">
        <v>24</v>
      </c>
      <c r="W21" s="7"/>
      <c r="X21" s="7" t="s">
        <v>109</v>
      </c>
      <c r="Y21" s="7" t="s">
        <v>129</v>
      </c>
      <c r="Z21" s="7" t="s">
        <v>152</v>
      </c>
      <c r="AA21" s="7"/>
      <c r="AB21" s="7"/>
      <c r="AC21" s="7"/>
      <c r="AD21" s="7" t="s">
        <v>263</v>
      </c>
      <c r="AF21" s="7" t="s">
        <v>106</v>
      </c>
      <c r="AG21" s="17" t="s">
        <v>342</v>
      </c>
      <c r="AH21" s="7" t="s">
        <v>347</v>
      </c>
      <c r="AI21" s="7" t="s">
        <v>346</v>
      </c>
      <c r="AJ21" s="7" t="s">
        <v>264</v>
      </c>
      <c r="AK21" s="7" t="s">
        <v>265</v>
      </c>
      <c r="AL21" s="7" t="s">
        <v>463</v>
      </c>
      <c r="AM21" s="16" t="s">
        <v>448</v>
      </c>
      <c r="AN21" s="7"/>
    </row>
    <row r="22" spans="1:40" ht="14.5" customHeight="1">
      <c r="A22" t="s">
        <v>433</v>
      </c>
      <c r="B22" t="s">
        <v>438</v>
      </c>
      <c r="C22">
        <v>15</v>
      </c>
      <c r="D22">
        <f>$C22/$C17*D17</f>
        <v>15</v>
      </c>
      <c r="E22">
        <f>$C22/$C17*E17</f>
        <v>15</v>
      </c>
      <c r="F22">
        <f t="shared" ref="F22:N22" si="0">$C22/$C17*F17</f>
        <v>15</v>
      </c>
      <c r="G22">
        <f t="shared" si="0"/>
        <v>12</v>
      </c>
      <c r="H22">
        <f t="shared" si="0"/>
        <v>15</v>
      </c>
      <c r="I22">
        <f t="shared" si="0"/>
        <v>15</v>
      </c>
      <c r="J22">
        <f t="shared" si="0"/>
        <v>15</v>
      </c>
      <c r="K22">
        <f t="shared" si="0"/>
        <v>15</v>
      </c>
      <c r="L22">
        <f t="shared" si="0"/>
        <v>15</v>
      </c>
      <c r="M22">
        <f t="shared" si="0"/>
        <v>1.5</v>
      </c>
      <c r="N22">
        <f t="shared" si="0"/>
        <v>0</v>
      </c>
      <c r="O22">
        <f t="shared" ref="O22" si="1">$C22/$C17*O17</f>
        <v>0.3</v>
      </c>
      <c r="R22" s="8"/>
      <c r="S22">
        <f t="shared" ref="S22:U24" si="2">$C22/$C17*S17</f>
        <v>0.3</v>
      </c>
      <c r="T22">
        <f t="shared" si="2"/>
        <v>12</v>
      </c>
      <c r="U22">
        <f t="shared" si="2"/>
        <v>22.5</v>
      </c>
      <c r="V22" t="s">
        <v>24</v>
      </c>
      <c r="W22" s="7" t="s">
        <v>443</v>
      </c>
      <c r="X22" s="7" t="s">
        <v>109</v>
      </c>
      <c r="Y22" s="7" t="s">
        <v>129</v>
      </c>
      <c r="Z22" s="7" t="s">
        <v>150</v>
      </c>
      <c r="AA22" s="7"/>
      <c r="AB22" s="7"/>
      <c r="AC22" s="7"/>
      <c r="AD22" s="7" t="s">
        <v>250</v>
      </c>
      <c r="AE22" s="7" t="s">
        <v>251</v>
      </c>
      <c r="AF22" s="7" t="s">
        <v>106</v>
      </c>
      <c r="AG22" s="17" t="s">
        <v>342</v>
      </c>
      <c r="AH22" s="7" t="s">
        <v>347</v>
      </c>
      <c r="AI22" s="7" t="s">
        <v>346</v>
      </c>
      <c r="AJ22" s="7" t="s">
        <v>252</v>
      </c>
      <c r="AK22" s="7" t="s">
        <v>253</v>
      </c>
      <c r="AL22" s="7"/>
      <c r="AM22" s="6"/>
      <c r="AN22" s="7"/>
    </row>
    <row r="23" spans="1:40" ht="14.5" customHeight="1">
      <c r="A23" s="5" t="s">
        <v>434</v>
      </c>
      <c r="B23" t="s">
        <v>439</v>
      </c>
      <c r="C23" s="5">
        <v>7.5</v>
      </c>
      <c r="D23">
        <f t="shared" ref="D23:E26" si="3">$C23/$C18*D18</f>
        <v>7.5</v>
      </c>
      <c r="E23">
        <f t="shared" si="3"/>
        <v>0.89999999999999991</v>
      </c>
      <c r="F23">
        <f t="shared" ref="F23:N26" si="4">$C23/$C18*F18</f>
        <v>4.5</v>
      </c>
      <c r="G23">
        <f t="shared" si="4"/>
        <v>9</v>
      </c>
      <c r="H23">
        <f t="shared" si="4"/>
        <v>4.5</v>
      </c>
      <c r="I23">
        <f t="shared" si="4"/>
        <v>0.89999999999999991</v>
      </c>
      <c r="J23">
        <f t="shared" si="4"/>
        <v>7.5</v>
      </c>
      <c r="K23">
        <f t="shared" si="4"/>
        <v>1.5</v>
      </c>
      <c r="L23">
        <f t="shared" si="4"/>
        <v>7.5</v>
      </c>
      <c r="M23">
        <f t="shared" si="4"/>
        <v>9</v>
      </c>
      <c r="N23">
        <f t="shared" si="4"/>
        <v>0</v>
      </c>
      <c r="O23">
        <f t="shared" ref="O23" si="5">$C23/$C18*O18</f>
        <v>0.3</v>
      </c>
      <c r="Q23" s="5"/>
      <c r="R23" s="8"/>
      <c r="S23">
        <f t="shared" si="2"/>
        <v>0.89999999999999991</v>
      </c>
      <c r="T23">
        <f t="shared" si="2"/>
        <v>6</v>
      </c>
      <c r="U23">
        <f t="shared" si="2"/>
        <v>15</v>
      </c>
      <c r="V23" s="5" t="s">
        <v>24</v>
      </c>
      <c r="W23" s="7" t="s">
        <v>443</v>
      </c>
      <c r="X23" s="6" t="s">
        <v>109</v>
      </c>
      <c r="Y23" s="6" t="s">
        <v>129</v>
      </c>
      <c r="Z23" s="6" t="s">
        <v>151</v>
      </c>
      <c r="AA23" s="6"/>
      <c r="AB23" s="6"/>
      <c r="AC23" s="19" t="s">
        <v>254</v>
      </c>
      <c r="AD23" s="6" t="s">
        <v>255</v>
      </c>
      <c r="AE23" s="19" t="s">
        <v>256</v>
      </c>
      <c r="AF23" s="6" t="s">
        <v>106</v>
      </c>
      <c r="AG23" s="17" t="s">
        <v>342</v>
      </c>
      <c r="AH23" s="7" t="s">
        <v>347</v>
      </c>
      <c r="AI23" s="6" t="s">
        <v>346</v>
      </c>
      <c r="AJ23" s="6"/>
      <c r="AK23" s="6" t="s">
        <v>258</v>
      </c>
      <c r="AL23" s="6"/>
      <c r="AM23" s="6"/>
      <c r="AN23" s="6"/>
    </row>
    <row r="24" spans="1:40" ht="14.5" customHeight="1">
      <c r="A24" t="s">
        <v>435</v>
      </c>
      <c r="B24" t="s">
        <v>440</v>
      </c>
      <c r="C24">
        <v>6</v>
      </c>
      <c r="D24">
        <f t="shared" si="3"/>
        <v>6</v>
      </c>
      <c r="E24">
        <f t="shared" si="3"/>
        <v>9</v>
      </c>
      <c r="F24">
        <f t="shared" si="4"/>
        <v>15</v>
      </c>
      <c r="G24">
        <f t="shared" si="4"/>
        <v>6</v>
      </c>
      <c r="H24">
        <f t="shared" si="4"/>
        <v>7.5</v>
      </c>
      <c r="I24">
        <f t="shared" si="4"/>
        <v>9</v>
      </c>
      <c r="J24">
        <f t="shared" si="4"/>
        <v>6</v>
      </c>
      <c r="K24">
        <f t="shared" si="4"/>
        <v>6</v>
      </c>
      <c r="L24">
        <f t="shared" si="4"/>
        <v>6</v>
      </c>
      <c r="M24">
        <f t="shared" si="4"/>
        <v>3</v>
      </c>
      <c r="N24">
        <f t="shared" si="4"/>
        <v>0</v>
      </c>
      <c r="O24">
        <f t="shared" ref="O24" si="6">$C24/$C19*O19</f>
        <v>0.3</v>
      </c>
      <c r="R24" s="8"/>
      <c r="S24">
        <f t="shared" si="2"/>
        <v>7.5</v>
      </c>
      <c r="T24">
        <f t="shared" si="2"/>
        <v>12</v>
      </c>
      <c r="U24">
        <f t="shared" si="2"/>
        <v>7.5</v>
      </c>
      <c r="V24" t="s">
        <v>24</v>
      </c>
      <c r="W24" s="7" t="s">
        <v>443</v>
      </c>
      <c r="X24" s="7" t="s">
        <v>109</v>
      </c>
      <c r="Y24" s="7" t="s">
        <v>129</v>
      </c>
      <c r="Z24" s="7" t="s">
        <v>153</v>
      </c>
      <c r="AA24" s="7"/>
      <c r="AB24" s="7"/>
      <c r="AC24" s="7"/>
      <c r="AD24" s="7"/>
      <c r="AE24" s="7"/>
      <c r="AF24" s="7" t="s">
        <v>106</v>
      </c>
      <c r="AG24" s="17" t="s">
        <v>342</v>
      </c>
      <c r="AH24" s="7" t="s">
        <v>347</v>
      </c>
      <c r="AI24" s="7" t="s">
        <v>346</v>
      </c>
      <c r="AJ24" s="7" t="s">
        <v>259</v>
      </c>
      <c r="AK24" s="7" t="s">
        <v>260</v>
      </c>
      <c r="AL24" s="1" t="s">
        <v>261</v>
      </c>
      <c r="AM24" s="6"/>
      <c r="AN24" s="7"/>
    </row>
    <row r="25" spans="1:40" ht="14.5" customHeight="1">
      <c r="A25" s="5" t="s">
        <v>436</v>
      </c>
      <c r="B25" t="s">
        <v>441</v>
      </c>
      <c r="C25" s="5">
        <v>3</v>
      </c>
      <c r="D25">
        <f t="shared" si="3"/>
        <v>3</v>
      </c>
      <c r="E25">
        <f t="shared" si="3"/>
        <v>3</v>
      </c>
      <c r="F25">
        <f t="shared" si="4"/>
        <v>3</v>
      </c>
      <c r="G25">
        <f t="shared" si="4"/>
        <v>2</v>
      </c>
      <c r="H25">
        <f t="shared" si="4"/>
        <v>3</v>
      </c>
      <c r="I25">
        <f t="shared" si="4"/>
        <v>3</v>
      </c>
      <c r="J25">
        <f t="shared" si="4"/>
        <v>3</v>
      </c>
      <c r="K25">
        <f t="shared" si="4"/>
        <v>1</v>
      </c>
      <c r="L25">
        <f t="shared" si="4"/>
        <v>7</v>
      </c>
      <c r="N25">
        <f t="shared" si="4"/>
        <v>0.8</v>
      </c>
      <c r="O25">
        <f t="shared" ref="O25" si="7">$C25/$C20*O20</f>
        <v>0.8</v>
      </c>
      <c r="Q25" s="5"/>
      <c r="R25" s="8"/>
      <c r="S25">
        <f>$C25/$C20*S20</f>
        <v>0.2</v>
      </c>
      <c r="T25">
        <f>$C25/$C20*T20</f>
        <v>8</v>
      </c>
      <c r="V25" s="5" t="s">
        <v>24</v>
      </c>
      <c r="W25" s="7" t="s">
        <v>443</v>
      </c>
      <c r="X25" s="6" t="s">
        <v>109</v>
      </c>
      <c r="Y25" s="6" t="s">
        <v>129</v>
      </c>
      <c r="Z25" s="6" t="s">
        <v>154</v>
      </c>
      <c r="AA25" s="6"/>
      <c r="AB25" s="6"/>
      <c r="AC25" s="6" t="s">
        <v>262</v>
      </c>
      <c r="AD25" s="6"/>
      <c r="AE25" s="6"/>
      <c r="AF25" s="6" t="s">
        <v>106</v>
      </c>
      <c r="AG25" s="17" t="s">
        <v>342</v>
      </c>
      <c r="AH25" s="7" t="s">
        <v>347</v>
      </c>
      <c r="AI25" s="6" t="s">
        <v>346</v>
      </c>
      <c r="AJ25" s="6" t="s">
        <v>257</v>
      </c>
      <c r="AK25" s="6"/>
      <c r="AL25" s="6"/>
      <c r="AM25" s="6"/>
      <c r="AN25" s="6"/>
    </row>
    <row r="26" spans="1:40" ht="14.5" customHeight="1">
      <c r="A26" t="s">
        <v>437</v>
      </c>
      <c r="B26" t="s">
        <v>442</v>
      </c>
      <c r="C26">
        <v>4.5</v>
      </c>
      <c r="D26">
        <f t="shared" si="3"/>
        <v>4.5</v>
      </c>
      <c r="E26">
        <f t="shared" si="3"/>
        <v>10.5</v>
      </c>
      <c r="F26">
        <f t="shared" si="4"/>
        <v>4.5</v>
      </c>
      <c r="G26">
        <f t="shared" si="4"/>
        <v>4.5</v>
      </c>
      <c r="H26">
        <f t="shared" si="4"/>
        <v>6.6</v>
      </c>
      <c r="I26">
        <f t="shared" si="4"/>
        <v>10.5</v>
      </c>
      <c r="J26">
        <f t="shared" si="4"/>
        <v>4.5</v>
      </c>
      <c r="K26">
        <f t="shared" si="4"/>
        <v>5.0999999999999996</v>
      </c>
      <c r="L26">
        <f t="shared" si="4"/>
        <v>4.5</v>
      </c>
      <c r="M26">
        <f t="shared" si="4"/>
        <v>6</v>
      </c>
      <c r="N26">
        <f t="shared" si="4"/>
        <v>4.8</v>
      </c>
      <c r="O26">
        <f t="shared" ref="O26" si="8">$C26/$C21*O21</f>
        <v>4.8</v>
      </c>
      <c r="R26" s="8"/>
      <c r="S26">
        <f>$C26/$C21*S21</f>
        <v>6</v>
      </c>
      <c r="T26">
        <f>$C26/$C21*T21</f>
        <v>6</v>
      </c>
      <c r="U26">
        <f>$C26/$C21*U21</f>
        <v>1.5</v>
      </c>
      <c r="V26" t="s">
        <v>24</v>
      </c>
      <c r="W26" s="7" t="s">
        <v>443</v>
      </c>
      <c r="X26" s="7" t="s">
        <v>109</v>
      </c>
      <c r="Y26" s="7" t="s">
        <v>129</v>
      </c>
      <c r="Z26" s="7" t="s">
        <v>152</v>
      </c>
      <c r="AA26" s="7"/>
      <c r="AB26" s="7"/>
      <c r="AC26" s="7"/>
      <c r="AD26" s="7" t="s">
        <v>263</v>
      </c>
      <c r="AF26" s="7" t="s">
        <v>106</v>
      </c>
      <c r="AG26" s="17" t="s">
        <v>342</v>
      </c>
      <c r="AH26" s="7" t="s">
        <v>347</v>
      </c>
      <c r="AI26" s="7" t="s">
        <v>346</v>
      </c>
      <c r="AJ26" s="7" t="s">
        <v>264</v>
      </c>
      <c r="AK26" s="7" t="s">
        <v>265</v>
      </c>
      <c r="AL26" s="7" t="s">
        <v>266</v>
      </c>
      <c r="AM26" s="6"/>
      <c r="AN26" s="7"/>
    </row>
    <row r="27" spans="1:40" ht="14.5" customHeight="1">
      <c r="A27" s="5" t="s">
        <v>134</v>
      </c>
      <c r="B27" s="5" t="s">
        <v>398</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5"/>
      <c r="R27" s="5"/>
      <c r="S27" s="5">
        <v>0.46</v>
      </c>
      <c r="T27" s="5"/>
      <c r="U27" s="5"/>
      <c r="V27" s="5" t="s">
        <v>24</v>
      </c>
      <c r="W27" s="6"/>
      <c r="X27" s="6" t="s">
        <v>174</v>
      </c>
      <c r="Y27" s="6"/>
      <c r="Z27" s="6" t="s">
        <v>403</v>
      </c>
      <c r="AA27" s="6"/>
      <c r="AC27" s="7"/>
      <c r="AD27" s="17" t="s">
        <v>343</v>
      </c>
      <c r="AE27" s="5"/>
      <c r="AF27" s="6" t="s">
        <v>175</v>
      </c>
      <c r="AG27" s="17" t="s">
        <v>342</v>
      </c>
      <c r="AH27" s="6" t="s">
        <v>404</v>
      </c>
      <c r="AI27" s="19" t="s">
        <v>334</v>
      </c>
      <c r="AJ27" s="6" t="s">
        <v>340</v>
      </c>
      <c r="AK27" s="6"/>
      <c r="AL27" s="6" t="s">
        <v>465</v>
      </c>
      <c r="AM27" s="6"/>
      <c r="AN27" s="5"/>
    </row>
    <row r="28" spans="1:40" ht="14.5" customHeight="1">
      <c r="A28" t="s">
        <v>135</v>
      </c>
      <c r="B28" s="5" t="s">
        <v>395</v>
      </c>
      <c r="C28">
        <v>0.72899999999999998</v>
      </c>
      <c r="D28">
        <v>0.72899999999999998</v>
      </c>
      <c r="E28">
        <v>0.125</v>
      </c>
      <c r="F28">
        <v>0.75</v>
      </c>
      <c r="G28">
        <v>0.495</v>
      </c>
      <c r="H28">
        <v>0.87</v>
      </c>
      <c r="I28">
        <v>0.125</v>
      </c>
      <c r="J28">
        <v>0.22</v>
      </c>
      <c r="K28">
        <v>0.1</v>
      </c>
      <c r="L28">
        <v>0.125</v>
      </c>
      <c r="M28" s="21"/>
      <c r="N28">
        <v>0</v>
      </c>
      <c r="O28" s="11">
        <v>9.9999999999999995E-7</v>
      </c>
      <c r="P28" s="11"/>
      <c r="S28">
        <v>0.22</v>
      </c>
      <c r="V28" t="s">
        <v>24</v>
      </c>
      <c r="W28" s="7"/>
      <c r="X28" s="7" t="s">
        <v>174</v>
      </c>
      <c r="Y28" s="7"/>
      <c r="Z28" s="7" t="s">
        <v>402</v>
      </c>
      <c r="AA28" s="7"/>
      <c r="AC28" s="6"/>
      <c r="AD28" s="17" t="s">
        <v>343</v>
      </c>
      <c r="AE28" s="7"/>
      <c r="AF28" s="7" t="s">
        <v>175</v>
      </c>
      <c r="AG28" s="17" t="s">
        <v>342</v>
      </c>
      <c r="AH28" s="6" t="s">
        <v>404</v>
      </c>
      <c r="AI28" s="19" t="s">
        <v>334</v>
      </c>
      <c r="AJ28" s="6" t="s">
        <v>340</v>
      </c>
      <c r="AK28" s="7"/>
      <c r="AL28" s="7" t="s">
        <v>464</v>
      </c>
      <c r="AM28" s="47"/>
    </row>
    <row r="29" spans="1:40" ht="14.5" customHeight="1">
      <c r="A29" s="5" t="s">
        <v>136</v>
      </c>
      <c r="B29" s="5" t="s">
        <v>392</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c r="R29" s="5"/>
      <c r="S29" s="5">
        <v>0.05</v>
      </c>
      <c r="T29" s="5"/>
      <c r="U29" s="5"/>
      <c r="V29" s="5" t="s">
        <v>24</v>
      </c>
      <c r="W29" s="6"/>
      <c r="X29" s="6" t="s">
        <v>174</v>
      </c>
      <c r="Y29" s="6"/>
      <c r="Z29" s="6" t="s">
        <v>401</v>
      </c>
      <c r="AA29" s="6"/>
      <c r="AC29" s="7"/>
      <c r="AD29" s="17" t="s">
        <v>343</v>
      </c>
      <c r="AE29" s="5"/>
      <c r="AF29" s="6" t="s">
        <v>175</v>
      </c>
      <c r="AG29" s="17" t="s">
        <v>342</v>
      </c>
      <c r="AH29" s="6" t="s">
        <v>404</v>
      </c>
      <c r="AI29" s="19" t="s">
        <v>334</v>
      </c>
      <c r="AJ29" s="6" t="s">
        <v>340</v>
      </c>
      <c r="AK29" s="6"/>
      <c r="AL29" s="6" t="s">
        <v>465</v>
      </c>
      <c r="AM29" s="47"/>
      <c r="AN29" s="5"/>
    </row>
    <row r="30" spans="1:40" ht="14.5" customHeight="1">
      <c r="A30" t="s">
        <v>137</v>
      </c>
      <c r="B30" s="5" t="s">
        <v>362</v>
      </c>
      <c r="C30">
        <v>0.46850000000000003</v>
      </c>
      <c r="D30">
        <v>0.46850000000000003</v>
      </c>
      <c r="E30">
        <v>0.2</v>
      </c>
      <c r="F30">
        <v>0.75</v>
      </c>
      <c r="G30">
        <v>0.34649999999999997</v>
      </c>
      <c r="H30">
        <v>0.48</v>
      </c>
      <c r="I30">
        <v>0.2</v>
      </c>
      <c r="J30">
        <v>0.11</v>
      </c>
      <c r="K30">
        <v>0.1</v>
      </c>
      <c r="L30">
        <v>0.95</v>
      </c>
      <c r="M30" s="21"/>
      <c r="N30">
        <v>0</v>
      </c>
      <c r="O30" s="11">
        <v>9.9999999999999995E-7</v>
      </c>
      <c r="P30" s="11"/>
      <c r="S30" s="10">
        <v>9.9999999999999995E-7</v>
      </c>
      <c r="V30" t="s">
        <v>24</v>
      </c>
      <c r="W30" s="7"/>
      <c r="X30" s="7" t="s">
        <v>174</v>
      </c>
      <c r="Y30" s="7"/>
      <c r="Z30" s="7" t="s">
        <v>400</v>
      </c>
      <c r="AA30" s="7"/>
      <c r="AC30" s="6"/>
      <c r="AD30" s="17" t="s">
        <v>343</v>
      </c>
      <c r="AF30" s="7" t="s">
        <v>175</v>
      </c>
      <c r="AG30" s="17" t="s">
        <v>342</v>
      </c>
      <c r="AH30" s="6" t="s">
        <v>404</v>
      </c>
      <c r="AI30" s="19" t="s">
        <v>334</v>
      </c>
      <c r="AJ30" s="6" t="s">
        <v>340</v>
      </c>
      <c r="AK30" s="7"/>
      <c r="AL30" s="7" t="s">
        <v>462</v>
      </c>
      <c r="AM30" s="47"/>
    </row>
    <row r="31" spans="1:40" ht="14.5" customHeight="1">
      <c r="A31" s="5" t="s">
        <v>138</v>
      </c>
      <c r="B31" s="5" t="s">
        <v>389</v>
      </c>
      <c r="C31" s="5">
        <v>0.75</v>
      </c>
      <c r="D31" s="5">
        <v>0.75</v>
      </c>
      <c r="E31" s="5">
        <v>0.95</v>
      </c>
      <c r="F31" s="5">
        <v>0.5</v>
      </c>
      <c r="G31" s="5">
        <v>0.63700000000000001</v>
      </c>
      <c r="H31" s="5">
        <v>0.74</v>
      </c>
      <c r="I31" s="5">
        <v>0.95</v>
      </c>
      <c r="J31" s="5">
        <v>0.26</v>
      </c>
      <c r="K31" s="5">
        <v>0.99299999999999999</v>
      </c>
      <c r="L31" s="5">
        <v>0.8</v>
      </c>
      <c r="M31" s="20"/>
      <c r="N31" s="5">
        <v>0.45</v>
      </c>
      <c r="O31" s="5">
        <v>0.4</v>
      </c>
      <c r="P31" s="5"/>
      <c r="Q31" s="5"/>
      <c r="R31" s="5"/>
      <c r="S31" s="5">
        <v>0.17</v>
      </c>
      <c r="T31" s="5"/>
      <c r="U31" s="5"/>
      <c r="V31" s="5" t="s">
        <v>24</v>
      </c>
      <c r="W31" s="6"/>
      <c r="X31" s="6" t="s">
        <v>174</v>
      </c>
      <c r="Y31" s="6"/>
      <c r="Z31" s="6" t="s">
        <v>399</v>
      </c>
      <c r="AA31" s="6"/>
      <c r="AC31" s="7"/>
      <c r="AD31" s="17" t="s">
        <v>343</v>
      </c>
      <c r="AF31" s="6" t="s">
        <v>175</v>
      </c>
      <c r="AG31" s="17" t="s">
        <v>342</v>
      </c>
      <c r="AH31" s="6" t="s">
        <v>404</v>
      </c>
      <c r="AI31" s="19" t="s">
        <v>334</v>
      </c>
      <c r="AJ31" s="1" t="s">
        <v>341</v>
      </c>
      <c r="AK31" s="6"/>
      <c r="AL31" s="6" t="s">
        <v>459</v>
      </c>
      <c r="AM31" s="47"/>
      <c r="AN31" s="5"/>
    </row>
    <row r="32" spans="1:40" ht="14.5" customHeight="1">
      <c r="A32" t="s">
        <v>70</v>
      </c>
      <c r="B32" t="s">
        <v>363</v>
      </c>
      <c r="C32">
        <v>0.34250000000000003</v>
      </c>
      <c r="D32">
        <v>0.33800000000000002</v>
      </c>
      <c r="E32">
        <v>0.26156000000000001</v>
      </c>
      <c r="F32">
        <v>3.5000000000000003E-2</v>
      </c>
      <c r="G32">
        <v>0.3624</v>
      </c>
      <c r="H32">
        <v>0.24438253362692441</v>
      </c>
      <c r="I32">
        <v>0.17</v>
      </c>
      <c r="J32">
        <v>0.39</v>
      </c>
      <c r="K32">
        <v>0.73</v>
      </c>
      <c r="L32">
        <v>0.27307599999999999</v>
      </c>
      <c r="M32" s="16">
        <v>2.7500000000000002E-4</v>
      </c>
      <c r="O32" s="11">
        <v>0.2</v>
      </c>
      <c r="P32" s="11"/>
      <c r="R32" s="8"/>
      <c r="S32">
        <v>0.38300000000000001</v>
      </c>
      <c r="T32">
        <v>0.35699999999999998</v>
      </c>
      <c r="U32">
        <v>0.21</v>
      </c>
      <c r="V32" t="s">
        <v>31</v>
      </c>
      <c r="W32" s="7" t="s">
        <v>71</v>
      </c>
      <c r="X32" s="7" t="s">
        <v>156</v>
      </c>
      <c r="Y32" s="7" t="s">
        <v>128</v>
      </c>
      <c r="Z32" s="7" t="s">
        <v>139</v>
      </c>
      <c r="AA32" s="7"/>
      <c r="AB32" s="7"/>
      <c r="AC32" s="17" t="s">
        <v>267</v>
      </c>
      <c r="AD32" s="7"/>
      <c r="AE32" s="17" t="s">
        <v>268</v>
      </c>
      <c r="AF32" s="7" t="s">
        <v>77</v>
      </c>
      <c r="AG32" s="1" t="s">
        <v>310</v>
      </c>
      <c r="AH32" s="7" t="s">
        <v>333</v>
      </c>
      <c r="AI32" s="7"/>
      <c r="AJ32" s="7"/>
      <c r="AK32" s="7" t="s">
        <v>269</v>
      </c>
      <c r="AL32" s="1" t="s">
        <v>461</v>
      </c>
      <c r="AM32" s="47" t="s">
        <v>449</v>
      </c>
      <c r="AN32" s="7"/>
    </row>
    <row r="33" spans="1:40" ht="14.5" customHeight="1">
      <c r="A33" s="5" t="s">
        <v>69</v>
      </c>
      <c r="B33" t="s">
        <v>364</v>
      </c>
      <c r="C33" s="5">
        <v>0.24399999999999999</v>
      </c>
      <c r="D33" s="5">
        <v>0.33800000000000002</v>
      </c>
      <c r="E33" s="5">
        <v>0.26156000000000001</v>
      </c>
      <c r="F33" s="5">
        <v>6.2E-2</v>
      </c>
      <c r="G33" s="5">
        <v>0.38300000000000001</v>
      </c>
      <c r="H33">
        <v>0.24438253362692441</v>
      </c>
      <c r="I33" s="5">
        <v>0.17</v>
      </c>
      <c r="J33" s="5">
        <v>0.39</v>
      </c>
      <c r="K33" s="5">
        <v>0.73</v>
      </c>
      <c r="L33">
        <v>0.27307599999999999</v>
      </c>
      <c r="M33" s="14">
        <v>2.7500000000000002E-4</v>
      </c>
      <c r="N33" s="5"/>
      <c r="O33" s="11">
        <v>0.2</v>
      </c>
      <c r="P33" s="11"/>
      <c r="Q33" s="5"/>
      <c r="R33" s="9"/>
      <c r="S33" s="5">
        <v>0.46</v>
      </c>
      <c r="T33">
        <v>0.35699999999999998</v>
      </c>
      <c r="U33" s="5">
        <v>0.21</v>
      </c>
      <c r="V33" s="5" t="s">
        <v>31</v>
      </c>
      <c r="W33" s="6"/>
      <c r="X33" s="6" t="s">
        <v>157</v>
      </c>
      <c r="Y33" s="6" t="s">
        <v>127</v>
      </c>
      <c r="Z33" s="6" t="s">
        <v>140</v>
      </c>
      <c r="AA33" s="6"/>
      <c r="AB33" s="6"/>
      <c r="AC33" s="6" t="s">
        <v>270</v>
      </c>
      <c r="AD33" s="6"/>
      <c r="AE33" s="19" t="s">
        <v>268</v>
      </c>
      <c r="AF33" s="6" t="s">
        <v>77</v>
      </c>
      <c r="AG33" s="1" t="s">
        <v>310</v>
      </c>
      <c r="AH33" s="6" t="s">
        <v>333</v>
      </c>
      <c r="AI33" s="6" t="s">
        <v>271</v>
      </c>
      <c r="AJ33" s="6"/>
      <c r="AK33" s="6" t="s">
        <v>272</v>
      </c>
      <c r="AL33" s="1" t="s">
        <v>461</v>
      </c>
      <c r="AM33" s="48"/>
      <c r="AN33" s="6"/>
    </row>
    <row r="34" spans="1:40" ht="14.5" customHeight="1">
      <c r="A34" t="s">
        <v>75</v>
      </c>
      <c r="B34" t="s">
        <v>365</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366</v>
      </c>
      <c r="C35" s="5">
        <v>0.57769999999999999</v>
      </c>
      <c r="D35" s="5">
        <v>0.53300000000000003</v>
      </c>
      <c r="E35" s="5">
        <v>0.1065</v>
      </c>
      <c r="F35" s="5">
        <v>0.28999999999999998</v>
      </c>
      <c r="G35" s="5">
        <v>0.43180000000000002</v>
      </c>
      <c r="H35" s="5">
        <v>0.3</v>
      </c>
      <c r="I35" s="5">
        <v>0.13</v>
      </c>
      <c r="J35" s="5">
        <v>0.33</v>
      </c>
      <c r="K35" s="5">
        <v>0.42</v>
      </c>
      <c r="L35" s="5">
        <v>0.11700000000000001</v>
      </c>
      <c r="M35" s="14">
        <v>0.625</v>
      </c>
      <c r="N35" s="5"/>
      <c r="O35" s="5">
        <v>0.5</v>
      </c>
      <c r="P35" s="5"/>
      <c r="Q35" s="5"/>
      <c r="R35" s="9"/>
      <c r="S35" s="5">
        <v>0.64</v>
      </c>
      <c r="T35" s="5"/>
      <c r="U35" s="5">
        <v>0.498</v>
      </c>
      <c r="V35" s="5" t="s">
        <v>31</v>
      </c>
      <c r="W35" s="6"/>
      <c r="X35" s="6" t="s">
        <v>158</v>
      </c>
      <c r="Y35" s="6" t="s">
        <v>131</v>
      </c>
      <c r="Z35" s="6" t="s">
        <v>147</v>
      </c>
      <c r="AA35" s="6"/>
      <c r="AB35" s="6"/>
      <c r="AC35" s="19" t="s">
        <v>273</v>
      </c>
      <c r="AD35" s="6"/>
      <c r="AE35" s="6"/>
      <c r="AF35" s="6" t="s">
        <v>77</v>
      </c>
      <c r="AG35" s="6" t="s">
        <v>444</v>
      </c>
      <c r="AH35" s="6"/>
      <c r="AI35" s="6"/>
      <c r="AJ35" s="6"/>
      <c r="AK35" s="22" t="s">
        <v>274</v>
      </c>
      <c r="AL35" s="1" t="s">
        <v>466</v>
      </c>
      <c r="AM35" s="48"/>
      <c r="AN35" s="6"/>
    </row>
    <row r="36" spans="1:40" ht="14.5" customHeight="1">
      <c r="A36" t="s">
        <v>72</v>
      </c>
      <c r="B36" t="s">
        <v>368</v>
      </c>
      <c r="C36">
        <v>0</v>
      </c>
      <c r="D36">
        <v>1</v>
      </c>
      <c r="E36">
        <f>1-0.52/2</f>
        <v>0.74</v>
      </c>
      <c r="F36">
        <v>1</v>
      </c>
      <c r="G36">
        <v>0.38869999999999999</v>
      </c>
      <c r="H36">
        <v>1</v>
      </c>
      <c r="I36">
        <f>1-$I$11/2</f>
        <v>0.89719400096758584</v>
      </c>
      <c r="J36">
        <v>1</v>
      </c>
      <c r="K36">
        <v>1</v>
      </c>
      <c r="L36">
        <f>1-L10</f>
        <v>0.72</v>
      </c>
      <c r="M36" s="16">
        <v>1</v>
      </c>
      <c r="O36" s="5">
        <v>1</v>
      </c>
      <c r="P36" s="5"/>
      <c r="R36" s="8"/>
      <c r="S36">
        <v>1</v>
      </c>
      <c r="T36">
        <v>1</v>
      </c>
      <c r="U36">
        <v>1</v>
      </c>
      <c r="V36" t="s">
        <v>31</v>
      </c>
      <c r="W36" s="7"/>
      <c r="X36" s="7"/>
      <c r="Y36" s="7" t="s">
        <v>130</v>
      </c>
      <c r="Z36" s="7" t="s">
        <v>344</v>
      </c>
      <c r="AA36" s="7"/>
      <c r="AB36" s="7"/>
      <c r="AC36" s="7"/>
      <c r="AD36" s="7"/>
      <c r="AE36" s="7"/>
      <c r="AF36" s="7" t="s">
        <v>77</v>
      </c>
      <c r="AG36" s="7"/>
      <c r="AH36" s="7" t="s">
        <v>345</v>
      </c>
      <c r="AI36" s="7"/>
      <c r="AJ36" s="7"/>
      <c r="AK36" s="7"/>
      <c r="AL36" s="7" t="s">
        <v>460</v>
      </c>
      <c r="AM36" s="48" t="s">
        <v>450</v>
      </c>
      <c r="AN36" s="7"/>
    </row>
    <row r="37" spans="1:40" ht="14.5" customHeight="1">
      <c r="A37" s="5" t="s">
        <v>32</v>
      </c>
      <c r="B37" t="s">
        <v>367</v>
      </c>
      <c r="C37" s="5">
        <v>0</v>
      </c>
      <c r="D37" s="5">
        <v>1</v>
      </c>
      <c r="E37">
        <f>1-0.52/2</f>
        <v>0.74</v>
      </c>
      <c r="F37" s="5">
        <v>1</v>
      </c>
      <c r="G37" s="5">
        <v>0.312</v>
      </c>
      <c r="H37" s="5">
        <v>1</v>
      </c>
      <c r="I37">
        <f>1-$I$11/2</f>
        <v>0.89719400096758584</v>
      </c>
      <c r="J37" s="5">
        <v>1</v>
      </c>
      <c r="K37" s="5">
        <v>1</v>
      </c>
      <c r="L37" s="5">
        <f>1-L10</f>
        <v>0.72</v>
      </c>
      <c r="M37" s="14">
        <v>1</v>
      </c>
      <c r="N37" s="5"/>
      <c r="O37" s="5">
        <v>0</v>
      </c>
      <c r="P37" s="5"/>
      <c r="Q37" s="5"/>
      <c r="R37" s="9"/>
      <c r="S37" s="5">
        <v>1</v>
      </c>
      <c r="T37" s="5">
        <v>1</v>
      </c>
      <c r="U37" s="5">
        <v>1</v>
      </c>
      <c r="V37" s="5" t="s">
        <v>31</v>
      </c>
      <c r="W37" s="6"/>
      <c r="X37" s="6"/>
      <c r="Y37" s="6" t="s">
        <v>130</v>
      </c>
      <c r="Z37" s="7" t="s">
        <v>344</v>
      </c>
      <c r="AA37" s="6"/>
      <c r="AB37" s="6"/>
      <c r="AC37" s="6"/>
      <c r="AD37" s="6"/>
      <c r="AE37" s="6"/>
      <c r="AF37" s="6" t="s">
        <v>77</v>
      </c>
      <c r="AG37" s="6"/>
      <c r="AH37" s="7" t="s">
        <v>345</v>
      </c>
      <c r="AI37" s="6"/>
      <c r="AJ37" s="6"/>
      <c r="AK37" s="6" t="s">
        <v>204</v>
      </c>
      <c r="AL37" s="7" t="s">
        <v>460</v>
      </c>
      <c r="AM37" s="48"/>
      <c r="AN37" s="6"/>
    </row>
    <row r="38" spans="1:40" ht="14.5" customHeight="1">
      <c r="A38" t="s">
        <v>73</v>
      </c>
      <c r="B38" t="s">
        <v>429</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7"/>
      <c r="AB38" s="7"/>
      <c r="AC38" s="7"/>
      <c r="AD38" s="7"/>
      <c r="AE38" s="7" t="s">
        <v>275</v>
      </c>
      <c r="AF38" s="7" t="s">
        <v>77</v>
      </c>
      <c r="AG38" s="7" t="s">
        <v>321</v>
      </c>
      <c r="AH38" s="7"/>
      <c r="AI38" s="7"/>
      <c r="AJ38" s="7"/>
      <c r="AK38" s="17" t="s">
        <v>277</v>
      </c>
      <c r="AL38" s="7"/>
      <c r="AM38" s="48"/>
      <c r="AN38" s="7" t="s">
        <v>278</v>
      </c>
    </row>
    <row r="39" spans="1:40" ht="14.5" customHeight="1">
      <c r="A39" s="5" t="s">
        <v>33</v>
      </c>
      <c r="B39" t="s">
        <v>369</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c r="AB39" s="6"/>
      <c r="AC39" s="6"/>
      <c r="AD39" s="6"/>
      <c r="AE39" s="6"/>
      <c r="AF39" s="6" t="s">
        <v>77</v>
      </c>
      <c r="AG39" s="19" t="s">
        <v>322</v>
      </c>
      <c r="AH39" s="6"/>
      <c r="AI39" s="6" t="s">
        <v>276</v>
      </c>
      <c r="AJ39" s="6"/>
      <c r="AK39" s="6"/>
      <c r="AL39" s="6"/>
      <c r="AM39" s="48"/>
      <c r="AN39" s="6"/>
    </row>
    <row r="40" spans="1:40" ht="14.5" customHeight="1">
      <c r="A40" t="s">
        <v>76</v>
      </c>
      <c r="B40" t="s">
        <v>370</v>
      </c>
      <c r="C40">
        <v>88603.1</v>
      </c>
      <c r="D40">
        <v>1869000</v>
      </c>
      <c r="E40">
        <v>4.87</v>
      </c>
      <c r="F40">
        <f>F42/(1-F32)</f>
        <v>321.92849740932644</v>
      </c>
      <c r="G40">
        <v>30158.48</v>
      </c>
      <c r="H40">
        <v>3461.4</v>
      </c>
      <c r="I40">
        <v>28.271999999999998</v>
      </c>
      <c r="J40">
        <v>17267.080000000002</v>
      </c>
      <c r="K40">
        <v>12417.745999999999</v>
      </c>
      <c r="L40">
        <f>L42/(1-L32)</f>
        <v>0.25587269095531306</v>
      </c>
      <c r="M40" s="16">
        <v>260</v>
      </c>
      <c r="O40" s="5">
        <v>439</v>
      </c>
      <c r="P40" s="5"/>
      <c r="R40" s="8"/>
      <c r="S40">
        <v>108.5</v>
      </c>
      <c r="T40">
        <v>2.8</v>
      </c>
      <c r="U40">
        <v>260997</v>
      </c>
      <c r="V40" t="s">
        <v>31</v>
      </c>
      <c r="W40" s="7"/>
      <c r="X40" s="7" t="s">
        <v>155</v>
      </c>
      <c r="Y40" s="7" t="s">
        <v>131</v>
      </c>
      <c r="Z40" s="7" t="s">
        <v>148</v>
      </c>
      <c r="AA40" s="7"/>
      <c r="AB40" s="7"/>
      <c r="AC40" s="7" t="s">
        <v>279</v>
      </c>
      <c r="AD40" s="7" t="s">
        <v>280</v>
      </c>
      <c r="AE40" s="7" t="s">
        <v>281</v>
      </c>
      <c r="AF40" s="7" t="s">
        <v>91</v>
      </c>
      <c r="AG40" s="7"/>
      <c r="AH40" s="7"/>
      <c r="AI40" s="7" t="s">
        <v>282</v>
      </c>
      <c r="AJ40" s="7"/>
      <c r="AK40" s="7" t="s">
        <v>204</v>
      </c>
      <c r="AL40" s="7"/>
      <c r="AM40" s="48"/>
      <c r="AN40" s="7"/>
    </row>
    <row r="41" spans="1:40" ht="14.5" customHeight="1">
      <c r="A41" s="5" t="s">
        <v>283</v>
      </c>
      <c r="B41" s="5" t="s">
        <v>371</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284</v>
      </c>
      <c r="AL41" s="5"/>
      <c r="AM41" s="48"/>
      <c r="AN41" s="5"/>
    </row>
    <row r="42" spans="1:40" ht="14.5" customHeight="1">
      <c r="A42" t="s">
        <v>14</v>
      </c>
      <c r="B42" t="s">
        <v>318</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R42" s="8"/>
      <c r="S42" s="15">
        <v>83.8</v>
      </c>
      <c r="T42">
        <v>1.85</v>
      </c>
      <c r="U42">
        <v>294</v>
      </c>
      <c r="V42" t="s">
        <v>34</v>
      </c>
      <c r="W42" s="7"/>
      <c r="X42" s="7"/>
      <c r="Y42" s="7" t="s">
        <v>92</v>
      </c>
      <c r="Z42" s="7" t="s">
        <v>147</v>
      </c>
      <c r="AA42" s="7" t="s">
        <v>93</v>
      </c>
      <c r="AB42" s="7"/>
      <c r="AC42" s="7" t="s">
        <v>285</v>
      </c>
      <c r="AD42" s="17" t="s">
        <v>286</v>
      </c>
      <c r="AE42" s="7" t="s">
        <v>199</v>
      </c>
      <c r="AF42" s="7"/>
      <c r="AG42" s="7"/>
      <c r="AH42" s="7"/>
      <c r="AI42" s="7"/>
      <c r="AJ42" s="7"/>
      <c r="AK42" s="7"/>
      <c r="AL42" s="7" t="s">
        <v>287</v>
      </c>
      <c r="AM42" s="6"/>
      <c r="AN42" s="7"/>
    </row>
    <row r="43" spans="1:40" ht="14.5" customHeight="1">
      <c r="A43" s="23" t="s">
        <v>15</v>
      </c>
      <c r="B43" s="23" t="s">
        <v>372</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c r="R43" s="9"/>
      <c r="S43" s="5">
        <v>1</v>
      </c>
      <c r="T43" s="5"/>
      <c r="U43" s="5">
        <v>8.8008670000000002</v>
      </c>
      <c r="V43" s="5" t="s">
        <v>34</v>
      </c>
      <c r="W43" s="6"/>
      <c r="X43" s="6" t="s">
        <v>172</v>
      </c>
      <c r="Y43" s="6" t="s">
        <v>90</v>
      </c>
      <c r="Z43" s="19" t="s">
        <v>111</v>
      </c>
      <c r="AA43" s="6"/>
      <c r="AB43" s="6"/>
      <c r="AC43" s="6" t="s">
        <v>413</v>
      </c>
      <c r="AD43" s="6" t="s">
        <v>354</v>
      </c>
      <c r="AE43" s="6"/>
      <c r="AF43" s="6" t="s">
        <v>111</v>
      </c>
      <c r="AG43" s="6" t="s">
        <v>111</v>
      </c>
      <c r="AH43" s="6" t="s">
        <v>111</v>
      </c>
      <c r="AI43" s="6" t="s">
        <v>111</v>
      </c>
      <c r="AJ43" s="6" t="s">
        <v>111</v>
      </c>
      <c r="AK43" s="6" t="s">
        <v>111</v>
      </c>
      <c r="AL43" s="6" t="s">
        <v>111</v>
      </c>
      <c r="AM43" s="48" t="s">
        <v>451</v>
      </c>
      <c r="AN43" s="6"/>
    </row>
    <row r="44" spans="1:40" ht="14.5" customHeight="1">
      <c r="A44" s="24" t="s">
        <v>16</v>
      </c>
      <c r="B44" s="23" t="s">
        <v>373</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R44" s="8"/>
      <c r="S44">
        <v>0.7</v>
      </c>
      <c r="U44">
        <f>0.082201^0.5</f>
        <v>0.2867071676815911</v>
      </c>
      <c r="V44" t="s">
        <v>34</v>
      </c>
      <c r="W44" s="7"/>
      <c r="X44" s="7" t="s">
        <v>161</v>
      </c>
      <c r="Y44" s="7" t="s">
        <v>89</v>
      </c>
      <c r="Z44" s="7" t="s">
        <v>111</v>
      </c>
      <c r="AA44" s="7"/>
      <c r="AB44" s="7"/>
      <c r="AC44" s="6" t="s">
        <v>413</v>
      </c>
      <c r="AD44" s="7" t="s">
        <v>350</v>
      </c>
      <c r="AE44" s="7"/>
      <c r="AF44" s="7" t="s">
        <v>111</v>
      </c>
      <c r="AG44" s="7" t="s">
        <v>111</v>
      </c>
      <c r="AH44" s="7" t="s">
        <v>111</v>
      </c>
      <c r="AI44" s="7" t="s">
        <v>111</v>
      </c>
      <c r="AJ44" s="7" t="s">
        <v>111</v>
      </c>
      <c r="AK44" s="7" t="s">
        <v>111</v>
      </c>
      <c r="AL44" s="7" t="s">
        <v>111</v>
      </c>
      <c r="AM44" s="48" t="s">
        <v>452</v>
      </c>
      <c r="AN44" s="7"/>
    </row>
    <row r="45" spans="1:40" ht="14.5" customHeight="1">
      <c r="A45" s="23" t="s">
        <v>35</v>
      </c>
      <c r="B45" s="23" t="s">
        <v>374</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c r="S45" s="5">
        <v>0.7</v>
      </c>
      <c r="T45" s="5"/>
      <c r="U45" s="5">
        <v>0.19573199999999999</v>
      </c>
      <c r="V45" s="5" t="s">
        <v>34</v>
      </c>
      <c r="W45" s="6"/>
      <c r="X45" s="6" t="s">
        <v>171</v>
      </c>
      <c r="Y45" s="6" t="s">
        <v>89</v>
      </c>
      <c r="Z45" s="6" t="s">
        <v>111</v>
      </c>
      <c r="AA45" s="6"/>
      <c r="AB45" s="6"/>
      <c r="AC45" s="6" t="s">
        <v>408</v>
      </c>
      <c r="AD45" s="6" t="s">
        <v>351</v>
      </c>
      <c r="AE45" s="6"/>
      <c r="AF45" s="6" t="s">
        <v>111</v>
      </c>
      <c r="AG45" s="6" t="s">
        <v>111</v>
      </c>
      <c r="AH45" s="6" t="s">
        <v>111</v>
      </c>
      <c r="AI45" s="6" t="s">
        <v>111</v>
      </c>
      <c r="AJ45" s="6" t="s">
        <v>111</v>
      </c>
      <c r="AK45" s="6" t="s">
        <v>111</v>
      </c>
      <c r="AL45" s="6" t="s">
        <v>111</v>
      </c>
      <c r="AM45" s="48" t="s">
        <v>452</v>
      </c>
      <c r="AN45" s="6"/>
    </row>
    <row r="46" spans="1:40" ht="14.5" customHeight="1">
      <c r="A46" s="24" t="s">
        <v>36</v>
      </c>
      <c r="B46" s="23" t="s">
        <v>373</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R46" s="8"/>
      <c r="S46">
        <v>0.35</v>
      </c>
      <c r="U46">
        <f>0.001142^0.5</f>
        <v>3.3793490497431605E-2</v>
      </c>
      <c r="V46" t="s">
        <v>34</v>
      </c>
      <c r="W46" s="7" t="s">
        <v>307</v>
      </c>
      <c r="X46" s="7" t="s">
        <v>306</v>
      </c>
      <c r="Y46" s="7" t="s">
        <v>89</v>
      </c>
      <c r="Z46" s="7" t="s">
        <v>111</v>
      </c>
      <c r="AA46" s="7"/>
      <c r="AB46" s="7"/>
      <c r="AC46" s="6" t="s">
        <v>408</v>
      </c>
      <c r="AD46" s="6" t="s">
        <v>352</v>
      </c>
      <c r="AE46" s="7"/>
      <c r="AF46" s="7" t="s">
        <v>111</v>
      </c>
      <c r="AG46" s="7" t="s">
        <v>111</v>
      </c>
      <c r="AH46" s="7" t="s">
        <v>111</v>
      </c>
      <c r="AI46" s="7" t="s">
        <v>111</v>
      </c>
      <c r="AJ46" s="7" t="s">
        <v>111</v>
      </c>
      <c r="AK46" s="7" t="s">
        <v>111</v>
      </c>
      <c r="AL46" s="7" t="s">
        <v>111</v>
      </c>
      <c r="AM46" s="48" t="s">
        <v>452</v>
      </c>
      <c r="AN46" s="7"/>
    </row>
    <row r="47" spans="1:40" ht="14.5" customHeight="1">
      <c r="A47" s="5" t="s">
        <v>37</v>
      </c>
      <c r="B47" s="5" t="s">
        <v>376</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161000</v>
      </c>
      <c r="U47" s="11">
        <v>24647.428</v>
      </c>
      <c r="V47" s="5" t="s">
        <v>34</v>
      </c>
      <c r="W47" s="6" t="s">
        <v>125</v>
      </c>
      <c r="X47" s="6"/>
      <c r="Y47" s="6"/>
      <c r="Z47" s="6"/>
      <c r="AA47" s="6"/>
      <c r="AB47" s="6"/>
      <c r="AC47" s="19" t="s">
        <v>323</v>
      </c>
      <c r="AD47" s="6"/>
      <c r="AE47" s="19" t="s">
        <v>324</v>
      </c>
      <c r="AF47" s="6" t="s">
        <v>288</v>
      </c>
      <c r="AG47" s="6"/>
      <c r="AH47" s="35" t="s">
        <v>326</v>
      </c>
      <c r="AI47" s="6"/>
      <c r="AJ47" s="19" t="s">
        <v>289</v>
      </c>
      <c r="AK47" s="6"/>
      <c r="AL47" s="1" t="s">
        <v>461</v>
      </c>
      <c r="AM47" s="48" t="s">
        <v>452</v>
      </c>
      <c r="AN47" s="6" t="s">
        <v>290</v>
      </c>
    </row>
    <row r="48" spans="1:40" ht="14.5" customHeight="1">
      <c r="A48" t="s">
        <v>124</v>
      </c>
      <c r="B48" t="s">
        <v>375</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R48" s="8"/>
      <c r="S48">
        <v>15.968999999999999</v>
      </c>
      <c r="T48">
        <v>-27033</v>
      </c>
      <c r="U48">
        <v>23820</v>
      </c>
      <c r="X48" t="s">
        <v>164</v>
      </c>
      <c r="Y48" t="s">
        <v>166</v>
      </c>
      <c r="Z48" t="s">
        <v>165</v>
      </c>
      <c r="AA48" t="s">
        <v>126</v>
      </c>
      <c r="AC48" s="1" t="s">
        <v>291</v>
      </c>
      <c r="AD48" t="s">
        <v>292</v>
      </c>
      <c r="AE48" s="1" t="s">
        <v>325</v>
      </c>
      <c r="AF48" t="s">
        <v>293</v>
      </c>
      <c r="AG48" t="s">
        <v>294</v>
      </c>
      <c r="AH48" t="s">
        <v>327</v>
      </c>
      <c r="AI48" t="s">
        <v>169</v>
      </c>
      <c r="AJ48" t="s">
        <v>168</v>
      </c>
      <c r="AK48" t="s">
        <v>126</v>
      </c>
      <c r="AL48" t="s">
        <v>167</v>
      </c>
      <c r="AM48" s="14"/>
      <c r="AN48" s="7"/>
    </row>
    <row r="49" spans="1:40" ht="14.5" customHeight="1">
      <c r="A49" s="23" t="s">
        <v>38</v>
      </c>
      <c r="B49" s="23" t="s">
        <v>379</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c r="T49" s="5"/>
      <c r="U49" s="5">
        <v>0.26022304832713755</v>
      </c>
      <c r="V49" s="5" t="s">
        <v>34</v>
      </c>
      <c r="W49" s="5"/>
      <c r="X49" s="5" t="s">
        <v>163</v>
      </c>
      <c r="Y49" s="6" t="s">
        <v>88</v>
      </c>
      <c r="Z49" s="6" t="s">
        <v>88</v>
      </c>
      <c r="AA49" s="6"/>
      <c r="AB49" s="6"/>
      <c r="AC49" s="6" t="s">
        <v>295</v>
      </c>
      <c r="AD49" s="6" t="s">
        <v>353</v>
      </c>
      <c r="AE49" s="6"/>
      <c r="AF49" s="6" t="s">
        <v>123</v>
      </c>
      <c r="AG49" s="6" t="s">
        <v>123</v>
      </c>
      <c r="AH49" s="6" t="s">
        <v>123</v>
      </c>
      <c r="AI49" s="6" t="s">
        <v>123</v>
      </c>
      <c r="AJ49" s="6" t="s">
        <v>123</v>
      </c>
      <c r="AK49" s="6" t="s">
        <v>123</v>
      </c>
      <c r="AL49" s="6" t="s">
        <v>123</v>
      </c>
      <c r="AM49" s="16" t="s">
        <v>122</v>
      </c>
      <c r="AN49" s="6"/>
    </row>
    <row r="50" spans="1:40" ht="14.5" customHeight="1">
      <c r="A50" s="24" t="s">
        <v>39</v>
      </c>
      <c r="B50" s="23" t="s">
        <v>380</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U50">
        <v>0.64312267657992561</v>
      </c>
      <c r="V50" t="s">
        <v>34</v>
      </c>
      <c r="X50" t="s">
        <v>163</v>
      </c>
      <c r="Y50" s="7" t="s">
        <v>88</v>
      </c>
      <c r="Z50" s="7" t="s">
        <v>88</v>
      </c>
      <c r="AA50" s="7"/>
      <c r="AB50" s="7"/>
      <c r="AC50" s="7" t="s">
        <v>296</v>
      </c>
      <c r="AD50" s="6"/>
      <c r="AE50" s="7"/>
      <c r="AF50" s="7" t="s">
        <v>123</v>
      </c>
      <c r="AG50" s="7" t="s">
        <v>123</v>
      </c>
      <c r="AH50" s="7" t="s">
        <v>123</v>
      </c>
      <c r="AI50" s="7" t="s">
        <v>123</v>
      </c>
      <c r="AJ50" s="7" t="s">
        <v>123</v>
      </c>
      <c r="AK50" s="7" t="s">
        <v>123</v>
      </c>
      <c r="AL50" s="7" t="s">
        <v>123</v>
      </c>
      <c r="AM50" s="14" t="s">
        <v>453</v>
      </c>
      <c r="AN50" s="7"/>
    </row>
    <row r="51" spans="1:40" ht="14.5" customHeight="1">
      <c r="A51" s="23" t="s">
        <v>40</v>
      </c>
      <c r="B51" s="23" t="s">
        <v>381</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c r="T51" s="5"/>
      <c r="U51" s="5">
        <v>9.6654275092936809E-2</v>
      </c>
      <c r="V51" s="5" t="s">
        <v>34</v>
      </c>
      <c r="W51" s="5"/>
      <c r="X51" s="5" t="s">
        <v>163</v>
      </c>
      <c r="Y51" s="6" t="s">
        <v>88</v>
      </c>
      <c r="Z51" s="6" t="s">
        <v>88</v>
      </c>
      <c r="AA51" s="6"/>
      <c r="AB51" s="6"/>
      <c r="AC51" s="6"/>
      <c r="AD51" s="6"/>
      <c r="AE51" s="6"/>
      <c r="AF51" s="6" t="s">
        <v>123</v>
      </c>
      <c r="AG51" s="6" t="s">
        <v>123</v>
      </c>
      <c r="AH51" s="6" t="s">
        <v>123</v>
      </c>
      <c r="AI51" s="6" t="s">
        <v>123</v>
      </c>
      <c r="AJ51" s="6" t="s">
        <v>123</v>
      </c>
      <c r="AK51" s="6" t="s">
        <v>123</v>
      </c>
      <c r="AL51" s="6" t="s">
        <v>123</v>
      </c>
      <c r="AM51" s="21" t="s">
        <v>122</v>
      </c>
      <c r="AN51" s="6"/>
    </row>
    <row r="52" spans="1:40" ht="14.5" customHeight="1">
      <c r="A52" s="24" t="s">
        <v>41</v>
      </c>
      <c r="B52" s="23" t="s">
        <v>377</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U52">
        <v>0</v>
      </c>
      <c r="V52" t="s">
        <v>34</v>
      </c>
      <c r="X52" t="s">
        <v>163</v>
      </c>
      <c r="Y52" s="7" t="s">
        <v>88</v>
      </c>
      <c r="Z52" s="7" t="s">
        <v>88</v>
      </c>
      <c r="AA52" s="7"/>
      <c r="AB52" s="7"/>
      <c r="AC52" s="7"/>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378</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c r="T53" s="5"/>
      <c r="U53" s="5">
        <v>0</v>
      </c>
      <c r="V53" s="5" t="s">
        <v>34</v>
      </c>
      <c r="W53" s="5"/>
      <c r="X53" s="5" t="s">
        <v>163</v>
      </c>
      <c r="Y53" s="6" t="s">
        <v>88</v>
      </c>
      <c r="Z53" s="6" t="s">
        <v>88</v>
      </c>
      <c r="AA53" s="6"/>
      <c r="AB53" s="6"/>
      <c r="AC53" s="6"/>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27"/>
      <c r="N54" s="12"/>
      <c r="O54" s="12"/>
      <c r="P54" s="12"/>
      <c r="Q54" s="12"/>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20"/>
      <c r="N55" s="5"/>
      <c r="O55" s="5"/>
      <c r="P55" s="5"/>
      <c r="Q55" s="5"/>
      <c r="R55" s="5"/>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M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20"/>
      <c r="N57" s="5"/>
      <c r="O57" s="5"/>
      <c r="P57" s="5"/>
      <c r="Q57" s="5"/>
      <c r="R57" s="5"/>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M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20"/>
      <c r="N59" s="5"/>
      <c r="O59" s="5"/>
      <c r="P59" s="5"/>
      <c r="Q59" s="5"/>
      <c r="R59" s="5"/>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M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20"/>
      <c r="N61" s="5"/>
      <c r="O61" s="5"/>
      <c r="P61" s="5"/>
      <c r="Q61" s="5"/>
      <c r="R61" s="5"/>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M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20"/>
      <c r="N63" s="5"/>
      <c r="O63" s="5"/>
      <c r="P63" s="5"/>
      <c r="Q63" s="5"/>
      <c r="R63" s="5"/>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M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20"/>
      <c r="N65" s="5"/>
      <c r="O65" s="5"/>
      <c r="P65" s="5"/>
      <c r="Q65" s="5"/>
      <c r="R65" s="5"/>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M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20"/>
      <c r="N67" s="5"/>
      <c r="O67" s="5"/>
      <c r="P67" s="5"/>
      <c r="Q67" s="5"/>
      <c r="R67" s="5"/>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M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20"/>
      <c r="N69" s="5"/>
      <c r="O69" s="5"/>
      <c r="P69" s="5"/>
      <c r="Q69" s="5"/>
      <c r="R69" s="5"/>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M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20"/>
      <c r="N71" s="5"/>
      <c r="O71" s="5"/>
      <c r="P71" s="5"/>
      <c r="Q71" s="5"/>
      <c r="R71" s="5"/>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M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20"/>
      <c r="N73" s="5"/>
      <c r="O73" s="5"/>
      <c r="P73" s="5"/>
      <c r="Q73" s="5"/>
      <c r="R73" s="5"/>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M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20"/>
      <c r="N75" s="5"/>
      <c r="O75" s="5"/>
      <c r="P75" s="5"/>
      <c r="Q75" s="5"/>
      <c r="R75" s="5"/>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M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20"/>
      <c r="N77" s="5"/>
      <c r="O77" s="5"/>
      <c r="P77" s="5"/>
      <c r="Q77" s="5"/>
      <c r="R77" s="5"/>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M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20"/>
      <c r="N79" s="5"/>
      <c r="O79" s="5"/>
      <c r="P79" s="5"/>
      <c r="Q79" s="5"/>
      <c r="R79" s="5"/>
      <c r="S79" s="5"/>
      <c r="T79" s="5"/>
      <c r="U79" s="5"/>
      <c r="V79" s="5" t="s">
        <v>34</v>
      </c>
      <c r="W79" s="6"/>
      <c r="X79" s="6"/>
      <c r="Y79" s="6"/>
      <c r="Z79" s="6"/>
      <c r="AA79" s="6"/>
      <c r="AB79" s="6"/>
      <c r="AC79" s="6"/>
      <c r="AD79" s="6"/>
      <c r="AE79" s="6"/>
      <c r="AF79" s="6"/>
      <c r="AG79" s="6"/>
      <c r="AH79" s="6"/>
      <c r="AI79" s="6"/>
      <c r="AJ79" s="6"/>
      <c r="AK79" s="6"/>
      <c r="AL79" s="6"/>
      <c r="AM79" s="6"/>
      <c r="AN79" s="6"/>
    </row>
  </sheetData>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3" r:id="rId9" xr:uid="{ED5EB351-2DB6-48D4-A8B2-6EB12F62BC77}"/>
    <hyperlink ref="AE48" r:id="rId10" xr:uid="{846992AD-3ACB-4557-A7FA-7B00720CF198}"/>
    <hyperlink ref="AE47" r:id="rId11" display="https://www.argusmedia.com/en/news/2222244-eu-tantalum-prices-rebound-on-higher-input-costs" xr:uid="{B03EDC8A-A85B-4AE1-81A1-8460229585D4}"/>
    <hyperlink ref="AE32" r:id="rId12" xr:uid="{F9134EB4-AF7C-4CC4-BB1D-F4A8A307BE54}"/>
    <hyperlink ref="AE33" r:id="rId13" xr:uid="{E0E0ACF1-2E42-4611-9CCF-374D8A3492D0}"/>
    <hyperlink ref="AC48" r:id="rId14" xr:uid="{9E254A45-F310-4AC5-BD1A-6656B4CE3760}"/>
    <hyperlink ref="AJ47" r:id="rId15" xr:uid="{6B03944F-71E5-41D8-B06A-84DE89DA203B}"/>
    <hyperlink ref="AK38" r:id="rId16" xr:uid="{908B8CEB-0A15-4A26-8D30-F41FB42DECF8}"/>
    <hyperlink ref="AL19" r:id="rId17" display="https://www.mdpi.com/2079-9276/10/9/93/pdf" xr:uid="{6918E342-8074-47B2-B087-613D5AC7C8D0}"/>
    <hyperlink ref="AG39" r:id="rId18" display="https://www.copper.org/publications/newsletters/innovations/2001/08/hydrometallurgy.html" xr:uid="{BF4C9410-63BA-47BC-A63D-15337BE7BC5D}"/>
    <hyperlink ref="AH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20" xr:uid="{0F67CDD1-7035-DC44-9CA6-CA547F4A120E}"/>
    <hyperlink ref="AH7" r:id="rId21" xr:uid="{798E403D-86FA-8F4E-A18B-F39FDE87D1E1}"/>
    <hyperlink ref="AI7" r:id="rId22" xr:uid="{0E247788-8755-934D-922D-DF24A7747C35}"/>
    <hyperlink ref="AG7" r:id="rId23" display="https://www.sciencedirect.com/science/article/pii/S0921344917301817" xr:uid="{00987C5A-86EF-7449-830B-14136FA25644}"/>
    <hyperlink ref="AD7" r:id="rId24" display="https://www.sciencedirect.com/science/article/pii/S0048969718312373" xr:uid="{2FC36872-A372-8149-979C-5C1EB12DAB3C}"/>
    <hyperlink ref="AD8" r:id="rId25" display="https://www.sciencedirect.com/science/article/pii/S0048969718312373" xr:uid="{6485F26B-C8ED-7D47-AA92-D1F7CF8E46F1}"/>
    <hyperlink ref="AD9" r:id="rId26" display="https://www.sciencedirect.com/science/article/pii/S0048969718312373" xr:uid="{D2CF26CA-B025-4C41-899C-2215D4981909}"/>
    <hyperlink ref="AD10" r:id="rId27" display="https://www.sciencedirect.com/science/article/pii/S0048969718312373" xr:uid="{1F472A81-9D59-9340-B578-AD40B57FC5DB}"/>
    <hyperlink ref="AD11" r:id="rId28" display="https://www.sciencedirect.com/science/article/pii/S0048969718312373" xr:uid="{6A858768-DF1D-7A42-9B84-D34C269B492D}"/>
    <hyperlink ref="AJ7" r:id="rId29" xr:uid="{BDB1FBCE-8E5B-E446-9521-78DC3859DF64}"/>
    <hyperlink ref="AJ31" r:id="rId30" display="https://www.recyclingtoday.com/article/battery-council-international-lead-battery-recycling/" xr:uid="{EEE1D733-973D-194D-89E1-ED66138A0CA6}"/>
    <hyperlink ref="AI27" r:id="rId31" xr:uid="{1EBCFBC8-5E0B-3343-B5E4-413BE8F9F076}"/>
    <hyperlink ref="AG17" r:id="rId32" xr:uid="{5BF8B3C9-6734-4540-AB66-56985B2BD4D4}"/>
    <hyperlink ref="AG18" r:id="rId33" xr:uid="{3F6D9065-8733-8048-969F-D3F9B2D846FF}"/>
    <hyperlink ref="AG19" r:id="rId34" xr:uid="{DDC6013A-65C0-C747-8B90-58FABD091EA8}"/>
    <hyperlink ref="AG20" r:id="rId35" xr:uid="{34C61E79-65B5-784B-91E7-D6EFA72E1C16}"/>
    <hyperlink ref="AG21" r:id="rId36" xr:uid="{28856D38-242E-DF4D-A9C7-34619BAC263B}"/>
    <hyperlink ref="AG27" r:id="rId37" xr:uid="{DD334BF5-7CCC-854C-87DB-FD9A495C64E3}"/>
    <hyperlink ref="AG28" r:id="rId38" xr:uid="{960BA8A2-4FFC-D049-A2D2-78ED92322EB5}"/>
    <hyperlink ref="AG29" r:id="rId39" xr:uid="{9776F84E-607F-4340-99D2-0CF5831412A8}"/>
    <hyperlink ref="AG30" r:id="rId40" xr:uid="{E9CAE11E-46BE-D941-AC51-89FBCFAD8F10}"/>
    <hyperlink ref="AG31" r:id="rId41" xr:uid="{08C1E42C-92E1-A54A-9894-BB1716DCEAAE}"/>
    <hyperlink ref="AD27" r:id="rId42" xr:uid="{AB2B8C02-763D-B846-8D3A-C52B9C52ECE4}"/>
    <hyperlink ref="AD28" r:id="rId43" xr:uid="{D83C3CF7-5DCF-3B40-A3CE-426314CA2F28}"/>
    <hyperlink ref="AD29" r:id="rId44" xr:uid="{3658CDFA-B475-A248-8C69-D9B9ABC6614B}"/>
    <hyperlink ref="AD30" r:id="rId45" xr:uid="{8080BCC5-66E2-2349-97CE-9A809D50840E}"/>
    <hyperlink ref="AD31" r:id="rId46" xr:uid="{BBF2DF10-2671-734D-88B6-394D9C60D4A5}"/>
    <hyperlink ref="AI31" r:id="rId47" xr:uid="{F7723C52-BBC3-F24E-AAE4-A9B42CB8045B}"/>
    <hyperlink ref="Z43" r:id="rId48" xr:uid="{324D83B3-AFAE-2543-8E69-C10D887EE7AB}"/>
    <hyperlink ref="AI28" r:id="rId49" xr:uid="{DEC718A9-543E-DA46-97C4-748B0830EED9}"/>
    <hyperlink ref="AI29" r:id="rId50" xr:uid="{841D0090-CE2C-6B4D-8911-C602FC5CA170}"/>
    <hyperlink ref="AI30" r:id="rId51" xr:uid="{EF554BD6-D3AF-2A4B-AB8C-E9433478750A}"/>
    <hyperlink ref="AC23" r:id="rId52" xr:uid="{1F1F9692-265E-EB4A-B340-ADBAE27BB8BE}"/>
    <hyperlink ref="AE23" r:id="rId53" location=":~:text=Whilst%20MLCCs%20are%20susceptible%20to,of%202%20years%20or%20less." xr:uid="{DCBE729B-549B-F249-B4AC-F25B7CAD0B59}"/>
    <hyperlink ref="AL24" r:id="rId54" display="https://www.mdpi.com/2079-9276/10/9/93/pdf" xr:uid="{DE88708D-DBD3-F64C-8229-C156C477DEB1}"/>
    <hyperlink ref="AG22" r:id="rId55" xr:uid="{7E80EC07-8259-D146-8140-8E3DD3B9F6EF}"/>
    <hyperlink ref="AG23" r:id="rId56" xr:uid="{64C4618D-3ED1-094B-B542-0F6DE53871E6}"/>
    <hyperlink ref="AG24" r:id="rId57" xr:uid="{F14A5AEF-9B21-A349-BE04-71F2A55E8274}"/>
    <hyperlink ref="AG25" r:id="rId58" xr:uid="{3D01083B-008E-784D-A8F6-F38011D21DA1}"/>
    <hyperlink ref="AG26" r:id="rId59" xr:uid="{A3B1D1D1-23AC-C74C-B4EC-56A9A594783F}"/>
    <hyperlink ref="AG32" r:id="rId60" display="https://insg.org/wp-content/uploads/2022/02/publist_The-World-Nickel-Factbook-2021.pdf" xr:uid="{7CA7D73C-4B66-8A4E-B88E-797839CD039A}"/>
    <hyperlink ref="AG33" r:id="rId61" display="https://insg.org/wp-content/uploads/2022/02/publist_The-World-Nickel-Factbook-2021.pdf" xr:uid="{8F7902EA-8E88-214B-9383-15F7FF36E6D3}"/>
    <hyperlink ref="AL7" r:id="rId62" xr:uid="{14C6FE71-7E5F-1E4A-A8DC-860088D35D41}"/>
    <hyperlink ref="AL3" r:id="rId63" xr:uid="{A9F76A16-9DB7-C94A-AAE7-15EC57776DC7}"/>
    <hyperlink ref="AL47" r:id="rId64" display="https://ar2019.nornickel.com/pdf/ar/en/commodity-market-overview_platinum.pdf" xr:uid="{7D7A3D60-65BD-444B-9115-C440E32F388F}"/>
    <hyperlink ref="AL32" r:id="rId65" display="https://ar2019.nornickel.com/pdf/ar/en/commodity-market-overview_platinum.pdf" xr:uid="{8C924774-6FC1-E54B-B4C2-A2310983AD39}"/>
    <hyperlink ref="AL33" r:id="rId66" display="https://ar2019.nornickel.com/pdf/ar/en/commodity-market-overview_platinum.pdf" xr:uid="{16889A4C-9FB0-A04C-AAE4-0DE219C6309F}"/>
    <hyperlink ref="AL6" r:id="rId67" location=":~:text=China%20is%20the%20second%20largest,per%20cent%20of%20global%20demand" xr:uid="{4AFFD3CC-8143-A946-B2CA-F37FE48027FD}"/>
    <hyperlink ref="AL35" r:id="rId68" display="https://platinuminvestment.com/supply-and-demand/historic-data" xr:uid="{E7CA6D90-4A04-2948-B955-421E080B4C64}"/>
  </hyperlinks>
  <pageMargins left="0.7" right="0.7" top="0.75" bottom="0.75" header="0.3" footer="0.3"/>
  <pageSetup orientation="portrait" r:id="rId69"/>
  <tableParts count="1">
    <tablePart r:id="rId7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431</v>
      </c>
    </row>
    <row r="2" spans="1:6">
      <c r="A2" t="s">
        <v>173</v>
      </c>
      <c r="B2" t="s">
        <v>313</v>
      </c>
      <c r="D2" t="s">
        <v>432</v>
      </c>
      <c r="E2" t="s">
        <v>314</v>
      </c>
      <c r="F2" s="1" t="s">
        <v>348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424</v>
      </c>
      <c r="H1" t="s">
        <v>423</v>
      </c>
      <c r="I1" t="s">
        <v>425</v>
      </c>
    </row>
    <row r="2" spans="1:9">
      <c r="A2" t="s">
        <v>173</v>
      </c>
      <c r="B2" t="s">
        <v>315</v>
      </c>
      <c r="D2" t="s">
        <v>426</v>
      </c>
      <c r="E2" t="s">
        <v>427</v>
      </c>
      <c r="F2" t="s">
        <v>428</v>
      </c>
      <c r="G2" t="s">
        <v>427</v>
      </c>
      <c r="H2" t="s">
        <v>427</v>
      </c>
      <c r="I2" t="s">
        <v>427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316</v>
      </c>
      <c r="D2" s="1" t="s">
        <v>348</v>
      </c>
      <c r="E2" t="s">
        <v>319</v>
      </c>
      <c r="H2" t="s">
        <v>318</v>
      </c>
      <c r="I2" t="s">
        <v>182</v>
      </c>
      <c r="J2" t="s">
        <v>317</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348</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467</v>
      </c>
      <c r="E1" t="s">
        <v>181</v>
      </c>
      <c r="F1" t="s">
        <v>187</v>
      </c>
    </row>
    <row r="2" spans="1:6">
      <c r="A2" t="s">
        <v>173</v>
      </c>
      <c r="B2" s="1" t="s">
        <v>468</v>
      </c>
      <c r="D2" t="s">
        <v>349</v>
      </c>
      <c r="E2" s="1" t="s">
        <v>468</v>
      </c>
      <c r="F2" s="1" t="s">
        <v>468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D10" sqref="D10"/>
    </sheetView>
  </sheetViews>
  <sheetFormatPr baseColWidth="10" defaultRowHeight="15"/>
  <sheetData>
    <row r="1" spans="1:10" ht="16">
      <c r="A1" s="49" t="s">
        <v>478</v>
      </c>
      <c r="B1" s="49" t="s">
        <v>469</v>
      </c>
      <c r="C1" s="49" t="s">
        <v>470</v>
      </c>
      <c r="D1" s="49" t="s">
        <v>471</v>
      </c>
      <c r="E1" s="49" t="s">
        <v>472</v>
      </c>
      <c r="F1" s="49" t="s">
        <v>473</v>
      </c>
      <c r="G1" s="49" t="s">
        <v>474</v>
      </c>
      <c r="H1" s="49" t="s">
        <v>475</v>
      </c>
      <c r="I1" s="49" t="s">
        <v>476</v>
      </c>
      <c r="J1" s="49" t="s">
        <v>477</v>
      </c>
    </row>
    <row r="2" spans="1:10" ht="16">
      <c r="A2" s="49">
        <v>1991</v>
      </c>
      <c r="B2" s="50">
        <v>1.434685</v>
      </c>
      <c r="C2" s="50">
        <v>1.9120000000000001E-3</v>
      </c>
      <c r="D2" s="50">
        <v>5.1799099999999996</v>
      </c>
      <c r="E2" s="50">
        <v>0.14000000000000001</v>
      </c>
      <c r="F2" s="50">
        <v>1.06</v>
      </c>
      <c r="G2" s="50" t="s">
        <v>479</v>
      </c>
      <c r="H2" s="50" t="s">
        <v>479</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479</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479</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479</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479</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479</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479</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430</v>
      </c>
      <c r="E2" t="s">
        <v>178</v>
      </c>
      <c r="F2" t="s">
        <v>407</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B2" sqref="B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303</v>
      </c>
      <c r="L1" t="s">
        <v>180</v>
      </c>
      <c r="M1" t="s">
        <v>180</v>
      </c>
      <c r="Q1" t="s">
        <v>300</v>
      </c>
    </row>
    <row r="2" spans="1:17">
      <c r="A2" t="s">
        <v>173</v>
      </c>
      <c r="B2" s="1" t="s">
        <v>302</v>
      </c>
      <c r="C2" t="s">
        <v>299</v>
      </c>
      <c r="D2" s="1" t="s">
        <v>192</v>
      </c>
      <c r="E2" t="s">
        <v>301</v>
      </c>
      <c r="F2" t="s">
        <v>301</v>
      </c>
      <c r="H2" t="s">
        <v>304</v>
      </c>
      <c r="L2" t="s">
        <v>299</v>
      </c>
      <c r="M2" s="32"/>
      <c r="Q2" t="s">
        <v>299</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411</v>
      </c>
      <c r="L1" t="s">
        <v>409</v>
      </c>
      <c r="M1" t="s">
        <v>410</v>
      </c>
    </row>
    <row r="2" spans="1:13">
      <c r="A2" t="s">
        <v>173</v>
      </c>
      <c r="B2" s="1"/>
      <c r="D2" s="1" t="s">
        <v>412</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311</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309</v>
      </c>
      <c r="D2" t="s">
        <v>312</v>
      </c>
      <c r="E2" t="s">
        <v>308</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tabSelected="1" workbookViewId="0">
      <selection activeCell="I10" sqref="I10:I17"/>
    </sheetView>
  </sheetViews>
  <sheetFormatPr baseColWidth="10" defaultColWidth="8.83203125" defaultRowHeight="15"/>
  <sheetData>
    <row r="1" spans="1:7">
      <c r="B1" t="s">
        <v>176</v>
      </c>
      <c r="C1" t="s">
        <v>180</v>
      </c>
      <c r="D1" t="s">
        <v>181</v>
      </c>
      <c r="E1" t="s">
        <v>187</v>
      </c>
      <c r="F1" t="s">
        <v>480</v>
      </c>
      <c r="G1" t="s">
        <v>482</v>
      </c>
    </row>
    <row r="2" spans="1:7">
      <c r="A2" t="s">
        <v>173</v>
      </c>
      <c r="B2" s="1" t="s">
        <v>310</v>
      </c>
      <c r="D2" s="1" t="s">
        <v>348</v>
      </c>
      <c r="E2" s="1" t="s">
        <v>310</v>
      </c>
      <c r="F2" s="1" t="s">
        <v>481</v>
      </c>
      <c r="G2" s="1" t="s">
        <v>483</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2023-01-13T21:13:16Z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