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codeName="ThisWorkbook" defaultThemeVersion="166925"/>
  <mc:AlternateContent xmlns:mc="http://schemas.openxmlformats.org/markup-compatibility/2006">
    <mc:Choice Requires="x15">
      <x15ac:absPath xmlns:x15ac="http://schemas.microsoft.com/office/spreadsheetml/2010/11/ac" url="C:\Users\ryter\Dropbox (MIT)\John MIT\Research\generalizationOutside\generalization\data\"/>
    </mc:Choice>
  </mc:AlternateContent>
  <xr:revisionPtr revIDLastSave="0" documentId="13_ncr:1_{A20E5EC0-3FEC-4F3C-AD17-E4A328EAA493}" xr6:coauthVersionLast="36" xr6:coauthVersionMax="47" xr10:uidLastSave="{00000000-0000-0000-0000-000000000000}"/>
  <bookViews>
    <workbookView xWindow="0" yWindow="912" windowWidth="28800" windowHeight="15864" activeTab="3"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1" i="5" l="1"/>
  <c r="P43" i="17" l="1"/>
  <c r="N43" i="17"/>
  <c r="M43" i="17"/>
  <c r="L43" i="17"/>
  <c r="D43" i="17"/>
  <c r="B40" i="17"/>
  <c r="B38" i="17"/>
  <c r="B35" i="17"/>
  <c r="R10" i="17"/>
  <c r="D10" i="17"/>
  <c r="B10" i="17"/>
  <c r="B21" i="16" l="1"/>
  <c r="B20" i="16"/>
  <c r="B19" i="16"/>
  <c r="B18" i="16"/>
  <c r="B17" i="16"/>
  <c r="B16" i="16"/>
  <c r="B15" i="16"/>
  <c r="B14" i="16"/>
  <c r="B13" i="16"/>
  <c r="B12" i="16"/>
  <c r="B11" i="16"/>
  <c r="B10" i="16"/>
  <c r="B9" i="16"/>
  <c r="B8" i="16"/>
  <c r="B7" i="16"/>
  <c r="B6" i="16"/>
  <c r="B4" i="5"/>
  <c r="B3" i="5" s="1"/>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<sst xmlns="http://schemas.openxmlformats.org/spreadsheetml/2006/main" count="612" uniqueCount="357">
  <si>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</si>
  <si>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</si>
  <si>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</si>
  <si>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</si>
  <si>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</si>
  <si>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</si>
  <si>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</si>
  <si>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</si>
  <si>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</si>
  <si>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</si>
  <si>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</si>
  <si>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</si>
  <si>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</si>
  <si>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</si>
  <si>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</si>
  <si>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</si>
  <si>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</si>
  <si>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</si>
  <si>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</si>
  <si>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</si>
  <si>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</si>
  <si>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</si>
  <si>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</si>
  <si>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</si>
  <si>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</si>
  <si>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</si>
  <si>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</si>
  <si>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</si>
  <si>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</si>
  <si>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</si>
  <si>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</si>
  <si>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</si>
  <si>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</si>
  <si>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</si>
  <si>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</si>
  <si>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</si>
  <si>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</si>
  <si>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</si>
  <si>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</si>
  <si>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</si>
  <si>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</si>
  <si>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</si>
  <si>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</si>
  <si>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</si>
  <si>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</si>
  <si>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</si>
  <si>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</si>
  <si>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</si>
  <si>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</si>
  <si>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</si>
  <si>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</si>
  <si>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</si>
  <si>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</si>
  <si>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</si>
  <si>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</si>
  <si>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</si>
  <si>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</si>
  <si>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</si>
  <si>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</si>
  <si>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</si>
  <si>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</si>
  <si>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</si>
  <si>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</si>
  <si>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</si>
  <si>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</si>
  <si>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</si>
  <si>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</si>
  <si>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</si>
  <si>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</si>
  <si>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</si>
  <si>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</si>
  <si>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</si>
  <si>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</si>
  <si>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</si>
  <si>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</si>
  <si>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</si>
  <si>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</si>
  <si>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</si>
  <si>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</si>
  <si>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</si>
  <si>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</si>
  <si>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</si>
  <si>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</si>
  <si>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</si>
  <si>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</si>
  <si>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</si>
  <si>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</si>
  <si>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</si>
  <si>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</si>
  <si>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</si>
  <si>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</si>
  <si>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</si>
  <si>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</si>
  <si>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</si>
  <si>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</si>
  <si>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</si>
  <si>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</si>
  <si>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</si>
  <si>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</si>
  <si>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</si>
  <si>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</si>
  <si>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</si>
  <si>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</si>
  <si>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</si>
  <si>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</si>
  <si>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</si>
  <si>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</si>
  <si>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</si>
  <si>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</si>
  <si>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</si>
  <si>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</si>
  <si>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</si>
  <si>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</si>
  <si>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</si>
  <si>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</si>
  <si>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</si>
  <si>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</si>
  <si>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</si>
  <si>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</si>
  <si>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</si>
  <si>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</si>
  <si>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</si>
  <si>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</si>
  <si>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</si>
  <si>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</si>
  <si>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</si>
  <si>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</si>
  <si>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</si>
  <si>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</si>
  <si>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</si>
  <si>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</si>
  <si>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</si>
  <si>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</si>
  <si>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</si>
  <si>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</si>
  <si>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</si>
  <si>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</si>
  <si>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</si>
  <si>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</si>
  <si>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</si>
  <si>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</si>
  <si>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</si>
  <si>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</si>
  <si>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</si>
  <si>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</si>
  <si>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</si>
  <si>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</si>
  <si>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</si>
  <si>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</si>
  <si>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</si>
  <si>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</si>
  <si>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</si>
  <si>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</si>
  <si>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</si>
  <si>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</si>
  <si>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</si>
  <si>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</si>
  <si>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</si>
  <si>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</si>
  <si>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</si>
  <si>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</si>
  <si>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</si>
  <si>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</si>
  <si>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</si>
  <si>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</si>
  <si>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</si>
  <si>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</si>
  <si>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</si>
  <si>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</si>
  <si>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</si>
  <si>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</si>
  <si>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</si>
  <si>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</si>
  <si>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</si>
  <si>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</si>
  <si>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</si>
  <si>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</si>
  <si>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</si>
  <si>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</si>
  <si>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</si>
  <si>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</si>
  <si>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</si>
  <si>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</si>
  <si>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</si>
  <si>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</si>
  <si>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</si>
  <si>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</si>
  <si>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</si>
  <si>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</si>
  <si>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</si>
  <si>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</si>
  <si>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</si>
  <si>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</si>
  <si>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</si>
  <si>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</si>
  <si>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</si>
  <si>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</si>
  <si>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</si>
  <si>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</si>
  <si>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</si>
  <si>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</si>
  <si>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</si>
  <si>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</si>
  <si>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</si>
  <si>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</si>
  <si>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</si>
  <si>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</si>
  <si>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</si>
  <si>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</si>
  <si>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</si>
  <si>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World gold council for 2010-2019: https://www.gold.org/goldhub/data/gold-demand-by-country, Seeking Alpha 2003-2009: https://seekingalpha.com/article/1461891-is-it-time-to-buy-gold. Assumed 2001-2002 followed the same trend as primary supply</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</si>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</sst>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Te"/>
    <numFmt numFmtId="165" formatCode="0.0000"/>
  </numFmts>
  <fonts count="11">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43">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workbookViewId="0">
      <selection activeCell="D8" sqref="D8"/>
    </sheetView>
  </sheetViews>
  <sheetFormatPr defaultColWidth="8.77734375" defaultRowHeight="14.4"/>
  <cols>
    <col min="1" max="1" width="47.109375" bestFit="1" customWidth="1"/>
  </cols>
  <sheetData>
    <row r="1" spans="1:37" s="38" customFormat="1" ht="34.049999999999997" customHeight="1">
      <c r="A1" s="38" t="s">
        <v>96</v>
      </c>
      <c r="B1" s="38" t="s">
        <v>0</v>
      </c>
      <c r="C1" s="38" t="s">
        <v>1</v>
      </c>
      <c r="D1" s="38" t="s">
        <v>2</v>
      </c>
      <c r="E1" s="38" t="s">
        <v>3</v>
      </c>
      <c r="F1" s="38" t="s">
        <v>4</v>
      </c>
      <c r="G1" s="38" t="s">
        <v>5</v>
      </c>
      <c r="H1" s="38" t="s">
        <v>6</v>
      </c>
      <c r="I1" s="38" t="s">
        <v>7</v>
      </c>
      <c r="J1" s="38" t="s">
        <v>8</v>
      </c>
      <c r="K1" s="38" t="s">
        <v>113</v>
      </c>
      <c r="L1" s="38" t="s">
        <v>115</v>
      </c>
      <c r="M1" s="38" t="s">
        <v>116</v>
      </c>
      <c r="N1" s="38" t="s">
        <v>114</v>
      </c>
      <c r="O1" s="38" t="s">
        <v>122</v>
      </c>
      <c r="P1" s="38" t="s">
        <v>94</v>
      </c>
      <c r="Q1" s="39" t="s">
        <v>353</v>
      </c>
      <c r="R1" s="38" t="s">
        <v>95</v>
      </c>
      <c r="S1" s="38" t="s">
        <v>23</v>
      </c>
      <c r="T1" s="40" t="s">
        <v>12</v>
      </c>
      <c r="U1" s="38" t="s">
        <v>79</v>
      </c>
      <c r="V1" s="38" t="s">
        <v>80</v>
      </c>
      <c r="W1" s="38" t="s">
        <v>81</v>
      </c>
      <c r="X1" s="38" t="s">
        <v>82</v>
      </c>
      <c r="Y1" s="38" t="s">
        <v>83</v>
      </c>
      <c r="Z1" s="38" t="s">
        <v>84</v>
      </c>
      <c r="AA1" s="38" t="s">
        <v>85</v>
      </c>
      <c r="AB1" s="38" t="s">
        <v>86</v>
      </c>
      <c r="AC1" s="38" t="s">
        <v>87</v>
      </c>
      <c r="AD1" s="38" t="s">
        <v>117</v>
      </c>
      <c r="AE1" s="38" t="s">
        <v>118</v>
      </c>
      <c r="AF1" s="38" t="s">
        <v>119</v>
      </c>
      <c r="AG1" s="38" t="s">
        <v>120</v>
      </c>
      <c r="AH1" s="38" t="s">
        <v>121</v>
      </c>
      <c r="AI1" s="38" t="s">
        <v>108</v>
      </c>
      <c r="AJ1" s="38" t="s">
        <v>109</v>
      </c>
      <c r="AK1" s="38" t="s">
        <v>354</v>
      </c>
    </row>
    <row r="2" spans="1:37" ht="14.55" customHeight="1">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6" t="s">
        <v>10</v>
      </c>
      <c r="S2" s="6"/>
      <c r="T2" s="7" t="s">
        <v>13</v>
      </c>
      <c r="U2" s="7"/>
      <c r="V2" s="7"/>
      <c r="W2" s="7" t="s">
        <v>148</v>
      </c>
      <c r="X2" s="7"/>
      <c r="Y2" s="7"/>
      <c r="Z2" s="7"/>
      <c r="AA2" s="7"/>
      <c r="AB2" s="7"/>
      <c r="AC2" s="7"/>
      <c r="AD2" s="7"/>
      <c r="AE2" s="7"/>
      <c r="AF2" s="7"/>
      <c r="AG2" s="7"/>
      <c r="AH2" s="7"/>
      <c r="AI2" s="7"/>
      <c r="AJ2" s="7"/>
      <c r="AK2" s="7"/>
    </row>
    <row r="3" spans="1:37" ht="14.55" customHeight="1">
      <c r="A3" s="8" t="s">
        <v>17</v>
      </c>
      <c r="B3" s="8">
        <v>99671</v>
      </c>
      <c r="C3" s="8">
        <v>1767000</v>
      </c>
      <c r="D3" s="8">
        <v>4.3593999999999999</v>
      </c>
      <c r="E3" s="8"/>
      <c r="F3" s="8"/>
      <c r="G3" s="8">
        <v>97.8</v>
      </c>
      <c r="H3" s="8" t="s">
        <v>177</v>
      </c>
      <c r="I3" s="8">
        <v>2.4049999999999998</v>
      </c>
      <c r="J3" s="19">
        <v>23600</v>
      </c>
      <c r="K3" s="8">
        <v>2441</v>
      </c>
      <c r="L3" s="8">
        <v>30993.75</v>
      </c>
      <c r="M3" s="19">
        <v>13727</v>
      </c>
      <c r="N3" s="8">
        <v>12162</v>
      </c>
      <c r="O3" s="8">
        <v>261405.3</v>
      </c>
      <c r="P3" s="8">
        <v>243</v>
      </c>
      <c r="Q3" s="20">
        <v>260</v>
      </c>
      <c r="R3" s="8">
        <v>298.08800000000002</v>
      </c>
      <c r="S3" s="8" t="s">
        <v>24</v>
      </c>
      <c r="T3" s="9" t="s">
        <v>18</v>
      </c>
      <c r="U3" s="9" t="s">
        <v>168</v>
      </c>
      <c r="V3" s="9" t="s">
        <v>134</v>
      </c>
      <c r="W3" s="9"/>
      <c r="X3" s="9"/>
      <c r="Y3" s="9"/>
      <c r="Z3" s="21" t="s">
        <v>215</v>
      </c>
      <c r="AA3" s="9" t="s">
        <v>216</v>
      </c>
      <c r="AB3" s="21" t="s">
        <v>217</v>
      </c>
      <c r="AC3" s="9"/>
      <c r="AD3" s="9" t="s">
        <v>218</v>
      </c>
      <c r="AE3" s="21" t="s">
        <v>219</v>
      </c>
      <c r="AF3" s="9" t="s">
        <v>220</v>
      </c>
      <c r="AG3" s="9" t="s">
        <v>221</v>
      </c>
      <c r="AH3" s="9" t="s">
        <v>222</v>
      </c>
      <c r="AI3" s="9" t="s">
        <v>223</v>
      </c>
      <c r="AJ3" s="9"/>
      <c r="AK3" s="9"/>
    </row>
    <row r="4" spans="1:37" ht="14.55" customHeight="1">
      <c r="A4" s="6" t="s">
        <v>19</v>
      </c>
      <c r="B4" s="6"/>
      <c r="C4" s="6"/>
      <c r="D4" s="6"/>
      <c r="E4" s="6"/>
      <c r="F4" s="6"/>
      <c r="G4" s="6" t="s">
        <v>179</v>
      </c>
      <c r="H4" s="6"/>
      <c r="I4" s="6" t="s">
        <v>179</v>
      </c>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5" customHeight="1">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8"/>
      <c r="S5" s="8" t="s">
        <v>24</v>
      </c>
      <c r="T5" s="9" t="s">
        <v>21</v>
      </c>
      <c r="U5" s="9" t="s">
        <v>224</v>
      </c>
      <c r="V5" s="9" t="s">
        <v>133</v>
      </c>
      <c r="W5" s="9" t="s">
        <v>151</v>
      </c>
      <c r="X5" s="9"/>
      <c r="Y5" s="9"/>
      <c r="Z5" s="9" t="s">
        <v>225</v>
      </c>
      <c r="AA5" s="21" t="s">
        <v>226</v>
      </c>
      <c r="AB5" s="9" t="s">
        <v>227</v>
      </c>
      <c r="AC5" s="9"/>
      <c r="AD5" s="9" t="s">
        <v>228</v>
      </c>
      <c r="AE5" s="9" t="s">
        <v>229</v>
      </c>
      <c r="AF5" s="9"/>
      <c r="AG5" s="9" t="s">
        <v>230</v>
      </c>
      <c r="AH5" s="9" t="s">
        <v>231</v>
      </c>
      <c r="AI5" s="9" t="s">
        <v>232</v>
      </c>
      <c r="AJ5" s="9"/>
      <c r="AK5" s="9"/>
    </row>
    <row r="6" spans="1:37" ht="14.55" customHeight="1">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6">
        <v>0</v>
      </c>
      <c r="S6" s="6" t="s">
        <v>24</v>
      </c>
      <c r="T6" s="7"/>
      <c r="U6" s="7" t="s">
        <v>164</v>
      </c>
      <c r="V6" s="7" t="s">
        <v>132</v>
      </c>
      <c r="W6" s="7" t="s">
        <v>154</v>
      </c>
      <c r="X6" s="7"/>
      <c r="Y6" s="7"/>
      <c r="Z6" s="7" t="s">
        <v>233</v>
      </c>
      <c r="AA6" s="7" t="s">
        <v>234</v>
      </c>
      <c r="AB6" s="7" t="s">
        <v>235</v>
      </c>
      <c r="AC6" s="7" t="s">
        <v>78</v>
      </c>
      <c r="AD6" s="7" t="s">
        <v>236</v>
      </c>
      <c r="AE6" s="7" t="s">
        <v>237</v>
      </c>
      <c r="AF6" s="7" t="s">
        <v>238</v>
      </c>
      <c r="AG6" s="7" t="s">
        <v>239</v>
      </c>
      <c r="AH6" s="7" t="s">
        <v>240</v>
      </c>
      <c r="AI6" s="7"/>
      <c r="AJ6" s="7"/>
      <c r="AK6" s="7"/>
    </row>
    <row r="7" spans="1:37" ht="14.55" customHeight="1">
      <c r="A7" s="8" t="s">
        <v>26</v>
      </c>
      <c r="B7" s="8">
        <v>0.251</v>
      </c>
      <c r="C7" s="8">
        <v>0.52</v>
      </c>
      <c r="D7" s="14">
        <v>9.9999999999999995E-7</v>
      </c>
      <c r="E7" s="8"/>
      <c r="F7" s="8"/>
      <c r="G7" s="8">
        <v>0.65</v>
      </c>
      <c r="H7" s="8">
        <v>0.49</v>
      </c>
      <c r="I7" s="8">
        <v>14.5</v>
      </c>
      <c r="J7" s="8">
        <v>0.3</v>
      </c>
      <c r="K7" s="8">
        <v>71</v>
      </c>
      <c r="L7" s="8">
        <v>21.2</v>
      </c>
      <c r="M7" s="8">
        <v>60</v>
      </c>
      <c r="N7" s="8">
        <v>0.05</v>
      </c>
      <c r="O7" s="8">
        <v>0.71</v>
      </c>
      <c r="P7" s="8">
        <v>0.06</v>
      </c>
      <c r="Q7" s="20">
        <v>0.4</v>
      </c>
      <c r="R7" s="8">
        <v>0.14000000000000001</v>
      </c>
      <c r="S7" s="8" t="s">
        <v>24</v>
      </c>
      <c r="T7" s="9"/>
      <c r="U7" s="9" t="s">
        <v>165</v>
      </c>
      <c r="V7" s="9" t="s">
        <v>132</v>
      </c>
      <c r="W7" s="9" t="s">
        <v>143</v>
      </c>
      <c r="X7" s="9"/>
      <c r="Y7" s="9"/>
      <c r="Z7" s="9" t="s">
        <v>241</v>
      </c>
      <c r="AA7" s="9" t="s">
        <v>242</v>
      </c>
      <c r="AB7" s="9" t="s">
        <v>243</v>
      </c>
      <c r="AC7" s="9" t="s">
        <v>78</v>
      </c>
      <c r="AD7" s="9" t="s">
        <v>244</v>
      </c>
      <c r="AE7" s="9" t="s">
        <v>245</v>
      </c>
      <c r="AF7" s="9" t="s">
        <v>246</v>
      </c>
      <c r="AG7" s="9" t="s">
        <v>247</v>
      </c>
      <c r="AH7" s="9" t="s">
        <v>240</v>
      </c>
      <c r="AI7" s="9" t="s">
        <v>223</v>
      </c>
      <c r="AJ7" s="9"/>
      <c r="AK7" s="9" t="s">
        <v>248</v>
      </c>
    </row>
    <row r="8" spans="1:37" ht="14.55" customHeight="1">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6">
        <v>0.05</v>
      </c>
      <c r="S8" s="6" t="s">
        <v>24</v>
      </c>
      <c r="T8" s="7"/>
      <c r="U8" s="7" t="s">
        <v>165</v>
      </c>
      <c r="V8" s="7" t="s">
        <v>132</v>
      </c>
      <c r="W8" s="7" t="s">
        <v>144</v>
      </c>
      <c r="X8" s="7"/>
      <c r="Y8" s="7"/>
      <c r="Z8" s="7" t="s">
        <v>249</v>
      </c>
      <c r="AA8" s="7" t="s">
        <v>250</v>
      </c>
      <c r="AB8" s="7" t="s">
        <v>251</v>
      </c>
      <c r="AC8" s="7" t="s">
        <v>78</v>
      </c>
      <c r="AD8" s="7" t="s">
        <v>252</v>
      </c>
      <c r="AE8" s="7" t="s">
        <v>253</v>
      </c>
      <c r="AF8" s="7" t="s">
        <v>254</v>
      </c>
      <c r="AG8" s="7" t="s">
        <v>252</v>
      </c>
      <c r="AH8" s="7" t="s">
        <v>255</v>
      </c>
      <c r="AI8" s="7"/>
      <c r="AJ8" s="7"/>
      <c r="AK8" s="7"/>
    </row>
    <row r="9" spans="1:37" ht="14.55" customHeight="1">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8">
        <v>0</v>
      </c>
      <c r="S9" s="8" t="s">
        <v>24</v>
      </c>
      <c r="T9" s="9"/>
      <c r="U9" s="9" t="s">
        <v>165</v>
      </c>
      <c r="V9" s="9" t="s">
        <v>132</v>
      </c>
      <c r="W9" s="9" t="s">
        <v>145</v>
      </c>
      <c r="X9" s="9"/>
      <c r="Y9" s="9"/>
      <c r="Z9" s="9" t="s">
        <v>256</v>
      </c>
      <c r="AA9" s="9" t="s">
        <v>257</v>
      </c>
      <c r="AB9" s="9" t="s">
        <v>258</v>
      </c>
      <c r="AC9" s="9" t="s">
        <v>78</v>
      </c>
      <c r="AD9" s="9" t="s">
        <v>259</v>
      </c>
      <c r="AE9" s="9" t="s">
        <v>260</v>
      </c>
      <c r="AF9" s="9" t="s">
        <v>261</v>
      </c>
      <c r="AG9" s="9" t="s">
        <v>262</v>
      </c>
      <c r="AH9" s="9" t="s">
        <v>263</v>
      </c>
      <c r="AI9" s="9"/>
      <c r="AJ9" s="9"/>
      <c r="AK9" s="9"/>
    </row>
    <row r="10" spans="1:37" ht="14.55" customHeight="1">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6">
        <f>1-R11-R7-R8</f>
        <v>0.31</v>
      </c>
      <c r="S10" s="6" t="s">
        <v>24</v>
      </c>
      <c r="T10" s="7"/>
      <c r="U10" s="7" t="s">
        <v>165</v>
      </c>
      <c r="V10" s="7" t="s">
        <v>132</v>
      </c>
      <c r="W10" s="7" t="s">
        <v>146</v>
      </c>
      <c r="X10" s="7"/>
      <c r="Y10" s="7"/>
      <c r="Z10" s="7" t="s">
        <v>264</v>
      </c>
      <c r="AA10" s="7" t="s">
        <v>265</v>
      </c>
      <c r="AB10" s="7" t="s">
        <v>266</v>
      </c>
      <c r="AC10" s="7" t="s">
        <v>78</v>
      </c>
      <c r="AD10" s="7" t="s">
        <v>267</v>
      </c>
      <c r="AE10" s="7" t="s">
        <v>268</v>
      </c>
      <c r="AF10" s="7" t="s">
        <v>269</v>
      </c>
      <c r="AG10" s="7"/>
      <c r="AH10" s="7" t="s">
        <v>270</v>
      </c>
      <c r="AI10" s="7"/>
      <c r="AJ10" s="7"/>
      <c r="AK10" s="7"/>
    </row>
    <row r="11" spans="1:37" ht="14.55" customHeight="1">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8">
        <v>0.5</v>
      </c>
      <c r="S11" s="8" t="s">
        <v>24</v>
      </c>
      <c r="T11" s="9"/>
      <c r="U11" s="9" t="s">
        <v>165</v>
      </c>
      <c r="V11" s="9" t="s">
        <v>132</v>
      </c>
      <c r="W11" s="9" t="s">
        <v>147</v>
      </c>
      <c r="X11" s="9"/>
      <c r="Y11" s="9"/>
      <c r="Z11" s="9"/>
      <c r="AA11" s="9"/>
      <c r="AB11" s="9" t="s">
        <v>271</v>
      </c>
      <c r="AC11" s="9" t="s">
        <v>78</v>
      </c>
      <c r="AD11" s="9"/>
      <c r="AE11" s="9" t="s">
        <v>272</v>
      </c>
      <c r="AF11" s="9" t="s">
        <v>273</v>
      </c>
      <c r="AG11" s="9" t="s">
        <v>274</v>
      </c>
      <c r="AH11" s="9" t="s">
        <v>275</v>
      </c>
      <c r="AI11" s="9"/>
      <c r="AJ11" s="9"/>
      <c r="AK11" s="9"/>
    </row>
    <row r="12" spans="1:37" ht="14.55" customHeight="1">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178</v>
      </c>
      <c r="X12" s="7"/>
      <c r="Y12" s="7"/>
      <c r="Z12" s="7"/>
      <c r="AA12" s="7" t="s">
        <v>276</v>
      </c>
      <c r="AB12" s="7" t="s">
        <v>277</v>
      </c>
      <c r="AC12" s="7" t="s">
        <v>107</v>
      </c>
      <c r="AD12" s="7" t="s">
        <v>278</v>
      </c>
      <c r="AE12" s="7" t="s">
        <v>279</v>
      </c>
      <c r="AF12" s="7" t="s">
        <v>280</v>
      </c>
      <c r="AG12" s="7" t="s">
        <v>281</v>
      </c>
      <c r="AH12" s="7" t="s">
        <v>282</v>
      </c>
      <c r="AI12" s="7" t="s">
        <v>223</v>
      </c>
      <c r="AJ12" s="7"/>
      <c r="AK12" s="7" t="s">
        <v>283</v>
      </c>
    </row>
    <row r="13" spans="1:37" ht="14.55" customHeight="1">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178</v>
      </c>
      <c r="X13" s="9"/>
      <c r="Y13" s="9"/>
      <c r="Z13" s="9"/>
      <c r="AA13" s="9"/>
      <c r="AB13" s="9"/>
      <c r="AC13" s="9" t="s">
        <v>107</v>
      </c>
      <c r="AD13" s="9" t="s">
        <v>284</v>
      </c>
      <c r="AE13" s="9" t="s">
        <v>272</v>
      </c>
      <c r="AF13" s="9"/>
      <c r="AG13" s="9"/>
      <c r="AH13" s="9" t="s">
        <v>285</v>
      </c>
      <c r="AI13" s="9"/>
      <c r="AJ13" s="9"/>
      <c r="AK13" s="9" t="s">
        <v>286</v>
      </c>
    </row>
    <row r="14" spans="1:37" ht="14.55" customHeight="1">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178</v>
      </c>
      <c r="X14" s="7"/>
      <c r="Y14" s="7"/>
      <c r="Z14" s="7"/>
      <c r="AA14" s="7"/>
      <c r="AB14" s="7"/>
      <c r="AC14" s="7" t="s">
        <v>107</v>
      </c>
      <c r="AD14" s="7"/>
      <c r="AE14" s="7"/>
      <c r="AF14" s="7"/>
      <c r="AG14" s="7"/>
      <c r="AH14" s="7"/>
      <c r="AI14" s="7"/>
      <c r="AJ14" s="7"/>
      <c r="AK14" s="7" t="s">
        <v>287</v>
      </c>
    </row>
    <row r="15" spans="1:37" ht="14.55" customHeight="1">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5" customHeight="1">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288</v>
      </c>
    </row>
    <row r="17" spans="1:37" ht="14.55" customHeight="1">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8">
        <v>0</v>
      </c>
      <c r="S17" s="8" t="s">
        <v>24</v>
      </c>
      <c r="T17" s="9"/>
      <c r="U17" s="9" t="s">
        <v>110</v>
      </c>
      <c r="V17" s="9" t="s">
        <v>130</v>
      </c>
      <c r="W17" s="9" t="s">
        <v>155</v>
      </c>
      <c r="X17" s="9"/>
      <c r="Y17" s="9"/>
      <c r="Z17" s="9"/>
      <c r="AA17" s="9" t="s">
        <v>289</v>
      </c>
      <c r="AB17" s="9" t="s">
        <v>290</v>
      </c>
      <c r="AC17" s="9" t="s">
        <v>107</v>
      </c>
      <c r="AD17" s="9" t="s">
        <v>291</v>
      </c>
      <c r="AE17" s="9" t="s">
        <v>292</v>
      </c>
      <c r="AF17" s="9" t="s">
        <v>293</v>
      </c>
      <c r="AG17" s="9" t="s">
        <v>294</v>
      </c>
      <c r="AH17" s="9" t="s">
        <v>295</v>
      </c>
      <c r="AI17" s="9" t="s">
        <v>296</v>
      </c>
      <c r="AJ17" s="9"/>
      <c r="AK17" s="9"/>
    </row>
    <row r="18" spans="1:37" ht="14.55" customHeight="1">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6">
        <v>0</v>
      </c>
      <c r="S18" s="6" t="s">
        <v>24</v>
      </c>
      <c r="T18" s="7"/>
      <c r="U18" s="7" t="s">
        <v>110</v>
      </c>
      <c r="V18" s="7" t="s">
        <v>130</v>
      </c>
      <c r="W18" s="7" t="s">
        <v>156</v>
      </c>
      <c r="X18" s="7"/>
      <c r="Y18" s="7"/>
      <c r="Z18" s="23" t="s">
        <v>297</v>
      </c>
      <c r="AA18" s="7" t="s">
        <v>298</v>
      </c>
      <c r="AB18" s="23" t="s">
        <v>299</v>
      </c>
      <c r="AC18" s="7" t="s">
        <v>107</v>
      </c>
      <c r="AD18" s="7" t="s">
        <v>300</v>
      </c>
      <c r="AE18" s="7" t="s">
        <v>301</v>
      </c>
      <c r="AF18" s="7" t="s">
        <v>302</v>
      </c>
      <c r="AG18" s="7" t="s">
        <v>303</v>
      </c>
      <c r="AH18" s="7" t="s">
        <v>304</v>
      </c>
      <c r="AI18" s="7" t="s">
        <v>305</v>
      </c>
      <c r="AJ18" s="7"/>
      <c r="AK18" s="7"/>
    </row>
    <row r="19" spans="1:37" ht="14.55" customHeight="1">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8">
        <v>0</v>
      </c>
      <c r="S19" s="8" t="s">
        <v>24</v>
      </c>
      <c r="T19" s="9"/>
      <c r="U19" s="9" t="s">
        <v>110</v>
      </c>
      <c r="V19" s="9" t="s">
        <v>130</v>
      </c>
      <c r="W19" s="9" t="s">
        <v>158</v>
      </c>
      <c r="X19" s="9"/>
      <c r="Y19" s="9"/>
      <c r="Z19" s="9"/>
      <c r="AA19" s="9"/>
      <c r="AB19" s="9"/>
      <c r="AC19" s="9" t="s">
        <v>107</v>
      </c>
      <c r="AD19" s="9" t="s">
        <v>302</v>
      </c>
      <c r="AE19" s="9" t="s">
        <v>306</v>
      </c>
      <c r="AF19" s="9" t="s">
        <v>307</v>
      </c>
      <c r="AG19" s="9" t="s">
        <v>308</v>
      </c>
      <c r="AH19" s="9" t="s">
        <v>309</v>
      </c>
      <c r="AI19" s="24" t="s">
        <v>310</v>
      </c>
      <c r="AJ19" s="9"/>
      <c r="AK19" s="9"/>
    </row>
    <row r="20" spans="1:37" ht="14.55" customHeight="1">
      <c r="A20" s="6" t="s">
        <v>105</v>
      </c>
      <c r="B20" s="6">
        <v>15</v>
      </c>
      <c r="C20" s="6">
        <v>15</v>
      </c>
      <c r="D20" s="6">
        <v>15</v>
      </c>
      <c r="E20" s="6"/>
      <c r="F20" s="11"/>
      <c r="G20" s="6">
        <v>1</v>
      </c>
      <c r="H20" s="6"/>
      <c r="I20" s="6">
        <v>40</v>
      </c>
      <c r="J20" s="6">
        <v>10</v>
      </c>
      <c r="K20" s="6"/>
      <c r="L20" s="6">
        <v>30</v>
      </c>
      <c r="M20" s="6"/>
      <c r="N20" s="6"/>
      <c r="O20" s="6"/>
      <c r="P20" s="6"/>
      <c r="Q20" s="18"/>
      <c r="R20" s="6">
        <v>4</v>
      </c>
      <c r="S20" s="6" t="s">
        <v>24</v>
      </c>
      <c r="T20" s="7"/>
      <c r="U20" s="7" t="s">
        <v>110</v>
      </c>
      <c r="V20" s="7" t="s">
        <v>130</v>
      </c>
      <c r="W20" s="7" t="s">
        <v>159</v>
      </c>
      <c r="X20" s="7"/>
      <c r="Y20" s="7"/>
      <c r="Z20" s="7" t="s">
        <v>311</v>
      </c>
      <c r="AA20" s="7"/>
      <c r="AB20" s="7"/>
      <c r="AC20" s="7" t="s">
        <v>107</v>
      </c>
      <c r="AD20" s="7" t="s">
        <v>288</v>
      </c>
      <c r="AE20" s="7" t="s">
        <v>312</v>
      </c>
      <c r="AF20" s="7"/>
      <c r="AG20" s="7"/>
      <c r="AH20" s="7"/>
      <c r="AI20" s="7"/>
      <c r="AJ20" s="7"/>
      <c r="AK20" s="7"/>
    </row>
    <row r="21" spans="1:37" ht="14.55" customHeight="1">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8">
        <v>16</v>
      </c>
      <c r="S21" s="8" t="s">
        <v>24</v>
      </c>
      <c r="T21" s="9"/>
      <c r="U21" s="9" t="s">
        <v>110</v>
      </c>
      <c r="V21" s="9" t="s">
        <v>130</v>
      </c>
      <c r="W21" s="9" t="s">
        <v>157</v>
      </c>
      <c r="X21" s="9"/>
      <c r="Y21" s="9"/>
      <c r="Z21" s="9"/>
      <c r="AA21" s="9" t="s">
        <v>313</v>
      </c>
      <c r="AB21" s="9"/>
      <c r="AC21" s="9" t="s">
        <v>107</v>
      </c>
      <c r="AD21" s="9"/>
      <c r="AE21" s="9"/>
      <c r="AF21" s="9" t="s">
        <v>314</v>
      </c>
      <c r="AG21" s="9" t="s">
        <v>315</v>
      </c>
      <c r="AH21" s="9" t="s">
        <v>316</v>
      </c>
      <c r="AI21" s="9" t="s">
        <v>317</v>
      </c>
      <c r="AJ21" s="9"/>
      <c r="AK21" s="9"/>
    </row>
    <row r="22" spans="1:37" ht="14.55" customHeight="1">
      <c r="A22" s="6" t="s">
        <v>135</v>
      </c>
      <c r="B22" s="6">
        <v>0.64749999999999996</v>
      </c>
      <c r="C22" s="6">
        <v>0.64749999999999996</v>
      </c>
      <c r="D22" s="15">
        <v>9.9999999999999995E-7</v>
      </c>
      <c r="E22" s="6"/>
      <c r="F22" s="6"/>
      <c r="G22" s="25">
        <v>0.46</v>
      </c>
      <c r="H22" s="6"/>
      <c r="I22" s="6"/>
      <c r="J22" s="6">
        <v>0.64800000000000002</v>
      </c>
      <c r="K22" s="6"/>
      <c r="L22" s="6"/>
      <c r="M22" s="6"/>
      <c r="N22" s="6"/>
      <c r="O22" s="6"/>
      <c r="P22" s="6"/>
      <c r="Q22" s="26"/>
      <c r="R22" s="6">
        <v>0</v>
      </c>
      <c r="S22" s="6" t="s">
        <v>24</v>
      </c>
      <c r="T22" s="7"/>
      <c r="U22" s="12" t="s">
        <v>183</v>
      </c>
      <c r="V22" s="7"/>
      <c r="W22" s="7" t="s">
        <v>185</v>
      </c>
      <c r="X22" s="7"/>
      <c r="Y22" s="7"/>
      <c r="Z22" s="7"/>
      <c r="AA22" s="7"/>
      <c r="AB22" s="7"/>
      <c r="AC22" s="7" t="s">
        <v>189</v>
      </c>
      <c r="AD22" s="7"/>
      <c r="AE22" s="7"/>
      <c r="AF22" s="7"/>
      <c r="AG22" s="7"/>
      <c r="AH22" s="7"/>
      <c r="AI22" s="7"/>
      <c r="AJ22" s="7"/>
      <c r="AK22" s="6"/>
    </row>
    <row r="23" spans="1:37" ht="14.55" customHeight="1">
      <c r="A23" s="8" t="s">
        <v>136</v>
      </c>
      <c r="B23" s="8">
        <v>0.72899999999999998</v>
      </c>
      <c r="C23" s="8">
        <v>0.72899999999999998</v>
      </c>
      <c r="D23" s="8">
        <v>0.34649999999999997</v>
      </c>
      <c r="E23" s="8"/>
      <c r="F23" s="8"/>
      <c r="G23" s="27">
        <v>0.22</v>
      </c>
      <c r="H23" s="8"/>
      <c r="I23" s="8"/>
      <c r="J23" s="8">
        <v>0.495</v>
      </c>
      <c r="K23" s="8"/>
      <c r="L23" s="8"/>
      <c r="M23" s="8"/>
      <c r="N23" s="8"/>
      <c r="O23" s="8"/>
      <c r="P23" s="8"/>
      <c r="Q23" s="28"/>
      <c r="R23" s="8">
        <v>0</v>
      </c>
      <c r="S23" s="8" t="s">
        <v>24</v>
      </c>
      <c r="T23" s="9"/>
      <c r="U23" s="13" t="s">
        <v>183</v>
      </c>
      <c r="V23" s="9"/>
      <c r="W23" s="9" t="s">
        <v>184</v>
      </c>
      <c r="X23" s="9"/>
      <c r="Y23" s="9"/>
      <c r="Z23" s="9"/>
      <c r="AA23" s="9"/>
      <c r="AB23" s="9"/>
      <c r="AC23" s="9" t="s">
        <v>189</v>
      </c>
      <c r="AD23" s="9"/>
      <c r="AE23" s="9"/>
      <c r="AF23" s="9"/>
      <c r="AG23" s="9"/>
      <c r="AH23" s="9"/>
      <c r="AI23" s="9"/>
      <c r="AJ23" s="9"/>
      <c r="AK23" s="8"/>
    </row>
    <row r="24" spans="1:37" ht="14.55" customHeight="1">
      <c r="A24" s="6" t="s">
        <v>137</v>
      </c>
      <c r="B24" s="6">
        <v>0.76690000000000003</v>
      </c>
      <c r="C24" s="6">
        <v>0.76690000000000003</v>
      </c>
      <c r="D24" s="6">
        <v>0.9</v>
      </c>
      <c r="E24" s="6"/>
      <c r="F24" s="6"/>
      <c r="G24" s="25">
        <v>0.05</v>
      </c>
      <c r="H24" s="6"/>
      <c r="I24" s="6"/>
      <c r="J24" s="6">
        <v>0.13600000000000001</v>
      </c>
      <c r="K24" s="6"/>
      <c r="L24" s="6"/>
      <c r="M24" s="6"/>
      <c r="N24" s="6"/>
      <c r="O24" s="6"/>
      <c r="P24" s="6"/>
      <c r="Q24" s="26"/>
      <c r="R24" s="6">
        <v>0</v>
      </c>
      <c r="S24" s="6" t="s">
        <v>24</v>
      </c>
      <c r="T24" s="7"/>
      <c r="U24" s="12" t="s">
        <v>183</v>
      </c>
      <c r="V24" s="7"/>
      <c r="W24" s="7" t="s">
        <v>188</v>
      </c>
      <c r="X24" s="7"/>
      <c r="Y24" s="7"/>
      <c r="Z24" s="7"/>
      <c r="AA24" s="7"/>
      <c r="AB24" s="7"/>
      <c r="AC24" s="7" t="s">
        <v>189</v>
      </c>
      <c r="AD24" s="7"/>
      <c r="AE24" s="7"/>
      <c r="AF24" s="7"/>
      <c r="AG24" s="7"/>
      <c r="AH24" s="7"/>
      <c r="AI24" s="7"/>
      <c r="AJ24" s="7"/>
      <c r="AK24" s="6"/>
    </row>
    <row r="25" spans="1:37" ht="14.55" customHeight="1">
      <c r="A25" s="8" t="s">
        <v>138</v>
      </c>
      <c r="B25" s="8">
        <v>0.46850000000000003</v>
      </c>
      <c r="C25" s="8">
        <v>0.46850000000000003</v>
      </c>
      <c r="D25" s="8">
        <v>0.2</v>
      </c>
      <c r="E25" s="8"/>
      <c r="F25" s="8"/>
      <c r="G25" s="27">
        <v>0.17</v>
      </c>
      <c r="H25" s="8"/>
      <c r="I25" s="8"/>
      <c r="J25" s="8">
        <v>0.34649999999999997</v>
      </c>
      <c r="K25" s="8"/>
      <c r="L25" s="8"/>
      <c r="M25" s="8"/>
      <c r="N25" s="8"/>
      <c r="O25" s="8"/>
      <c r="P25" s="8"/>
      <c r="Q25" s="28"/>
      <c r="R25" s="8">
        <v>0</v>
      </c>
      <c r="S25" s="8" t="s">
        <v>24</v>
      </c>
      <c r="T25" s="9"/>
      <c r="U25" s="13" t="s">
        <v>183</v>
      </c>
      <c r="V25" s="9"/>
      <c r="W25" s="9" t="s">
        <v>187</v>
      </c>
      <c r="X25" s="9"/>
      <c r="Y25" s="9"/>
      <c r="Z25" s="9"/>
      <c r="AA25" s="9"/>
      <c r="AB25" s="9"/>
      <c r="AC25" s="9" t="s">
        <v>189</v>
      </c>
      <c r="AD25" s="9"/>
      <c r="AE25" s="9"/>
      <c r="AF25" s="9"/>
      <c r="AG25" s="9"/>
      <c r="AH25" s="9"/>
      <c r="AI25" s="9"/>
      <c r="AJ25" s="9"/>
      <c r="AK25" s="8"/>
    </row>
    <row r="26" spans="1:37" ht="14.55" customHeight="1">
      <c r="A26" s="6" t="s">
        <v>139</v>
      </c>
      <c r="B26" s="6">
        <v>0.75</v>
      </c>
      <c r="C26" s="6">
        <v>0.75</v>
      </c>
      <c r="D26" s="6">
        <v>0.9</v>
      </c>
      <c r="E26" s="6"/>
      <c r="F26" s="6"/>
      <c r="G26" s="6"/>
      <c r="H26" s="6"/>
      <c r="I26" s="6"/>
      <c r="J26" s="6">
        <v>0.63700000000000001</v>
      </c>
      <c r="K26" s="6"/>
      <c r="L26" s="6"/>
      <c r="M26" s="6"/>
      <c r="N26" s="6"/>
      <c r="O26" s="6"/>
      <c r="P26" s="6"/>
      <c r="Q26" s="26"/>
      <c r="R26" s="6">
        <v>0.45</v>
      </c>
      <c r="S26" s="6" t="s">
        <v>24</v>
      </c>
      <c r="T26" s="7"/>
      <c r="U26" s="12" t="s">
        <v>183</v>
      </c>
      <c r="V26" s="7"/>
      <c r="W26" s="7" t="s">
        <v>186</v>
      </c>
      <c r="X26" s="7"/>
      <c r="Y26" s="7"/>
      <c r="Z26" s="7"/>
      <c r="AA26" s="7"/>
      <c r="AB26" s="7"/>
      <c r="AC26" s="7" t="s">
        <v>189</v>
      </c>
      <c r="AD26" s="7"/>
      <c r="AE26" s="7"/>
      <c r="AF26" s="7"/>
      <c r="AG26" s="7"/>
      <c r="AH26" s="7"/>
      <c r="AI26" s="7"/>
      <c r="AJ26" s="7"/>
      <c r="AK26" s="6"/>
    </row>
    <row r="27" spans="1:37" ht="14.55" customHeight="1">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8"/>
      <c r="S27" s="8" t="s">
        <v>31</v>
      </c>
      <c r="T27" s="9" t="s">
        <v>71</v>
      </c>
      <c r="U27" s="9" t="s">
        <v>161</v>
      </c>
      <c r="V27" s="9" t="s">
        <v>129</v>
      </c>
      <c r="W27" s="9" t="s">
        <v>141</v>
      </c>
      <c r="X27" s="9"/>
      <c r="Y27" s="9"/>
      <c r="Z27" s="21" t="s">
        <v>318</v>
      </c>
      <c r="AA27" s="9"/>
      <c r="AB27" s="21" t="s">
        <v>319</v>
      </c>
      <c r="AC27" s="9" t="s">
        <v>77</v>
      </c>
      <c r="AD27" s="9"/>
      <c r="AE27" s="9"/>
      <c r="AF27" s="9"/>
      <c r="AG27" s="9"/>
      <c r="AH27" s="9" t="s">
        <v>320</v>
      </c>
      <c r="AI27" s="9"/>
      <c r="AJ27" s="9"/>
      <c r="AK27" s="9"/>
    </row>
    <row r="28" spans="1:37" ht="14.55" customHeight="1">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6"/>
      <c r="S28" s="6" t="s">
        <v>31</v>
      </c>
      <c r="T28" s="7"/>
      <c r="U28" s="7" t="s">
        <v>162</v>
      </c>
      <c r="V28" s="7" t="s">
        <v>128</v>
      </c>
      <c r="W28" s="7" t="s">
        <v>142</v>
      </c>
      <c r="X28" s="7"/>
      <c r="Y28" s="7"/>
      <c r="Z28" s="7" t="s">
        <v>321</v>
      </c>
      <c r="AA28" s="7"/>
      <c r="AB28" s="23" t="s">
        <v>319</v>
      </c>
      <c r="AC28" s="7" t="s">
        <v>77</v>
      </c>
      <c r="AD28" s="7"/>
      <c r="AE28" s="7" t="s">
        <v>322</v>
      </c>
      <c r="AF28" s="7" t="s">
        <v>323</v>
      </c>
      <c r="AG28" s="7"/>
      <c r="AH28" s="7" t="s">
        <v>324</v>
      </c>
      <c r="AI28" s="7"/>
      <c r="AJ28" s="7"/>
      <c r="AK28" s="7"/>
    </row>
    <row r="29" spans="1:37" ht="14.55" customHeight="1">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9"/>
      <c r="X29" s="9"/>
      <c r="Y29" s="9"/>
      <c r="Z29" s="9"/>
      <c r="AA29" s="9"/>
      <c r="AB29" s="9"/>
      <c r="AC29" s="9" t="s">
        <v>77</v>
      </c>
      <c r="AD29" s="9"/>
      <c r="AE29" s="9"/>
      <c r="AF29" s="9"/>
      <c r="AG29" s="9"/>
      <c r="AH29" s="9"/>
      <c r="AI29" s="9"/>
      <c r="AJ29" s="9"/>
      <c r="AK29" s="9"/>
    </row>
    <row r="30" spans="1:37" ht="14.55" customHeight="1">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163</v>
      </c>
      <c r="V30" s="7" t="s">
        <v>132</v>
      </c>
      <c r="W30" s="7" t="s">
        <v>152</v>
      </c>
      <c r="X30" s="7"/>
      <c r="Y30" s="7"/>
      <c r="Z30" s="23" t="s">
        <v>325</v>
      </c>
      <c r="AA30" s="7"/>
      <c r="AB30" s="7"/>
      <c r="AC30" s="7" t="s">
        <v>77</v>
      </c>
      <c r="AD30" s="7" t="s">
        <v>326</v>
      </c>
      <c r="AE30" s="7"/>
      <c r="AF30" s="7"/>
      <c r="AG30" s="7"/>
      <c r="AH30" s="29" t="s">
        <v>327</v>
      </c>
      <c r="AI30" s="7"/>
      <c r="AJ30" s="7"/>
      <c r="AK30" s="7"/>
    </row>
    <row r="31" spans="1:37" ht="14.55" customHeight="1">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8"/>
      <c r="S31" s="8" t="s">
        <v>31</v>
      </c>
      <c r="T31" s="9"/>
      <c r="U31" s="9"/>
      <c r="V31" s="9" t="s">
        <v>131</v>
      </c>
      <c r="W31" s="9" t="s">
        <v>140</v>
      </c>
      <c r="X31" s="9"/>
      <c r="Y31" s="9"/>
      <c r="Z31" s="9"/>
      <c r="AA31" s="9"/>
      <c r="AB31" s="9"/>
      <c r="AC31" s="9" t="s">
        <v>77</v>
      </c>
      <c r="AD31" s="9"/>
      <c r="AE31" s="9"/>
      <c r="AF31" s="9"/>
      <c r="AG31" s="9"/>
      <c r="AH31" s="9"/>
      <c r="AI31" s="9"/>
      <c r="AJ31" s="9"/>
      <c r="AK31" s="9"/>
    </row>
    <row r="32" spans="1:37" ht="14.55" customHeight="1">
      <c r="A32" s="6" t="s">
        <v>32</v>
      </c>
      <c r="B32" s="6">
        <v>0</v>
      </c>
      <c r="C32" s="6">
        <v>0</v>
      </c>
      <c r="D32" s="6">
        <v>1</v>
      </c>
      <c r="E32" s="6"/>
      <c r="F32" s="11"/>
      <c r="G32" s="6">
        <v>1</v>
      </c>
      <c r="H32" s="6">
        <v>1</v>
      </c>
      <c r="I32" s="6">
        <v>1</v>
      </c>
      <c r="J32" s="6">
        <v>0.312</v>
      </c>
      <c r="K32" s="6">
        <v>1</v>
      </c>
      <c r="L32" s="6">
        <v>1</v>
      </c>
      <c r="M32" s="6">
        <v>1</v>
      </c>
      <c r="N32" s="6">
        <v>1</v>
      </c>
      <c r="O32" s="6">
        <v>1</v>
      </c>
      <c r="P32" s="6">
        <v>1</v>
      </c>
      <c r="Q32" s="18">
        <v>1</v>
      </c>
      <c r="R32" s="6"/>
      <c r="S32" s="6" t="s">
        <v>31</v>
      </c>
      <c r="T32" s="7"/>
      <c r="U32" s="7"/>
      <c r="V32" s="7" t="s">
        <v>131</v>
      </c>
      <c r="W32" s="7" t="s">
        <v>140</v>
      </c>
      <c r="X32" s="7"/>
      <c r="Y32" s="7"/>
      <c r="Z32" s="7"/>
      <c r="AA32" s="7"/>
      <c r="AB32" s="7"/>
      <c r="AC32" s="7" t="s">
        <v>77</v>
      </c>
      <c r="AD32" s="7"/>
      <c r="AE32" s="7"/>
      <c r="AF32" s="7"/>
      <c r="AG32" s="7"/>
      <c r="AH32" s="7" t="s">
        <v>222</v>
      </c>
      <c r="AI32" s="7"/>
      <c r="AJ32" s="7"/>
      <c r="AK32" s="7"/>
    </row>
    <row r="33" spans="1:37" ht="14.55" customHeight="1">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8"/>
      <c r="S33" s="8" t="s">
        <v>31</v>
      </c>
      <c r="T33" s="9"/>
      <c r="U33" s="9"/>
      <c r="V33" s="9"/>
      <c r="W33" s="9"/>
      <c r="X33" s="9"/>
      <c r="Y33" s="9"/>
      <c r="Z33" s="9"/>
      <c r="AA33" s="9"/>
      <c r="AB33" s="9" t="s">
        <v>328</v>
      </c>
      <c r="AC33" s="9" t="s">
        <v>77</v>
      </c>
      <c r="AD33" s="9" t="s">
        <v>329</v>
      </c>
      <c r="AE33" s="9"/>
      <c r="AF33" s="9"/>
      <c r="AG33" s="9"/>
      <c r="AH33" s="21" t="s">
        <v>330</v>
      </c>
      <c r="AI33" s="9"/>
      <c r="AJ33" s="9"/>
      <c r="AK33" s="9" t="s">
        <v>331</v>
      </c>
    </row>
    <row r="34" spans="1:37" ht="14.55" customHeight="1">
      <c r="A34" s="6" t="s">
        <v>33</v>
      </c>
      <c r="B34" s="6">
        <v>0</v>
      </c>
      <c r="C34" s="6">
        <v>0</v>
      </c>
      <c r="D34" s="6">
        <v>0</v>
      </c>
      <c r="E34" s="6"/>
      <c r="F34" s="11"/>
      <c r="G34" s="6">
        <v>0</v>
      </c>
      <c r="H34" s="6">
        <v>0</v>
      </c>
      <c r="I34" s="6">
        <v>0</v>
      </c>
      <c r="J34" s="6">
        <v>1.2E-2</v>
      </c>
      <c r="K34" s="6">
        <v>1</v>
      </c>
      <c r="L34" s="6">
        <v>1</v>
      </c>
      <c r="M34" s="6">
        <v>1</v>
      </c>
      <c r="N34" s="6">
        <v>0</v>
      </c>
      <c r="O34" s="6">
        <v>1</v>
      </c>
      <c r="P34" s="6">
        <v>1</v>
      </c>
      <c r="Q34" s="18">
        <v>1</v>
      </c>
      <c r="R34" s="6"/>
      <c r="S34" s="6" t="s">
        <v>31</v>
      </c>
      <c r="T34" s="7"/>
      <c r="U34" s="7"/>
      <c r="V34" s="7"/>
      <c r="W34" s="7"/>
      <c r="X34" s="7"/>
      <c r="Y34" s="7"/>
      <c r="Z34" s="7"/>
      <c r="AA34" s="7"/>
      <c r="AB34" s="7"/>
      <c r="AC34" s="7" t="s">
        <v>77</v>
      </c>
      <c r="AD34" s="23" t="s">
        <v>332</v>
      </c>
      <c r="AE34" s="7"/>
      <c r="AF34" s="7" t="s">
        <v>329</v>
      </c>
      <c r="AG34" s="7"/>
      <c r="AH34" s="7"/>
      <c r="AI34" s="7"/>
      <c r="AJ34" s="7"/>
      <c r="AK34" s="7"/>
    </row>
    <row r="35" spans="1:37" ht="14.55" customHeight="1">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160</v>
      </c>
      <c r="V35" s="9" t="s">
        <v>132</v>
      </c>
      <c r="W35" s="9" t="s">
        <v>153</v>
      </c>
      <c r="X35" s="9"/>
      <c r="Y35" s="9"/>
      <c r="Z35" s="9" t="s">
        <v>333</v>
      </c>
      <c r="AA35" s="9" t="s">
        <v>334</v>
      </c>
      <c r="AB35" s="9" t="s">
        <v>335</v>
      </c>
      <c r="AC35" s="9" t="s">
        <v>91</v>
      </c>
      <c r="AD35" s="9"/>
      <c r="AE35" s="9"/>
      <c r="AF35" s="9" t="s">
        <v>336</v>
      </c>
      <c r="AG35" s="9"/>
      <c r="AH35" s="9" t="s">
        <v>222</v>
      </c>
      <c r="AI35" s="9"/>
      <c r="AJ35" s="9"/>
      <c r="AK35" s="9"/>
    </row>
    <row r="36" spans="1:37" ht="14.55" customHeight="1">
      <c r="A36" s="6" t="s">
        <v>337</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338</v>
      </c>
      <c r="AI36" s="6"/>
      <c r="AJ36" s="6"/>
      <c r="AK36" s="6"/>
    </row>
    <row r="37" spans="1:37" ht="14.55" customHeight="1">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c r="S37" s="8" t="s">
        <v>34</v>
      </c>
      <c r="T37" s="9"/>
      <c r="U37" s="9"/>
      <c r="V37" s="9" t="s">
        <v>92</v>
      </c>
      <c r="W37" s="9" t="s">
        <v>152</v>
      </c>
      <c r="X37" s="9" t="s">
        <v>93</v>
      </c>
      <c r="Y37" s="9"/>
      <c r="Z37" s="9" t="s">
        <v>339</v>
      </c>
      <c r="AA37" s="21" t="s">
        <v>340</v>
      </c>
      <c r="AB37" s="9" t="s">
        <v>217</v>
      </c>
      <c r="AC37" s="9"/>
      <c r="AD37" s="9"/>
      <c r="AE37" s="9"/>
      <c r="AF37" s="9"/>
      <c r="AG37" s="9"/>
      <c r="AH37" s="9"/>
      <c r="AI37" s="9" t="s">
        <v>341</v>
      </c>
      <c r="AJ37" s="9"/>
      <c r="AK37" s="9"/>
    </row>
    <row r="38" spans="1:37" ht="14.55" customHeight="1">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181</v>
      </c>
      <c r="V38" s="7" t="s">
        <v>90</v>
      </c>
      <c r="W38" s="7" t="s">
        <v>112</v>
      </c>
      <c r="X38" s="7"/>
      <c r="Y38" s="7"/>
      <c r="Z38" s="7"/>
      <c r="AA38" s="7"/>
      <c r="AB38" s="7"/>
      <c r="AC38" s="7" t="s">
        <v>112</v>
      </c>
      <c r="AD38" s="7" t="s">
        <v>112</v>
      </c>
      <c r="AE38" s="7" t="s">
        <v>112</v>
      </c>
      <c r="AF38" s="7" t="s">
        <v>112</v>
      </c>
      <c r="AG38" s="7" t="s">
        <v>112</v>
      </c>
      <c r="AH38" s="7" t="s">
        <v>112</v>
      </c>
      <c r="AI38" s="7" t="s">
        <v>112</v>
      </c>
      <c r="AJ38" s="7"/>
      <c r="AK38" s="7"/>
    </row>
    <row r="39" spans="1:37" ht="14.55" customHeight="1">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c r="S39" s="8" t="s">
        <v>34</v>
      </c>
      <c r="T39" s="9"/>
      <c r="U39" s="9" t="s">
        <v>167</v>
      </c>
      <c r="V39" s="9" t="s">
        <v>89</v>
      </c>
      <c r="W39" s="9" t="s">
        <v>112</v>
      </c>
      <c r="X39" s="9"/>
      <c r="Y39" s="9"/>
      <c r="Z39" s="9"/>
      <c r="AA39" s="9"/>
      <c r="AB39" s="9"/>
      <c r="AC39" s="9" t="s">
        <v>112</v>
      </c>
      <c r="AD39" s="9" t="s">
        <v>112</v>
      </c>
      <c r="AE39" s="9" t="s">
        <v>112</v>
      </c>
      <c r="AF39" s="9" t="s">
        <v>112</v>
      </c>
      <c r="AG39" s="9" t="s">
        <v>112</v>
      </c>
      <c r="AH39" s="9" t="s">
        <v>112</v>
      </c>
      <c r="AI39" s="9" t="s">
        <v>112</v>
      </c>
      <c r="AJ39" s="9"/>
      <c r="AK39" s="9"/>
    </row>
    <row r="40" spans="1:37" ht="14.55" customHeight="1">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180</v>
      </c>
      <c r="V40" s="7" t="s">
        <v>89</v>
      </c>
      <c r="W40" s="7" t="s">
        <v>112</v>
      </c>
      <c r="X40" s="7"/>
      <c r="Y40" s="7"/>
      <c r="Z40" s="7"/>
      <c r="AA40" s="7"/>
      <c r="AB40" s="7"/>
      <c r="AC40" s="7" t="s">
        <v>112</v>
      </c>
      <c r="AD40" s="7" t="s">
        <v>112</v>
      </c>
      <c r="AE40" s="7" t="s">
        <v>112</v>
      </c>
      <c r="AF40" s="7" t="s">
        <v>112</v>
      </c>
      <c r="AG40" s="7" t="s">
        <v>112</v>
      </c>
      <c r="AH40" s="7" t="s">
        <v>112</v>
      </c>
      <c r="AI40" s="7" t="s">
        <v>112</v>
      </c>
      <c r="AJ40" s="7"/>
      <c r="AK40" s="7"/>
    </row>
    <row r="41" spans="1:37" ht="14.55" customHeight="1">
      <c r="A41" s="31"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Q41" s="20"/>
      <c r="R41" s="8"/>
      <c r="S41" s="8" t="s">
        <v>34</v>
      </c>
      <c r="T41" s="9"/>
      <c r="U41" s="9" t="s">
        <v>166</v>
      </c>
      <c r="V41" s="9" t="s">
        <v>89</v>
      </c>
      <c r="W41" s="9" t="s">
        <v>112</v>
      </c>
      <c r="X41" s="9"/>
      <c r="Y41" s="9"/>
      <c r="Z41" s="9"/>
      <c r="AA41" s="9"/>
      <c r="AB41" s="9"/>
      <c r="AC41" s="9" t="s">
        <v>112</v>
      </c>
      <c r="AD41" s="9" t="s">
        <v>112</v>
      </c>
      <c r="AE41" s="9" t="s">
        <v>112</v>
      </c>
      <c r="AF41" s="9" t="s">
        <v>112</v>
      </c>
      <c r="AG41" s="9" t="s">
        <v>112</v>
      </c>
      <c r="AH41" s="9" t="s">
        <v>112</v>
      </c>
      <c r="AI41" s="9" t="s">
        <v>112</v>
      </c>
      <c r="AJ41" s="9"/>
      <c r="AK41" s="9"/>
    </row>
    <row r="42" spans="1:37" ht="14.55" customHeight="1">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32">
        <v>11120.835754394531</v>
      </c>
      <c r="S42" s="6" t="s">
        <v>34</v>
      </c>
      <c r="T42" s="7" t="s">
        <v>126</v>
      </c>
      <c r="U42" s="7"/>
      <c r="V42" s="7"/>
      <c r="W42" s="7"/>
      <c r="X42" s="7"/>
      <c r="Y42" s="7"/>
      <c r="Z42" s="23" t="s">
        <v>342</v>
      </c>
      <c r="AA42" s="7"/>
      <c r="AB42" s="23" t="s">
        <v>343</v>
      </c>
      <c r="AC42" s="7" t="s">
        <v>344</v>
      </c>
      <c r="AD42" s="7"/>
      <c r="AE42" s="7"/>
      <c r="AF42" s="7"/>
      <c r="AG42" s="23" t="s">
        <v>345</v>
      </c>
      <c r="AH42" s="7"/>
      <c r="AI42" s="7"/>
      <c r="AJ42" s="7"/>
      <c r="AK42" s="7" t="s">
        <v>346</v>
      </c>
    </row>
    <row r="43" spans="1:37" ht="14.55" customHeight="1">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8"/>
      <c r="S43" s="8"/>
      <c r="T43" s="8"/>
      <c r="U43" s="8" t="s">
        <v>170</v>
      </c>
      <c r="V43" s="8" t="s">
        <v>172</v>
      </c>
      <c r="W43" s="8" t="s">
        <v>171</v>
      </c>
      <c r="X43" s="8" t="s">
        <v>127</v>
      </c>
      <c r="Y43" s="8"/>
      <c r="Z43" s="24" t="s">
        <v>347</v>
      </c>
      <c r="AA43" s="8" t="s">
        <v>348</v>
      </c>
      <c r="AB43" s="24" t="s">
        <v>343</v>
      </c>
      <c r="AC43" s="8" t="s">
        <v>349</v>
      </c>
      <c r="AD43" s="8" t="s">
        <v>350</v>
      </c>
      <c r="AE43" s="8" t="s">
        <v>176</v>
      </c>
      <c r="AF43" s="8" t="s">
        <v>175</v>
      </c>
      <c r="AG43" s="8" t="s">
        <v>174</v>
      </c>
      <c r="AH43" s="8" t="s">
        <v>127</v>
      </c>
      <c r="AI43" s="8" t="s">
        <v>173</v>
      </c>
      <c r="AJ43" s="8"/>
      <c r="AK43" s="9"/>
    </row>
    <row r="44" spans="1:37" ht="14.55" customHeight="1">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169</v>
      </c>
      <c r="V44" s="7" t="s">
        <v>88</v>
      </c>
      <c r="W44" s="7" t="s">
        <v>88</v>
      </c>
      <c r="X44" s="7"/>
      <c r="Y44" s="7"/>
      <c r="Z44" s="7" t="s">
        <v>351</v>
      </c>
      <c r="AA44" s="7"/>
      <c r="AB44" s="7"/>
      <c r="AC44" s="7" t="s">
        <v>124</v>
      </c>
      <c r="AD44" s="7" t="s">
        <v>124</v>
      </c>
      <c r="AE44" s="7" t="s">
        <v>124</v>
      </c>
      <c r="AF44" s="7" t="s">
        <v>124</v>
      </c>
      <c r="AG44" s="7" t="s">
        <v>124</v>
      </c>
      <c r="AH44" s="7" t="s">
        <v>124</v>
      </c>
      <c r="AI44" s="7" t="s">
        <v>124</v>
      </c>
      <c r="AJ44" s="7" t="s">
        <v>123</v>
      </c>
      <c r="AK44" s="7"/>
    </row>
    <row r="45" spans="1:37" ht="14.55" customHeight="1">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169</v>
      </c>
      <c r="V45" s="9" t="s">
        <v>88</v>
      </c>
      <c r="W45" s="9" t="s">
        <v>88</v>
      </c>
      <c r="X45" s="9"/>
      <c r="Y45" s="9"/>
      <c r="Z45" s="9" t="s">
        <v>352</v>
      </c>
      <c r="AA45" s="9"/>
      <c r="AB45" s="9"/>
      <c r="AC45" s="9" t="s">
        <v>124</v>
      </c>
      <c r="AD45" s="9" t="s">
        <v>124</v>
      </c>
      <c r="AE45" s="9" t="s">
        <v>124</v>
      </c>
      <c r="AF45" s="9" t="s">
        <v>124</v>
      </c>
      <c r="AG45" s="9" t="s">
        <v>124</v>
      </c>
      <c r="AH45" s="9" t="s">
        <v>124</v>
      </c>
      <c r="AI45" s="9" t="s">
        <v>124</v>
      </c>
      <c r="AJ45" s="9" t="s">
        <v>123</v>
      </c>
      <c r="AK45" s="9"/>
    </row>
    <row r="46" spans="1:37" ht="14.55" customHeight="1">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169</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5" customHeight="1">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169</v>
      </c>
      <c r="V47" s="9" t="s">
        <v>88</v>
      </c>
      <c r="W47" s="9" t="s">
        <v>88</v>
      </c>
      <c r="X47" s="9"/>
      <c r="Y47" s="9"/>
      <c r="Z47" s="9"/>
      <c r="AA47" s="9"/>
      <c r="AB47" s="9"/>
      <c r="AC47" s="9" t="s">
        <v>124</v>
      </c>
      <c r="AD47" s="9" t="s">
        <v>124</v>
      </c>
      <c r="AE47" s="9" t="s">
        <v>124</v>
      </c>
      <c r="AF47" s="9" t="s">
        <v>124</v>
      </c>
      <c r="AG47" s="9" t="s">
        <v>124</v>
      </c>
      <c r="AH47" s="9" t="s">
        <v>124</v>
      </c>
      <c r="AI47" s="9" t="s">
        <v>124</v>
      </c>
      <c r="AJ47" s="9" t="s">
        <v>123</v>
      </c>
      <c r="AK47" s="9"/>
    </row>
    <row r="48" spans="1:37" ht="14.55" customHeight="1">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6">
        <v>0.27805695142378561</v>
      </c>
      <c r="S48" s="6" t="s">
        <v>34</v>
      </c>
      <c r="T48" s="6"/>
      <c r="U48" s="6" t="s">
        <v>169</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5" customHeight="1">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5" customHeight="1">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5" customHeight="1">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5" customHeight="1">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5" customHeight="1">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5" customHeight="1">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5" customHeight="1">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5" customHeight="1">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5" customHeight="1">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5" customHeight="1">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5" customHeight="1">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5" customHeight="1">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5" customHeight="1">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5" customHeight="1">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5" customHeight="1">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c r="A74" s="35" t="s">
        <v>68</v>
      </c>
      <c r="B74" s="35"/>
      <c r="C74" s="35"/>
      <c r="D74" s="35"/>
      <c r="E74" s="35"/>
      <c r="F74" s="35"/>
      <c r="G74" s="35"/>
      <c r="H74" s="35"/>
      <c r="I74" s="35"/>
      <c r="J74" s="35"/>
      <c r="K74" s="35"/>
      <c r="L74" s="35"/>
      <c r="M74" s="35"/>
      <c r="N74" s="35"/>
      <c r="O74" s="35"/>
      <c r="P74" s="35"/>
      <c r="Q74" s="36"/>
      <c r="R74" s="35"/>
      <c r="S74" s="35" t="s">
        <v>34</v>
      </c>
      <c r="T74" s="37"/>
      <c r="U74" s="37"/>
      <c r="V74" s="37"/>
      <c r="W74" s="37"/>
      <c r="X74" s="37"/>
      <c r="Y74" s="37"/>
      <c r="Z74" s="37"/>
      <c r="AA74" s="37"/>
      <c r="AB74" s="37"/>
      <c r="AC74" s="37"/>
      <c r="AD74" s="37"/>
      <c r="AE74" s="37"/>
      <c r="AF74" s="37"/>
      <c r="AG74" s="37"/>
      <c r="AH74" s="37"/>
      <c r="AI74" s="37"/>
      <c r="AJ74" s="37"/>
      <c r="AK74" s="37"/>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defaultColWidth="8.77734375" defaultRowHeight="14.4"/>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defaultColWidth="8.77734375" defaultRowHeight="14.4"/>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defaultColWidth="8.77734375" defaultRowHeight="14.4"/>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defaultColWidth="8.77734375" defaultRowHeight="14.4"/>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defaultColWidth="8.77734375" defaultRowHeight="14.4"/>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G19" sqref="G19"/>
    </sheetView>
  </sheetViews>
  <sheetFormatPr defaultColWidth="8.77734375" defaultRowHeight="14.4"/>
  <cols>
    <col min="9" max="9" width="29.44140625" bestFit="1" customWidth="1"/>
  </cols>
  <sheetData>
    <row r="1" spans="1:5">
      <c r="B1" t="s">
        <v>190</v>
      </c>
      <c r="C1" t="s">
        <v>191</v>
      </c>
      <c r="D1" t="s">
        <v>194</v>
      </c>
      <c r="E1" t="s">
        <v>197</v>
      </c>
    </row>
    <row r="2" spans="1:5">
      <c r="A2" t="s">
        <v>182</v>
      </c>
      <c r="B2" t="s">
        <v>211</v>
      </c>
      <c r="C2" t="s">
        <v>212</v>
      </c>
      <c r="D2" t="s">
        <v>213</v>
      </c>
      <c r="E2" t="s">
        <v>214</v>
      </c>
    </row>
    <row r="3" spans="1:5">
      <c r="A3">
        <v>2001</v>
      </c>
      <c r="D3" s="5">
        <v>1958.0425618489601</v>
      </c>
      <c r="E3" s="5">
        <v>58.591498999999999</v>
      </c>
    </row>
    <row r="4" spans="1:5">
      <c r="A4">
        <v>2002</v>
      </c>
      <c r="D4" s="5">
        <v>1919.4593854631717</v>
      </c>
      <c r="E4" s="5">
        <v>67.924413999999999</v>
      </c>
    </row>
    <row r="5" spans="1:5">
      <c r="A5">
        <v>2003</v>
      </c>
      <c r="D5" s="5">
        <v>2096.3778424944198</v>
      </c>
      <c r="E5" s="5">
        <v>76.145567</v>
      </c>
    </row>
    <row r="6" spans="1:5">
      <c r="A6">
        <v>2004</v>
      </c>
      <c r="B6">
        <f>C6</f>
        <v>78.5</v>
      </c>
      <c r="C6">
        <v>78.5</v>
      </c>
      <c r="D6" s="5">
        <v>2375.8771057128938</v>
      </c>
      <c r="E6" s="5">
        <v>85.971186000000003</v>
      </c>
    </row>
    <row r="7" spans="1:5">
      <c r="A7">
        <v>2005</v>
      </c>
      <c r="B7">
        <f t="shared" ref="B7:B21" si="0">C7</f>
        <v>90</v>
      </c>
      <c r="C7">
        <v>90</v>
      </c>
      <c r="D7" s="5">
        <v>3256.0443542480489</v>
      </c>
      <c r="E7" s="5">
        <v>96.04539299999999</v>
      </c>
    </row>
    <row r="8" spans="1:5">
      <c r="A8">
        <v>2006</v>
      </c>
      <c r="B8">
        <f t="shared" si="0"/>
        <v>80</v>
      </c>
      <c r="C8">
        <v>80</v>
      </c>
      <c r="D8" s="5">
        <v>4287.9830078124996</v>
      </c>
      <c r="E8" s="5">
        <v>105.140455</v>
      </c>
    </row>
    <row r="9" spans="1:5">
      <c r="A9">
        <v>2007</v>
      </c>
      <c r="B9">
        <f t="shared" si="0"/>
        <v>86.6</v>
      </c>
      <c r="C9">
        <v>86.6</v>
      </c>
      <c r="D9" s="5">
        <v>6010.4877522786455</v>
      </c>
      <c r="E9" s="5">
        <v>121.12909199999999</v>
      </c>
    </row>
    <row r="10" spans="1:5">
      <c r="A10">
        <v>2008</v>
      </c>
      <c r="B10">
        <f t="shared" si="0"/>
        <v>112.8</v>
      </c>
      <c r="C10">
        <v>112.8</v>
      </c>
      <c r="D10" s="5">
        <v>6046.8367309570313</v>
      </c>
      <c r="E10" s="5">
        <v>125.57747800000001</v>
      </c>
    </row>
    <row r="11" spans="1:5">
      <c r="A11">
        <v>2009</v>
      </c>
      <c r="B11">
        <f t="shared" si="0"/>
        <v>95</v>
      </c>
      <c r="C11">
        <v>95</v>
      </c>
      <c r="D11" s="5">
        <v>5452.4385986328125</v>
      </c>
      <c r="E11" s="5">
        <v>99.382306999999997</v>
      </c>
    </row>
    <row r="12" spans="1:5">
      <c r="A12">
        <v>2010</v>
      </c>
      <c r="B12">
        <f t="shared" si="0"/>
        <v>125</v>
      </c>
      <c r="C12">
        <v>125</v>
      </c>
      <c r="D12" s="5">
        <v>4979.4941030649043</v>
      </c>
      <c r="E12" s="5">
        <v>143.25536400000001</v>
      </c>
    </row>
    <row r="13" spans="1:5">
      <c r="A13">
        <v>2011</v>
      </c>
      <c r="B13">
        <f t="shared" si="0"/>
        <v>122.429</v>
      </c>
      <c r="C13">
        <v>122.429</v>
      </c>
      <c r="D13" s="5">
        <v>4948.2326096754823</v>
      </c>
      <c r="E13" s="5">
        <v>177.108566</v>
      </c>
    </row>
    <row r="14" spans="1:5">
      <c r="A14">
        <v>2012</v>
      </c>
      <c r="B14">
        <f t="shared" si="0"/>
        <v>150.1086</v>
      </c>
      <c r="C14">
        <v>150.1086</v>
      </c>
      <c r="D14" s="5">
        <v>5233.7805350167409</v>
      </c>
      <c r="E14" s="5">
        <v>183.31275300000004</v>
      </c>
    </row>
    <row r="15" spans="1:5">
      <c r="A15">
        <v>2013</v>
      </c>
      <c r="B15">
        <f t="shared" si="0"/>
        <v>159.69</v>
      </c>
      <c r="C15">
        <v>159.69</v>
      </c>
      <c r="D15" s="5">
        <v>5540.7611607142853</v>
      </c>
      <c r="E15" s="5">
        <v>172.04403400000001</v>
      </c>
    </row>
    <row r="16" spans="1:5">
      <c r="A16">
        <v>2014</v>
      </c>
      <c r="B16">
        <f t="shared" si="0"/>
        <v>165</v>
      </c>
      <c r="C16">
        <v>165</v>
      </c>
      <c r="D16" s="5">
        <v>5611.9737025669647</v>
      </c>
      <c r="E16" s="5">
        <v>186.019372</v>
      </c>
    </row>
    <row r="17" spans="1:5">
      <c r="A17">
        <v>2015</v>
      </c>
      <c r="B17">
        <f t="shared" si="0"/>
        <v>194</v>
      </c>
      <c r="C17">
        <v>194</v>
      </c>
      <c r="D17" s="5">
        <v>6032.6183919270834</v>
      </c>
      <c r="E17" s="5">
        <v>201.32204200000001</v>
      </c>
    </row>
    <row r="18" spans="1:5">
      <c r="A18">
        <v>2016</v>
      </c>
      <c r="B18">
        <f t="shared" si="0"/>
        <v>195.35410000000002</v>
      </c>
      <c r="C18">
        <v>195.35410000000002</v>
      </c>
      <c r="D18" s="5">
        <v>10903.384212239584</v>
      </c>
      <c r="E18" s="5">
        <v>246.11897900000002</v>
      </c>
    </row>
    <row r="19" spans="1:5">
      <c r="A19">
        <v>2017</v>
      </c>
      <c r="B19">
        <f t="shared" si="0"/>
        <v>211.32310000000004</v>
      </c>
      <c r="C19">
        <v>211.32310000000004</v>
      </c>
      <c r="D19" s="5">
        <v>14657.141308593749</v>
      </c>
      <c r="E19" s="5">
        <v>312.55251800000002</v>
      </c>
    </row>
    <row r="20" spans="1:5">
      <c r="A20">
        <v>2018</v>
      </c>
      <c r="B20">
        <f t="shared" si="0"/>
        <v>253.37480000000002</v>
      </c>
      <c r="C20">
        <v>253.37480000000002</v>
      </c>
      <c r="D20" s="5">
        <v>15786.893098958333</v>
      </c>
      <c r="E20" s="5">
        <v>361.04267200000004</v>
      </c>
    </row>
    <row r="21" spans="1:5">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workbookViewId="0">
      <selection activeCell="D2" sqref="D2"/>
    </sheetView>
  </sheetViews>
  <sheetFormatPr defaultColWidth="8.77734375" defaultRowHeight="14.4"/>
  <cols>
    <col min="2" max="2" width="19.77734375" customWidth="1"/>
    <col min="3" max="3" width="21.33203125" customWidth="1"/>
    <col min="4" max="4" width="17.6640625" customWidth="1"/>
    <col min="5" max="5" width="24" customWidth="1"/>
    <col min="6" max="6" width="21.33203125" customWidth="1"/>
  </cols>
  <sheetData>
    <row r="1" spans="1:9">
      <c r="B1" t="s">
        <v>190</v>
      </c>
      <c r="C1" t="s">
        <v>194</v>
      </c>
      <c r="D1" t="s">
        <v>197</v>
      </c>
      <c r="E1" t="s">
        <v>191</v>
      </c>
      <c r="F1" t="s">
        <v>207</v>
      </c>
    </row>
    <row r="2" spans="1:9">
      <c r="A2" t="s">
        <v>182</v>
      </c>
      <c r="B2" t="s">
        <v>193</v>
      </c>
      <c r="C2" t="s">
        <v>208</v>
      </c>
      <c r="D2" t="s">
        <v>196</v>
      </c>
      <c r="E2" t="s">
        <v>192</v>
      </c>
      <c r="F2" t="s">
        <v>195</v>
      </c>
    </row>
    <row r="3" spans="1:9">
      <c r="A3">
        <v>2001</v>
      </c>
      <c r="B3">
        <v>36692.949911590506</v>
      </c>
      <c r="C3">
        <v>1997.9905450000001</v>
      </c>
      <c r="D3">
        <v>24167.135874890071</v>
      </c>
      <c r="E3">
        <v>23586.24209233735</v>
      </c>
      <c r="F3">
        <v>1997.990544573149</v>
      </c>
      <c r="I3" s="4"/>
    </row>
    <row r="4" spans="1:9">
      <c r="A4">
        <v>2002</v>
      </c>
      <c r="B4">
        <v>37848.563480029639</v>
      </c>
      <c r="C4">
        <v>1842.596871</v>
      </c>
      <c r="D4">
        <v>25796.265334244981</v>
      </c>
      <c r="E4">
        <v>25194.165146347539</v>
      </c>
      <c r="F4">
        <v>1838.4396229051929</v>
      </c>
      <c r="I4" s="4"/>
    </row>
    <row r="5" spans="1:9">
      <c r="A5">
        <v>2003</v>
      </c>
      <c r="B5">
        <v>39032.795796776976</v>
      </c>
      <c r="C5">
        <v>1835.3739820000001</v>
      </c>
      <c r="D5">
        <v>28039.01855706616</v>
      </c>
      <c r="E5">
        <v>27745.08599541587</v>
      </c>
      <c r="F5">
        <v>1907.276112573717</v>
      </c>
      <c r="I5" s="4"/>
    </row>
    <row r="6" spans="1:9">
      <c r="A6">
        <v>2004</v>
      </c>
      <c r="B6">
        <v>41805.11473666539</v>
      </c>
      <c r="C6">
        <v>1999.007353</v>
      </c>
      <c r="D6">
        <v>29971.20629725781</v>
      </c>
      <c r="E6">
        <v>30515.48678321252</v>
      </c>
      <c r="F6">
        <v>2228.4588737757058</v>
      </c>
      <c r="I6" s="4"/>
    </row>
    <row r="7" spans="1:9">
      <c r="A7">
        <v>2005</v>
      </c>
      <c r="B7">
        <v>44267.889348260738</v>
      </c>
      <c r="C7">
        <v>1933.6908249999999</v>
      </c>
      <c r="D7">
        <v>32666.511542675049</v>
      </c>
      <c r="E7">
        <v>32643.722467116389</v>
      </c>
      <c r="F7">
        <v>2382.448420935978</v>
      </c>
      <c r="I7" s="4"/>
    </row>
    <row r="8" spans="1:9">
      <c r="A8">
        <v>2006</v>
      </c>
      <c r="B8">
        <v>47496.510431695337</v>
      </c>
      <c r="C8">
        <v>2554.8448189999999</v>
      </c>
      <c r="D8">
        <v>33941.411133336558</v>
      </c>
      <c r="E8">
        <v>34462.637786284176</v>
      </c>
      <c r="F8">
        <v>3125.505594967824</v>
      </c>
      <c r="I8" s="4"/>
    </row>
    <row r="9" spans="1:9">
      <c r="A9">
        <v>2007</v>
      </c>
      <c r="B9">
        <v>50523.975766098505</v>
      </c>
      <c r="C9">
        <v>2480.7119269999998</v>
      </c>
      <c r="D9">
        <v>38125.836811938731</v>
      </c>
      <c r="E9">
        <v>37969.643535283409</v>
      </c>
      <c r="F9">
        <v>3117.6924239405012</v>
      </c>
      <c r="I9" s="4"/>
    </row>
    <row r="10" spans="1:9">
      <c r="A10">
        <v>2008</v>
      </c>
      <c r="B10">
        <v>51796.681981430542</v>
      </c>
      <c r="C10">
        <v>1928.688547</v>
      </c>
      <c r="D10">
        <v>40157.535936797438</v>
      </c>
      <c r="E10">
        <v>37362.88382821971</v>
      </c>
      <c r="F10">
        <v>2922.3878569951462</v>
      </c>
      <c r="I10" s="4"/>
    </row>
    <row r="11" spans="1:9">
      <c r="A11">
        <v>2009</v>
      </c>
      <c r="B11">
        <v>47647.595349280331</v>
      </c>
      <c r="C11">
        <v>1462.735707</v>
      </c>
      <c r="D11">
        <v>37722.714939577898</v>
      </c>
      <c r="E11">
        <v>34310.548171226808</v>
      </c>
      <c r="F11">
        <v>1906.5541133100689</v>
      </c>
      <c r="I11" s="4"/>
    </row>
    <row r="12" spans="1:9">
      <c r="A12">
        <v>2010</v>
      </c>
      <c r="B12">
        <v>56753.117543155669</v>
      </c>
      <c r="C12">
        <v>1760.3780730000001</v>
      </c>
      <c r="D12">
        <v>42037.512284553821</v>
      </c>
      <c r="E12">
        <v>40964.877386645618</v>
      </c>
      <c r="F12">
        <v>2445.3185389499299</v>
      </c>
      <c r="I12" s="4"/>
    </row>
    <row r="13" spans="1:9">
      <c r="A13">
        <v>2011</v>
      </c>
      <c r="B13">
        <v>62002.864398770726</v>
      </c>
      <c r="C13">
        <v>1744.15533</v>
      </c>
      <c r="D13">
        <v>46046.389963577501</v>
      </c>
      <c r="E13">
        <v>44837.939514223071</v>
      </c>
      <c r="F13">
        <v>2612.789739630387</v>
      </c>
      <c r="I13" s="4"/>
    </row>
    <row r="14" spans="1:9">
      <c r="A14">
        <v>2012</v>
      </c>
      <c r="B14">
        <v>66078.322142422825</v>
      </c>
      <c r="C14">
        <v>1324.5091210000001</v>
      </c>
      <c r="D14">
        <v>47963.674854665776</v>
      </c>
      <c r="E14">
        <v>47385.393635782973</v>
      </c>
      <c r="F14">
        <v>2154.2061262851012</v>
      </c>
      <c r="I14" s="4"/>
    </row>
    <row r="15" spans="1:9">
      <c r="A15">
        <v>2013</v>
      </c>
      <c r="B15">
        <v>70072.125266348477</v>
      </c>
      <c r="C15">
        <v>1079.9049930000001</v>
      </c>
      <c r="D15">
        <v>50607.084465954482</v>
      </c>
      <c r="E15">
        <v>50616.171567437828</v>
      </c>
      <c r="F15">
        <v>1941.4559645999159</v>
      </c>
      <c r="I15" s="4"/>
    </row>
    <row r="16" spans="1:9">
      <c r="A16">
        <v>2014</v>
      </c>
      <c r="B16">
        <v>73716.033463737695</v>
      </c>
      <c r="C16">
        <v>1153.3966969999999</v>
      </c>
      <c r="D16">
        <v>54162.389639146997</v>
      </c>
      <c r="E16">
        <v>54441.448371809187</v>
      </c>
      <c r="F16">
        <v>1931.6562146455269</v>
      </c>
      <c r="I16" s="4"/>
    </row>
    <row r="17" spans="1:9">
      <c r="A17">
        <v>2015</v>
      </c>
      <c r="B17">
        <v>76701.865604324368</v>
      </c>
      <c r="C17">
        <v>1533.278067</v>
      </c>
      <c r="D17">
        <v>57059.219971922008</v>
      </c>
      <c r="E17">
        <v>56457.355204526582</v>
      </c>
      <c r="F17">
        <v>1718.822515501764</v>
      </c>
      <c r="I17" s="4"/>
    </row>
    <row r="18" spans="1:9">
      <c r="A18">
        <v>2016</v>
      </c>
      <c r="B18">
        <v>80735.380132877632</v>
      </c>
      <c r="C18">
        <v>1533.1627209999999</v>
      </c>
      <c r="D18">
        <v>58985.576857823617</v>
      </c>
      <c r="E18">
        <v>59840.904293387277</v>
      </c>
      <c r="F18">
        <v>1638.030008156964</v>
      </c>
      <c r="I18" s="4"/>
    </row>
    <row r="19" spans="1:9">
      <c r="A19">
        <v>2017</v>
      </c>
      <c r="B19">
        <v>84891.170758308959</v>
      </c>
      <c r="C19">
        <v>1776.4595509999999</v>
      </c>
      <c r="D19">
        <v>63536.365395741508</v>
      </c>
      <c r="E19">
        <v>63286.825501539977</v>
      </c>
      <c r="F19">
        <v>1968.820192307692</v>
      </c>
      <c r="I19" s="4"/>
    </row>
    <row r="20" spans="1:9">
      <c r="A20">
        <v>2018</v>
      </c>
      <c r="B20">
        <v>86886.090340495837</v>
      </c>
      <c r="C20">
        <v>1687.8842059999999</v>
      </c>
      <c r="D20">
        <v>63966.904071947458</v>
      </c>
      <c r="E20">
        <v>65227.740682118529</v>
      </c>
      <c r="F20">
        <v>2058.2133831903961</v>
      </c>
      <c r="I20" s="4"/>
    </row>
    <row r="21" spans="1:9">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defaultColWidth="8.77734375" defaultRowHeight="14.4"/>
  <cols>
    <col min="2" max="2" width="12.109375" bestFit="1" customWidth="1"/>
    <col min="3" max="3" width="21.6640625" bestFit="1" customWidth="1"/>
    <col min="4" max="4" width="16.6640625" bestFit="1" customWidth="1"/>
    <col min="6" max="6" width="14.6640625" bestFit="1" customWidth="1"/>
    <col min="7" max="7" width="21.6640625" bestFit="1" customWidth="1"/>
  </cols>
  <sheetData>
    <row r="1" spans="1:14">
      <c r="B1" t="s">
        <v>190</v>
      </c>
      <c r="C1" t="s">
        <v>194</v>
      </c>
      <c r="D1" t="s">
        <v>197</v>
      </c>
      <c r="E1" t="s">
        <v>203</v>
      </c>
      <c r="F1" t="s">
        <v>198</v>
      </c>
      <c r="G1" t="s">
        <v>207</v>
      </c>
    </row>
    <row r="2" spans="1:14">
      <c r="A2" t="s">
        <v>182</v>
      </c>
      <c r="B2" s="1" t="s">
        <v>200</v>
      </c>
      <c r="C2" t="s">
        <v>206</v>
      </c>
      <c r="D2" s="1" t="s">
        <v>202</v>
      </c>
      <c r="F2" s="1" t="s">
        <v>199</v>
      </c>
      <c r="G2" t="s">
        <v>201</v>
      </c>
    </row>
    <row r="3" spans="1:14">
      <c r="A3">
        <v>2001</v>
      </c>
      <c r="B3">
        <v>857999.99999999104</v>
      </c>
      <c r="C3" s="3">
        <f>AVERAGE(C4:C5)</f>
        <v>424.80860100000001</v>
      </c>
      <c r="D3">
        <f t="shared" ref="D3:D21" si="0">F3-E3</f>
        <v>502359.71223021601</v>
      </c>
      <c r="E3">
        <v>349640.28776978399</v>
      </c>
      <c r="F3">
        <v>852000</v>
      </c>
      <c r="G3">
        <f>AVERAGE(G4:G5)</f>
        <v>447.61374899999998</v>
      </c>
    </row>
    <row r="4" spans="1:14">
      <c r="A4">
        <v>2002</v>
      </c>
      <c r="B4">
        <v>906000</v>
      </c>
      <c r="C4">
        <v>421.81073500000002</v>
      </c>
      <c r="D4">
        <f t="shared" si="0"/>
        <v>537230.21582733793</v>
      </c>
      <c r="E4">
        <v>367769.78417266201</v>
      </c>
      <c r="F4">
        <v>905000</v>
      </c>
      <c r="G4" s="2">
        <v>424.685877</v>
      </c>
    </row>
    <row r="5" spans="1:14">
      <c r="A5">
        <v>2003</v>
      </c>
      <c r="B5">
        <v>972000</v>
      </c>
      <c r="C5">
        <v>427.806467</v>
      </c>
      <c r="D5">
        <f t="shared" si="0"/>
        <v>561791.36690647504</v>
      </c>
      <c r="E5">
        <v>409208.63309352502</v>
      </c>
      <c r="F5">
        <v>971000</v>
      </c>
      <c r="G5" s="2">
        <v>470.54162100000002</v>
      </c>
    </row>
    <row r="6" spans="1:14">
      <c r="A6">
        <v>2004</v>
      </c>
      <c r="B6">
        <v>1058000</v>
      </c>
      <c r="C6">
        <v>643.47930599999995</v>
      </c>
      <c r="D6">
        <f t="shared" si="0"/>
        <v>617532.37410072004</v>
      </c>
      <c r="E6">
        <v>445467.62589928001</v>
      </c>
      <c r="F6">
        <v>1063000</v>
      </c>
      <c r="G6" s="2">
        <v>767.02960299999995</v>
      </c>
    </row>
    <row r="7" spans="1:14">
      <c r="A7">
        <v>2005</v>
      </c>
      <c r="B7">
        <v>1132000</v>
      </c>
      <c r="C7">
        <v>438.71921800000001</v>
      </c>
      <c r="D7">
        <f t="shared" si="0"/>
        <v>668863.30935251806</v>
      </c>
      <c r="E7">
        <v>479136.690647482</v>
      </c>
      <c r="F7">
        <v>1148000</v>
      </c>
      <c r="G7" s="2">
        <v>674.22585800000002</v>
      </c>
    </row>
    <row r="8" spans="1:14">
      <c r="A8">
        <v>2006</v>
      </c>
      <c r="B8">
        <v>1230000</v>
      </c>
      <c r="C8">
        <v>371.68281200000001</v>
      </c>
      <c r="D8">
        <f t="shared" si="0"/>
        <v>747553.95683453302</v>
      </c>
      <c r="E8">
        <v>502446.04316546698</v>
      </c>
      <c r="F8">
        <v>1250000</v>
      </c>
      <c r="G8" s="2">
        <v>671.66403600000001</v>
      </c>
    </row>
    <row r="9" spans="1:14">
      <c r="A9">
        <v>2007</v>
      </c>
      <c r="B9">
        <v>1316000</v>
      </c>
      <c r="C9">
        <v>352.816913</v>
      </c>
      <c r="D9">
        <f t="shared" si="0"/>
        <v>801525.17985611595</v>
      </c>
      <c r="E9">
        <v>546474.82014388405</v>
      </c>
      <c r="F9">
        <v>1348000</v>
      </c>
      <c r="G9" s="2">
        <v>688.86588400000005</v>
      </c>
      <c r="J9" s="2"/>
    </row>
    <row r="10" spans="1:14">
      <c r="A10">
        <v>2008</v>
      </c>
      <c r="B10">
        <v>1318000</v>
      </c>
      <c r="C10">
        <v>465.04678100000001</v>
      </c>
      <c r="D10">
        <f t="shared" si="0"/>
        <v>793935.25179856096</v>
      </c>
      <c r="E10">
        <v>549064.74820143904</v>
      </c>
      <c r="F10">
        <v>1343000</v>
      </c>
      <c r="G10" s="2">
        <v>980.35921399999995</v>
      </c>
      <c r="H10" s="2"/>
      <c r="J10" s="2"/>
      <c r="L10" s="2"/>
    </row>
    <row r="11" spans="1:14">
      <c r="A11">
        <v>2009</v>
      </c>
      <c r="B11">
        <v>1226000</v>
      </c>
      <c r="C11">
        <v>355.09328699999998</v>
      </c>
      <c r="D11">
        <f t="shared" si="0"/>
        <v>710654.67625899299</v>
      </c>
      <c r="E11">
        <v>528345.32374100701</v>
      </c>
      <c r="F11">
        <v>1239000</v>
      </c>
      <c r="G11" s="2">
        <v>589.88204900000005</v>
      </c>
      <c r="H11" s="2"/>
      <c r="J11" s="2"/>
      <c r="L11" s="2"/>
      <c r="N11" s="2"/>
    </row>
    <row r="12" spans="1:14">
      <c r="A12">
        <v>2010</v>
      </c>
      <c r="B12">
        <v>1398000</v>
      </c>
      <c r="C12">
        <v>357.09431999999998</v>
      </c>
      <c r="D12">
        <f t="shared" si="0"/>
        <v>870985.61151079205</v>
      </c>
      <c r="E12">
        <v>562014.38848920795</v>
      </c>
      <c r="F12">
        <v>1433000</v>
      </c>
      <c r="G12" s="2">
        <v>717.75586199999998</v>
      </c>
      <c r="H12" s="2"/>
      <c r="J12" s="2"/>
      <c r="L12" s="2"/>
      <c r="N12" s="2"/>
    </row>
    <row r="13" spans="1:14">
      <c r="A13">
        <v>2011</v>
      </c>
      <c r="B13">
        <v>1484000</v>
      </c>
      <c r="C13">
        <v>364.30087800000001</v>
      </c>
      <c r="D13">
        <f t="shared" si="0"/>
        <v>934546.762589928</v>
      </c>
      <c r="E13">
        <v>603453.237410072</v>
      </c>
      <c r="F13">
        <v>1538000</v>
      </c>
      <c r="G13" s="2">
        <v>818.573082</v>
      </c>
      <c r="H13" s="2"/>
      <c r="J13" s="2"/>
      <c r="L13" s="2"/>
      <c r="N13" s="2"/>
    </row>
    <row r="14" spans="1:14">
      <c r="A14">
        <v>2012</v>
      </c>
      <c r="B14">
        <f>(B13+B15)/2</f>
        <v>1514300</v>
      </c>
      <c r="C14">
        <v>261.788614</v>
      </c>
      <c r="D14">
        <f t="shared" si="0"/>
        <v>948776.97841726698</v>
      </c>
      <c r="E14">
        <v>611223.02158273302</v>
      </c>
      <c r="F14">
        <v>1560000</v>
      </c>
      <c r="G14">
        <v>697.02143899999999</v>
      </c>
      <c r="H14" s="2"/>
      <c r="J14" s="2"/>
      <c r="L14" s="2"/>
      <c r="N14" s="2"/>
    </row>
    <row r="15" spans="1:14">
      <c r="A15">
        <v>2013</v>
      </c>
      <c r="B15">
        <v>1544600</v>
      </c>
      <c r="C15">
        <v>203.18601000000001</v>
      </c>
      <c r="D15">
        <f t="shared" si="0"/>
        <v>1049136.690647484</v>
      </c>
      <c r="E15">
        <v>600863.30935251596</v>
      </c>
      <c r="F15">
        <v>1650000</v>
      </c>
      <c r="G15">
        <v>655.78911400000004</v>
      </c>
      <c r="H15" s="2"/>
      <c r="J15" s="2"/>
      <c r="L15" s="2"/>
      <c r="N15" s="2"/>
    </row>
    <row r="16" spans="1:14">
      <c r="A16">
        <v>2014</v>
      </c>
      <c r="B16">
        <v>1551500</v>
      </c>
      <c r="C16">
        <v>218.00930500000001</v>
      </c>
      <c r="D16">
        <f t="shared" si="0"/>
        <v>1062366.906474821</v>
      </c>
      <c r="E16">
        <v>608633.09352517896</v>
      </c>
      <c r="F16">
        <v>1671000</v>
      </c>
      <c r="G16">
        <v>625.94569000000001</v>
      </c>
      <c r="H16" s="2"/>
      <c r="J16" s="2"/>
      <c r="L16" s="2"/>
      <c r="N16" s="2"/>
    </row>
    <row r="17" spans="1:14">
      <c r="A17">
        <v>2015</v>
      </c>
      <c r="B17">
        <v>1505800</v>
      </c>
      <c r="C17">
        <v>358.61809</v>
      </c>
      <c r="D17">
        <f t="shared" si="0"/>
        <v>1043446.043165468</v>
      </c>
      <c r="E17">
        <v>577553.95683453197</v>
      </c>
      <c r="F17">
        <v>1621000</v>
      </c>
      <c r="G17">
        <v>455.83717999999999</v>
      </c>
      <c r="H17" s="2"/>
      <c r="J17" s="2"/>
      <c r="L17" s="2"/>
      <c r="N17" s="2"/>
    </row>
    <row r="18" spans="1:14">
      <c r="A18">
        <v>2016</v>
      </c>
      <c r="B18">
        <v>1520000</v>
      </c>
      <c r="C18">
        <v>408.31106399999999</v>
      </c>
      <c r="D18">
        <f t="shared" si="0"/>
        <v>1048856.115107914</v>
      </c>
      <c r="E18">
        <v>580143.88489208603</v>
      </c>
      <c r="F18">
        <v>1629000</v>
      </c>
      <c r="G18">
        <v>466.806218</v>
      </c>
      <c r="H18" s="2"/>
      <c r="J18" s="2"/>
      <c r="L18" s="2"/>
      <c r="N18" s="2"/>
    </row>
    <row r="19" spans="1:14">
      <c r="A19">
        <v>2017</v>
      </c>
      <c r="B19">
        <v>1633400</v>
      </c>
      <c r="C19">
        <v>494.15014000000002</v>
      </c>
      <c r="D19">
        <f t="shared" si="0"/>
        <v>1092287.769784173</v>
      </c>
      <c r="E19">
        <v>639712.230215827</v>
      </c>
      <c r="F19">
        <v>1732000</v>
      </c>
      <c r="G19">
        <v>597.59132699999998</v>
      </c>
      <c r="H19" s="2"/>
      <c r="J19" s="2"/>
      <c r="L19" s="2"/>
      <c r="N19" s="2"/>
    </row>
    <row r="20" spans="1:14">
      <c r="A20">
        <v>2018</v>
      </c>
      <c r="B20">
        <v>1708400</v>
      </c>
      <c r="C20">
        <v>482.72191099999998</v>
      </c>
      <c r="D20">
        <f t="shared" si="0"/>
        <v>1140618.7050359719</v>
      </c>
      <c r="E20">
        <v>673381.29496402806</v>
      </c>
      <c r="F20">
        <v>1814000</v>
      </c>
      <c r="G20">
        <v>678.44844699999999</v>
      </c>
      <c r="H20" s="2"/>
      <c r="J20" s="2"/>
      <c r="L20" s="2"/>
      <c r="N20" s="2"/>
    </row>
    <row r="21" spans="1:14">
      <c r="A21">
        <v>2019</v>
      </c>
      <c r="B21">
        <v>1767500</v>
      </c>
      <c r="C21">
        <v>480</v>
      </c>
      <c r="D21">
        <f t="shared" si="0"/>
        <v>1159359.712230216</v>
      </c>
      <c r="E21">
        <v>709640.28776978399</v>
      </c>
      <c r="F21">
        <v>1869000</v>
      </c>
      <c r="G21">
        <v>670</v>
      </c>
      <c r="H21" s="2"/>
      <c r="J21" s="2"/>
      <c r="N21" s="2"/>
    </row>
    <row r="22" spans="1:14">
      <c r="H22" s="2"/>
    </row>
    <row r="23" spans="1:14">
      <c r="H23" s="2"/>
    </row>
    <row r="24" spans="1:14">
      <c r="H24" s="2"/>
    </row>
    <row r="25" spans="1:14">
      <c r="H25" s="2"/>
    </row>
    <row r="26" spans="1:14">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25"/>
  <sheetViews>
    <sheetView tabSelected="1" workbookViewId="0">
      <selection activeCell="H19" sqref="H19"/>
    </sheetView>
  </sheetViews>
  <sheetFormatPr defaultColWidth="8.77734375" defaultRowHeight="14.4"/>
  <cols>
    <col min="3" max="3" width="13.77734375" bestFit="1" customWidth="1"/>
    <col min="5" max="5" width="11.109375" bestFit="1" customWidth="1"/>
  </cols>
  <sheetData>
    <row r="1" spans="1:17">
      <c r="B1" t="s">
        <v>190</v>
      </c>
      <c r="C1" t="s">
        <v>194</v>
      </c>
      <c r="D1" t="s">
        <v>197</v>
      </c>
      <c r="E1" t="s">
        <v>203</v>
      </c>
      <c r="F1" t="s">
        <v>198</v>
      </c>
      <c r="G1" t="s">
        <v>207</v>
      </c>
      <c r="M1" t="s">
        <v>194</v>
      </c>
      <c r="Q1" t="s">
        <v>356</v>
      </c>
    </row>
    <row r="2" spans="1:17">
      <c r="A2" t="s">
        <v>182</v>
      </c>
      <c r="B2" s="1" t="s">
        <v>210</v>
      </c>
      <c r="C2" t="s">
        <v>355</v>
      </c>
      <c r="D2" s="1" t="s">
        <v>209</v>
      </c>
      <c r="F2" s="1"/>
      <c r="M2" s="42"/>
      <c r="Q2" t="s">
        <v>355</v>
      </c>
    </row>
    <row r="3" spans="1:17">
      <c r="A3">
        <v>2001</v>
      </c>
      <c r="B3">
        <f>B4*D3/D4</f>
        <v>2.6211738386810759</v>
      </c>
      <c r="C3">
        <v>13567145.704704</v>
      </c>
      <c r="D3">
        <v>2.56</v>
      </c>
      <c r="M3">
        <v>384.62169599999999</v>
      </c>
      <c r="Q3">
        <v>11873993.704704</v>
      </c>
    </row>
    <row r="4" spans="1:17">
      <c r="A4">
        <v>2002</v>
      </c>
      <c r="B4">
        <f>B5*D4/D5</f>
        <v>2.6109348783737278</v>
      </c>
      <c r="C4" s="42">
        <v>15262357.847399998</v>
      </c>
      <c r="D4">
        <v>2.5499999999999998</v>
      </c>
      <c r="M4" s="42">
        <v>432.68009999999998</v>
      </c>
      <c r="Q4">
        <v>13567145.704704</v>
      </c>
    </row>
    <row r="5" spans="1:17">
      <c r="A5">
        <v>2003</v>
      </c>
      <c r="B5">
        <v>2.6006959180663798</v>
      </c>
      <c r="C5" s="42">
        <v>17509167.024</v>
      </c>
      <c r="D5">
        <v>2.54</v>
      </c>
      <c r="M5" s="42">
        <v>496.37599999999998</v>
      </c>
      <c r="Q5">
        <v>15252034.346915999</v>
      </c>
    </row>
    <row r="6" spans="1:17">
      <c r="A6">
        <v>2004</v>
      </c>
      <c r="B6">
        <v>3.0508626846620399</v>
      </c>
      <c r="C6" s="42">
        <v>19170113.862</v>
      </c>
      <c r="D6">
        <v>2.42</v>
      </c>
      <c r="M6" s="42">
        <v>543.46299999999997</v>
      </c>
      <c r="Q6">
        <v>15749019.786006</v>
      </c>
    </row>
    <row r="7" spans="1:17">
      <c r="A7">
        <v>2005</v>
      </c>
      <c r="B7">
        <v>3.1113771591266901</v>
      </c>
      <c r="C7" s="42">
        <v>20163704.839200001</v>
      </c>
      <c r="D7">
        <v>2.48</v>
      </c>
      <c r="M7" s="42">
        <v>571.63080000000002</v>
      </c>
      <c r="Q7">
        <v>15122391.179784</v>
      </c>
    </row>
    <row r="8" spans="1:17">
      <c r="A8">
        <v>2006</v>
      </c>
      <c r="B8">
        <v>3.09207937561865</v>
      </c>
      <c r="C8" s="42">
        <v>26550626.9232</v>
      </c>
      <c r="D8">
        <v>2.37</v>
      </c>
      <c r="M8" s="42">
        <v>752.69680000000005</v>
      </c>
      <c r="Q8">
        <v>20608702.998528</v>
      </c>
    </row>
    <row r="9" spans="1:17">
      <c r="A9">
        <v>2007</v>
      </c>
      <c r="B9">
        <v>3.1150351404490899</v>
      </c>
      <c r="C9" s="42">
        <v>29721205.7214</v>
      </c>
      <c r="D9">
        <v>2.35</v>
      </c>
      <c r="M9" s="42">
        <v>842.58109999999999</v>
      </c>
      <c r="Q9">
        <v>23289317.400419999</v>
      </c>
    </row>
    <row r="10" spans="1:17" ht="18">
      <c r="A10">
        <v>2008</v>
      </c>
      <c r="B10">
        <v>3.7342289806146298</v>
      </c>
      <c r="C10" s="42">
        <v>35898208.704000004</v>
      </c>
      <c r="D10">
        <v>2.2799999999999998</v>
      </c>
      <c r="H10" s="41"/>
      <c r="M10" s="42">
        <v>1017.696</v>
      </c>
      <c r="Q10">
        <v>26830921.217274003</v>
      </c>
    </row>
    <row r="11" spans="1:17" ht="18">
      <c r="A11">
        <v>2009</v>
      </c>
      <c r="B11">
        <v>3.6116350854505699</v>
      </c>
      <c r="C11" s="42">
        <v>40099553.747999996</v>
      </c>
      <c r="D11">
        <v>2.46</v>
      </c>
      <c r="H11" s="41"/>
      <c r="M11" s="42">
        <v>1136.8019999999999</v>
      </c>
      <c r="Q11">
        <v>35094737.355630003</v>
      </c>
    </row>
    <row r="12" spans="1:17" ht="18">
      <c r="A12">
        <v>2010</v>
      </c>
      <c r="B12">
        <v>4.1711999999999998</v>
      </c>
      <c r="C12" s="42">
        <v>49761455.088</v>
      </c>
      <c r="D12">
        <v>2.7545000000000002</v>
      </c>
      <c r="H12" s="41"/>
      <c r="M12" s="42">
        <v>1410.712</v>
      </c>
      <c r="Q12">
        <v>42975239.260650001</v>
      </c>
    </row>
    <row r="13" spans="1:17" ht="18">
      <c r="A13">
        <v>2011</v>
      </c>
      <c r="B13">
        <v>4.7247000000000003</v>
      </c>
      <c r="C13" s="42">
        <v>61922307.683999993</v>
      </c>
      <c r="D13">
        <v>2.8769</v>
      </c>
      <c r="H13" s="41"/>
      <c r="M13" s="42">
        <v>1755.4659999999999</v>
      </c>
      <c r="Q13">
        <v>53778977.547102004</v>
      </c>
    </row>
    <row r="14" spans="1:17" ht="18">
      <c r="A14">
        <v>2012</v>
      </c>
      <c r="B14">
        <v>4.6726999999999999</v>
      </c>
      <c r="C14" s="42">
        <v>64374238.698000006</v>
      </c>
      <c r="D14">
        <v>2.9571999999999998</v>
      </c>
      <c r="H14" s="41"/>
      <c r="M14" s="42">
        <v>1824.9770000000001</v>
      </c>
      <c r="Q14">
        <v>56518569.477336004</v>
      </c>
    </row>
    <row r="15" spans="1:17" ht="18">
      <c r="A15">
        <v>2013</v>
      </c>
      <c r="B15">
        <v>4.5137</v>
      </c>
      <c r="C15" s="42">
        <v>53628014.597999997</v>
      </c>
      <c r="D15">
        <v>3.1667999999999998</v>
      </c>
      <c r="H15" s="41"/>
      <c r="M15" s="42">
        <v>1520.327</v>
      </c>
      <c r="Q15">
        <v>45537007.619892001</v>
      </c>
    </row>
    <row r="16" spans="1:17" ht="18">
      <c r="A16">
        <v>2014</v>
      </c>
      <c r="B16">
        <v>4.4260999999999999</v>
      </c>
      <c r="C16" s="42">
        <v>47385433.722000003</v>
      </c>
      <c r="D16">
        <v>3.2705000000000002</v>
      </c>
      <c r="H16" s="41"/>
      <c r="M16" s="42">
        <v>1343.3530000000001</v>
      </c>
      <c r="Q16">
        <v>39909789.610542007</v>
      </c>
    </row>
    <row r="17" spans="1:17" ht="18">
      <c r="A17">
        <v>2015</v>
      </c>
      <c r="B17">
        <v>4.3685</v>
      </c>
      <c r="C17" s="42">
        <v>43306418.909999996</v>
      </c>
      <c r="D17">
        <v>3.3662999999999998</v>
      </c>
      <c r="H17" s="41"/>
      <c r="M17" s="42">
        <v>1227.7149999999999</v>
      </c>
      <c r="Q17">
        <v>40209714.238356002</v>
      </c>
    </row>
    <row r="18" spans="1:17" ht="18">
      <c r="A18">
        <v>2016</v>
      </c>
      <c r="B18">
        <v>4.3914</v>
      </c>
      <c r="C18" s="42">
        <v>46125622.811999999</v>
      </c>
      <c r="D18">
        <v>3.5173000000000001</v>
      </c>
      <c r="H18" s="41"/>
      <c r="M18" s="42">
        <v>1307.6379999999999</v>
      </c>
      <c r="Q18">
        <v>43624963.306727998</v>
      </c>
    </row>
    <row r="19" spans="1:17" ht="18">
      <c r="A19">
        <v>2017</v>
      </c>
      <c r="B19">
        <v>4.2782999999999998</v>
      </c>
      <c r="C19" s="42">
        <v>45453265.097999997</v>
      </c>
      <c r="D19">
        <v>3.5678000000000001</v>
      </c>
      <c r="H19" s="41"/>
      <c r="M19" s="42">
        <v>1288.577</v>
      </c>
      <c r="Q19">
        <v>42306183.016679995</v>
      </c>
    </row>
    <row r="20" spans="1:17" ht="18">
      <c r="A20">
        <v>2018</v>
      </c>
      <c r="B20">
        <v>4.4542999999999999</v>
      </c>
      <c r="C20" s="42">
        <v>44896570.830000006</v>
      </c>
      <c r="D20">
        <v>3.6536</v>
      </c>
      <c r="H20" s="41"/>
      <c r="M20" s="42">
        <v>1272.7950000000001</v>
      </c>
      <c r="Q20">
        <v>40434691.598711997</v>
      </c>
    </row>
    <row r="21" spans="1:17" ht="18">
      <c r="A21">
        <v>2019</v>
      </c>
      <c r="B21">
        <v>4.3593999999999999</v>
      </c>
      <c r="C21">
        <v>52977953.579400003</v>
      </c>
      <c r="D21">
        <v>3.5962000000000001</v>
      </c>
      <c r="H21" s="41"/>
      <c r="M21">
        <f>M20+(M20*0.18)</f>
        <v>1501.8981000000001</v>
      </c>
      <c r="Q21">
        <v>47712936.086480156</v>
      </c>
    </row>
    <row r="22" spans="1:17" ht="18">
      <c r="H22" s="41"/>
    </row>
    <row r="23" spans="1:17" ht="18">
      <c r="H23" s="41"/>
    </row>
    <row r="24" spans="1:17" ht="18">
      <c r="H24" s="41"/>
    </row>
    <row r="25" spans="1:17" ht="18">
      <c r="H25"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defaultColWidth="8.77734375" defaultRowHeight="14.4"/>
  <sheetData>
    <row r="1" spans="1:1">
      <c r="A1"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defaultColWidth="8.77734375" defaultRowHeight="14.4"/>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defaultColWidth="8.77734375" defaultRowHeight="14.4"/>
  <sheetData>
    <row r="1" spans="1:1">
      <c r="A1" t="s">
        <v>204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defaultColWidth="8.77734375" defaultRowHeight="14.4"/>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defaultColWidth="8.77734375"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JR</cp:lastModifiedBy>
  <dcterms:created xsi:type="dcterms:W3CDTF">2022-05-19T12:45:24Z</dcterms:created>
  <dcterms:modified xsi:type="dcterms:W3CDTF">2022-07-29T15:34:33Z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