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148C1B22-4FA2-46A4-9BC5-66D5E155F8F3}" xr6:coauthVersionLast="36" xr6:coauthVersionMax="36" xr10:uidLastSave="{00000000-0000-0000-0000-000000000000}"/>
  <bookViews>
    <workbookView xWindow="0" yWindow="912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factor">'Volume drivers'!$C$7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25" i="1"/>
  <c r="G26" i="1"/>
  <c r="H26" i="1"/>
  <c r="H19" i="1"/>
  <c r="H20" i="1"/>
  <c r="H21" i="1"/>
  <c r="H22" i="1"/>
  <c r="H23" i="1"/>
  <c r="H24" i="1"/>
  <c r="G15" i="1"/>
  <c r="G16" i="1"/>
  <c r="G17" i="1"/>
  <c r="G18" i="1"/>
  <c r="G19" i="1"/>
  <c r="G20" i="1"/>
  <c r="G21" i="1"/>
  <c r="G22" i="1"/>
  <c r="G23" i="1"/>
  <c r="G24" i="1"/>
  <c r="B8" i="1"/>
  <c r="B7" i="1" s="1"/>
  <c r="B6" i="1" s="1"/>
  <c r="B5" i="1" s="1"/>
  <c r="B4" i="1" s="1"/>
  <c r="B3" i="1" s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<sst xmlns="http://schemas.openxmlformats.org/spreadsheetml/2006/main" count="11" uniqueCount="11">
  <si>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</si>
  <si>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</si>
  <si>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</si>
  <si>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</si>
  <si>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</si>
  <si>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</si>
  <si>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</si>
  <si>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</si>
  <si>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</si>
  <si>
    <t>Global cash reserves (USD$2021)</t>
  </si>
  <si>
    <t>From the World Bank, using data series: [Total reserves (includes gold, current US$)]. Accessed here: https://data.worldbank.org/indicator?tab=all, excel files were downloaded.For 2022 onward, assumed constant slope, same as average 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</si>
</sst>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Buffalo Bullion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drivers'!$B$3:$B$22</c:f>
              <c:numCache>
                <c:formatCode>General</c:formatCode>
                <c:ptCount val="20"/>
                <c:pt idx="0">
                  <c:v>237434.68067187499</c:v>
                </c:pt>
                <c:pt idx="1">
                  <c:v>249931.24281249999</c:v>
                </c:pt>
                <c:pt idx="2">
                  <c:v>263085.51874999999</c:v>
                </c:pt>
                <c:pt idx="3">
                  <c:v>276932.125</c:v>
                </c:pt>
                <c:pt idx="4">
                  <c:v>291507.5</c:v>
                </c:pt>
                <c:pt idx="5">
                  <c:v>306850</c:v>
                </c:pt>
                <c:pt idx="6">
                  <c:v>323000</c:v>
                </c:pt>
                <c:pt idx="7">
                  <c:v>167500</c:v>
                </c:pt>
                <c:pt idx="8">
                  <c:v>172000</c:v>
                </c:pt>
                <c:pt idx="9">
                  <c:v>200000</c:v>
                </c:pt>
                <c:pt idx="10">
                  <c:v>209000</c:v>
                </c:pt>
                <c:pt idx="11">
                  <c:v>174500</c:v>
                </c:pt>
                <c:pt idx="12">
                  <c:v>132000</c:v>
                </c:pt>
                <c:pt idx="13">
                  <c:v>239000</c:v>
                </c:pt>
                <c:pt idx="14">
                  <c:v>177500</c:v>
                </c:pt>
                <c:pt idx="15">
                  <c:v>220500</c:v>
                </c:pt>
                <c:pt idx="16">
                  <c:v>219500</c:v>
                </c:pt>
                <c:pt idx="17">
                  <c:v>99500</c:v>
                </c:pt>
                <c:pt idx="18">
                  <c:v>121500</c:v>
                </c:pt>
                <c:pt idx="19">
                  <c:v>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60E-9591-8A3114BA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91336"/>
        <c:axId val="716185432"/>
      </c:lineChart>
      <c:catAx>
        <c:axId val="7161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432"/>
        <c:crosses val="autoZero"/>
        <c:auto val="1"/>
        <c:lblAlgn val="ctr"/>
        <c:lblOffset val="100"/>
        <c:noMultiLvlLbl val="0"/>
      </c:catAx>
      <c:valAx>
        <c:axId val="7161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gold reserves (World Bank)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drivers'!$F$3:$F$43</c:f>
              <c:numCache>
                <c:formatCode>General</c:formatCode>
                <c:ptCount val="41"/>
                <c:pt idx="0">
                  <c:v>2454657984118.7334</c:v>
                </c:pt>
                <c:pt idx="1">
                  <c:v>2556294563744.75</c:v>
                </c:pt>
                <c:pt idx="2">
                  <c:v>2987402776563.8701</c:v>
                </c:pt>
                <c:pt idx="3">
                  <c:v>3636797568319.9302</c:v>
                </c:pt>
                <c:pt idx="4">
                  <c:v>4321596159618.8315</c:v>
                </c:pt>
                <c:pt idx="5">
                  <c:v>4879605854471.252</c:v>
                </c:pt>
                <c:pt idx="6">
                  <c:v>5936101889017.9287</c:v>
                </c:pt>
                <c:pt idx="7">
                  <c:v>7612829279727.3828</c:v>
                </c:pt>
                <c:pt idx="8">
                  <c:v>8276433678396.0869</c:v>
                </c:pt>
                <c:pt idx="9">
                  <c:v>9684483542285.0078</c:v>
                </c:pt>
                <c:pt idx="10">
                  <c:v>10897602055805.906</c:v>
                </c:pt>
                <c:pt idx="11">
                  <c:v>12323478668659.906</c:v>
                </c:pt>
                <c:pt idx="12">
                  <c:v>13253175023758.746</c:v>
                </c:pt>
                <c:pt idx="13">
                  <c:v>13441269212269.359</c:v>
                </c:pt>
                <c:pt idx="14">
                  <c:v>13311505925855.328</c:v>
                </c:pt>
                <c:pt idx="15">
                  <c:v>12442558668238.301</c:v>
                </c:pt>
                <c:pt idx="16">
                  <c:v>12325176119458.914</c:v>
                </c:pt>
                <c:pt idx="17">
                  <c:v>13249242685825.994</c:v>
                </c:pt>
                <c:pt idx="18">
                  <c:v>13243791725100.152</c:v>
                </c:pt>
                <c:pt idx="19">
                  <c:v>13964690030137.049</c:v>
                </c:pt>
                <c:pt idx="20">
                  <c:v>15291304937082.742</c:v>
                </c:pt>
                <c:pt idx="21">
                  <c:v>15987064622366.021</c:v>
                </c:pt>
                <c:pt idx="22">
                  <c:v>16577815614720.641</c:v>
                </c:pt>
                <c:pt idx="23">
                  <c:v>17168566607075.262</c:v>
                </c:pt>
                <c:pt idx="24">
                  <c:v>17759317599429.883</c:v>
                </c:pt>
                <c:pt idx="25">
                  <c:v>18350068591784.504</c:v>
                </c:pt>
                <c:pt idx="26">
                  <c:v>18940819584139.125</c:v>
                </c:pt>
                <c:pt idx="27">
                  <c:v>19531570576493.746</c:v>
                </c:pt>
                <c:pt idx="28">
                  <c:v>20122321568848.367</c:v>
                </c:pt>
                <c:pt idx="29">
                  <c:v>20713072561202.988</c:v>
                </c:pt>
                <c:pt idx="30">
                  <c:v>21303823553557.609</c:v>
                </c:pt>
                <c:pt idx="31">
                  <c:v>21894574545912.23</c:v>
                </c:pt>
                <c:pt idx="32">
                  <c:v>22485325538266.852</c:v>
                </c:pt>
                <c:pt idx="33">
                  <c:v>23076076530621.473</c:v>
                </c:pt>
                <c:pt idx="34">
                  <c:v>23666827522976.094</c:v>
                </c:pt>
                <c:pt idx="35">
                  <c:v>24257578515330.715</c:v>
                </c:pt>
                <c:pt idx="36">
                  <c:v>24848329507685.336</c:v>
                </c:pt>
                <c:pt idx="37">
                  <c:v>25439080500039.957</c:v>
                </c:pt>
                <c:pt idx="38">
                  <c:v>26029831492394.578</c:v>
                </c:pt>
                <c:pt idx="39">
                  <c:v>26620582484749.199</c:v>
                </c:pt>
                <c:pt idx="40">
                  <c:v>27211333477103.82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0A6-8C6B-3FCF1321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16640"/>
        <c:axId val="990515328"/>
      </c:lineChart>
      <c:catAx>
        <c:axId val="9905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5328"/>
        <c:crosses val="autoZero"/>
        <c:auto val="1"/>
        <c:lblAlgn val="ctr"/>
        <c:lblOffset val="100"/>
        <c:noMultiLvlLbl val="0"/>
      </c:catAx>
      <c:valAx>
        <c:axId val="9905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156210</xdr:rowOff>
    </xdr:from>
    <xdr:to>
      <xdr:col>14</xdr:col>
      <xdr:colOff>403860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21</xdr:row>
      <xdr:rowOff>49530</xdr:rowOff>
    </xdr:from>
    <xdr:to>
      <xdr:col>15</xdr:col>
      <xdr:colOff>563880</xdr:colOff>
      <xdr:row>36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19050</xdr:rowOff>
    </xdr:from>
    <xdr:to>
      <xdr:col>21</xdr:col>
      <xdr:colOff>381000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4209-1AFB-42EE-B416-1D11B70E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21</xdr:row>
      <xdr:rowOff>49530</xdr:rowOff>
    </xdr:from>
    <xdr:to>
      <xdr:col>21</xdr:col>
      <xdr:colOff>365760</xdr:colOff>
      <xdr:row>36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CA486-EC5A-4A67-8683-2BE3824B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H43"/>
  <sheetViews>
    <sheetView tabSelected="1" workbookViewId="0">
      <selection activeCell="F3" sqref="F3"/>
    </sheetView>
  </sheetViews>
  <sheetFormatPr defaultRowHeight="14.4" x14ac:dyDescent="0.3"/>
  <cols>
    <col min="6" max="6" width="12" bestFit="1" customWidth="1"/>
    <col min="8" max="8" width="12" bestFit="1" customWidth="1"/>
  </cols>
  <sheetData>
    <row r="1" spans="1:7" x14ac:dyDescent="0.3">
      <c r="B1" t="s">
        <v>0</v>
      </c>
      <c r="C1" t="s">
        <v>3</v>
      </c>
      <c r="D1" t="s">
        <v>5</v>
      </c>
      <c r="E1" t="s">
        <v>6</v>
      </c>
      <c r="F1" t="s">
        <v>9</v>
      </c>
    </row>
    <row r="2" spans="1:7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  <c r="F2" t="s">
        <v>10</v>
      </c>
    </row>
    <row r="3" spans="1:7" x14ac:dyDescent="0.3">
      <c r="A3">
        <v>2000</v>
      </c>
      <c r="B3">
        <f>B4*factor</f>
        <v>237434.68067187499</v>
      </c>
      <c r="D3">
        <v>27100</v>
      </c>
      <c r="E3">
        <v>9.75</v>
      </c>
      <c r="F3">
        <v>2454657984118.7334</v>
      </c>
    </row>
    <row r="4" spans="1:7" x14ac:dyDescent="0.3">
      <c r="A4">
        <v>2001</v>
      </c>
      <c r="B4">
        <f>B5*factor</f>
        <v>249931.24281249999</v>
      </c>
      <c r="D4">
        <v>23530.658990853801</v>
      </c>
      <c r="E4">
        <v>9.4563106796116294</v>
      </c>
      <c r="F4">
        <v>2556294563744.75</v>
      </c>
    </row>
    <row r="5" spans="1:7" x14ac:dyDescent="0.3">
      <c r="A5">
        <v>2002</v>
      </c>
      <c r="B5">
        <f>B6*factor</f>
        <v>263085.51874999999</v>
      </c>
      <c r="D5">
        <v>14862.472296514599</v>
      </c>
      <c r="E5">
        <v>10.1844660194174</v>
      </c>
      <c r="F5">
        <v>2987402776563.8701</v>
      </c>
    </row>
    <row r="6" spans="1:7" x14ac:dyDescent="0.3">
      <c r="A6">
        <v>2003</v>
      </c>
      <c r="B6">
        <f>B7*factor</f>
        <v>276932.125</v>
      </c>
      <c r="D6">
        <v>11222.2185630693</v>
      </c>
      <c r="E6">
        <v>11.0145631067961</v>
      </c>
      <c r="F6">
        <v>3636797568319.9302</v>
      </c>
    </row>
    <row r="7" spans="1:7" x14ac:dyDescent="0.3">
      <c r="A7">
        <v>2004</v>
      </c>
      <c r="B7">
        <f>B8*factor</f>
        <v>291507.5</v>
      </c>
      <c r="C7">
        <v>0.95</v>
      </c>
      <c r="D7">
        <v>13376.0800242718</v>
      </c>
      <c r="E7">
        <v>11.2330097087378</v>
      </c>
      <c r="F7">
        <v>4321596159618.8315</v>
      </c>
    </row>
    <row r="8" spans="1:7" x14ac:dyDescent="0.3">
      <c r="A8">
        <v>2005</v>
      </c>
      <c r="B8">
        <f>B9*factor</f>
        <v>306850</v>
      </c>
      <c r="D8">
        <v>14165.2588659911</v>
      </c>
      <c r="E8">
        <v>12.4126213592232</v>
      </c>
      <c r="F8">
        <v>4879605854471.252</v>
      </c>
    </row>
    <row r="9" spans="1:7" x14ac:dyDescent="0.3">
      <c r="A9">
        <v>2006</v>
      </c>
      <c r="B9">
        <v>323000</v>
      </c>
      <c r="D9">
        <v>16127.5379825906</v>
      </c>
      <c r="E9">
        <v>12.791262135922301</v>
      </c>
      <c r="F9">
        <v>5936101889017.9287</v>
      </c>
    </row>
    <row r="10" spans="1:7" x14ac:dyDescent="0.3">
      <c r="A10">
        <v>2007</v>
      </c>
      <c r="B10">
        <v>167500</v>
      </c>
      <c r="D10">
        <v>15336.467280983899</v>
      </c>
      <c r="E10">
        <v>13.1844660194174</v>
      </c>
      <c r="F10">
        <v>7612829279727.3828</v>
      </c>
    </row>
    <row r="11" spans="1:7" x14ac:dyDescent="0.3">
      <c r="A11">
        <v>2008</v>
      </c>
      <c r="B11">
        <v>172000</v>
      </c>
      <c r="D11">
        <v>9780.8525561479291</v>
      </c>
      <c r="E11">
        <v>13.1844660194174</v>
      </c>
      <c r="F11">
        <v>8276433678396.0869</v>
      </c>
    </row>
    <row r="12" spans="1:7" x14ac:dyDescent="0.3">
      <c r="A12">
        <v>2009</v>
      </c>
      <c r="B12">
        <v>200000</v>
      </c>
      <c r="D12">
        <v>5326.5315131305297</v>
      </c>
      <c r="E12">
        <v>8.8883495145629894</v>
      </c>
      <c r="F12">
        <v>9684483542285.0078</v>
      </c>
    </row>
    <row r="13" spans="1:7" x14ac:dyDescent="0.3">
      <c r="A13">
        <v>2010</v>
      </c>
      <c r="B13">
        <v>209000</v>
      </c>
      <c r="D13">
        <v>5349.5281210958301</v>
      </c>
      <c r="E13">
        <v>12.063106796116401</v>
      </c>
      <c r="F13">
        <v>10897602055805.906</v>
      </c>
    </row>
    <row r="14" spans="1:7" x14ac:dyDescent="0.3">
      <c r="A14">
        <v>2011</v>
      </c>
      <c r="B14">
        <v>174500</v>
      </c>
      <c r="D14">
        <v>7623.0812511780096</v>
      </c>
      <c r="E14">
        <v>14.364077669902899</v>
      </c>
      <c r="F14">
        <v>12323478668659.906</v>
      </c>
    </row>
    <row r="15" spans="1:7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  <c r="F15">
        <v>13253175023758.746</v>
      </c>
      <c r="G15">
        <f t="shared" ref="G15:G17" si="0">F15/F14</f>
        <v>1.075441064986234</v>
      </c>
    </row>
    <row r="16" spans="1:7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  <c r="F16">
        <v>13441269212269.359</v>
      </c>
      <c r="G16">
        <f t="shared" si="0"/>
        <v>1.0141923869694183</v>
      </c>
    </row>
    <row r="17" spans="1:8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  <c r="F17">
        <v>13311505925855.328</v>
      </c>
      <c r="G17">
        <f t="shared" si="0"/>
        <v>0.99034590525903743</v>
      </c>
    </row>
    <row r="18" spans="1:8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  <c r="F18">
        <v>12442558668238.301</v>
      </c>
      <c r="G18">
        <f>F18/F17</f>
        <v>0.93472209211662183</v>
      </c>
    </row>
    <row r="19" spans="1:8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  <c r="F19">
        <v>12325176119458.914</v>
      </c>
      <c r="G19">
        <f t="shared" ref="G19:G23" si="1">F19/F18</f>
        <v>0.99056604417875682</v>
      </c>
      <c r="H19">
        <f t="shared" ref="H19:H23" si="2">F19-F18</f>
        <v>-117382548779.38672</v>
      </c>
    </row>
    <row r="20" spans="1:8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  <c r="F20">
        <v>13249242685825.994</v>
      </c>
      <c r="G20">
        <f t="shared" si="1"/>
        <v>1.0749739036108514</v>
      </c>
      <c r="H20">
        <f t="shared" si="2"/>
        <v>924066566367.08008</v>
      </c>
    </row>
    <row r="21" spans="1:8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  <c r="F21">
        <v>13243791725100.152</v>
      </c>
      <c r="G21">
        <f t="shared" si="1"/>
        <v>0.99958858322282274</v>
      </c>
      <c r="H21">
        <f t="shared" si="2"/>
        <v>-5450960725.8417969</v>
      </c>
    </row>
    <row r="22" spans="1:8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  <c r="F22">
        <v>13964690030137.049</v>
      </c>
      <c r="G22">
        <f t="shared" si="1"/>
        <v>1.0544329237427241</v>
      </c>
      <c r="H22">
        <f t="shared" si="2"/>
        <v>720898305036.89648</v>
      </c>
    </row>
    <row r="23" spans="1:8" x14ac:dyDescent="0.3">
      <c r="A23">
        <v>2020</v>
      </c>
      <c r="C23">
        <v>0.86</v>
      </c>
      <c r="D23">
        <v>15515.3531436755</v>
      </c>
      <c r="E23">
        <v>8.2038834951456092</v>
      </c>
      <c r="F23">
        <v>15291304937082.742</v>
      </c>
      <c r="G23">
        <f t="shared" si="1"/>
        <v>1.0949978054709943</v>
      </c>
      <c r="H23">
        <f t="shared" si="2"/>
        <v>1326614906945.6934</v>
      </c>
    </row>
    <row r="24" spans="1:8" x14ac:dyDescent="0.3">
      <c r="A24">
        <v>2021</v>
      </c>
      <c r="C24">
        <v>1.44</v>
      </c>
      <c r="D24">
        <v>14652.391766345399</v>
      </c>
      <c r="E24">
        <f>E23*1.3</f>
        <v>10.665048543689293</v>
      </c>
      <c r="F24">
        <v>15987064622366.021</v>
      </c>
      <c r="G24">
        <f>F24/F23</f>
        <v>1.0455003472984181</v>
      </c>
      <c r="H24">
        <f>F24-F23</f>
        <v>695759685283.2793</v>
      </c>
    </row>
    <row r="25" spans="1:8" x14ac:dyDescent="0.3">
      <c r="A25">
        <v>2022</v>
      </c>
      <c r="D25">
        <f>D24*1.01</f>
        <v>14798.915684008854</v>
      </c>
      <c r="E25">
        <f>E24*1.15</f>
        <v>12.264805825242686</v>
      </c>
      <c r="F25">
        <f>F24+$H$26</f>
        <v>16577815614720.641</v>
      </c>
    </row>
    <row r="26" spans="1:8" x14ac:dyDescent="0.3">
      <c r="A26">
        <v>2023</v>
      </c>
      <c r="D26">
        <f t="shared" ref="D26:D43" si="3">D25*1.01</f>
        <v>14946.904840848943</v>
      </c>
      <c r="E26">
        <f>E25*1.02</f>
        <v>12.510101941747539</v>
      </c>
      <c r="F26">
        <f t="shared" ref="F26:F43" si="4">F25+$H$26</f>
        <v>17168566607075.262</v>
      </c>
      <c r="G26">
        <f>AVERAGE(G19:G24)</f>
        <v>1.0433432679207613</v>
      </c>
      <c r="H26">
        <f>AVERAGE(H19:H24)</f>
        <v>590750992354.62012</v>
      </c>
    </row>
    <row r="27" spans="1:8" x14ac:dyDescent="0.3">
      <c r="A27">
        <v>2024</v>
      </c>
      <c r="D27">
        <f t="shared" si="3"/>
        <v>15096.373889257433</v>
      </c>
      <c r="E27">
        <f>E26*1.015</f>
        <v>12.697753470873751</v>
      </c>
      <c r="F27">
        <f t="shared" si="4"/>
        <v>17759317599429.883</v>
      </c>
    </row>
    <row r="28" spans="1:8" x14ac:dyDescent="0.3">
      <c r="A28">
        <v>2025</v>
      </c>
      <c r="D28">
        <f t="shared" si="3"/>
        <v>15247.337628150008</v>
      </c>
      <c r="E28">
        <f t="shared" ref="E28:E43" si="5">E27*1.015</f>
        <v>12.888219772936857</v>
      </c>
      <c r="F28">
        <f t="shared" si="4"/>
        <v>18350068591784.504</v>
      </c>
    </row>
    <row r="29" spans="1:8" x14ac:dyDescent="0.3">
      <c r="A29">
        <v>2026</v>
      </c>
      <c r="D29">
        <f t="shared" si="3"/>
        <v>15399.811004431507</v>
      </c>
      <c r="E29">
        <f t="shared" si="5"/>
        <v>13.081543069530909</v>
      </c>
      <c r="F29">
        <f t="shared" si="4"/>
        <v>18940819584139.125</v>
      </c>
    </row>
    <row r="30" spans="1:8" x14ac:dyDescent="0.3">
      <c r="A30">
        <v>2027</v>
      </c>
      <c r="D30">
        <f t="shared" si="3"/>
        <v>15553.809114475822</v>
      </c>
      <c r="E30">
        <f t="shared" si="5"/>
        <v>13.277766215573871</v>
      </c>
      <c r="F30">
        <f t="shared" si="4"/>
        <v>19531570576493.746</v>
      </c>
    </row>
    <row r="31" spans="1:8" x14ac:dyDescent="0.3">
      <c r="A31">
        <v>2028</v>
      </c>
      <c r="D31">
        <f t="shared" si="3"/>
        <v>15709.347205620581</v>
      </c>
      <c r="E31">
        <f t="shared" si="5"/>
        <v>13.476932708807478</v>
      </c>
      <c r="F31">
        <f t="shared" si="4"/>
        <v>20122321568848.367</v>
      </c>
    </row>
    <row r="32" spans="1:8" x14ac:dyDescent="0.3">
      <c r="A32">
        <v>2029</v>
      </c>
      <c r="D32">
        <f t="shared" si="3"/>
        <v>15866.440677676786</v>
      </c>
      <c r="E32">
        <f t="shared" si="5"/>
        <v>13.679086699439589</v>
      </c>
      <c r="F32">
        <f t="shared" si="4"/>
        <v>20713072561202.988</v>
      </c>
    </row>
    <row r="33" spans="1:6" x14ac:dyDescent="0.3">
      <c r="A33">
        <v>2030</v>
      </c>
      <c r="D33">
        <f t="shared" si="3"/>
        <v>16025.105084453555</v>
      </c>
      <c r="E33">
        <f t="shared" si="5"/>
        <v>13.884272999931181</v>
      </c>
      <c r="F33">
        <f t="shared" si="4"/>
        <v>21303823553557.609</v>
      </c>
    </row>
    <row r="34" spans="1:6" x14ac:dyDescent="0.3">
      <c r="A34">
        <v>2031</v>
      </c>
      <c r="D34">
        <f t="shared" si="3"/>
        <v>16185.356135298091</v>
      </c>
      <c r="E34">
        <f t="shared" si="5"/>
        <v>14.092537094930147</v>
      </c>
      <c r="F34">
        <f t="shared" si="4"/>
        <v>21894574545912.23</v>
      </c>
    </row>
    <row r="35" spans="1:6" x14ac:dyDescent="0.3">
      <c r="A35">
        <v>2032</v>
      </c>
      <c r="D35">
        <f t="shared" si="3"/>
        <v>16347.209696651071</v>
      </c>
      <c r="E35">
        <f t="shared" si="5"/>
        <v>14.303925151354099</v>
      </c>
      <c r="F35">
        <f t="shared" si="4"/>
        <v>22485325538266.852</v>
      </c>
    </row>
    <row r="36" spans="1:6" x14ac:dyDescent="0.3">
      <c r="A36">
        <v>2033</v>
      </c>
      <c r="D36">
        <f t="shared" si="3"/>
        <v>16510.681793617583</v>
      </c>
      <c r="E36">
        <f t="shared" si="5"/>
        <v>14.518484028624409</v>
      </c>
      <c r="F36">
        <f t="shared" si="4"/>
        <v>23076076530621.473</v>
      </c>
    </row>
    <row r="37" spans="1:6" x14ac:dyDescent="0.3">
      <c r="A37">
        <v>2034</v>
      </c>
      <c r="D37">
        <f t="shared" si="3"/>
        <v>16675.788611553759</v>
      </c>
      <c r="E37">
        <f t="shared" si="5"/>
        <v>14.736261289053774</v>
      </c>
      <c r="F37">
        <f t="shared" si="4"/>
        <v>23666827522976.094</v>
      </c>
    </row>
    <row r="38" spans="1:6" x14ac:dyDescent="0.3">
      <c r="A38">
        <v>2035</v>
      </c>
      <c r="D38">
        <f t="shared" si="3"/>
        <v>16842.546497669297</v>
      </c>
      <c r="E38">
        <f t="shared" si="5"/>
        <v>14.957305208389579</v>
      </c>
      <c r="F38">
        <f t="shared" si="4"/>
        <v>24257578515330.715</v>
      </c>
    </row>
    <row r="39" spans="1:6" x14ac:dyDescent="0.3">
      <c r="A39">
        <v>2036</v>
      </c>
      <c r="D39">
        <f t="shared" si="3"/>
        <v>17010.971962645988</v>
      </c>
      <c r="E39">
        <f t="shared" si="5"/>
        <v>15.181664786515421</v>
      </c>
      <c r="F39">
        <f t="shared" si="4"/>
        <v>24848329507685.336</v>
      </c>
    </row>
    <row r="40" spans="1:6" x14ac:dyDescent="0.3">
      <c r="A40">
        <v>2037</v>
      </c>
      <c r="D40">
        <f t="shared" si="3"/>
        <v>17181.081682272448</v>
      </c>
      <c r="E40">
        <f t="shared" si="5"/>
        <v>15.409389758313152</v>
      </c>
      <c r="F40">
        <f t="shared" si="4"/>
        <v>25439080500039.957</v>
      </c>
    </row>
    <row r="41" spans="1:6" x14ac:dyDescent="0.3">
      <c r="A41">
        <v>2038</v>
      </c>
      <c r="D41">
        <f t="shared" si="3"/>
        <v>17352.892499095175</v>
      </c>
      <c r="E41">
        <f t="shared" si="5"/>
        <v>15.640530604687848</v>
      </c>
      <c r="F41">
        <f t="shared" si="4"/>
        <v>26029831492394.578</v>
      </c>
    </row>
    <row r="42" spans="1:6" x14ac:dyDescent="0.3">
      <c r="A42">
        <v>2039</v>
      </c>
      <c r="D42">
        <f t="shared" si="3"/>
        <v>17526.421424086126</v>
      </c>
      <c r="E42">
        <f t="shared" si="5"/>
        <v>15.875138563758165</v>
      </c>
      <c r="F42">
        <f t="shared" si="4"/>
        <v>26620582484749.199</v>
      </c>
    </row>
    <row r="43" spans="1:6" x14ac:dyDescent="0.3">
      <c r="A43">
        <v>2040</v>
      </c>
      <c r="D43">
        <f t="shared" si="3"/>
        <v>17701.685638326988</v>
      </c>
      <c r="E43">
        <f t="shared" si="5"/>
        <v>16.113265642214536</v>
      </c>
      <c r="F43">
        <f t="shared" si="4"/>
        <v>27211333477103.82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Volume drivers</vt:lpstr>
      <vt:lpstr>Sectoral demand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2022-07-29T14:45:01Z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