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C:\Users\ryter\Dropbox (MIT)\Group Research Folder_Olivetti\Displacement\00 Simulation\06 Module integration\Other scenarios\China import ban\Integration\Data\"/>
    </mc:Choice>
  </mc:AlternateContent>
  <xr:revisionPtr revIDLastSave="0" documentId="13_ncr:1_{7B94EB40-F871-4456-9BDD-ACA2A4A43550}" xr6:coauthVersionLast="36" xr6:coauthVersionMax="36" xr10:uidLastSave="{00000000-0000-0000-0000-000000000000}"/>
  <bookViews>
    <workbookView xWindow="0" yWindow="0" windowWidth="12960" windowHeight="9204" firstSheet="11" activeTab="11" xr2:uid="{6B5C917F-AEDA-49D4-9DA8-56288D4A410C}"/>
  </bookViews>
  <sheets>
    <sheet name="Processes" sheetId="1" r:id="rId1"/>
    <sheet name="Materials" sheetId="2" r:id="rId2"/>
    <sheet name="Mines Northey1" sheetId="3" r:id="rId3"/>
    <sheet name="Mines Northey2" sheetId="5" r:id="rId4"/>
    <sheet name="Mines Total" sheetId="4" r:id="rId5"/>
    <sheet name="Add to Mine Equations" sheetId="17" r:id="rId6"/>
    <sheet name="Damage Measures" sheetId="7" r:id="rId7"/>
    <sheet name="Ref_Metals" sheetId="8" r:id="rId8"/>
    <sheet name="Scrap Refining1" sheetId="9" r:id="rId9"/>
    <sheet name="Scrap Ecoinvent" sheetId="11" r:id="rId10"/>
    <sheet name="Direct Melt Dist" sheetId="19" r:id="rId11"/>
    <sheet name="Mine Ecoinvent" sheetId="12" r:id="rId12"/>
    <sheet name="Primary Refinery Ecoinvent" sheetId="13" r:id="rId13"/>
    <sheet name="Semis" sheetId="15" r:id="rId14"/>
    <sheet name="Semis Distribution" sheetId="16" r:id="rId15"/>
    <sheet name="Mining-Energy" sheetId="20" r:id="rId16"/>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7" i="4" l="1"/>
  <c r="G11" i="4"/>
  <c r="D15" i="4"/>
  <c r="D14" i="4"/>
  <c r="D13" i="4"/>
  <c r="D12" i="4"/>
  <c r="F12" i="4"/>
  <c r="F11" i="4"/>
  <c r="L7" i="5"/>
  <c r="L9" i="5"/>
  <c r="B19" i="19"/>
  <c r="D7" i="11"/>
  <c r="B4" i="19"/>
  <c r="C3" i="19" s="1"/>
  <c r="C4" i="19"/>
  <c r="C5" i="19"/>
  <c r="C6" i="19"/>
  <c r="C7" i="19"/>
  <c r="C2" i="19"/>
  <c r="B6" i="19"/>
  <c r="B7" i="19"/>
  <c r="G16" i="4" l="1"/>
  <c r="G15" i="4"/>
  <c r="G14" i="4"/>
  <c r="G13" i="4"/>
  <c r="G12" i="4"/>
  <c r="B3" i="19"/>
  <c r="B2" i="19"/>
  <c r="C13" i="19"/>
  <c r="C14" i="19"/>
  <c r="C15" i="19"/>
  <c r="C16" i="19"/>
  <c r="C17" i="19"/>
  <c r="C12" i="19"/>
  <c r="H9" i="11" l="1"/>
  <c r="D9" i="11"/>
  <c r="E9" i="11"/>
  <c r="F9" i="11"/>
  <c r="G9" i="11"/>
  <c r="I9" i="11"/>
  <c r="J9" i="11"/>
  <c r="K9" i="11"/>
  <c r="D10" i="11"/>
  <c r="E10" i="11"/>
  <c r="F10" i="11"/>
  <c r="G10" i="11"/>
  <c r="H10" i="11"/>
  <c r="I10" i="11"/>
  <c r="J10" i="11"/>
  <c r="K10" i="11"/>
  <c r="E8" i="11"/>
  <c r="F8" i="11"/>
  <c r="G8" i="11"/>
  <c r="H8" i="11"/>
  <c r="I8" i="11"/>
  <c r="J8" i="11"/>
  <c r="K8" i="11"/>
  <c r="D8" i="11"/>
  <c r="B9" i="11"/>
  <c r="B10" i="11"/>
  <c r="B8" i="11"/>
  <c r="E7" i="11"/>
  <c r="F7" i="11"/>
  <c r="G7" i="11"/>
  <c r="H7" i="11"/>
  <c r="I7" i="11"/>
  <c r="J7" i="11"/>
  <c r="K7" i="11"/>
  <c r="B7" i="11"/>
  <c r="C6" i="11"/>
  <c r="D6" i="11"/>
  <c r="E6" i="11"/>
  <c r="F6" i="11"/>
  <c r="G6" i="11"/>
  <c r="H6" i="11"/>
  <c r="I6" i="11"/>
  <c r="J6" i="11"/>
  <c r="K6" i="11"/>
  <c r="B6" i="11"/>
  <c r="Z45" i="4"/>
  <c r="R43" i="4"/>
  <c r="S43" i="4"/>
  <c r="T43" i="4"/>
  <c r="U43" i="4"/>
  <c r="V43" i="4"/>
  <c r="W43" i="4"/>
  <c r="X43" i="4"/>
  <c r="Y43" i="4"/>
  <c r="Z43" i="4"/>
  <c r="R44" i="4"/>
  <c r="S44" i="4"/>
  <c r="T44" i="4"/>
  <c r="U44" i="4"/>
  <c r="V44" i="4"/>
  <c r="W44" i="4"/>
  <c r="X44" i="4"/>
  <c r="Y44" i="4"/>
  <c r="Z44" i="4"/>
  <c r="R45" i="4"/>
  <c r="S45" i="4"/>
  <c r="T45" i="4"/>
  <c r="U45" i="4"/>
  <c r="V45" i="4"/>
  <c r="W45" i="4"/>
  <c r="X45" i="4"/>
  <c r="Y45" i="4"/>
  <c r="R46" i="4"/>
  <c r="S46" i="4"/>
  <c r="T46" i="4"/>
  <c r="U46" i="4"/>
  <c r="V46" i="4"/>
  <c r="W46" i="4"/>
  <c r="X46" i="4"/>
  <c r="Y46" i="4"/>
  <c r="Z46" i="4"/>
  <c r="R47" i="4"/>
  <c r="S47" i="4"/>
  <c r="T47" i="4"/>
  <c r="U47" i="4"/>
  <c r="V47" i="4"/>
  <c r="W47" i="4"/>
  <c r="X47" i="4"/>
  <c r="Y47" i="4"/>
  <c r="Z47" i="4"/>
  <c r="R48" i="4"/>
  <c r="S48" i="4"/>
  <c r="T48" i="4"/>
  <c r="U48" i="4"/>
  <c r="V48" i="4"/>
  <c r="W48" i="4"/>
  <c r="X48" i="4"/>
  <c r="Y48" i="4"/>
  <c r="Z48" i="4"/>
  <c r="Q47" i="4"/>
  <c r="Q44" i="4"/>
  <c r="Q45" i="4"/>
  <c r="Q46" i="4"/>
  <c r="Q48" i="4"/>
  <c r="Q43" i="4"/>
  <c r="G17" i="4"/>
  <c r="E16" i="4"/>
  <c r="E15" i="4"/>
  <c r="E13" i="4"/>
  <c r="E14" i="4"/>
  <c r="E12" i="4"/>
  <c r="D17" i="4"/>
  <c r="F14" i="4" s="1"/>
  <c r="D16" i="4"/>
  <c r="D11" i="4"/>
  <c r="E17" i="4"/>
  <c r="E11" i="4"/>
  <c r="B8" i="8"/>
  <c r="B7" i="8"/>
  <c r="B6" i="8"/>
  <c r="B5" i="8"/>
  <c r="B4" i="8"/>
  <c r="B3" i="8"/>
  <c r="B2" i="8"/>
  <c r="B3" i="2"/>
  <c r="B4" i="2"/>
  <c r="B5" i="2"/>
  <c r="B6" i="2"/>
  <c r="B7" i="2"/>
  <c r="B8" i="2"/>
  <c r="B9" i="2"/>
  <c r="F16" i="4"/>
  <c r="H12" i="4"/>
  <c r="I12" i="4"/>
  <c r="J12" i="4"/>
  <c r="K12" i="4"/>
  <c r="L12" i="4"/>
  <c r="M12" i="4"/>
  <c r="N12" i="4"/>
  <c r="O12" i="4"/>
  <c r="P12" i="4"/>
  <c r="Q12" i="4"/>
  <c r="H13" i="4"/>
  <c r="I13" i="4"/>
  <c r="J13" i="4"/>
  <c r="K13" i="4"/>
  <c r="L13" i="4"/>
  <c r="M13" i="4"/>
  <c r="N13" i="4"/>
  <c r="O13" i="4"/>
  <c r="P13" i="4"/>
  <c r="Q13" i="4"/>
  <c r="H14" i="4"/>
  <c r="I14" i="4"/>
  <c r="J14" i="4"/>
  <c r="K14" i="4"/>
  <c r="L14" i="4"/>
  <c r="M14" i="4"/>
  <c r="N14" i="4"/>
  <c r="O14" i="4"/>
  <c r="P14" i="4"/>
  <c r="Q14" i="4"/>
  <c r="H15" i="4"/>
  <c r="I15" i="4"/>
  <c r="J15" i="4"/>
  <c r="K15" i="4"/>
  <c r="L15" i="4"/>
  <c r="M15" i="4"/>
  <c r="N15" i="4"/>
  <c r="O15" i="4"/>
  <c r="P15" i="4"/>
  <c r="Q15" i="4"/>
  <c r="H16" i="4"/>
  <c r="I16" i="4"/>
  <c r="J16" i="4"/>
  <c r="K16" i="4"/>
  <c r="L16" i="4"/>
  <c r="M16" i="4"/>
  <c r="N16" i="4"/>
  <c r="O16" i="4"/>
  <c r="P16" i="4"/>
  <c r="Q16" i="4"/>
  <c r="J11" i="4"/>
  <c r="K11" i="4"/>
  <c r="L11" i="4"/>
  <c r="M11" i="4"/>
  <c r="N11" i="4"/>
  <c r="O11" i="4"/>
  <c r="P11" i="4"/>
  <c r="Q11" i="4"/>
  <c r="H11" i="4"/>
  <c r="I11" i="4"/>
  <c r="L10" i="5"/>
  <c r="K10" i="5"/>
  <c r="L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 i="5"/>
  <c r="H16" i="5"/>
  <c r="D8" i="4"/>
  <c r="K9" i="5"/>
  <c r="K7" i="5"/>
  <c r="K6" i="5"/>
  <c r="K5" i="5"/>
  <c r="K4" i="5"/>
  <c r="H44" i="5"/>
  <c r="H42" i="5"/>
  <c r="H38" i="5"/>
  <c r="H36" i="5"/>
  <c r="H34" i="5"/>
  <c r="H32" i="5"/>
  <c r="H19" i="5"/>
  <c r="H4" i="5"/>
  <c r="G34" i="5"/>
  <c r="G36" i="5"/>
  <c r="G38" i="5"/>
  <c r="G42" i="5"/>
  <c r="G44" i="5"/>
  <c r="G32" i="5"/>
  <c r="G30" i="5"/>
  <c r="G29" i="5"/>
  <c r="G28" i="5"/>
  <c r="G27" i="5"/>
  <c r="G26" i="5"/>
  <c r="G24" i="5"/>
  <c r="G23" i="5"/>
  <c r="G22" i="5"/>
  <c r="G21" i="5"/>
  <c r="G20" i="5"/>
  <c r="G19" i="5"/>
  <c r="G17" i="5"/>
  <c r="G16" i="5"/>
  <c r="G12" i="5"/>
  <c r="G11" i="5"/>
  <c r="G10" i="5"/>
  <c r="G9" i="5"/>
  <c r="G8" i="5"/>
  <c r="G7" i="5"/>
  <c r="G6" i="5"/>
  <c r="G5" i="5"/>
  <c r="G4" i="5"/>
  <c r="F13" i="4" l="1"/>
  <c r="F15" i="4"/>
  <c r="F17" i="4"/>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16" i="1"/>
</calcChain>
</file>

<file path=xl/sharedStrings.xml><?xml version="1.0" encoding="utf-8"?>
<sst xmlns="http://schemas.openxmlformats.org/spreadsheetml/2006/main" count="721" uniqueCount="308">
  <si>
    <t xml:space="preserve">Calculation: </t>
  </si>
  <si>
    <t>Analyze</t>
  </si>
  <si>
    <t xml:space="preserve">Results: </t>
  </si>
  <si>
    <t>Impact assessment</t>
  </si>
  <si>
    <t xml:space="preserve">Product: </t>
  </si>
  <si>
    <t>1 p Compilation of all processes (Conseq) (of project Copper)</t>
  </si>
  <si>
    <t xml:space="preserve">Method: </t>
  </si>
  <si>
    <t>TRACI 2.1 V1.05 / Canada 2005</t>
  </si>
  <si>
    <t xml:space="preserve">Indicator: </t>
  </si>
  <si>
    <t>Characterization</t>
  </si>
  <si>
    <t xml:space="preserve">Skip categories: </t>
  </si>
  <si>
    <t>Never</t>
  </si>
  <si>
    <t xml:space="preserve">Exclude infrastructure processes: </t>
  </si>
  <si>
    <t>No</t>
  </si>
  <si>
    <t xml:space="preserve">Exclude long-term emissions: </t>
  </si>
  <si>
    <t xml:space="preserve">Sorted on item: </t>
  </si>
  <si>
    <t>Impact category</t>
  </si>
  <si>
    <t xml:space="preserve">Sort order: </t>
  </si>
  <si>
    <t>Ascending</t>
  </si>
  <si>
    <t>Unit</t>
  </si>
  <si>
    <t>Total</t>
  </si>
  <si>
    <t>Metal working, average for copper product manufacturing {GLO}| market for | Conseq, U</t>
  </si>
  <si>
    <t>Brass removed by turning, average, computer numerical controlled {GLO}| market for | Conseq, U</t>
  </si>
  <si>
    <t>Brass removed by turning, average, conventional {RER}| brass turning, average, conventional | Conseq, U</t>
  </si>
  <si>
    <t>Casting, brass {GLO}| market for | Conseq, U</t>
  </si>
  <si>
    <t>Casting, bronze {GLO}| market for | Conseq, U</t>
  </si>
  <si>
    <t>Contouring, bronze {GLO}| market for | Conseq, U</t>
  </si>
  <si>
    <t>Contouring, brass {GLO}| market for | Conseq, U</t>
  </si>
  <si>
    <t>Sheet rolling, copper {GLO}| market for | Conseq, U</t>
  </si>
  <si>
    <t>Wire drawing, copper {GLO}| market for | Conseq, U</t>
  </si>
  <si>
    <t>Machine, for treatment of waste electric and electronic equipment {GLO}| construction | Conseq, U</t>
  </si>
  <si>
    <t>Mechanical treatment facility, waste electric and electronic equipment {GLO}| construction | Conseq, U</t>
  </si>
  <si>
    <t>Process-specific burdens, import of copper to Switzerland {DE}| process-specific burdens, import of copper to Switzerland | Conseq, U</t>
  </si>
  <si>
    <t>Scrap preparation facility {GLO}| market for | Conseq, U</t>
  </si>
  <si>
    <t>Sorting facility, for construction waste {GLO}| market for | Conseq, U</t>
  </si>
  <si>
    <t>Slag landfill {GLO}| market for | Conseq, U</t>
  </si>
  <si>
    <t>Machine, for treatment of waste electric and electronic equipment {GLO}| market for | Conseq, U</t>
  </si>
  <si>
    <t>Manual treatment facility, waste electric and electronic equipment {GLO}| market for | Conseq, U</t>
  </si>
  <si>
    <t>Mechanical treatment facility, waste electric and electronic equipment {GLO}| market for | Conseq, U</t>
  </si>
  <si>
    <t>Sorting facility, for construction waste {CH}| sorting facility construction, for construction waste | Conseq, U</t>
  </si>
  <si>
    <t>Sorting facility, for construction waste {RoW}| sorting facility construction, for construction waste | Conseq, U</t>
  </si>
  <si>
    <t>Manual treatment facility, waste electric and electronic equipment {GLO}| construction | Conseq, U</t>
  </si>
  <si>
    <t>Scrap preparation facility {RER}| construction | Conseq, U</t>
  </si>
  <si>
    <t>Scrap preparation facility {RoW}| construction | Conseq, U</t>
  </si>
  <si>
    <t>Inert material landfill {CH}| construction | Conseq, U</t>
  </si>
  <si>
    <t>Inert material landfill {RoW}| construction | Conseq, U</t>
  </si>
  <si>
    <t>Residual material landfill {CH}| construction | Conseq, U</t>
  </si>
  <si>
    <t>Residual material landfill {RoW}| construction | Conseq, U</t>
  </si>
  <si>
    <t>Slag landfill {CH}| construction | Conseq, U</t>
  </si>
  <si>
    <t>Slag landfill {RoW}| construction | Conseq, U</t>
  </si>
  <si>
    <t>Sanitary landfill facility {CH}| construction | Conseq, U</t>
  </si>
  <si>
    <t>Sanitary landfill facility {RoW}| construction | Conseq, U</t>
  </si>
  <si>
    <t>Municipal waste collection service by 21 metric ton lorry {CH}| processing | Conseq, U</t>
  </si>
  <si>
    <t>Municipal waste collection service by 21 metric ton lorry {RoW}| processing | Conseq, U</t>
  </si>
  <si>
    <t>Electricity, medium voltage {CH}| market for | Conseq, U</t>
  </si>
  <si>
    <t>Electricity, medium voltage {GLO}| market group for | Conseq, U</t>
  </si>
  <si>
    <t>Energy and auxilliary inputs, metal working factory {RoW}| with heating from natural gas | Conseq, U</t>
  </si>
  <si>
    <t>Energy and auxilliary inputs, metal working factory {RoW}| with heating from light fuel oil | Conseq, U</t>
  </si>
  <si>
    <t>Energy and auxilliary inputs, metal working factory {RoW}| with heating from heavy fuel oil | Conseq, U</t>
  </si>
  <si>
    <t>Energy and auxilliary inputs, metal working factory {RoW}| with heating from hard coal | Conseq, U</t>
  </si>
  <si>
    <t>Energy and auxilliary inputs, metal working machine {RoW}| with process heat from hard coal | Conseq, U</t>
  </si>
  <si>
    <t>Energy and auxilliary inputs, metal working machine {RoW}| with process heat from heavy fuel oil | Conseq, U</t>
  </si>
  <si>
    <t>Energy and auxilliary inputs, metal working machine {RoW}| with process heat from light fuel oil | Conseq, U</t>
  </si>
  <si>
    <t>Energy and auxilliary inputs, metal working machine {RoW}| with process heat from natural gas | Conseq, U</t>
  </si>
  <si>
    <t>Metal working factory {RoW}| construction | Conseq, U</t>
  </si>
  <si>
    <t>Metal working, average for copper product manufacturing {RoW}| processing | Conseq, U</t>
  </si>
  <si>
    <t>Metal working, average for copper product manufacturing {RER}| processing | Conseq, U</t>
  </si>
  <si>
    <t>Rolling mill {RoW}| production | Conseq, U</t>
  </si>
  <si>
    <t>Ozone depletion</t>
  </si>
  <si>
    <t>kg CFC-11 eq</t>
  </si>
  <si>
    <t>Global warming</t>
  </si>
  <si>
    <t>kg CO2 eq</t>
  </si>
  <si>
    <t>Smog</t>
  </si>
  <si>
    <t>kg O3 eq</t>
  </si>
  <si>
    <t>Acidification</t>
  </si>
  <si>
    <t>kg SO2 eq</t>
  </si>
  <si>
    <t>Eutrophication</t>
  </si>
  <si>
    <t>kg N eq</t>
  </si>
  <si>
    <t>Carcinogenics</t>
  </si>
  <si>
    <t>CTUh</t>
  </si>
  <si>
    <t>Non carcinogenics</t>
  </si>
  <si>
    <t>Respiratory effects</t>
  </si>
  <si>
    <t>kg PM2.5 eq</t>
  </si>
  <si>
    <t>Ecotoxicity</t>
  </si>
  <si>
    <t>CTUe</t>
  </si>
  <si>
    <t>Fossil fuel depletion</t>
  </si>
  <si>
    <t>MJ surplus</t>
  </si>
  <si>
    <t>Region</t>
  </si>
  <si>
    <t>Module</t>
  </si>
  <si>
    <t>Semis</t>
  </si>
  <si>
    <t>Scrap</t>
  </si>
  <si>
    <t>Refining</t>
  </si>
  <si>
    <t>Any</t>
  </si>
  <si>
    <t>1 p Compilation of all materials (Conseq) (of project Copper)</t>
  </si>
  <si>
    <t>Brass {CH}| market for brass | Conseq, U</t>
  </si>
  <si>
    <t>Brass {RoW}| market for brass | Conseq, U</t>
  </si>
  <si>
    <t>Bronze {GLO}| market for | Conseq, U</t>
  </si>
  <si>
    <t>Copper {GLO}| market for | Conseq, U</t>
  </si>
  <si>
    <t>Brass {CH}| production | Conseq, U</t>
  </si>
  <si>
    <t>Brass {RoW}| production | Conseq, U</t>
  </si>
  <si>
    <t>Bronze {CH}| production | Conseq, U</t>
  </si>
  <si>
    <t>Copper {AU}| production, primary | APOS, U</t>
  </si>
  <si>
    <t>Copper {AU}| production, primary | Conseq, U</t>
  </si>
  <si>
    <t>Copper {GLO}| treatment of used cable | APOS, U</t>
  </si>
  <si>
    <t>Copper {RAS}| production, primary | APOS, U</t>
  </si>
  <si>
    <t>Copper {RAS}| production, primary | Conseq, U</t>
  </si>
  <si>
    <t>Copper {RER}| production, primary | APOS, U</t>
  </si>
  <si>
    <t>Copper {RER}| production, primary | Conseq, U</t>
  </si>
  <si>
    <t>Copper {RER}| treatment of scrap by electrolytic refining | APOS, U</t>
  </si>
  <si>
    <t>Copper {RLA}| production, primary | APOS, U</t>
  </si>
  <si>
    <t>Copper {RLA}| production, primary | Conseq, U</t>
  </si>
  <si>
    <t>Copper {RNA}| production, primary | APOS, U</t>
  </si>
  <si>
    <t>Copper {RNA}| production, primary | Conseq, U</t>
  </si>
  <si>
    <t>Copper {RoW}| gold-silver-zinc-lead-copper mine operation and refining | APOS, U</t>
  </si>
  <si>
    <t>Copper {RoW}| gold-silver-zinc-lead-copper mine operation and refining | Conseq, U</t>
  </si>
  <si>
    <t>Copper {RoW}| production, primary | APOS, U</t>
  </si>
  <si>
    <t>Copper {RoW}| production, primary | Conseq, U</t>
  </si>
  <si>
    <t>Copper {RoW}| treatment of metal part of electronics scrap, in blister-, by electrolytic refining | APOS, U</t>
  </si>
  <si>
    <t>Copper {RoW}| treatment of scrap by electrolytic refining | APOS, U</t>
  </si>
  <si>
    <t>Copper {SE}| gold-silver-zinc-lead-copper mine operation and refining | APOS, U</t>
  </si>
  <si>
    <t>Copper {SE}| gold-silver-zinc-lead-copper mine operation and refining | Conseq, U</t>
  </si>
  <si>
    <t>Copper {SE}| treatment of metal part of electronics scrap, in blister-, by electrolytic refining | APOS, U</t>
  </si>
  <si>
    <t>Copper concentrate, sulfide ore {AU}| copper mine operation, sulfide ore | APOS, U</t>
  </si>
  <si>
    <t>Copper concentrate, sulfide ore {AU}| copper mine operation, sulfide ore | Conseq, U</t>
  </si>
  <si>
    <t>Copper, blister-copper {RER}| production | APOS, U</t>
  </si>
  <si>
    <t>Copper, blister-copper {RER}| production | Conseq, U</t>
  </si>
  <si>
    <t>Copper, blister-copper {RoW}| production | APOS, U</t>
  </si>
  <si>
    <t>Copper, blister-copper {RoW}| production | Conseq, U</t>
  </si>
  <si>
    <t>Copper, cathode {GLO}| electrolytic refining of primary copper | APOS, U</t>
  </si>
  <si>
    <t>Copper, cathode {GLO}| electrolytic refining of primary copper | Conseq, U</t>
  </si>
  <si>
    <t>Copper, from solvent-extraction electro-winning {GLO}| copper production, solvent-extraction electro-winning | APOS, U</t>
  </si>
  <si>
    <t>Copper, from solvent-extraction electro-winning {GLO}| copper production, solvent-extraction electro-winning | Conseq, U</t>
  </si>
  <si>
    <t>Mining</t>
  </si>
  <si>
    <t>Mining &amp; Refining</t>
  </si>
  <si>
    <t>Scrap Refining</t>
  </si>
  <si>
    <t>Concentrate</t>
  </si>
  <si>
    <t>Blister</t>
  </si>
  <si>
    <t>SXEW</t>
  </si>
  <si>
    <t>GHG Intensity (t CO2/t Cu)</t>
  </si>
  <si>
    <t>Ore Grade (% Cu)</t>
  </si>
  <si>
    <t>Mine, Conc, Smelter, Refinery, and/or LSE</t>
  </si>
  <si>
    <t>Mine, Leaching, SX/EW (LSE)</t>
  </si>
  <si>
    <t>Mine, Conc</t>
  </si>
  <si>
    <t>Mine, Conc, LSE</t>
  </si>
  <si>
    <t>Mine, Conc, Smelter</t>
  </si>
  <si>
    <t xml:space="preserve">Notes: </t>
  </si>
  <si>
    <t>Data using webplot digitizer from figure 4 of: Northey, Stephen, Nawshad Haque, and G. Mudd. "Using sustainability reporting to assess the environmental footprint of copper mining." Journal of Cleaner Production 40 (2013): 118-128.</t>
  </si>
  <si>
    <t>World Mining Distribution</t>
  </si>
  <si>
    <t>Oceania</t>
  </si>
  <si>
    <t>Africa</t>
  </si>
  <si>
    <t>Europe</t>
  </si>
  <si>
    <t>North America</t>
  </si>
  <si>
    <t>Asia</t>
  </si>
  <si>
    <t>Latin America</t>
  </si>
  <si>
    <t>%</t>
  </si>
  <si>
    <t>Global warming (kg CO2eq)</t>
  </si>
  <si>
    <t>Australia</t>
  </si>
  <si>
    <t>kL water /t Cu</t>
  </si>
  <si>
    <t>Argentina</t>
  </si>
  <si>
    <t>Canada</t>
  </si>
  <si>
    <t>Chile</t>
  </si>
  <si>
    <t>Finland</t>
  </si>
  <si>
    <t>Laos</t>
  </si>
  <si>
    <t>South Africa</t>
  </si>
  <si>
    <t>Turkey</t>
  </si>
  <si>
    <t>Peru</t>
  </si>
  <si>
    <t>PNG</t>
  </si>
  <si>
    <t>USA</t>
  </si>
  <si>
    <t>kt ore/yr</t>
  </si>
  <si>
    <t>Operation</t>
  </si>
  <si>
    <t>Cadia-Ridgeway</t>
  </si>
  <si>
    <t>Ernest Henry</t>
  </si>
  <si>
    <t>Golden Grove</t>
  </si>
  <si>
    <t>Mount Isa</t>
  </si>
  <si>
    <t>Northparkes</t>
  </si>
  <si>
    <t>Olympic Dam</t>
  </si>
  <si>
    <t>Prominent Hill</t>
  </si>
  <si>
    <t>Rosebery</t>
  </si>
  <si>
    <t>Telfer</t>
  </si>
  <si>
    <t>Alumbrera</t>
  </si>
  <si>
    <t>Highland Valley</t>
  </si>
  <si>
    <t>Kidd Creek</t>
  </si>
  <si>
    <t>Andina</t>
  </si>
  <si>
    <t>Codelco Norte</t>
  </si>
  <si>
    <t>Collahuasi</t>
  </si>
  <si>
    <t>El Soldado</t>
  </si>
  <si>
    <t>El Teniente</t>
  </si>
  <si>
    <t>Escondida</t>
  </si>
  <si>
    <t>Lomas Bayas</t>
  </si>
  <si>
    <t>Los Bronces</t>
  </si>
  <si>
    <t>Mantos Blancos</t>
  </si>
  <si>
    <t>Mantoverde</t>
  </si>
  <si>
    <t>Salvador</t>
  </si>
  <si>
    <t>Quebrada Blanca</t>
  </si>
  <si>
    <t>Pyhasalmi</t>
  </si>
  <si>
    <t>Sepon</t>
  </si>
  <si>
    <t>Palabora</t>
  </si>
  <si>
    <t>Cayeli</t>
  </si>
  <si>
    <t>Tintaya</t>
  </si>
  <si>
    <t>Ok Tedi</t>
  </si>
  <si>
    <t>Kennecott Utah</t>
  </si>
  <si>
    <t>t CO2−e/t Cu</t>
  </si>
  <si>
    <t>t CO2/year</t>
  </si>
  <si>
    <t>avg CO2/ton Cu</t>
  </si>
  <si>
    <t>avg t CO2−e/t Cu</t>
  </si>
  <si>
    <t>Average</t>
  </si>
  <si>
    <t>Data from Mines Northey 2, used to create an offset for the ore grade-impact equation</t>
  </si>
  <si>
    <t>% Cu</t>
  </si>
  <si>
    <t>t Cu/year</t>
  </si>
  <si>
    <t>CO2e</t>
  </si>
  <si>
    <t>Ore Grade</t>
  </si>
  <si>
    <t>avg ore grade calc</t>
  </si>
  <si>
    <t>Results: 	Impact assessment</t>
  </si>
  <si>
    <t>Method: 	TRACI 2.1 V1.05 / Canada 2005</t>
  </si>
  <si>
    <t>Indicator: 	Characterization</t>
  </si>
  <si>
    <t>Skip categories: 	Never</t>
  </si>
  <si>
    <t>Exclude infrastructure processes: 	No</t>
  </si>
  <si>
    <t>Exclude long-term emissions: 	No</t>
  </si>
  <si>
    <t>Sorted on item: 	Impact category</t>
  </si>
  <si>
    <t>Sort order: 	Ascending</t>
  </si>
  <si>
    <t>Medium voltage grid CO2e</t>
  </si>
  <si>
    <t>for NA the electricity CO2e was oddly low (48.5 per MJ) so I used the value for the aluminum industry NA instead</t>
  </si>
  <si>
    <t>Need to do this same process for water</t>
  </si>
  <si>
    <t>for Africa, Europe, NA, and Asia, there weren't enough data points to create real data, so I've scaled the Calculated difference (Column D) by ecoinvent medium voltage electricity mix values for CO2e)</t>
  </si>
  <si>
    <t>these values are using Copper production primary, TRACI, for each region</t>
  </si>
  <si>
    <t>of project Ecoinvent 3 - consequential - unit)</t>
  </si>
  <si>
    <t>Zinc {RoW}| primary production from concentrate | Conseq, U</t>
  </si>
  <si>
    <t>Calculation: 	Compare</t>
  </si>
  <si>
    <t xml:space="preserve">Product 1: 	1 kg Zinc {RoW}| primary production from concentrate | Conseq, U </t>
  </si>
  <si>
    <t xml:space="preserve">Product 2: 	1 kg Lead {GLO}| primary lead production from concentrate | Conseq, U </t>
  </si>
  <si>
    <t xml:space="preserve">Product 3: 	1 kg Tin {RoW}| production | Conseq, U </t>
  </si>
  <si>
    <t xml:space="preserve">Product 4: 	1 kg Nickel, 99.5% {GLO}| smelting and refining of nickel ore | Conseq, U </t>
  </si>
  <si>
    <t xml:space="preserve">Product 5: 	1 kg Aluminium, primary, ingot {RoW}| production | Conseq, U </t>
  </si>
  <si>
    <t xml:space="preserve">Product 6: 	1 kg Manganese {RoW}| production | Conseq, U </t>
  </si>
  <si>
    <t xml:space="preserve">Product 7: 	1 kg Iron pellet {GLO}| market for | Conseq, U </t>
  </si>
  <si>
    <t>Lead {GLO}| primary lead production from concentrate | Conseq, U</t>
  </si>
  <si>
    <t>Tin {RoW}| production | Conseq, U</t>
  </si>
  <si>
    <t>Nickel, 99.5% {GLO}| smelting and refining of nickel ore | Conseq, U</t>
  </si>
  <si>
    <t>Aluminium, primary, ingot {RoW}| production | Conseq, U</t>
  </si>
  <si>
    <t>Manganese {RoW}| production | Conseq, U</t>
  </si>
  <si>
    <t>Iron pellet {GLO}| market for | Conseq, U</t>
  </si>
  <si>
    <t>Regions</t>
  </si>
  <si>
    <t>Multiplier to get to other damage measures (this is what's in next sheet)</t>
  </si>
  <si>
    <t>Ozone depletion (kg CFC-kk)</t>
  </si>
  <si>
    <t>Global warming (kg CO2 eq)</t>
  </si>
  <si>
    <t>Smog (kg O3 eq)</t>
  </si>
  <si>
    <t>Acidification (kg SO2 eq)</t>
  </si>
  <si>
    <t>Eutrophication (kg N eq)</t>
  </si>
  <si>
    <t>Carcinogenics (CTUh)</t>
  </si>
  <si>
    <t>Non carcinogenics (CTUh)</t>
  </si>
  <si>
    <t>Respiratory effects (kg PM2.5 eq)</t>
  </si>
  <si>
    <t>Ecotoxicity (CTUe)</t>
  </si>
  <si>
    <t>Fossil fuel depletion (MJ surplus)</t>
  </si>
  <si>
    <t>SX-EW</t>
  </si>
  <si>
    <t>Amount to add to function for non SX-EW: (for Africa, Europe, NA, and Asia, there weren't enough data points to create real data, so I've scaled the average by ecoinvent medium voltage electricity mix values for CO2e)</t>
  </si>
  <si>
    <t>Amount to add to SX-EW</t>
  </si>
  <si>
    <t>Calculated CO2 from ore grade (no SXEW)</t>
  </si>
  <si>
    <t>Calculated CO2 from ore grade (only SXEW)</t>
  </si>
  <si>
    <t>Pretreatment</t>
  </si>
  <si>
    <t>Fire Refining</t>
  </si>
  <si>
    <t>Electrorefining</t>
  </si>
  <si>
    <t>Acidification potential (kg SO2 eq)</t>
  </si>
  <si>
    <t>Abiotic depletion, MJ eq</t>
  </si>
  <si>
    <t>Eutrophication potential (kg PO4 eq)</t>
  </si>
  <si>
    <t>Global warming potential (kg CO2 eq)</t>
  </si>
  <si>
    <t>Human health damage (kg 1,4-DB eq)</t>
  </si>
  <si>
    <t>Photochemical ozone creation potential (kg ethene eq)</t>
  </si>
  <si>
    <t>From Chen, Jingjing, et al. "Environmental benefits of secondary copper from primary copper based on life cycle assessment in China." Resources, Conservation and Recycling 146 (2019): 35-44.</t>
  </si>
  <si>
    <t>Secondary Direct Melt</t>
  </si>
  <si>
    <t>Secondary Refining</t>
  </si>
  <si>
    <t>Copper concentrate, sulfide ore {RLA}| copper mine operation, sulfide ore | Conseq, U</t>
  </si>
  <si>
    <t>Copper concentrate, sulfide ore {RER}| copper mine operation, sulfide ore | Conseq, U</t>
  </si>
  <si>
    <t>Copper concentrate, sulfide ore {RAS}| copper mine operation, sulfide ore | Conseq, U</t>
  </si>
  <si>
    <t>Copper concentrate, sulfide ore {RNA}| copper mine operation, sulfide ore | Conseq, U</t>
  </si>
  <si>
    <t>Copper concentrate, sulfide ore {RoW}| copper mine operation, sulfide ore | Conseq, U</t>
  </si>
  <si>
    <t>Refinery (top one minus bottom one, or total minus mine-specific)</t>
  </si>
  <si>
    <t>World Refinery Distribution (Fraction)</t>
  </si>
  <si>
    <t>World Mining Distribution (Fraction)</t>
  </si>
  <si>
    <t>Sheet rolling</t>
  </si>
  <si>
    <t>Wire drawing</t>
  </si>
  <si>
    <t>Real Secondary Refining</t>
  </si>
  <si>
    <t>Potential China Secondary Refinery</t>
  </si>
  <si>
    <t>Low Grade</t>
  </si>
  <si>
    <t>Brass</t>
  </si>
  <si>
    <t>No2</t>
  </si>
  <si>
    <t>No1</t>
  </si>
  <si>
    <t>Notes: Secondary refinery was determined from Chen, Jingjing, et al. "Environmental benefits of secondary copper from primary copper based on life cycle assessment in China." Resources, Conservation and Recycling 146 (2019): 35-44., except using the Copper {RoW}| treatment of scrap by electrolytic refining | APOS, U and  Copper {GLO}| treatment of used cable | APOS, U inventory items and adding a bunch of transportation, then scaling by 0.01 to get the CO2 to match with the above paper's CO2 value for secondary refined copper. The used cable and refining were each 1 kg in the original. Did similar for secondary direct melt, same 0.01 scaling but on 1 kg each of the Copper {GLO}| treatment of used cable | APOS, U and Aluminium, wrought alloy {RoW}| treatment of aluminium scrap, post-consumer, prepared for recycling, at remelter | APOS, U inventories plus transportation. Real secondary refinery came from Copper scrap, sorted, pressed {RoW}| treatment of copper scrap by electrolytic refining | APOS, U (which is so hard to find), and Potential China came from scaling Secondary refinery to have the same CO2 as Real, though that one doesn't make much sense either... Those for the last 4 come from the same paper and the CO2 values seem reasonable, though I extrapolated from the Secondary remelting for the other damage indicators. These seem the most reasonable for remelting.</t>
  </si>
  <si>
    <t>Metal working (APOS)</t>
  </si>
  <si>
    <t>Metal working RER (Conseq)</t>
  </si>
  <si>
    <t>Metal working RoW (Conseq)</t>
  </si>
  <si>
    <t>Fraction Semis Production</t>
  </si>
  <si>
    <t>all fractions from ICSG Copper Factbook 2018</t>
  </si>
  <si>
    <t>Come from Mines Total tab</t>
  </si>
  <si>
    <t>Africa &amp; Oceania</t>
  </si>
  <si>
    <t>Americas</t>
  </si>
  <si>
    <t>China</t>
  </si>
  <si>
    <t>Copper scrap use - at some point go back and subtract out secondary refinery from USGS</t>
  </si>
  <si>
    <t>Quantity (kt)</t>
  </si>
  <si>
    <t>Fraction</t>
  </si>
  <si>
    <t>Asia (includes Middle East but not China)</t>
  </si>
  <si>
    <t>EU27</t>
  </si>
  <si>
    <t>Russia and the rest of Europe</t>
  </si>
  <si>
    <t>Copper scrap use 2011 from metalsbulletin pdf page 19 - at some point go back and subtract out secondary refinery from USGS</t>
  </si>
  <si>
    <t>China % of Asia</t>
  </si>
  <si>
    <t>Energy (GJ)</t>
  </si>
  <si>
    <t>Mine, LSE</t>
  </si>
  <si>
    <t>Just mine (up to concentrate) - Copper concentrate, sulfide ore {RLA}| copper mine operation, sulfide ore | Conseq, U</t>
  </si>
  <si>
    <t>Total Copper Distribution - Copper {RER}| production, primary | Conseq,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</si>
</sst>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71" formatCode="0.00000000"/>
    <numFmt numFmtId="173" formatCode="0.000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6"/>
      <color rgb="FF2E2E2E"/>
      <name val="Georgia"/>
      <family val="1"/>
    </font>
    <font>
      <sz val="6"/>
      <color rgb="FF2E2E2E"/>
      <name val="Georgia"/>
      <family val="1"/>
    </font>
  </fonts>
  <fills count="3">
    <fill>
      <patternFill patternType="none"/>
    </fill>
    <fill>
      <patternFill patternType="gray125"/>
    </fill>
    <fill>
      <patternFill patternType="solid">
        <fgColor theme="0" tint="-0.14999847407452621"/>
        <bgColor theme="0" tint="-0.14999847407452621"/>
      </patternFill>
    </fill>
  </fills>
  <borders count="6">
    <border>
      <left/>
      <right/>
      <top/>
      <bottom/>
      <diagonal/>
    </border>
    <border>
      <left/>
      <right/>
      <top style="thin">
        <color theme="1"/>
      </top>
      <bottom style="thin">
        <color theme="1"/>
      </bottom>
      <diagonal/>
    </border>
    <border>
      <left/>
      <right/>
      <top/>
      <bottom style="thin">
        <color theme="1"/>
      </bottom>
      <diagonal/>
    </border>
    <border>
      <left/>
      <right/>
      <top style="medium">
        <color rgb="FFEBEBEB"/>
      </top>
      <bottom style="medium">
        <color rgb="FFEBEBEB"/>
      </bottom>
      <diagonal/>
    </border>
    <border>
      <left/>
      <right/>
      <top style="medium">
        <color rgb="FFEBEBEB"/>
      </top>
      <bottom/>
      <diagonal/>
    </border>
    <border>
      <left/>
      <right/>
      <top/>
      <bottom style="medium">
        <color rgb="FFEBEBEB"/>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11" fontId="0" fillId="0" borderId="0" xfId="0" applyNumberFormat="1"/>
    <xf numFmtId="0" fontId="2" fillId="0" borderId="1" xfId="0" applyFont="1" applyBorder="1"/>
    <xf numFmtId="0" fontId="0" fillId="2" borderId="0" xfId="0" applyFont="1" applyFill="1"/>
    <xf numFmtId="0" fontId="0" fillId="0" borderId="0" xfId="0" applyFont="1"/>
    <xf numFmtId="11" fontId="0" fillId="0" borderId="0" xfId="0" applyNumberFormat="1" applyFont="1"/>
    <xf numFmtId="11" fontId="0" fillId="2" borderId="0" xfId="0" applyNumberFormat="1" applyFont="1" applyFill="1"/>
    <xf numFmtId="0" fontId="0" fillId="0" borderId="2" xfId="0" applyFont="1" applyBorder="1"/>
    <xf numFmtId="11" fontId="0" fillId="0" borderId="2" xfId="0" applyNumberFormat="1" applyFont="1" applyBorder="1"/>
    <xf numFmtId="0" fontId="0" fillId="0" borderId="0" xfId="0" applyAlignment="1">
      <alignment horizontal="right"/>
    </xf>
    <xf numFmtId="0" fontId="2" fillId="0" borderId="0" xfId="0" applyFont="1" applyFill="1" applyBorder="1"/>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0" borderId="0" xfId="0"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0" fillId="0" borderId="0" xfId="0" applyAlignment="1">
      <alignment vertical="top" wrapText="1"/>
    </xf>
    <xf numFmtId="0" fontId="3" fillId="0" borderId="3" xfId="0" applyFont="1" applyBorder="1" applyAlignment="1">
      <alignment horizontal="center" vertical="center" wrapText="1"/>
    </xf>
    <xf numFmtId="3" fontId="4" fillId="0" borderId="0" xfId="0" applyNumberFormat="1" applyFont="1" applyAlignment="1">
      <alignment vertical="center" wrapText="1"/>
    </xf>
    <xf numFmtId="0" fontId="0" fillId="0" borderId="0" xfId="0" applyAlignment="1"/>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0" xfId="0" applyFont="1" applyFill="1" applyBorder="1" applyAlignment="1">
      <alignment horizontal="center" vertical="center" wrapText="1"/>
    </xf>
    <xf numFmtId="0" fontId="3" fillId="0" borderId="0" xfId="0" applyFont="1" applyBorder="1" applyAlignment="1">
      <alignment vertical="center" wrapText="1"/>
    </xf>
    <xf numFmtId="0" fontId="0" fillId="0" borderId="0" xfId="0" applyNumberFormat="1"/>
    <xf numFmtId="164" fontId="0" fillId="0" borderId="0" xfId="0" applyNumberFormat="1"/>
    <xf numFmtId="0" fontId="0" fillId="0" borderId="0" xfId="1" applyNumberFormat="1" applyFont="1"/>
    <xf numFmtId="0" fontId="0" fillId="0" borderId="0" xfId="0" applyAlignment="1">
      <alignment horizontal="center"/>
    </xf>
    <xf numFmtId="0" fontId="0" fillId="0" borderId="2" xfId="0" applyBorder="1" applyAlignment="1">
      <alignment horizontal="center"/>
    </xf>
    <xf numFmtId="0" fontId="0" fillId="0" borderId="0" xfId="0" applyAlignment="1">
      <alignment horizontal="left" vertical="top" wrapText="1"/>
    </xf>
    <xf numFmtId="171" fontId="0" fillId="0" borderId="0" xfId="0" applyNumberFormat="1"/>
    <xf numFmtId="173" fontId="0" fillId="0" borderId="0" xfId="0" applyNumberFormat="1"/>
  </cellXfs>
  <cellStyles count="2">
    <cellStyle name="Normal" xfId="0" builtinId="0"/>
    <cellStyle name="Percent" xfId="1" builtinId="5"/>
  </cellStyles>
  <dxfs count="16">
    <dxf>
      <numFmt numFmtId="15" formatCode="0.00E+00"/>
    </dxf>
    <dxf>
      <numFmt numFmtId="15" formatCode="0.00E+0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Northey1'!$D$1:$D$2</c:f>
              <c:strCache>
                <c:ptCount val="2"/>
                <c:pt idx="0">
                  <c:v>Mine, Conc</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4.0378390201224849E-2"/>
                  <c:y val="-0.125821303587051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Northey1'!$C$3:$C$56</c:f>
              <c:numCache>
                <c:formatCode>General</c:formatCode>
                <c:ptCount val="54"/>
                <c:pt idx="0">
                  <c:v>0.54017857142857095</c:v>
                </c:pt>
                <c:pt idx="1">
                  <c:v>0.30357142857142799</c:v>
                </c:pt>
                <c:pt idx="2">
                  <c:v>0.33035714285714202</c:v>
                </c:pt>
                <c:pt idx="3">
                  <c:v>0.468749999999999</c:v>
                </c:pt>
                <c:pt idx="4">
                  <c:v>0.70089285714285698</c:v>
                </c:pt>
                <c:pt idx="5">
                  <c:v>0.749999999999999</c:v>
                </c:pt>
                <c:pt idx="6">
                  <c:v>0.81696428571428503</c:v>
                </c:pt>
                <c:pt idx="7">
                  <c:v>0.91071428571428503</c:v>
                </c:pt>
                <c:pt idx="8">
                  <c:v>0.88839285714285698</c:v>
                </c:pt>
                <c:pt idx="9">
                  <c:v>0.6875</c:v>
                </c:pt>
                <c:pt idx="10">
                  <c:v>0.41964285714285698</c:v>
                </c:pt>
                <c:pt idx="11">
                  <c:v>0.36607142857142799</c:v>
                </c:pt>
                <c:pt idx="12">
                  <c:v>0.29910714285714202</c:v>
                </c:pt>
                <c:pt idx="13">
                  <c:v>0.25892857142857101</c:v>
                </c:pt>
                <c:pt idx="14">
                  <c:v>0.223214285714285</c:v>
                </c:pt>
                <c:pt idx="15">
                  <c:v>0.191964285714285</c:v>
                </c:pt>
                <c:pt idx="16">
                  <c:v>0.27678571428571402</c:v>
                </c:pt>
                <c:pt idx="17">
                  <c:v>0.281249999999999</c:v>
                </c:pt>
                <c:pt idx="18">
                  <c:v>0.187499999999999</c:v>
                </c:pt>
                <c:pt idx="19">
                  <c:v>0.20982142857142799</c:v>
                </c:pt>
                <c:pt idx="20">
                  <c:v>0.94196428571428503</c:v>
                </c:pt>
                <c:pt idx="21">
                  <c:v>0.91071428571428603</c:v>
                </c:pt>
                <c:pt idx="22">
                  <c:v>0.75892857142857095</c:v>
                </c:pt>
                <c:pt idx="23">
                  <c:v>0.81919642857142805</c:v>
                </c:pt>
                <c:pt idx="24">
                  <c:v>0.85491071428571397</c:v>
                </c:pt>
                <c:pt idx="25">
                  <c:v>0.88839285714285698</c:v>
                </c:pt>
                <c:pt idx="26">
                  <c:v>0.79910714285714302</c:v>
                </c:pt>
                <c:pt idx="27">
                  <c:v>1.00446428571428</c:v>
                </c:pt>
                <c:pt idx="28">
                  <c:v>1</c:v>
                </c:pt>
                <c:pt idx="29">
                  <c:v>1.09821428571428</c:v>
                </c:pt>
                <c:pt idx="30">
                  <c:v>1.0602678571428501</c:v>
                </c:pt>
                <c:pt idx="31">
                  <c:v>1.1004464285714199</c:v>
                </c:pt>
                <c:pt idx="32">
                  <c:v>1.1227678571428501</c:v>
                </c:pt>
                <c:pt idx="33">
                  <c:v>1.19866071428571</c:v>
                </c:pt>
                <c:pt idx="34">
                  <c:v>1</c:v>
                </c:pt>
                <c:pt idx="35">
                  <c:v>1.03571428571428</c:v>
                </c:pt>
                <c:pt idx="36">
                  <c:v>1.0758928571428501</c:v>
                </c:pt>
                <c:pt idx="37">
                  <c:v>1.21428571428571</c:v>
                </c:pt>
                <c:pt idx="38">
                  <c:v>1.1875</c:v>
                </c:pt>
                <c:pt idx="39">
                  <c:v>1.09374999999999</c:v>
                </c:pt>
                <c:pt idx="40">
                  <c:v>1.0848214285714199</c:v>
                </c:pt>
                <c:pt idx="41">
                  <c:v>1.3125</c:v>
                </c:pt>
                <c:pt idx="42">
                  <c:v>1.3214285714285701</c:v>
                </c:pt>
                <c:pt idx="43">
                  <c:v>1.53124999999999</c:v>
                </c:pt>
                <c:pt idx="44">
                  <c:v>1.8616071428571399</c:v>
                </c:pt>
                <c:pt idx="45">
                  <c:v>2.4419642857142798</c:v>
                </c:pt>
                <c:pt idx="46">
                  <c:v>2.4866071428571401</c:v>
                </c:pt>
                <c:pt idx="47">
                  <c:v>3.3035714285714199</c:v>
                </c:pt>
                <c:pt idx="48">
                  <c:v>3.703125</c:v>
                </c:pt>
                <c:pt idx="49">
                  <c:v>3.8058035714285698</c:v>
                </c:pt>
                <c:pt idx="50">
                  <c:v>3.90625</c:v>
                </c:pt>
                <c:pt idx="51">
                  <c:v>0.31696428571428498</c:v>
                </c:pt>
                <c:pt idx="52">
                  <c:v>0.39732142857142799</c:v>
                </c:pt>
                <c:pt idx="53">
                  <c:v>0.38839285714285698</c:v>
                </c:pt>
              </c:numCache>
            </c:numRef>
          </c:xVal>
          <c:yVal>
            <c:numRef>
              <c:f>'Mines Northey1'!$D$3:$D$56</c:f>
              <c:numCache>
                <c:formatCode>General</c:formatCode>
                <c:ptCount val="54"/>
                <c:pt idx="0">
                  <c:v>8.0372670807453392</c:v>
                </c:pt>
                <c:pt idx="1">
                  <c:v>7.0186335403726696</c:v>
                </c:pt>
                <c:pt idx="2">
                  <c:v>6.3975155279502998</c:v>
                </c:pt>
                <c:pt idx="3">
                  <c:v>5.8757763975155202</c:v>
                </c:pt>
                <c:pt idx="4">
                  <c:v>5.2298136645962696</c:v>
                </c:pt>
                <c:pt idx="5">
                  <c:v>4.5838509316770102</c:v>
                </c:pt>
                <c:pt idx="6">
                  <c:v>4.2360248447204896</c:v>
                </c:pt>
                <c:pt idx="7">
                  <c:v>3.6397515527950302</c:v>
                </c:pt>
                <c:pt idx="8">
                  <c:v>2.6459627329192501</c:v>
                </c:pt>
                <c:pt idx="9">
                  <c:v>2.7701863354037202</c:v>
                </c:pt>
                <c:pt idx="10">
                  <c:v>3.9627329192546501</c:v>
                </c:pt>
                <c:pt idx="11">
                  <c:v>4.8322981366459601</c:v>
                </c:pt>
                <c:pt idx="12">
                  <c:v>5.1552795031055796</c:v>
                </c:pt>
                <c:pt idx="13">
                  <c:v>5.4037267080745304</c:v>
                </c:pt>
                <c:pt idx="14">
                  <c:v>5.7763975155279397</c:v>
                </c:pt>
                <c:pt idx="15">
                  <c:v>5.4285714285714199</c:v>
                </c:pt>
                <c:pt idx="16">
                  <c:v>4.8322981366459601</c:v>
                </c:pt>
                <c:pt idx="17">
                  <c:v>4.4099378881987503</c:v>
                </c:pt>
                <c:pt idx="18">
                  <c:v>3.5652173913043401</c:v>
                </c:pt>
                <c:pt idx="19">
                  <c:v>3.2919254658385002</c:v>
                </c:pt>
                <c:pt idx="20">
                  <c:v>2.1490683229813601</c:v>
                </c:pt>
                <c:pt idx="21">
                  <c:v>1.5403726708074501</c:v>
                </c:pt>
                <c:pt idx="22">
                  <c:v>1.4285714285714199</c:v>
                </c:pt>
                <c:pt idx="23">
                  <c:v>1.36645962732919</c:v>
                </c:pt>
                <c:pt idx="24">
                  <c:v>1.2795031055900601</c:v>
                </c:pt>
                <c:pt idx="25">
                  <c:v>0.90683229813664901</c:v>
                </c:pt>
                <c:pt idx="26">
                  <c:v>0.93167701863354302</c:v>
                </c:pt>
                <c:pt idx="27">
                  <c:v>0.55900621118012594</c:v>
                </c:pt>
                <c:pt idx="28">
                  <c:v>0.13664596273292201</c:v>
                </c:pt>
                <c:pt idx="29">
                  <c:v>0.161490683229814</c:v>
                </c:pt>
                <c:pt idx="30">
                  <c:v>0.670807453416149</c:v>
                </c:pt>
                <c:pt idx="31">
                  <c:v>0.59627329192546696</c:v>
                </c:pt>
                <c:pt idx="32">
                  <c:v>0.73291925465838403</c:v>
                </c:pt>
                <c:pt idx="33">
                  <c:v>0.64596273291925599</c:v>
                </c:pt>
                <c:pt idx="34">
                  <c:v>0.98136645962733104</c:v>
                </c:pt>
                <c:pt idx="35">
                  <c:v>1.05590062111801</c:v>
                </c:pt>
                <c:pt idx="36">
                  <c:v>1.7018633540372601</c:v>
                </c:pt>
                <c:pt idx="37">
                  <c:v>1.7763975155279501</c:v>
                </c:pt>
                <c:pt idx="38">
                  <c:v>1.3788819875776399</c:v>
                </c:pt>
                <c:pt idx="39">
                  <c:v>1.2049689440993701</c:v>
                </c:pt>
                <c:pt idx="40">
                  <c:v>0.95652173913043703</c:v>
                </c:pt>
                <c:pt idx="41">
                  <c:v>2.0496894409937898</c:v>
                </c:pt>
                <c:pt idx="42">
                  <c:v>1.90062111801242</c:v>
                </c:pt>
                <c:pt idx="43">
                  <c:v>2.4223602484472</c:v>
                </c:pt>
                <c:pt idx="44">
                  <c:v>2.3229813664596199</c:v>
                </c:pt>
                <c:pt idx="45">
                  <c:v>1.57763975155279</c:v>
                </c:pt>
                <c:pt idx="46">
                  <c:v>1.7018633540372701</c:v>
                </c:pt>
                <c:pt idx="47">
                  <c:v>1.0434782608695601</c:v>
                </c:pt>
                <c:pt idx="48">
                  <c:v>1.1304347826087</c:v>
                </c:pt>
                <c:pt idx="49">
                  <c:v>0.93167701863354302</c:v>
                </c:pt>
                <c:pt idx="50">
                  <c:v>0.91925465838509401</c:v>
                </c:pt>
                <c:pt idx="51">
                  <c:v>1.29192546583851</c:v>
                </c:pt>
                <c:pt idx="52">
                  <c:v>1.0931677018633501</c:v>
                </c:pt>
                <c:pt idx="53">
                  <c:v>0.91925465838509601</c:v>
                </c:pt>
              </c:numCache>
            </c:numRef>
          </c:yVal>
          <c:smooth val="0"/>
          <c:extLst>
            <c:ext xmlns:c16="http://schemas.microsoft.com/office/drawing/2014/chart" uri="{C3380CC4-5D6E-409C-BE32-E72D297353CC}">
              <c16:uniqueId val="{00000000-A5EA-44BD-AB73-09BF22417428}"/>
            </c:ext>
          </c:extLst>
        </c:ser>
        <c:dLbls>
          <c:showLegendKey val="0"/>
          <c:showVal val="0"/>
          <c:showCatName val="0"/>
          <c:showSerName val="0"/>
          <c:showPercent val="0"/>
          <c:showBubbleSize val="0"/>
        </c:dLbls>
        <c:axId val="1084779656"/>
        <c:axId val="1084779000"/>
      </c:scatterChart>
      <c:valAx>
        <c:axId val="1084779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000"/>
        <c:crosses val="autoZero"/>
        <c:crossBetween val="midCat"/>
      </c:valAx>
      <c:valAx>
        <c:axId val="108477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Northey1'!$H$1:$H$2</c:f>
              <c:strCache>
                <c:ptCount val="2"/>
                <c:pt idx="0">
                  <c:v>Mine, Conc, Smelter</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Northey1'!$G$3:$G$12</c:f>
              <c:numCache>
                <c:formatCode>General</c:formatCode>
                <c:ptCount val="10"/>
                <c:pt idx="0">
                  <c:v>0.97321428571428503</c:v>
                </c:pt>
                <c:pt idx="1">
                  <c:v>0.999999999999999</c:v>
                </c:pt>
                <c:pt idx="2">
                  <c:v>0.999999999999999</c:v>
                </c:pt>
                <c:pt idx="3">
                  <c:v>1.0535714285714199</c:v>
                </c:pt>
                <c:pt idx="4">
                  <c:v>2.8348214285714199</c:v>
                </c:pt>
                <c:pt idx="5">
                  <c:v>2.9151785714285698</c:v>
                </c:pt>
                <c:pt idx="6">
                  <c:v>2.9553571428571401</c:v>
                </c:pt>
                <c:pt idx="7">
                  <c:v>3.1294642857142798</c:v>
                </c:pt>
                <c:pt idx="8">
                  <c:v>3.3660714285714199</c:v>
                </c:pt>
                <c:pt idx="9">
                  <c:v>3.4241071428571401</c:v>
                </c:pt>
              </c:numCache>
            </c:numRef>
          </c:xVal>
          <c:yVal>
            <c:numRef>
              <c:f>'Mines Northey1'!$H$3:$H$12</c:f>
              <c:numCache>
                <c:formatCode>General</c:formatCode>
                <c:ptCount val="10"/>
                <c:pt idx="0">
                  <c:v>1.8757763975155299</c:v>
                </c:pt>
                <c:pt idx="1">
                  <c:v>1.7763975155279501</c:v>
                </c:pt>
                <c:pt idx="2">
                  <c:v>1.2049689440993701</c:v>
                </c:pt>
                <c:pt idx="3">
                  <c:v>1.05590062111801</c:v>
                </c:pt>
                <c:pt idx="4">
                  <c:v>2.0993788819875698</c:v>
                </c:pt>
                <c:pt idx="5">
                  <c:v>2.2732919254658301</c:v>
                </c:pt>
                <c:pt idx="6">
                  <c:v>2.2484472049689401</c:v>
                </c:pt>
                <c:pt idx="7">
                  <c:v>1.92546583850931</c:v>
                </c:pt>
                <c:pt idx="8">
                  <c:v>1.7515527950310501</c:v>
                </c:pt>
                <c:pt idx="9">
                  <c:v>2.0496894409937898</c:v>
                </c:pt>
              </c:numCache>
            </c:numRef>
          </c:yVal>
          <c:smooth val="0"/>
          <c:extLst>
            <c:ext xmlns:c16="http://schemas.microsoft.com/office/drawing/2014/chart" uri="{C3380CC4-5D6E-409C-BE32-E72D297353CC}">
              <c16:uniqueId val="{00000000-A913-4565-B91B-2482BD5E617B}"/>
            </c:ext>
          </c:extLst>
        </c:ser>
        <c:dLbls>
          <c:showLegendKey val="0"/>
          <c:showVal val="0"/>
          <c:showCatName val="0"/>
          <c:showSerName val="0"/>
          <c:showPercent val="0"/>
          <c:showBubbleSize val="0"/>
        </c:dLbls>
        <c:axId val="334892599"/>
        <c:axId val="334892271"/>
      </c:scatterChart>
      <c:valAx>
        <c:axId val="334892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2271"/>
        <c:crosses val="autoZero"/>
        <c:crossBetween val="midCat"/>
      </c:valAx>
      <c:valAx>
        <c:axId val="3348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2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Northey1'!$B$1:$B$2</c:f>
              <c:strCache>
                <c:ptCount val="2"/>
                <c:pt idx="0">
                  <c:v>Mine, Leaching, SX/EW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Northey1'!$A$3:$A$13</c:f>
              <c:numCache>
                <c:formatCode>General</c:formatCode>
                <c:ptCount val="11"/>
                <c:pt idx="0">
                  <c:v>0.57589285714285698</c:v>
                </c:pt>
                <c:pt idx="1">
                  <c:v>0.56696428571428503</c:v>
                </c:pt>
                <c:pt idx="2">
                  <c:v>0.54464285714285698</c:v>
                </c:pt>
                <c:pt idx="3">
                  <c:v>0.51785714285714202</c:v>
                </c:pt>
                <c:pt idx="4">
                  <c:v>0.54017857142857095</c:v>
                </c:pt>
                <c:pt idx="5">
                  <c:v>0.58928571428571397</c:v>
                </c:pt>
                <c:pt idx="6">
                  <c:v>0.85714285714285698</c:v>
                </c:pt>
                <c:pt idx="7">
                  <c:v>1.96428571428571</c:v>
                </c:pt>
                <c:pt idx="8">
                  <c:v>1.96875</c:v>
                </c:pt>
                <c:pt idx="9">
                  <c:v>1.9598214285714199</c:v>
                </c:pt>
                <c:pt idx="10">
                  <c:v>2.0669642857142798</c:v>
                </c:pt>
              </c:numCache>
            </c:numRef>
          </c:xVal>
          <c:yVal>
            <c:numRef>
              <c:f>'Mines Northey1'!$B$3:$B$13</c:f>
              <c:numCache>
                <c:formatCode>General</c:formatCode>
                <c:ptCount val="11"/>
                <c:pt idx="0">
                  <c:v>2.8447204968944102</c:v>
                </c:pt>
                <c:pt idx="1">
                  <c:v>2.3478260869565202</c:v>
                </c:pt>
                <c:pt idx="2">
                  <c:v>2.3478260869565202</c:v>
                </c:pt>
                <c:pt idx="3">
                  <c:v>2.1739130434782599</c:v>
                </c:pt>
                <c:pt idx="4">
                  <c:v>2.02484472049689</c:v>
                </c:pt>
                <c:pt idx="5">
                  <c:v>2.0745341614906798</c:v>
                </c:pt>
                <c:pt idx="6">
                  <c:v>3.9130434782608701</c:v>
                </c:pt>
                <c:pt idx="7">
                  <c:v>4.0869565217391299</c:v>
                </c:pt>
                <c:pt idx="8">
                  <c:v>2.6956521739130399</c:v>
                </c:pt>
                <c:pt idx="9">
                  <c:v>2.2732919254658301</c:v>
                </c:pt>
                <c:pt idx="10">
                  <c:v>2.0745341614906798</c:v>
                </c:pt>
              </c:numCache>
            </c:numRef>
          </c:yVal>
          <c:smooth val="0"/>
          <c:extLst>
            <c:ext xmlns:c16="http://schemas.microsoft.com/office/drawing/2014/chart" uri="{C3380CC4-5D6E-409C-BE32-E72D297353CC}">
              <c16:uniqueId val="{00000000-A085-44B0-B615-79F0217AC5D6}"/>
            </c:ext>
          </c:extLst>
        </c:ser>
        <c:dLbls>
          <c:showLegendKey val="0"/>
          <c:showVal val="0"/>
          <c:showCatName val="0"/>
          <c:showSerName val="0"/>
          <c:showPercent val="0"/>
          <c:showBubbleSize val="0"/>
        </c:dLbls>
        <c:axId val="940350072"/>
        <c:axId val="877421424"/>
      </c:scatterChart>
      <c:valAx>
        <c:axId val="940350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421424"/>
        <c:crosses val="autoZero"/>
        <c:crossBetween val="midCat"/>
      </c:valAx>
      <c:valAx>
        <c:axId val="87742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350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Northey1'!$F$1:$F$2</c:f>
              <c:strCache>
                <c:ptCount val="2"/>
                <c:pt idx="0">
                  <c:v>Mine, Conc,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40987685914260719"/>
                  <c:y val="1.47397200349956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Northey1'!$E$3:$E$27</c:f>
              <c:numCache>
                <c:formatCode>General</c:formatCode>
                <c:ptCount val="25"/>
                <c:pt idx="0">
                  <c:v>0.71428571428571397</c:v>
                </c:pt>
                <c:pt idx="1">
                  <c:v>0.70089285714285698</c:v>
                </c:pt>
                <c:pt idx="2">
                  <c:v>0.85267857142857095</c:v>
                </c:pt>
                <c:pt idx="3">
                  <c:v>0.87946428571428503</c:v>
                </c:pt>
                <c:pt idx="4">
                  <c:v>0.72767857142857095</c:v>
                </c:pt>
                <c:pt idx="5">
                  <c:v>0.640625</c:v>
                </c:pt>
                <c:pt idx="6">
                  <c:v>0.70089285714285698</c:v>
                </c:pt>
                <c:pt idx="7">
                  <c:v>1.00446428571428</c:v>
                </c:pt>
                <c:pt idx="8">
                  <c:v>0.97321428571428503</c:v>
                </c:pt>
                <c:pt idx="9">
                  <c:v>1.0223214285714199</c:v>
                </c:pt>
                <c:pt idx="10">
                  <c:v>1</c:v>
                </c:pt>
                <c:pt idx="11">
                  <c:v>1</c:v>
                </c:pt>
                <c:pt idx="12">
                  <c:v>1</c:v>
                </c:pt>
                <c:pt idx="13">
                  <c:v>1.08928571428571</c:v>
                </c:pt>
                <c:pt idx="14">
                  <c:v>1.1160714285714199</c:v>
                </c:pt>
                <c:pt idx="15">
                  <c:v>1.1339285714285701</c:v>
                </c:pt>
                <c:pt idx="16">
                  <c:v>1.1004464285714199</c:v>
                </c:pt>
                <c:pt idx="17">
                  <c:v>1.0245535714285701</c:v>
                </c:pt>
                <c:pt idx="18">
                  <c:v>1.08928571428571</c:v>
                </c:pt>
                <c:pt idx="19">
                  <c:v>1.2098214285714199</c:v>
                </c:pt>
                <c:pt idx="20">
                  <c:v>1.1741071428571399</c:v>
                </c:pt>
                <c:pt idx="21">
                  <c:v>1.3660714285714199</c:v>
                </c:pt>
                <c:pt idx="22">
                  <c:v>1.4196428571428501</c:v>
                </c:pt>
                <c:pt idx="23">
                  <c:v>1.4352678571428501</c:v>
                </c:pt>
                <c:pt idx="24">
                  <c:v>1.3035714285714199</c:v>
                </c:pt>
              </c:numCache>
            </c:numRef>
          </c:xVal>
          <c:yVal>
            <c:numRef>
              <c:f>'Mines Northey1'!$F$3:$F$27</c:f>
              <c:numCache>
                <c:formatCode>General</c:formatCode>
                <c:ptCount val="25"/>
                <c:pt idx="0">
                  <c:v>4.7577639751552701</c:v>
                </c:pt>
                <c:pt idx="1">
                  <c:v>3.9378881987577601</c:v>
                </c:pt>
                <c:pt idx="2">
                  <c:v>3.5155279503105499</c:v>
                </c:pt>
                <c:pt idx="3">
                  <c:v>2.8447204968944102</c:v>
                </c:pt>
                <c:pt idx="4">
                  <c:v>2.81987577639751</c:v>
                </c:pt>
                <c:pt idx="5">
                  <c:v>3.1677018633540301</c:v>
                </c:pt>
                <c:pt idx="6">
                  <c:v>3.2173913043478199</c:v>
                </c:pt>
                <c:pt idx="7">
                  <c:v>1.92546583850931</c:v>
                </c:pt>
                <c:pt idx="8">
                  <c:v>1.8012422360248399</c:v>
                </c:pt>
                <c:pt idx="9">
                  <c:v>1.57763975155279</c:v>
                </c:pt>
                <c:pt idx="10">
                  <c:v>1.05590062111801</c:v>
                </c:pt>
                <c:pt idx="11">
                  <c:v>0.85714285714285898</c:v>
                </c:pt>
                <c:pt idx="12">
                  <c:v>1.00621118012422</c:v>
                </c:pt>
                <c:pt idx="13">
                  <c:v>1.60248447204969</c:v>
                </c:pt>
                <c:pt idx="14">
                  <c:v>1.62732919254658</c:v>
                </c:pt>
                <c:pt idx="15">
                  <c:v>1.3540372670807399</c:v>
                </c:pt>
                <c:pt idx="16">
                  <c:v>2.5341614906832302</c:v>
                </c:pt>
                <c:pt idx="17">
                  <c:v>2.7204968944099299</c:v>
                </c:pt>
                <c:pt idx="18">
                  <c:v>2.9813664596273202</c:v>
                </c:pt>
                <c:pt idx="19">
                  <c:v>2.79503105590062</c:v>
                </c:pt>
                <c:pt idx="20">
                  <c:v>2.6832298136645898</c:v>
                </c:pt>
                <c:pt idx="21">
                  <c:v>1.4037267080745299</c:v>
                </c:pt>
                <c:pt idx="22">
                  <c:v>1.2298136645962701</c:v>
                </c:pt>
                <c:pt idx="23">
                  <c:v>1.3167701863354</c:v>
                </c:pt>
                <c:pt idx="24">
                  <c:v>2</c:v>
                </c:pt>
              </c:numCache>
            </c:numRef>
          </c:yVal>
          <c:smooth val="0"/>
          <c:extLst>
            <c:ext xmlns:c16="http://schemas.microsoft.com/office/drawing/2014/chart" uri="{C3380CC4-5D6E-409C-BE32-E72D297353CC}">
              <c16:uniqueId val="{00000000-4D30-4DE0-BAD0-BC8A8A80F553}"/>
            </c:ext>
          </c:extLst>
        </c:ser>
        <c:dLbls>
          <c:showLegendKey val="0"/>
          <c:showVal val="0"/>
          <c:showCatName val="0"/>
          <c:showSerName val="0"/>
          <c:showPercent val="0"/>
          <c:showBubbleSize val="0"/>
        </c:dLbls>
        <c:axId val="951042096"/>
        <c:axId val="951044392"/>
      </c:scatterChart>
      <c:valAx>
        <c:axId val="95104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4392"/>
        <c:crosses val="autoZero"/>
        <c:crossBetween val="midCat"/>
      </c:valAx>
      <c:valAx>
        <c:axId val="95104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2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Northey1'!$J$1:$J$2</c:f>
              <c:strCache>
                <c:ptCount val="2"/>
                <c:pt idx="0">
                  <c:v>Mine, Conc, Smelter, Refinery, and/or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6.6517935258092742E-2"/>
                  <c:y val="0.15546150481189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Northey1'!$I$3:$I$42</c:f>
              <c:numCache>
                <c:formatCode>General</c:formatCode>
                <c:ptCount val="40"/>
                <c:pt idx="0">
                  <c:v>0.468749999999999</c:v>
                </c:pt>
                <c:pt idx="1">
                  <c:v>0.58035714285714202</c:v>
                </c:pt>
                <c:pt idx="2">
                  <c:v>0.58928571428571397</c:v>
                </c:pt>
                <c:pt idx="3">
                  <c:v>0.72098214285714202</c:v>
                </c:pt>
                <c:pt idx="4">
                  <c:v>0.62946428571428503</c:v>
                </c:pt>
                <c:pt idx="5">
                  <c:v>0.58928571428571397</c:v>
                </c:pt>
                <c:pt idx="6">
                  <c:v>0.65848214285714202</c:v>
                </c:pt>
                <c:pt idx="7">
                  <c:v>0.73883928571428503</c:v>
                </c:pt>
                <c:pt idx="8">
                  <c:v>0.578124999999999</c:v>
                </c:pt>
                <c:pt idx="9">
                  <c:v>0.54910714285714202</c:v>
                </c:pt>
                <c:pt idx="10">
                  <c:v>0.94642857142857095</c:v>
                </c:pt>
                <c:pt idx="11">
                  <c:v>0.66964285714285698</c:v>
                </c:pt>
                <c:pt idx="12">
                  <c:v>0.77455357142857095</c:v>
                </c:pt>
                <c:pt idx="13">
                  <c:v>0.84821428571428503</c:v>
                </c:pt>
                <c:pt idx="14">
                  <c:v>0.80580357142857095</c:v>
                </c:pt>
                <c:pt idx="15">
                  <c:v>0.86607142857142805</c:v>
                </c:pt>
                <c:pt idx="16">
                  <c:v>0.58928571428571397</c:v>
                </c:pt>
                <c:pt idx="17">
                  <c:v>0.52678571428571397</c:v>
                </c:pt>
                <c:pt idx="18">
                  <c:v>0.62723214285714202</c:v>
                </c:pt>
                <c:pt idx="19">
                  <c:v>0.60491071428571397</c:v>
                </c:pt>
                <c:pt idx="20">
                  <c:v>0.54910714285714202</c:v>
                </c:pt>
                <c:pt idx="21">
                  <c:v>0.66741071428571397</c:v>
                </c:pt>
                <c:pt idx="22">
                  <c:v>0.63839285714285698</c:v>
                </c:pt>
                <c:pt idx="23">
                  <c:v>0.5625</c:v>
                </c:pt>
                <c:pt idx="24">
                  <c:v>2.0200892857142798</c:v>
                </c:pt>
                <c:pt idx="25">
                  <c:v>2.1941964285714199</c:v>
                </c:pt>
                <c:pt idx="26">
                  <c:v>2.2633928571428501</c:v>
                </c:pt>
                <c:pt idx="27">
                  <c:v>2.2589285714285698</c:v>
                </c:pt>
                <c:pt idx="28">
                  <c:v>2.52678571428571</c:v>
                </c:pt>
                <c:pt idx="29">
                  <c:v>2.4709821428571401</c:v>
                </c:pt>
                <c:pt idx="30">
                  <c:v>2.4196428571428501</c:v>
                </c:pt>
                <c:pt idx="31">
                  <c:v>2.5758928571428501</c:v>
                </c:pt>
                <c:pt idx="32">
                  <c:v>2.6808035714285698</c:v>
                </c:pt>
                <c:pt idx="33">
                  <c:v>2.71875</c:v>
                </c:pt>
                <c:pt idx="34">
                  <c:v>2.9977678571428501</c:v>
                </c:pt>
                <c:pt idx="35">
                  <c:v>2.9620535714285698</c:v>
                </c:pt>
                <c:pt idx="36">
                  <c:v>3.0245535714285698</c:v>
                </c:pt>
                <c:pt idx="37">
                  <c:v>3.0334821428571401</c:v>
                </c:pt>
                <c:pt idx="38">
                  <c:v>3.05803571428571</c:v>
                </c:pt>
                <c:pt idx="39">
                  <c:v>3.2232142857142798</c:v>
                </c:pt>
              </c:numCache>
            </c:numRef>
          </c:xVal>
          <c:yVal>
            <c:numRef>
              <c:f>'Mines Northey1'!$J$3:$J$42</c:f>
              <c:numCache>
                <c:formatCode>General</c:formatCode>
                <c:ptCount val="40"/>
                <c:pt idx="0">
                  <c:v>10.0248447204968</c:v>
                </c:pt>
                <c:pt idx="1">
                  <c:v>8.9068322981366403</c:v>
                </c:pt>
                <c:pt idx="2">
                  <c:v>9.00621118012422</c:v>
                </c:pt>
                <c:pt idx="3">
                  <c:v>8.9068322981366403</c:v>
                </c:pt>
                <c:pt idx="4">
                  <c:v>8.70807453416149</c:v>
                </c:pt>
                <c:pt idx="5">
                  <c:v>8.5590062111801206</c:v>
                </c:pt>
                <c:pt idx="6">
                  <c:v>7.92546583850931</c:v>
                </c:pt>
                <c:pt idx="7">
                  <c:v>8.4099378881987494</c:v>
                </c:pt>
                <c:pt idx="8">
                  <c:v>7.8136645962732896</c:v>
                </c:pt>
                <c:pt idx="9">
                  <c:v>7.3788819875776301</c:v>
                </c:pt>
                <c:pt idx="10">
                  <c:v>5.2173913043478199</c:v>
                </c:pt>
                <c:pt idx="11">
                  <c:v>5.0559006211180098</c:v>
                </c:pt>
                <c:pt idx="12">
                  <c:v>4.4844720496894297</c:v>
                </c:pt>
                <c:pt idx="13">
                  <c:v>4.4099378881987503</c:v>
                </c:pt>
                <c:pt idx="14">
                  <c:v>4.0248447204968896</c:v>
                </c:pt>
                <c:pt idx="15">
                  <c:v>4.0621118012422297</c:v>
                </c:pt>
                <c:pt idx="16">
                  <c:v>4.0621118012422297</c:v>
                </c:pt>
                <c:pt idx="17">
                  <c:v>4.1987577639751503</c:v>
                </c:pt>
                <c:pt idx="18">
                  <c:v>3.7763975155279499</c:v>
                </c:pt>
                <c:pt idx="19">
                  <c:v>2.7204968944099401</c:v>
                </c:pt>
                <c:pt idx="20">
                  <c:v>2.8695652173913002</c:v>
                </c:pt>
                <c:pt idx="21">
                  <c:v>2.3602484472049698</c:v>
                </c:pt>
                <c:pt idx="22">
                  <c:v>2.0621118012422301</c:v>
                </c:pt>
                <c:pt idx="23">
                  <c:v>2.2981366459627299</c:v>
                </c:pt>
                <c:pt idx="24">
                  <c:v>4.9937888198757703</c:v>
                </c:pt>
                <c:pt idx="25">
                  <c:v>4.6459627329192497</c:v>
                </c:pt>
                <c:pt idx="26">
                  <c:v>4.4223602484472</c:v>
                </c:pt>
                <c:pt idx="27">
                  <c:v>4.2111801242236</c:v>
                </c:pt>
                <c:pt idx="28">
                  <c:v>4.4596273291925401</c:v>
                </c:pt>
                <c:pt idx="29">
                  <c:v>5.0931677018633499</c:v>
                </c:pt>
                <c:pt idx="30">
                  <c:v>6.1118012422360204</c:v>
                </c:pt>
                <c:pt idx="31">
                  <c:v>5.71428571428571</c:v>
                </c:pt>
                <c:pt idx="32">
                  <c:v>5.7018633540372603</c:v>
                </c:pt>
                <c:pt idx="33">
                  <c:v>6.3726708074534102</c:v>
                </c:pt>
                <c:pt idx="34">
                  <c:v>5.2670807453416097</c:v>
                </c:pt>
                <c:pt idx="35">
                  <c:v>4.7826086956521703</c:v>
                </c:pt>
                <c:pt idx="36">
                  <c:v>4.8074534161490599</c:v>
                </c:pt>
                <c:pt idx="37">
                  <c:v>4.4844720496894297</c:v>
                </c:pt>
                <c:pt idx="38">
                  <c:v>4.2236024844720497</c:v>
                </c:pt>
                <c:pt idx="39">
                  <c:v>4.1987577639751503</c:v>
                </c:pt>
              </c:numCache>
            </c:numRef>
          </c:yVal>
          <c:smooth val="0"/>
          <c:extLst>
            <c:ext xmlns:c16="http://schemas.microsoft.com/office/drawing/2014/chart" uri="{C3380CC4-5D6E-409C-BE32-E72D297353CC}">
              <c16:uniqueId val="{00000000-536E-4DC2-A2F4-E62C63947613}"/>
            </c:ext>
          </c:extLst>
        </c:ser>
        <c:dLbls>
          <c:showLegendKey val="0"/>
          <c:showVal val="0"/>
          <c:showCatName val="0"/>
          <c:showSerName val="0"/>
          <c:showPercent val="0"/>
          <c:showBubbleSize val="0"/>
        </c:dLbls>
        <c:axId val="1156986216"/>
        <c:axId val="1189146072"/>
      </c:scatterChart>
      <c:valAx>
        <c:axId val="1156986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146072"/>
        <c:crosses val="autoZero"/>
        <c:crossBetween val="midCat"/>
      </c:valAx>
      <c:valAx>
        <c:axId val="118914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86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Northey1'!$D$1:$D$2</c:f>
              <c:strCache>
                <c:ptCount val="2"/>
                <c:pt idx="0">
                  <c:v>Mine, Conc</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4.0378390201224849E-2"/>
                  <c:y val="-0.125821303587051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Northey1'!$C$3:$C$56</c:f>
              <c:numCache>
                <c:formatCode>General</c:formatCode>
                <c:ptCount val="54"/>
                <c:pt idx="0">
                  <c:v>0.54017857142857095</c:v>
                </c:pt>
                <c:pt idx="1">
                  <c:v>0.30357142857142799</c:v>
                </c:pt>
                <c:pt idx="2">
                  <c:v>0.33035714285714202</c:v>
                </c:pt>
                <c:pt idx="3">
                  <c:v>0.468749999999999</c:v>
                </c:pt>
                <c:pt idx="4">
                  <c:v>0.70089285714285698</c:v>
                </c:pt>
                <c:pt idx="5">
                  <c:v>0.749999999999999</c:v>
                </c:pt>
                <c:pt idx="6">
                  <c:v>0.81696428571428503</c:v>
                </c:pt>
                <c:pt idx="7">
                  <c:v>0.91071428571428503</c:v>
                </c:pt>
                <c:pt idx="8">
                  <c:v>0.88839285714285698</c:v>
                </c:pt>
                <c:pt idx="9">
                  <c:v>0.6875</c:v>
                </c:pt>
                <c:pt idx="10">
                  <c:v>0.41964285714285698</c:v>
                </c:pt>
                <c:pt idx="11">
                  <c:v>0.36607142857142799</c:v>
                </c:pt>
                <c:pt idx="12">
                  <c:v>0.29910714285714202</c:v>
                </c:pt>
                <c:pt idx="13">
                  <c:v>0.25892857142857101</c:v>
                </c:pt>
                <c:pt idx="14">
                  <c:v>0.223214285714285</c:v>
                </c:pt>
                <c:pt idx="15">
                  <c:v>0.191964285714285</c:v>
                </c:pt>
                <c:pt idx="16">
                  <c:v>0.27678571428571402</c:v>
                </c:pt>
                <c:pt idx="17">
                  <c:v>0.281249999999999</c:v>
                </c:pt>
                <c:pt idx="18">
                  <c:v>0.187499999999999</c:v>
                </c:pt>
                <c:pt idx="19">
                  <c:v>0.20982142857142799</c:v>
                </c:pt>
                <c:pt idx="20">
                  <c:v>0.94196428571428503</c:v>
                </c:pt>
                <c:pt idx="21">
                  <c:v>0.91071428571428603</c:v>
                </c:pt>
                <c:pt idx="22">
                  <c:v>0.75892857142857095</c:v>
                </c:pt>
                <c:pt idx="23">
                  <c:v>0.81919642857142805</c:v>
                </c:pt>
                <c:pt idx="24">
                  <c:v>0.85491071428571397</c:v>
                </c:pt>
                <c:pt idx="25">
                  <c:v>0.88839285714285698</c:v>
                </c:pt>
                <c:pt idx="26">
                  <c:v>0.79910714285714302</c:v>
                </c:pt>
                <c:pt idx="27">
                  <c:v>1.00446428571428</c:v>
                </c:pt>
                <c:pt idx="28">
                  <c:v>1</c:v>
                </c:pt>
                <c:pt idx="29">
                  <c:v>1.09821428571428</c:v>
                </c:pt>
                <c:pt idx="30">
                  <c:v>1.0602678571428501</c:v>
                </c:pt>
                <c:pt idx="31">
                  <c:v>1.1004464285714199</c:v>
                </c:pt>
                <c:pt idx="32">
                  <c:v>1.1227678571428501</c:v>
                </c:pt>
                <c:pt idx="33">
                  <c:v>1.19866071428571</c:v>
                </c:pt>
                <c:pt idx="34">
                  <c:v>1</c:v>
                </c:pt>
                <c:pt idx="35">
                  <c:v>1.03571428571428</c:v>
                </c:pt>
                <c:pt idx="36">
                  <c:v>1.0758928571428501</c:v>
                </c:pt>
                <c:pt idx="37">
                  <c:v>1.21428571428571</c:v>
                </c:pt>
                <c:pt idx="38">
                  <c:v>1.1875</c:v>
                </c:pt>
                <c:pt idx="39">
                  <c:v>1.09374999999999</c:v>
                </c:pt>
                <c:pt idx="40">
                  <c:v>1.0848214285714199</c:v>
                </c:pt>
                <c:pt idx="41">
                  <c:v>1.3125</c:v>
                </c:pt>
                <c:pt idx="42">
                  <c:v>1.3214285714285701</c:v>
                </c:pt>
                <c:pt idx="43">
                  <c:v>1.53124999999999</c:v>
                </c:pt>
                <c:pt idx="44">
                  <c:v>1.8616071428571399</c:v>
                </c:pt>
                <c:pt idx="45">
                  <c:v>2.4419642857142798</c:v>
                </c:pt>
                <c:pt idx="46">
                  <c:v>2.4866071428571401</c:v>
                </c:pt>
                <c:pt idx="47">
                  <c:v>3.3035714285714199</c:v>
                </c:pt>
                <c:pt idx="48">
                  <c:v>3.703125</c:v>
                </c:pt>
                <c:pt idx="49">
                  <c:v>3.8058035714285698</c:v>
                </c:pt>
                <c:pt idx="50">
                  <c:v>3.90625</c:v>
                </c:pt>
                <c:pt idx="51">
                  <c:v>0.31696428571428498</c:v>
                </c:pt>
                <c:pt idx="52">
                  <c:v>0.39732142857142799</c:v>
                </c:pt>
                <c:pt idx="53">
                  <c:v>0.38839285714285698</c:v>
                </c:pt>
              </c:numCache>
            </c:numRef>
          </c:xVal>
          <c:yVal>
            <c:numRef>
              <c:f>'Mines Northey1'!$D$3:$D$56</c:f>
              <c:numCache>
                <c:formatCode>General</c:formatCode>
                <c:ptCount val="54"/>
                <c:pt idx="0">
                  <c:v>8.0372670807453392</c:v>
                </c:pt>
                <c:pt idx="1">
                  <c:v>7.0186335403726696</c:v>
                </c:pt>
                <c:pt idx="2">
                  <c:v>6.3975155279502998</c:v>
                </c:pt>
                <c:pt idx="3">
                  <c:v>5.8757763975155202</c:v>
                </c:pt>
                <c:pt idx="4">
                  <c:v>5.2298136645962696</c:v>
                </c:pt>
                <c:pt idx="5">
                  <c:v>4.5838509316770102</c:v>
                </c:pt>
                <c:pt idx="6">
                  <c:v>4.2360248447204896</c:v>
                </c:pt>
                <c:pt idx="7">
                  <c:v>3.6397515527950302</c:v>
                </c:pt>
                <c:pt idx="8">
                  <c:v>2.6459627329192501</c:v>
                </c:pt>
                <c:pt idx="9">
                  <c:v>2.7701863354037202</c:v>
                </c:pt>
                <c:pt idx="10">
                  <c:v>3.9627329192546501</c:v>
                </c:pt>
                <c:pt idx="11">
                  <c:v>4.8322981366459601</c:v>
                </c:pt>
                <c:pt idx="12">
                  <c:v>5.1552795031055796</c:v>
                </c:pt>
                <c:pt idx="13">
                  <c:v>5.4037267080745304</c:v>
                </c:pt>
                <c:pt idx="14">
                  <c:v>5.7763975155279397</c:v>
                </c:pt>
                <c:pt idx="15">
                  <c:v>5.4285714285714199</c:v>
                </c:pt>
                <c:pt idx="16">
                  <c:v>4.8322981366459601</c:v>
                </c:pt>
                <c:pt idx="17">
                  <c:v>4.4099378881987503</c:v>
                </c:pt>
                <c:pt idx="18">
                  <c:v>3.5652173913043401</c:v>
                </c:pt>
                <c:pt idx="19">
                  <c:v>3.2919254658385002</c:v>
                </c:pt>
                <c:pt idx="20">
                  <c:v>2.1490683229813601</c:v>
                </c:pt>
                <c:pt idx="21">
                  <c:v>1.5403726708074501</c:v>
                </c:pt>
                <c:pt idx="22">
                  <c:v>1.4285714285714199</c:v>
                </c:pt>
                <c:pt idx="23">
                  <c:v>1.36645962732919</c:v>
                </c:pt>
                <c:pt idx="24">
                  <c:v>1.2795031055900601</c:v>
                </c:pt>
                <c:pt idx="25">
                  <c:v>0.90683229813664901</c:v>
                </c:pt>
                <c:pt idx="26">
                  <c:v>0.93167701863354302</c:v>
                </c:pt>
                <c:pt idx="27">
                  <c:v>0.55900621118012594</c:v>
                </c:pt>
                <c:pt idx="28">
                  <c:v>0.13664596273292201</c:v>
                </c:pt>
                <c:pt idx="29">
                  <c:v>0.161490683229814</c:v>
                </c:pt>
                <c:pt idx="30">
                  <c:v>0.670807453416149</c:v>
                </c:pt>
                <c:pt idx="31">
                  <c:v>0.59627329192546696</c:v>
                </c:pt>
                <c:pt idx="32">
                  <c:v>0.73291925465838403</c:v>
                </c:pt>
                <c:pt idx="33">
                  <c:v>0.64596273291925599</c:v>
                </c:pt>
                <c:pt idx="34">
                  <c:v>0.98136645962733104</c:v>
                </c:pt>
                <c:pt idx="35">
                  <c:v>1.05590062111801</c:v>
                </c:pt>
                <c:pt idx="36">
                  <c:v>1.7018633540372601</c:v>
                </c:pt>
                <c:pt idx="37">
                  <c:v>1.7763975155279501</c:v>
                </c:pt>
                <c:pt idx="38">
                  <c:v>1.3788819875776399</c:v>
                </c:pt>
                <c:pt idx="39">
                  <c:v>1.2049689440993701</c:v>
                </c:pt>
                <c:pt idx="40">
                  <c:v>0.95652173913043703</c:v>
                </c:pt>
                <c:pt idx="41">
                  <c:v>2.0496894409937898</c:v>
                </c:pt>
                <c:pt idx="42">
                  <c:v>1.90062111801242</c:v>
                </c:pt>
                <c:pt idx="43">
                  <c:v>2.4223602484472</c:v>
                </c:pt>
                <c:pt idx="44">
                  <c:v>2.3229813664596199</c:v>
                </c:pt>
                <c:pt idx="45">
                  <c:v>1.57763975155279</c:v>
                </c:pt>
                <c:pt idx="46">
                  <c:v>1.7018633540372701</c:v>
                </c:pt>
                <c:pt idx="47">
                  <c:v>1.0434782608695601</c:v>
                </c:pt>
                <c:pt idx="48">
                  <c:v>1.1304347826087</c:v>
                </c:pt>
                <c:pt idx="49">
                  <c:v>0.93167701863354302</c:v>
                </c:pt>
                <c:pt idx="50">
                  <c:v>0.91925465838509401</c:v>
                </c:pt>
                <c:pt idx="51">
                  <c:v>1.29192546583851</c:v>
                </c:pt>
                <c:pt idx="52">
                  <c:v>1.0931677018633501</c:v>
                </c:pt>
                <c:pt idx="53">
                  <c:v>0.91925465838509601</c:v>
                </c:pt>
              </c:numCache>
            </c:numRef>
          </c:yVal>
          <c:smooth val="0"/>
          <c:extLst>
            <c:ext xmlns:c16="http://schemas.microsoft.com/office/drawing/2014/chart" uri="{C3380CC4-5D6E-409C-BE32-E72D297353CC}">
              <c16:uniqueId val="{00000001-57F7-49A1-BC1C-88AB05D0B51F}"/>
            </c:ext>
          </c:extLst>
        </c:ser>
        <c:dLbls>
          <c:showLegendKey val="0"/>
          <c:showVal val="0"/>
          <c:showCatName val="0"/>
          <c:showSerName val="0"/>
          <c:showPercent val="0"/>
          <c:showBubbleSize val="0"/>
        </c:dLbls>
        <c:axId val="1084779656"/>
        <c:axId val="1084779000"/>
      </c:scatterChart>
      <c:valAx>
        <c:axId val="1084779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000"/>
        <c:crosses val="autoZero"/>
        <c:crossBetween val="midCat"/>
      </c:valAx>
      <c:valAx>
        <c:axId val="1084779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79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'Mines Northey1'!$F$1:$F$2</c:f>
              <c:strCache>
                <c:ptCount val="2"/>
                <c:pt idx="0">
                  <c:v>Mine, Conc, LSE</c:v>
                </c:pt>
                <c:pt idx="1">
                  <c:v>GHG Intensity (t CO2/t Cu)</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0.40987685914260719"/>
                  <c:y val="1.47397200349956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'Mines Northey1'!$E$3:$E$27</c:f>
              <c:numCache>
                <c:formatCode>General</c:formatCode>
                <c:ptCount val="25"/>
                <c:pt idx="0">
                  <c:v>0.71428571428571397</c:v>
                </c:pt>
                <c:pt idx="1">
                  <c:v>0.70089285714285698</c:v>
                </c:pt>
                <c:pt idx="2">
                  <c:v>0.85267857142857095</c:v>
                </c:pt>
                <c:pt idx="3">
                  <c:v>0.87946428571428503</c:v>
                </c:pt>
                <c:pt idx="4">
                  <c:v>0.72767857142857095</c:v>
                </c:pt>
                <c:pt idx="5">
                  <c:v>0.640625</c:v>
                </c:pt>
                <c:pt idx="6">
                  <c:v>0.70089285714285698</c:v>
                </c:pt>
                <c:pt idx="7">
                  <c:v>1.00446428571428</c:v>
                </c:pt>
                <c:pt idx="8">
                  <c:v>0.97321428571428503</c:v>
                </c:pt>
                <c:pt idx="9">
                  <c:v>1.0223214285714199</c:v>
                </c:pt>
                <c:pt idx="10">
                  <c:v>1</c:v>
                </c:pt>
                <c:pt idx="11">
                  <c:v>1</c:v>
                </c:pt>
                <c:pt idx="12">
                  <c:v>1</c:v>
                </c:pt>
                <c:pt idx="13">
                  <c:v>1.08928571428571</c:v>
                </c:pt>
                <c:pt idx="14">
                  <c:v>1.1160714285714199</c:v>
                </c:pt>
                <c:pt idx="15">
                  <c:v>1.1339285714285701</c:v>
                </c:pt>
                <c:pt idx="16">
                  <c:v>1.1004464285714199</c:v>
                </c:pt>
                <c:pt idx="17">
                  <c:v>1.0245535714285701</c:v>
                </c:pt>
                <c:pt idx="18">
                  <c:v>1.08928571428571</c:v>
                </c:pt>
                <c:pt idx="19">
                  <c:v>1.2098214285714199</c:v>
                </c:pt>
                <c:pt idx="20">
                  <c:v>1.1741071428571399</c:v>
                </c:pt>
                <c:pt idx="21">
                  <c:v>1.3660714285714199</c:v>
                </c:pt>
                <c:pt idx="22">
                  <c:v>1.4196428571428501</c:v>
                </c:pt>
                <c:pt idx="23">
                  <c:v>1.4352678571428501</c:v>
                </c:pt>
                <c:pt idx="24">
                  <c:v>1.3035714285714199</c:v>
                </c:pt>
              </c:numCache>
            </c:numRef>
          </c:xVal>
          <c:yVal>
            <c:numRef>
              <c:f>'Mines Northey1'!$F$3:$F$27</c:f>
              <c:numCache>
                <c:formatCode>General</c:formatCode>
                <c:ptCount val="25"/>
                <c:pt idx="0">
                  <c:v>4.7577639751552701</c:v>
                </c:pt>
                <c:pt idx="1">
                  <c:v>3.9378881987577601</c:v>
                </c:pt>
                <c:pt idx="2">
                  <c:v>3.5155279503105499</c:v>
                </c:pt>
                <c:pt idx="3">
                  <c:v>2.8447204968944102</c:v>
                </c:pt>
                <c:pt idx="4">
                  <c:v>2.81987577639751</c:v>
                </c:pt>
                <c:pt idx="5">
                  <c:v>3.1677018633540301</c:v>
                </c:pt>
                <c:pt idx="6">
                  <c:v>3.2173913043478199</c:v>
                </c:pt>
                <c:pt idx="7">
                  <c:v>1.92546583850931</c:v>
                </c:pt>
                <c:pt idx="8">
                  <c:v>1.8012422360248399</c:v>
                </c:pt>
                <c:pt idx="9">
                  <c:v>1.57763975155279</c:v>
                </c:pt>
                <c:pt idx="10">
                  <c:v>1.05590062111801</c:v>
                </c:pt>
                <c:pt idx="11">
                  <c:v>0.85714285714285898</c:v>
                </c:pt>
                <c:pt idx="12">
                  <c:v>1.00621118012422</c:v>
                </c:pt>
                <c:pt idx="13">
                  <c:v>1.60248447204969</c:v>
                </c:pt>
                <c:pt idx="14">
                  <c:v>1.62732919254658</c:v>
                </c:pt>
                <c:pt idx="15">
                  <c:v>1.3540372670807399</c:v>
                </c:pt>
                <c:pt idx="16">
                  <c:v>2.5341614906832302</c:v>
                </c:pt>
                <c:pt idx="17">
                  <c:v>2.7204968944099299</c:v>
                </c:pt>
                <c:pt idx="18">
                  <c:v>2.9813664596273202</c:v>
                </c:pt>
                <c:pt idx="19">
                  <c:v>2.79503105590062</c:v>
                </c:pt>
                <c:pt idx="20">
                  <c:v>2.6832298136645898</c:v>
                </c:pt>
                <c:pt idx="21">
                  <c:v>1.4037267080745299</c:v>
                </c:pt>
                <c:pt idx="22">
                  <c:v>1.2298136645962701</c:v>
                </c:pt>
                <c:pt idx="23">
                  <c:v>1.3167701863354</c:v>
                </c:pt>
                <c:pt idx="24">
                  <c:v>2</c:v>
                </c:pt>
              </c:numCache>
            </c:numRef>
          </c:yVal>
          <c:smooth val="0"/>
          <c:extLst>
            <c:ext xmlns:c16="http://schemas.microsoft.com/office/drawing/2014/chart" uri="{C3380CC4-5D6E-409C-BE32-E72D297353CC}">
              <c16:uniqueId val="{00000001-1F45-4EA9-B306-02B2974BCFC6}"/>
            </c:ext>
          </c:extLst>
        </c:ser>
        <c:dLbls>
          <c:showLegendKey val="0"/>
          <c:showVal val="0"/>
          <c:showCatName val="0"/>
          <c:showSerName val="0"/>
          <c:showPercent val="0"/>
          <c:showBubbleSize val="0"/>
        </c:dLbls>
        <c:axId val="951042096"/>
        <c:axId val="951044392"/>
      </c:scatterChart>
      <c:valAx>
        <c:axId val="95104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4392"/>
        <c:crosses val="autoZero"/>
        <c:crossBetween val="midCat"/>
      </c:valAx>
      <c:valAx>
        <c:axId val="95104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042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Mine, Conc, LSE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'Mining-Energy'!$DR$2</c:f>
              <c:strCache>
                <c:ptCount val="1"/>
                <c:pt idx="0">
                  <c:v>Energy (GJ)</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'Mining-Energy'!$DQ$3:$DQ$32</c:f>
              <c:numCache>
                <c:formatCode>General</c:formatCode>
                <c:ptCount val="30"/>
                <c:pt idx="0">
                  <c:v>0.88198245614034998</c:v>
                </c:pt>
                <c:pt idx="1">
                  <c:v>0.64758333333333296</c:v>
                </c:pt>
                <c:pt idx="2">
                  <c:v>0.70267543859649095</c:v>
                </c:pt>
                <c:pt idx="3">
                  <c:v>0.61844736842105197</c:v>
                </c:pt>
                <c:pt idx="4">
                  <c:v>0.50206140350877104</c:v>
                </c:pt>
                <c:pt idx="5">
                  <c:v>0.45177192982456099</c:v>
                </c:pt>
                <c:pt idx="6">
                  <c:v>0.46253508771929702</c:v>
                </c:pt>
                <c:pt idx="7">
                  <c:v>0.56115350877192904</c:v>
                </c:pt>
                <c:pt idx="8">
                  <c:v>1.1420745614034999</c:v>
                </c:pt>
                <c:pt idx="9">
                  <c:v>0.85297807017543703</c:v>
                </c:pt>
                <c:pt idx="10">
                  <c:v>1.03424561403508</c:v>
                </c:pt>
                <c:pt idx="11">
                  <c:v>1.1307807017543801</c:v>
                </c:pt>
                <c:pt idx="12">
                  <c:v>1.1196666666666599</c:v>
                </c:pt>
                <c:pt idx="13">
                  <c:v>1.1283421052631499</c:v>
                </c:pt>
                <c:pt idx="14">
                  <c:v>1.14588157894736</c:v>
                </c:pt>
                <c:pt idx="15">
                  <c:v>1.1018991228070101</c:v>
                </c:pt>
                <c:pt idx="16">
                  <c:v>1.00100877192982</c:v>
                </c:pt>
                <c:pt idx="17">
                  <c:v>1.0009649122807001</c:v>
                </c:pt>
                <c:pt idx="18">
                  <c:v>1.00085087719298</c:v>
                </c:pt>
                <c:pt idx="19">
                  <c:v>1.00076315789473</c:v>
                </c:pt>
                <c:pt idx="20">
                  <c:v>1.1016710526315701</c:v>
                </c:pt>
                <c:pt idx="21">
                  <c:v>1.1806885964912199</c:v>
                </c:pt>
                <c:pt idx="22">
                  <c:v>1.2113815789473601</c:v>
                </c:pt>
                <c:pt idx="23">
                  <c:v>1.3098552631578899</c:v>
                </c:pt>
                <c:pt idx="24">
                  <c:v>1.36907894736842</c:v>
                </c:pt>
                <c:pt idx="25">
                  <c:v>1.4348201754385901</c:v>
                </c:pt>
                <c:pt idx="26">
                  <c:v>1.41724561403508</c:v>
                </c:pt>
                <c:pt idx="27">
                  <c:v>0.73286403508771802</c:v>
                </c:pt>
                <c:pt idx="28">
                  <c:v>0.71331578947368302</c:v>
                </c:pt>
                <c:pt idx="29">
                  <c:v>0.70461403508771903</c:v>
                </c:pt>
              </c:numCache>
            </c:numRef>
          </c:xVal>
          <c:yVal>
            <c:numRef>
              <c:f>'Mining-Energy'!$DR$3:$DR$32</c:f>
              <c:numCache>
                <c:formatCode>General</c:formatCode>
                <c:ptCount val="30"/>
                <c:pt idx="0">
                  <c:v>47.28</c:v>
                </c:pt>
                <c:pt idx="1">
                  <c:v>51.84</c:v>
                </c:pt>
                <c:pt idx="2">
                  <c:v>56.72</c:v>
                </c:pt>
                <c:pt idx="3">
                  <c:v>40.4</c:v>
                </c:pt>
                <c:pt idx="4">
                  <c:v>37.520000000000003</c:v>
                </c:pt>
                <c:pt idx="5">
                  <c:v>40.24</c:v>
                </c:pt>
                <c:pt idx="6">
                  <c:v>36.56</c:v>
                </c:pt>
                <c:pt idx="7">
                  <c:v>35.36</c:v>
                </c:pt>
                <c:pt idx="8">
                  <c:v>31.36</c:v>
                </c:pt>
                <c:pt idx="9">
                  <c:v>38.24</c:v>
                </c:pt>
                <c:pt idx="10">
                  <c:v>24.56</c:v>
                </c:pt>
                <c:pt idx="11">
                  <c:v>25.36</c:v>
                </c:pt>
                <c:pt idx="12">
                  <c:v>22.64</c:v>
                </c:pt>
                <c:pt idx="13">
                  <c:v>20.88</c:v>
                </c:pt>
                <c:pt idx="14">
                  <c:v>20.8</c:v>
                </c:pt>
                <c:pt idx="15">
                  <c:v>18.559999999999999</c:v>
                </c:pt>
                <c:pt idx="16">
                  <c:v>18.32</c:v>
                </c:pt>
                <c:pt idx="17">
                  <c:v>17.52</c:v>
                </c:pt>
                <c:pt idx="18">
                  <c:v>15.44</c:v>
                </c:pt>
                <c:pt idx="19">
                  <c:v>13.84</c:v>
                </c:pt>
                <c:pt idx="20">
                  <c:v>14.4</c:v>
                </c:pt>
                <c:pt idx="21">
                  <c:v>15.68</c:v>
                </c:pt>
                <c:pt idx="22">
                  <c:v>15.52</c:v>
                </c:pt>
                <c:pt idx="23">
                  <c:v>11.68</c:v>
                </c:pt>
                <c:pt idx="24">
                  <c:v>11.92</c:v>
                </c:pt>
                <c:pt idx="25">
                  <c:v>11.04</c:v>
                </c:pt>
                <c:pt idx="26">
                  <c:v>10.48</c:v>
                </c:pt>
                <c:pt idx="27">
                  <c:v>47.36</c:v>
                </c:pt>
                <c:pt idx="28">
                  <c:v>50.8</c:v>
                </c:pt>
                <c:pt idx="29">
                  <c:v>52.08</c:v>
                </c:pt>
              </c:numCache>
            </c:numRef>
          </c:yVal>
          <c:smooth val="0"/>
          <c:extLst>
            <c:ext xmlns:c16="http://schemas.microsoft.com/office/drawing/2014/chart" uri="{C3380CC4-5D6E-409C-BE32-E72D297353CC}">
              <c16:uniqueId val="{00000000-99BB-4AA8-AD00-D1AC77462215}"/>
            </c:ext>
          </c:extLst>
        </c:ser>
        <c:dLbls>
          <c:showLegendKey val="0"/>
          <c:showVal val="0"/>
          <c:showCatName val="0"/>
          <c:showSerName val="0"/>
          <c:showPercent val="0"/>
          <c:showBubbleSize val="0"/>
        </c:dLbls>
        <c:axId val="897116160"/>
        <c:axId val="897110912"/>
      </c:scatterChart>
      <c:valAx>
        <c:axId val="897116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10912"/>
        <c:crosses val="autoZero"/>
        <c:crossBetween val="midCat"/>
      </c:valAx>
      <c:valAx>
        <c:axId val="89711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16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'Mining-Energy'!$DT$1:$DT$2</c:f>
              <c:strCache>
                <c:ptCount val="2"/>
                <c:pt idx="0">
                  <c:v>Mine, LSE</c:v>
                </c:pt>
                <c:pt idx="1">
                  <c:v>Energy (GJ)</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'Mining-Energy'!$DS$3:$DS$13</c:f>
              <c:numCache>
                <c:formatCode>General</c:formatCode>
                <c:ptCount val="11"/>
                <c:pt idx="0">
                  <c:v>1.96686403508771</c:v>
                </c:pt>
                <c:pt idx="1">
                  <c:v>2.0648771929824501</c:v>
                </c:pt>
                <c:pt idx="2">
                  <c:v>1.9662324561403499</c:v>
                </c:pt>
                <c:pt idx="3">
                  <c:v>1.96163157894736</c:v>
                </c:pt>
                <c:pt idx="4">
                  <c:v>0.59109210526315703</c:v>
                </c:pt>
                <c:pt idx="5">
                  <c:v>0.53846929824561296</c:v>
                </c:pt>
                <c:pt idx="6">
                  <c:v>0.523179824561403</c:v>
                </c:pt>
                <c:pt idx="7">
                  <c:v>0.55172807017543801</c:v>
                </c:pt>
                <c:pt idx="8">
                  <c:v>0.56488596491228005</c:v>
                </c:pt>
                <c:pt idx="9">
                  <c:v>0.58021491228070099</c:v>
                </c:pt>
                <c:pt idx="10">
                  <c:v>0.86248245614035002</c:v>
                </c:pt>
              </c:numCache>
            </c:numRef>
          </c:xVal>
          <c:yVal>
            <c:numRef>
              <c:f>'Mining-Energy'!$DT$3:$DT$13</c:f>
              <c:numCache>
                <c:formatCode>General</c:formatCode>
                <c:ptCount val="11"/>
                <c:pt idx="0">
                  <c:v>35.520000000000003</c:v>
                </c:pt>
                <c:pt idx="1">
                  <c:v>23.28</c:v>
                </c:pt>
                <c:pt idx="2">
                  <c:v>24</c:v>
                </c:pt>
                <c:pt idx="3">
                  <c:v>20.079999999999998</c:v>
                </c:pt>
                <c:pt idx="4">
                  <c:v>21.44</c:v>
                </c:pt>
                <c:pt idx="5">
                  <c:v>21.6</c:v>
                </c:pt>
                <c:pt idx="6">
                  <c:v>22.72</c:v>
                </c:pt>
                <c:pt idx="7">
                  <c:v>23.44</c:v>
                </c:pt>
                <c:pt idx="8">
                  <c:v>23.44</c:v>
                </c:pt>
                <c:pt idx="9">
                  <c:v>23.04</c:v>
                </c:pt>
                <c:pt idx="10">
                  <c:v>51.6</c:v>
                </c:pt>
              </c:numCache>
            </c:numRef>
          </c:yVal>
          <c:smooth val="0"/>
          <c:extLst>
            <c:ext xmlns:c16="http://schemas.microsoft.com/office/drawing/2014/chart" uri="{C3380CC4-5D6E-409C-BE32-E72D297353CC}">
              <c16:uniqueId val="{00000000-2757-4829-B2F8-AF925E12782E}"/>
            </c:ext>
          </c:extLst>
        </c:ser>
        <c:dLbls>
          <c:showLegendKey val="0"/>
          <c:showVal val="0"/>
          <c:showCatName val="0"/>
          <c:showSerName val="0"/>
          <c:showPercent val="0"/>
          <c:showBubbleSize val="0"/>
        </c:dLbls>
        <c:axId val="897114192"/>
        <c:axId val="897112880"/>
      </c:scatterChart>
      <c:valAx>
        <c:axId val="89711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12880"/>
        <c:crosses val="autoZero"/>
        <c:crossBetween val="midCat"/>
      </c:valAx>
      <c:valAx>
        <c:axId val="89711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14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388620</xdr:colOff>
      <xdr:row>4</xdr:row>
      <xdr:rowOff>76200</xdr:rowOff>
    </xdr:from>
    <xdr:to>
      <xdr:col>18</xdr:col>
      <xdr:colOff>83820</xdr:colOff>
      <xdr:row>19</xdr:row>
      <xdr:rowOff>76200</xdr:rowOff>
    </xdr:to>
    <xdr:graphicFrame macro="">
      <xdr:nvGraphicFramePr>
        <xdr:cNvPr id="2" name="Chart 1">
          <a:extLst>
            <a:ext uri="{FF2B5EF4-FFF2-40B4-BE49-F238E27FC236}">
              <a16:creationId xmlns:a16="http://schemas.microsoft.com/office/drawing/2014/main" id="{3A49319D-5C44-4B98-9D3F-6AF2852E3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388620</xdr:colOff>
      <xdr:row>20</xdr:row>
      <xdr:rowOff>114300</xdr:rowOff>
    </xdr:from>
    <xdr:to>
      <xdr:col>18</xdr:col>
      <xdr:colOff>83820</xdr:colOff>
      <xdr:row>35</xdr:row>
      <xdr:rowOff>114300</xdr:rowOff>
    </xdr:to>
    <xdr:graphicFrame macro="">
      <xdr:nvGraphicFramePr>
        <xdr:cNvPr id="3" name="Chart 2">
          <a:extLst>
            <a:ext uri="{FF2B5EF4-FFF2-40B4-BE49-F238E27FC236}">
              <a16:creationId xmlns:a16="http://schemas.microsoft.com/office/drawing/2014/main" id="{CED35F26-5934-45D4-9DBF-A6CBE11AE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457200</xdr:colOff>
      <xdr:row>4</xdr:row>
      <xdr:rowOff>160020</xdr:rowOff>
    </xdr:from>
    <xdr:to>
      <xdr:col>26</xdr:col>
      <xdr:colOff>152400</xdr:colOff>
      <xdr:row>19</xdr:row>
      <xdr:rowOff>160020</xdr:rowOff>
    </xdr:to>
    <xdr:graphicFrame macro="">
      <xdr:nvGraphicFramePr>
        <xdr:cNvPr id="4" name="Chart 3">
          <a:extLst>
            <a:ext uri="{FF2B5EF4-FFF2-40B4-BE49-F238E27FC236}">
              <a16:creationId xmlns:a16="http://schemas.microsoft.com/office/drawing/2014/main" id="{A381136B-BBEE-40DA-8725-06BE128A1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434340</xdr:colOff>
      <xdr:row>21</xdr:row>
      <xdr:rowOff>60960</xdr:rowOff>
    </xdr:from>
    <xdr:to>
      <xdr:col>26</xdr:col>
      <xdr:colOff>129540</xdr:colOff>
      <xdr:row>36</xdr:row>
      <xdr:rowOff>60960</xdr:rowOff>
    </xdr:to>
    <xdr:graphicFrame macro="">
      <xdr:nvGraphicFramePr>
        <xdr:cNvPr id="5" name="Chart 4">
          <a:extLst>
            <a:ext uri="{FF2B5EF4-FFF2-40B4-BE49-F238E27FC236}">
              <a16:creationId xmlns:a16="http://schemas.microsoft.com/office/drawing/2014/main" id="{4DED5C0B-2A1B-452B-AF5A-BFC858CE7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0</xdr:colOff>
      <xdr:row>5</xdr:row>
      <xdr:rowOff>106680</xdr:rowOff>
    </xdr:from>
    <xdr:to>
      <xdr:col>34</xdr:col>
      <xdr:colOff>304800</xdr:colOff>
      <xdr:row>20</xdr:row>
      <xdr:rowOff>106680</xdr:rowOff>
    </xdr:to>
    <xdr:graphicFrame macro="">
      <xdr:nvGraphicFramePr>
        <xdr:cNvPr id="6" name="Chart 5">
          <a:extLst>
            <a:ext uri="{FF2B5EF4-FFF2-40B4-BE49-F238E27FC236}">
              <a16:creationId xmlns:a16="http://schemas.microsoft.com/office/drawing/2014/main" id="{ADEF9ADA-52FE-410D-B21E-9A1AAD2B3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251460</xdr:colOff>
      <xdr:row>20</xdr:row>
      <xdr:rowOff>76200</xdr:rowOff>
    </xdr:from>
    <xdr:to>
      <xdr:col>7</xdr:col>
      <xdr:colOff>342900</xdr:colOff>
      <xdr:row>35</xdr:row>
      <xdr:rowOff>76200</xdr:rowOff>
    </xdr:to>
    <xdr:graphicFrame macro="">
      <xdr:nvGraphicFramePr>
        <xdr:cNvPr id="2" name="Chart 1">
          <a:extLst>
            <a:ext uri="{FF2B5EF4-FFF2-40B4-BE49-F238E27FC236}">
              <a16:creationId xmlns:a16="http://schemas.microsoft.com/office/drawing/2014/main" id="{CA590016-DC4B-47AF-81A7-DB3984AEE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205740</xdr:colOff>
      <xdr:row>20</xdr:row>
      <xdr:rowOff>76200</xdr:rowOff>
    </xdr:from>
    <xdr:to>
      <xdr:col>15</xdr:col>
      <xdr:colOff>510540</xdr:colOff>
      <xdr:row>35</xdr:row>
      <xdr:rowOff>76200</xdr:rowOff>
    </xdr:to>
    <xdr:graphicFrame macro="">
      <xdr:nvGraphicFramePr>
        <xdr:cNvPr id="3" name="Chart 2">
          <a:extLst>
            <a:ext uri="{FF2B5EF4-FFF2-40B4-BE49-F238E27FC236}">
              <a16:creationId xmlns:a16="http://schemas.microsoft.com/office/drawing/2014/main" id="{D40B4D4E-84AF-4417-B922-0E6C52335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125</xdr:col>
      <xdr:colOff>76200</xdr:colOff>
      <xdr:row>0</xdr:row>
      <xdr:rowOff>160020</xdr:rowOff>
    </xdr:from>
    <xdr:to>
      <xdr:col>132</xdr:col>
      <xdr:colOff>381000</xdr:colOff>
      <xdr:row>15</xdr:row>
      <xdr:rowOff>160020</xdr:rowOff>
    </xdr:to>
    <xdr:graphicFrame macro="">
      <xdr:nvGraphicFramePr>
        <xdr:cNvPr id="2" name="Chart 1">
          <a:extLst>
            <a:ext uri="{FF2B5EF4-FFF2-40B4-BE49-F238E27FC236}">
              <a16:creationId xmlns:a16="http://schemas.microsoft.com/office/drawing/2014/main" id="{4EC85698-5121-44F8-A2BC-B6B8E2120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125</xdr:col>
      <xdr:colOff>76200</xdr:colOff>
      <xdr:row>14</xdr:row>
      <xdr:rowOff>160020</xdr:rowOff>
    </xdr:from>
    <xdr:to>
      <xdr:col>132</xdr:col>
      <xdr:colOff>381000</xdr:colOff>
      <xdr:row>29</xdr:row>
      <xdr:rowOff>160020</xdr:rowOff>
    </xdr:to>
    <xdr:graphicFrame macro="">
      <xdr:nvGraphicFramePr>
        <xdr:cNvPr id="3" name="Chart 2">
          <a:extLst>
            <a:ext uri="{FF2B5EF4-FFF2-40B4-BE49-F238E27FC236}">
              <a16:creationId xmlns:a16="http://schemas.microsoft.com/office/drawing/2014/main" id="{BCDDEA4D-EFCF-4CA3-A951-CE541429C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14B995-875F-40B3-98B5-DE81924FA113}" name="Table1" displayName="Table1" ref="A13:M64" totalsRowCount="1">
  <autoFilter ref="A13:M63" xr:uid="{020FEC97-407B-4C6F-A915-65F162B82DA5}">
    <filterColumn colId="2">
      <filters>
        <filter val="Semis"/>
      </filters>
    </filterColumn>
  </autoFilter>
  <tableColumns count="13">
    <tableColumn id="1" xr3:uid="{43463609-49C6-4E41-B11C-145FB343ECA8}" name="Impact category"/>
    <tableColumn id="2" xr3:uid="{72A9292B-B701-4A02-9F68-DB83AE25ED16}" name="Region">
      <calculatedColumnFormula>IF(ISNUMBER(SEARCH("GLO",A14)),"GLO",IF(ISNUMBER(SEARCH("RER",A14)),"RER",IF(ISNUMBER(SEARCH("CH",A14)),"Switzerland","RoW")))</calculatedColumnFormula>
    </tableColumn>
    <tableColumn id="13" xr3:uid="{59A5CD0D-5FA7-4B16-9ACD-18AA6A28FDE6}" name="Module"/>
    <tableColumn id="3" xr3:uid="{C49900AD-5A81-40CE-9DCA-1A796B60B467}" name="Ozone depletion (kg CFC-kk)" dataDxfId="15" totalsRowDxfId="14"/>
    <tableColumn id="4" xr3:uid="{ADCA2DD5-98BF-4D2A-AB41-DE9EF6AAA1A1}" name="Global warming (kg CO2 eq)" totalsRowDxfId="13"/>
    <tableColumn id="5" xr3:uid="{70918577-94F9-454E-ACE2-411543458AB9}" name="Smog (kg O3 eq)" totalsRowDxfId="12"/>
    <tableColumn id="6" xr3:uid="{29FA909E-C3E1-4EA5-BFB8-398C8EB38885}" name="Acidification (kg SO2 eq)" totalsRowDxfId="11"/>
    <tableColumn id="7" xr3:uid="{0F9C537D-328E-4272-9071-7A5E83109E36}" name="Eutrophication (kg N eq)" totalsRowDxfId="10"/>
    <tableColumn id="8" xr3:uid="{00EC2AD9-3A21-40E3-BA7D-A53CF3A30D26}" name="Carcinogenics (CTUh)" dataDxfId="9" totalsRowDxfId="8"/>
    <tableColumn id="9" xr3:uid="{67FDB6F5-2420-47F0-BE6F-B9E2360CAE8B}" name="Non carcinogenics (CTUh)" dataDxfId="7" totalsRowDxfId="6"/>
    <tableColumn id="10" xr3:uid="{0AE69728-5CDE-45B1-9813-D78E7CEEE780}" name="Respiratory effects (kg PM2.5 eq)" totalsRowDxfId="5"/>
    <tableColumn id="11" xr3:uid="{A9E79969-0748-4009-BE98-CB3047EBF0BB}" name="Ecotoxicity (CTUe)" totalsRowDxfId="4"/>
    <tableColumn id="12" xr3:uid="{9D923578-8996-4829-B0E8-501FDA1AA975}" name="Fossil fuel depletion (MJ surplus)" totalsRowDxfId="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61046B-5521-458C-9639-EECD89700475}" name="Table2" displayName="Table2" ref="A1:M47" totalsRowShown="0">
  <autoFilter ref="A1:M47" xr:uid="{729C977C-075D-43A3-966C-7EAC0A3D0EB1}"/>
  <tableColumns count="13">
    <tableColumn id="1" xr3:uid="{37E6E4EC-0040-4383-AF05-6718197C20BF}" name="Impact category"/>
    <tableColumn id="2" xr3:uid="{1F0150CC-53DC-41BD-AEDA-4EF0FC6196AF}" name="Region" dataDxfId="2">
      <calculatedColumnFormula>IF(ISNUMBER(SEARCH("GLO",A2)),"GLO",IF(ISNUMBER(SEARCH("RER",A2)),"RER",IF(ISNUMBER(SEARCH("RoW",A2)),"RoW",IF(ISNUMBER(SEARCH("RLA",A2)),"RLA",IF(ISNUMBER(SEARCH("RNA",A2)),"RNA",IF(ISNUMBER(SEARCH("AU",A2)),"AU",IF(ISNUMBER(SEARCH("{RAS}",A2)),"RAS",IF(ISNUMBER(SEARCH("{SE}",A2)),"Sweden","Switzerland"))))))))</calculatedColumnFormula>
    </tableColumn>
    <tableColumn id="3" xr3:uid="{95E2116F-95DE-4ADC-A82F-79E4E2EA5E11}" name="Module"/>
    <tableColumn id="4" xr3:uid="{A1482596-96A2-43CE-9050-5E95347FC7A8}" name="Ozone depletion (kg CFC-kk)" dataDxfId="1"/>
    <tableColumn id="5" xr3:uid="{08CF0BEC-8405-434C-BBED-2CD4AF24D370}" name="Global warming (kg CO2 eq)"/>
    <tableColumn id="6" xr3:uid="{5DE7180A-E0C9-4F86-BA5B-5069CBF17E00}" name="Smog (kg O3 eq)"/>
    <tableColumn id="7" xr3:uid="{84CEF50E-B898-4CAF-A5C6-6C2937E8D6EA}" name="Acidification (kg SO2 eq)"/>
    <tableColumn id="8" xr3:uid="{F4631BE0-E302-45C4-A868-FB91CD4F99FB}" name="Eutrophication (kg N eq)"/>
    <tableColumn id="9" xr3:uid="{7E51C5EE-0821-464E-84F8-DE091AADE839}" name="Carcinogenics (CTUh)" dataDxfId="0"/>
    <tableColumn id="10" xr3:uid="{D659374B-0228-495E-B977-BC341AC7C0F2}" name="Non carcinogenics (CTUh)"/>
    <tableColumn id="11" xr3:uid="{5EA83681-B6C1-4507-B39E-54585F22D104}" name="Respiratory effects (kg PM2.5 eq)"/>
    <tableColumn id="12" xr3:uid="{2962B062-DEC6-4E26-8C4B-ECDFB519811D}" name="Ecotoxicity (CTUe)"/>
    <tableColumn id="13" xr3:uid="{91765764-D9CC-448F-ADAD-926318AFC770}" name="Fossil fuel depletion (MJ surplu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E1D53-E880-4B9B-8E8C-302CFA345EC9}">
  <dimension ref="A2:M64"/>
  <sheetViews>
    <sheetView topLeftCell="A7" workbookViewId="0">
      <selection activeCell="A22" sqref="A22"/>
    </sheetView>
  </sheetViews>
  <sheetFormatPr defaultRowHeight="14.4" x14ac:dyDescent="0.3"/>
  <cols>
    <col min="1" max="1" width="27.5546875" customWidth="1"/>
    <col min="4" max="4" width="16.21875" customWidth="1"/>
    <col min="5" max="5" width="15.5546875" customWidth="1"/>
    <col min="7" max="7" width="13" customWidth="1"/>
    <col min="8" max="8" width="14.88671875" customWidth="1"/>
    <col min="9" max="9" width="14.109375" customWidth="1"/>
    <col min="10" max="10" width="17.77734375" customWidth="1"/>
    <col min="11" max="11" width="18.33203125" customWidth="1"/>
    <col min="12" max="12" width="11.88671875" customWidth="1"/>
    <col min="13" max="13" width="19" customWidth="1"/>
  </cols>
  <sheetData>
    <row r="2" spans="1:13" x14ac:dyDescent="0.3">
      <c r="J2" t="s">
        <v>0</v>
      </c>
      <c r="K2" t="s">
        <v>1</v>
      </c>
    </row>
    <row r="3" spans="1:13" x14ac:dyDescent="0.3">
      <c r="J3" t="s">
        <v>2</v>
      </c>
      <c r="K3" t="s">
        <v>3</v>
      </c>
    </row>
    <row r="4" spans="1:13" x14ac:dyDescent="0.3">
      <c r="J4" t="s">
        <v>4</v>
      </c>
      <c r="K4" t="s">
        <v>5</v>
      </c>
    </row>
    <row r="5" spans="1:13" x14ac:dyDescent="0.3">
      <c r="J5" t="s">
        <v>6</v>
      </c>
      <c r="K5" t="s">
        <v>7</v>
      </c>
    </row>
    <row r="6" spans="1:13" x14ac:dyDescent="0.3">
      <c r="J6" t="s">
        <v>8</v>
      </c>
      <c r="K6" t="s">
        <v>9</v>
      </c>
    </row>
    <row r="7" spans="1:13" x14ac:dyDescent="0.3">
      <c r="J7" t="s">
        <v>10</v>
      </c>
      <c r="K7" t="s">
        <v>11</v>
      </c>
    </row>
    <row r="8" spans="1:13" x14ac:dyDescent="0.3">
      <c r="J8" t="s">
        <v>12</v>
      </c>
      <c r="K8" t="s">
        <v>13</v>
      </c>
    </row>
    <row r="9" spans="1:13" x14ac:dyDescent="0.3">
      <c r="J9" t="s">
        <v>14</v>
      </c>
      <c r="K9" t="s">
        <v>13</v>
      </c>
    </row>
    <row r="10" spans="1:13" x14ac:dyDescent="0.3">
      <c r="J10" t="s">
        <v>15</v>
      </c>
      <c r="K10" t="s">
        <v>16</v>
      </c>
    </row>
    <row r="11" spans="1:13" x14ac:dyDescent="0.3">
      <c r="J11" t="s">
        <v>17</v>
      </c>
      <c r="K11" t="s">
        <v>18</v>
      </c>
    </row>
    <row r="13" spans="1:13" x14ac:dyDescent="0.3">
      <c r="A13" t="s">
        <v>16</v>
      </c>
      <c r="B13" t="s">
        <v>87</v>
      </c>
      <c r="C13" t="s">
        <v>88</v>
      </c>
      <c r="D13" s="2" t="s">
        <v>243</v>
      </c>
      <c r="E13" s="2" t="s">
        <v>244</v>
      </c>
      <c r="F13" s="2" t="s">
        <v>245</v>
      </c>
      <c r="G13" s="2" t="s">
        <v>246</v>
      </c>
      <c r="H13" s="2" t="s">
        <v>247</v>
      </c>
      <c r="I13" s="2" t="s">
        <v>248</v>
      </c>
      <c r="J13" s="2" t="s">
        <v>249</v>
      </c>
      <c r="K13" s="2" t="s">
        <v>250</v>
      </c>
      <c r="L13" s="2" t="s">
        <v>251</v>
      </c>
      <c r="M13" s="2" t="s">
        <v>252</v>
      </c>
    </row>
    <row r="14" spans="1:13" hidden="1" x14ac:dyDescent="0.3">
      <c r="A14" t="s">
        <v>19</v>
      </c>
      <c r="D14" t="s">
        <v>69</v>
      </c>
      <c r="E14" t="s">
        <v>71</v>
      </c>
      <c r="F14" t="s">
        <v>73</v>
      </c>
      <c r="G14" t="s">
        <v>75</v>
      </c>
      <c r="H14" t="s">
        <v>77</v>
      </c>
      <c r="I14" t="s">
        <v>79</v>
      </c>
      <c r="J14" t="s">
        <v>79</v>
      </c>
      <c r="K14" t="s">
        <v>82</v>
      </c>
      <c r="L14" t="s">
        <v>84</v>
      </c>
      <c r="M14" t="s">
        <v>86</v>
      </c>
    </row>
    <row r="15" spans="1:13" hidden="1" x14ac:dyDescent="0.3">
      <c r="A15" t="s">
        <v>20</v>
      </c>
      <c r="D15">
        <v>44.037779999999998</v>
      </c>
      <c r="E15" s="1">
        <v>222792710</v>
      </c>
      <c r="F15">
        <v>18898180</v>
      </c>
      <c r="G15">
        <v>1598715.6</v>
      </c>
      <c r="H15">
        <v>1821473.3</v>
      </c>
      <c r="I15">
        <v>33.42051</v>
      </c>
      <c r="J15">
        <v>309.10300999999998</v>
      </c>
      <c r="K15">
        <v>364882.5</v>
      </c>
      <c r="L15" s="1">
        <v>6378419700</v>
      </c>
      <c r="M15" s="1">
        <v>464657560</v>
      </c>
    </row>
    <row r="16" spans="1:13" x14ac:dyDescent="0.3">
      <c r="A16" t="s">
        <v>21</v>
      </c>
      <c r="B16" t="str">
        <f t="shared" ref="B16:B63" si="0">IF(ISNUMBER(SEARCH("GLO",A16)),"GLO",IF(ISNUMBER(SEARCH("RER",A16)),"RER",IF(ISNUMBER(SEARCH("RoW",A16)),"RoW","Switzerland")))</f>
        <v>GLO</v>
      </c>
      <c r="C16" t="s">
        <v>89</v>
      </c>
      <c r="D16" s="1">
        <v>2.6021881000000001E-7</v>
      </c>
      <c r="E16">
        <v>2.5873734000000002</v>
      </c>
      <c r="F16">
        <v>0.41673346999999999</v>
      </c>
      <c r="G16">
        <v>9.1112252000000005E-2</v>
      </c>
      <c r="H16">
        <v>0.25860681000000002</v>
      </c>
      <c r="I16" s="1">
        <v>2.1734336000000001E-6</v>
      </c>
      <c r="J16" s="1">
        <v>6.1827047000000005E-5</v>
      </c>
      <c r="K16">
        <v>1.6414735999999999E-2</v>
      </c>
      <c r="L16">
        <v>1367.5099</v>
      </c>
      <c r="M16">
        <v>2.9894645</v>
      </c>
    </row>
    <row r="17" spans="1:13" x14ac:dyDescent="0.3">
      <c r="A17" t="s">
        <v>22</v>
      </c>
      <c r="B17" t="str">
        <f t="shared" si="0"/>
        <v>GLO</v>
      </c>
      <c r="C17" t="s">
        <v>89</v>
      </c>
      <c r="D17" s="1">
        <v>5.9702904999999999E-7</v>
      </c>
      <c r="E17">
        <v>8.0808096999999997</v>
      </c>
      <c r="F17">
        <v>1.4488287</v>
      </c>
      <c r="G17">
        <v>0.29499662999999998</v>
      </c>
      <c r="H17">
        <v>0.82328650000000003</v>
      </c>
      <c r="I17" s="1">
        <v>6.9485196000000004E-6</v>
      </c>
      <c r="J17">
        <v>2.1264116E-4</v>
      </c>
      <c r="K17">
        <v>5.2375708E-2</v>
      </c>
      <c r="L17">
        <v>4345.0018</v>
      </c>
      <c r="M17">
        <v>7.6394736999999999</v>
      </c>
    </row>
    <row r="18" spans="1:13" x14ac:dyDescent="0.3">
      <c r="A18" t="s">
        <v>23</v>
      </c>
      <c r="B18" t="str">
        <f t="shared" si="0"/>
        <v>RER</v>
      </c>
      <c r="C18" t="s">
        <v>89</v>
      </c>
      <c r="D18" s="1">
        <v>5.5402846000000002E-7</v>
      </c>
      <c r="E18">
        <v>7.4800979999999999</v>
      </c>
      <c r="F18">
        <v>1.4161868</v>
      </c>
      <c r="G18">
        <v>0.29257209000000001</v>
      </c>
      <c r="H18">
        <v>0.81998121000000002</v>
      </c>
      <c r="I18" s="1">
        <v>6.9058851999999999E-6</v>
      </c>
      <c r="J18">
        <v>2.1241416E-4</v>
      </c>
      <c r="K18">
        <v>5.1099957000000001E-2</v>
      </c>
      <c r="L18">
        <v>4330.6589000000004</v>
      </c>
      <c r="M18">
        <v>7.054748</v>
      </c>
    </row>
    <row r="19" spans="1:13" x14ac:dyDescent="0.3">
      <c r="A19" t="s">
        <v>24</v>
      </c>
      <c r="B19" t="str">
        <f t="shared" si="0"/>
        <v>GLO</v>
      </c>
      <c r="C19" t="s">
        <v>89</v>
      </c>
      <c r="D19" s="1">
        <v>6.7478649000000002E-9</v>
      </c>
      <c r="E19">
        <v>8.8761240000000005E-2</v>
      </c>
      <c r="F19">
        <v>3.7507479999999999E-3</v>
      </c>
      <c r="G19">
        <v>3.4778944000000002E-4</v>
      </c>
      <c r="H19">
        <v>5.1788490999999997E-4</v>
      </c>
      <c r="I19" s="1">
        <v>4.9014076000000004E-9</v>
      </c>
      <c r="J19" s="1">
        <v>4.7500436E-6</v>
      </c>
      <c r="K19">
        <v>1.8236291000000001E-4</v>
      </c>
      <c r="L19">
        <v>5.0614615000000001</v>
      </c>
      <c r="M19">
        <v>0.12534364000000001</v>
      </c>
    </row>
    <row r="20" spans="1:13" x14ac:dyDescent="0.3">
      <c r="A20" t="s">
        <v>25</v>
      </c>
      <c r="B20" t="str">
        <f t="shared" si="0"/>
        <v>GLO</v>
      </c>
      <c r="C20" t="s">
        <v>89</v>
      </c>
      <c r="D20" s="1">
        <v>6.8595846999999998E-9</v>
      </c>
      <c r="E20">
        <v>9.0259195E-2</v>
      </c>
      <c r="F20">
        <v>3.8147472999999999E-3</v>
      </c>
      <c r="G20">
        <v>3.5376631E-4</v>
      </c>
      <c r="H20">
        <v>5.2686469999999996E-4</v>
      </c>
      <c r="I20" s="1">
        <v>4.9831617000000001E-9</v>
      </c>
      <c r="J20" s="1">
        <v>2.3635620999999999E-8</v>
      </c>
      <c r="K20">
        <v>1.8552735000000001E-4</v>
      </c>
      <c r="L20">
        <v>-2.965895E-2</v>
      </c>
      <c r="M20">
        <v>0.12743243000000001</v>
      </c>
    </row>
    <row r="21" spans="1:13" x14ac:dyDescent="0.3">
      <c r="A21" t="s">
        <v>26</v>
      </c>
      <c r="B21" t="str">
        <f t="shared" si="0"/>
        <v>GLO</v>
      </c>
      <c r="C21" t="s">
        <v>89</v>
      </c>
      <c r="D21" s="1">
        <v>6.9187576999999998E-8</v>
      </c>
      <c r="E21">
        <v>0.58066057000000004</v>
      </c>
      <c r="F21">
        <v>8.3446513999999999E-2</v>
      </c>
      <c r="G21">
        <v>1.8218128E-2</v>
      </c>
      <c r="H21">
        <v>4.2851522000000003E-2</v>
      </c>
      <c r="I21" s="1">
        <v>5.0650318999999997E-7</v>
      </c>
      <c r="J21" s="1">
        <v>1.0339429000000001E-5</v>
      </c>
      <c r="K21">
        <v>2.8959476E-3</v>
      </c>
      <c r="L21">
        <v>226.25307000000001</v>
      </c>
      <c r="M21">
        <v>1.0066784</v>
      </c>
    </row>
    <row r="22" spans="1:13" x14ac:dyDescent="0.3">
      <c r="A22" t="s">
        <v>27</v>
      </c>
      <c r="B22" t="str">
        <f t="shared" si="0"/>
        <v>GLO</v>
      </c>
      <c r="C22" t="s">
        <v>89</v>
      </c>
      <c r="D22" s="1">
        <v>6.5268876000000001E-8</v>
      </c>
      <c r="E22">
        <v>0.56096738999999995</v>
      </c>
      <c r="F22">
        <v>6.9123942999999993E-2</v>
      </c>
      <c r="G22">
        <v>1.4174282999999999E-2</v>
      </c>
      <c r="H22">
        <v>3.2440133000000003E-2</v>
      </c>
      <c r="I22" s="1">
        <v>4.1853586999999999E-7</v>
      </c>
      <c r="J22" s="1">
        <v>8.4349789000000007E-6</v>
      </c>
      <c r="K22">
        <v>2.1734670000000001E-3</v>
      </c>
      <c r="L22">
        <v>171.20148</v>
      </c>
      <c r="M22">
        <v>0.96838606000000005</v>
      </c>
    </row>
    <row r="23" spans="1:13" x14ac:dyDescent="0.3">
      <c r="A23" t="s">
        <v>28</v>
      </c>
      <c r="B23" t="str">
        <f t="shared" si="0"/>
        <v>GLO</v>
      </c>
      <c r="C23" t="s">
        <v>89</v>
      </c>
      <c r="D23" s="1">
        <v>3.8769142E-8</v>
      </c>
      <c r="E23">
        <v>0.54225195999999998</v>
      </c>
      <c r="F23">
        <v>7.6917972000000001E-2</v>
      </c>
      <c r="G23">
        <v>1.6381599E-2</v>
      </c>
      <c r="H23">
        <v>4.6069484000000001E-2</v>
      </c>
      <c r="I23" s="1">
        <v>3.8553293000000003E-7</v>
      </c>
      <c r="J23" s="1">
        <v>1.0808168E-5</v>
      </c>
      <c r="K23">
        <v>3.0735949000000001E-3</v>
      </c>
      <c r="L23">
        <v>236.36184</v>
      </c>
      <c r="M23">
        <v>0.60447413999999999</v>
      </c>
    </row>
    <row r="24" spans="1:13" x14ac:dyDescent="0.3">
      <c r="A24" t="s">
        <v>29</v>
      </c>
      <c r="B24" t="str">
        <f t="shared" si="0"/>
        <v>GLO</v>
      </c>
      <c r="C24" t="s">
        <v>89</v>
      </c>
      <c r="D24" s="1">
        <v>4.8174183999999998E-8</v>
      </c>
      <c r="E24">
        <v>0.65376473000000002</v>
      </c>
      <c r="F24">
        <v>8.2638011999999997E-2</v>
      </c>
      <c r="G24">
        <v>1.6823449000000001E-2</v>
      </c>
      <c r="H24">
        <v>4.6708718000000003E-2</v>
      </c>
      <c r="I24" s="1">
        <v>3.9279725E-7</v>
      </c>
      <c r="J24" s="1">
        <v>1.0847925999999999E-5</v>
      </c>
      <c r="K24">
        <v>3.3837020000000002E-3</v>
      </c>
      <c r="L24">
        <v>238.12745000000001</v>
      </c>
      <c r="M24">
        <v>0.73370590999999996</v>
      </c>
    </row>
    <row r="25" spans="1:13" hidden="1" x14ac:dyDescent="0.3">
      <c r="A25" t="s">
        <v>30</v>
      </c>
      <c r="B25" t="str">
        <f t="shared" si="0"/>
        <v>GLO</v>
      </c>
      <c r="C25" t="s">
        <v>90</v>
      </c>
      <c r="D25">
        <v>2.2251891999999999E-2</v>
      </c>
      <c r="E25">
        <v>222152.75</v>
      </c>
      <c r="F25">
        <v>9156.3565999999992</v>
      </c>
      <c r="G25">
        <v>1136.3604</v>
      </c>
      <c r="H25">
        <v>2886.0641999999998</v>
      </c>
      <c r="I25">
        <v>8.2104799000000006E-2</v>
      </c>
      <c r="J25">
        <v>0.52133898000000001</v>
      </c>
      <c r="K25">
        <v>520.28058999999996</v>
      </c>
      <c r="L25">
        <v>12938764</v>
      </c>
      <c r="M25">
        <v>237730.7</v>
      </c>
    </row>
    <row r="26" spans="1:13" hidden="1" x14ac:dyDescent="0.3">
      <c r="A26" t="s">
        <v>31</v>
      </c>
      <c r="B26" t="str">
        <f t="shared" si="0"/>
        <v>GLO</v>
      </c>
      <c r="C26" t="s">
        <v>90</v>
      </c>
      <c r="D26">
        <v>0.39283827999999998</v>
      </c>
      <c r="E26">
        <v>4999215.0999999996</v>
      </c>
      <c r="F26">
        <v>390626.03</v>
      </c>
      <c r="G26">
        <v>2866.1392999999998</v>
      </c>
      <c r="H26">
        <v>91092.028999999995</v>
      </c>
      <c r="I26">
        <v>1.4286274999999999</v>
      </c>
      <c r="J26">
        <v>19.108808</v>
      </c>
      <c r="K26">
        <v>7738.5829999999996</v>
      </c>
      <c r="L26" s="1">
        <v>428288450</v>
      </c>
      <c r="M26">
        <v>4868329.4000000004</v>
      </c>
    </row>
    <row r="27" spans="1:13" hidden="1" x14ac:dyDescent="0.3">
      <c r="A27" t="s">
        <v>32</v>
      </c>
      <c r="B27" t="str">
        <f t="shared" si="0"/>
        <v>Switzerland</v>
      </c>
      <c r="C27" t="s">
        <v>90</v>
      </c>
      <c r="D27" s="1">
        <v>1.231685E-7</v>
      </c>
      <c r="E27">
        <v>1.6612184999999999</v>
      </c>
      <c r="F27">
        <v>6.4894674999999999E-2</v>
      </c>
      <c r="G27">
        <v>4.2071978000000003E-2</v>
      </c>
      <c r="H27">
        <v>1.0744114000000001E-2</v>
      </c>
      <c r="I27" s="1">
        <v>1.5050910999999999E-7</v>
      </c>
      <c r="J27" s="1">
        <v>5.2562583999999998E-6</v>
      </c>
      <c r="K27">
        <v>3.2889070999999998E-3</v>
      </c>
      <c r="L27">
        <v>26.019855</v>
      </c>
      <c r="M27">
        <v>1.8925052</v>
      </c>
    </row>
    <row r="28" spans="1:13" hidden="1" x14ac:dyDescent="0.3">
      <c r="A28" t="s">
        <v>33</v>
      </c>
      <c r="B28" t="str">
        <f t="shared" si="0"/>
        <v>GLO</v>
      </c>
      <c r="C28" t="s">
        <v>90</v>
      </c>
      <c r="D28">
        <v>0.70702949999999998</v>
      </c>
      <c r="E28">
        <v>10362844</v>
      </c>
      <c r="F28">
        <v>844890.73</v>
      </c>
      <c r="G28">
        <v>118051.21</v>
      </c>
      <c r="H28">
        <v>273582.08000000002</v>
      </c>
      <c r="I28">
        <v>3.837145</v>
      </c>
      <c r="J28">
        <v>60.323953000000003</v>
      </c>
      <c r="K28">
        <v>25736.508000000002</v>
      </c>
      <c r="L28" s="1">
        <v>1350356600</v>
      </c>
      <c r="M28">
        <v>8994757</v>
      </c>
    </row>
    <row r="29" spans="1:13" hidden="1" x14ac:dyDescent="0.3">
      <c r="A29" t="s">
        <v>34</v>
      </c>
      <c r="B29" t="str">
        <f t="shared" si="0"/>
        <v>GLO</v>
      </c>
      <c r="C29" t="s">
        <v>90</v>
      </c>
      <c r="D29">
        <v>2.5299641000000001E-2</v>
      </c>
      <c r="E29">
        <v>342091.38</v>
      </c>
      <c r="F29">
        <v>4381.1441000000004</v>
      </c>
      <c r="G29">
        <v>-335.04565000000002</v>
      </c>
      <c r="H29">
        <v>1689.4317000000001</v>
      </c>
      <c r="I29">
        <v>0.57104743999999996</v>
      </c>
      <c r="J29">
        <v>0.19536047000000001</v>
      </c>
      <c r="K29">
        <v>687.83262000000002</v>
      </c>
      <c r="L29">
        <v>12135576</v>
      </c>
      <c r="M29">
        <v>222025.99</v>
      </c>
    </row>
    <row r="30" spans="1:13" hidden="1" x14ac:dyDescent="0.3">
      <c r="A30" t="s">
        <v>35</v>
      </c>
      <c r="B30" t="str">
        <f t="shared" si="0"/>
        <v>GLO</v>
      </c>
      <c r="C30" t="s">
        <v>91</v>
      </c>
      <c r="D30">
        <v>1.1853886</v>
      </c>
      <c r="E30">
        <v>2335973.1</v>
      </c>
      <c r="F30">
        <v>259764.12</v>
      </c>
      <c r="G30">
        <v>16511.466</v>
      </c>
      <c r="H30">
        <v>9813.7296000000006</v>
      </c>
      <c r="I30">
        <v>0.13354919000000001</v>
      </c>
      <c r="J30">
        <v>0.59665137000000001</v>
      </c>
      <c r="K30">
        <v>3940.9155000000001</v>
      </c>
      <c r="L30">
        <v>14060715</v>
      </c>
      <c r="M30">
        <v>13128798</v>
      </c>
    </row>
    <row r="31" spans="1:13" hidden="1" x14ac:dyDescent="0.3">
      <c r="A31" t="s">
        <v>36</v>
      </c>
      <c r="B31" t="str">
        <f t="shared" si="0"/>
        <v>GLO</v>
      </c>
      <c r="C31" t="s">
        <v>90</v>
      </c>
      <c r="D31">
        <v>2.2251891999999999E-2</v>
      </c>
      <c r="E31">
        <v>222152.75</v>
      </c>
      <c r="F31">
        <v>9156.3565999999992</v>
      </c>
      <c r="G31">
        <v>1136.3604</v>
      </c>
      <c r="H31">
        <v>2886.0641999999998</v>
      </c>
      <c r="I31">
        <v>8.2104799000000006E-2</v>
      </c>
      <c r="J31">
        <v>0.52133898000000001</v>
      </c>
      <c r="K31">
        <v>520.28058999999996</v>
      </c>
      <c r="L31">
        <v>12938764</v>
      </c>
      <c r="M31">
        <v>237730.7</v>
      </c>
    </row>
    <row r="32" spans="1:13" hidden="1" x14ac:dyDescent="0.3">
      <c r="A32" t="s">
        <v>37</v>
      </c>
      <c r="B32" t="str">
        <f t="shared" si="0"/>
        <v>GLO</v>
      </c>
      <c r="C32" t="s">
        <v>90</v>
      </c>
      <c r="D32">
        <v>5.7056651999999999E-2</v>
      </c>
      <c r="E32">
        <v>671098.19</v>
      </c>
      <c r="F32">
        <v>44962.525000000001</v>
      </c>
      <c r="G32">
        <v>4620.3388000000004</v>
      </c>
      <c r="H32">
        <v>3109.9164999999998</v>
      </c>
      <c r="I32">
        <v>7.1083810999999997E-2</v>
      </c>
      <c r="J32">
        <v>0.40036034999999998</v>
      </c>
      <c r="K32">
        <v>921.05541000000005</v>
      </c>
      <c r="L32">
        <v>5811712.0999999996</v>
      </c>
      <c r="M32">
        <v>700032.54</v>
      </c>
    </row>
    <row r="33" spans="1:13" hidden="1" x14ac:dyDescent="0.3">
      <c r="A33" t="s">
        <v>38</v>
      </c>
      <c r="B33" t="str">
        <f t="shared" si="0"/>
        <v>GLO</v>
      </c>
      <c r="C33" t="s">
        <v>90</v>
      </c>
      <c r="D33">
        <v>0.39283827999999998</v>
      </c>
      <c r="E33">
        <v>4999215.0999999996</v>
      </c>
      <c r="F33">
        <v>390626.03</v>
      </c>
      <c r="G33">
        <v>2866.1392999999998</v>
      </c>
      <c r="H33">
        <v>91092.028999999995</v>
      </c>
      <c r="I33">
        <v>1.4286274999999999</v>
      </c>
      <c r="J33">
        <v>19.108808</v>
      </c>
      <c r="K33">
        <v>7738.5829999999996</v>
      </c>
      <c r="L33" s="1">
        <v>428288450</v>
      </c>
      <c r="M33">
        <v>4868329.4000000004</v>
      </c>
    </row>
    <row r="34" spans="1:13" hidden="1" x14ac:dyDescent="0.3">
      <c r="A34" t="s">
        <v>39</v>
      </c>
      <c r="B34" t="str">
        <f t="shared" si="0"/>
        <v>Switzerland</v>
      </c>
      <c r="C34" t="s">
        <v>90</v>
      </c>
      <c r="D34">
        <v>2.5337116E-2</v>
      </c>
      <c r="E34">
        <v>346922.78</v>
      </c>
      <c r="F34">
        <v>4551.1661999999997</v>
      </c>
      <c r="G34">
        <v>-335.54178000000002</v>
      </c>
      <c r="H34">
        <v>1681.6479999999999</v>
      </c>
      <c r="I34">
        <v>0.57104149000000004</v>
      </c>
      <c r="J34">
        <v>0.19651650000000001</v>
      </c>
      <c r="K34">
        <v>681.79213000000004</v>
      </c>
      <c r="L34">
        <v>12106449</v>
      </c>
      <c r="M34">
        <v>222022.31</v>
      </c>
    </row>
    <row r="35" spans="1:13" hidden="1" x14ac:dyDescent="0.3">
      <c r="A35" t="s">
        <v>40</v>
      </c>
      <c r="B35" t="str">
        <f t="shared" si="0"/>
        <v>RoW</v>
      </c>
      <c r="C35" t="s">
        <v>90</v>
      </c>
      <c r="D35">
        <v>2.5299641000000001E-2</v>
      </c>
      <c r="E35">
        <v>342091.38</v>
      </c>
      <c r="F35">
        <v>4381.1441000000004</v>
      </c>
      <c r="G35">
        <v>-335.04565000000002</v>
      </c>
      <c r="H35">
        <v>1689.4317000000001</v>
      </c>
      <c r="I35">
        <v>0.57104743999999996</v>
      </c>
      <c r="J35">
        <v>0.19536047000000001</v>
      </c>
      <c r="K35">
        <v>687.83262000000002</v>
      </c>
      <c r="L35">
        <v>12135576</v>
      </c>
      <c r="M35">
        <v>222025.99</v>
      </c>
    </row>
    <row r="36" spans="1:13" hidden="1" x14ac:dyDescent="0.3">
      <c r="A36" t="s">
        <v>41</v>
      </c>
      <c r="B36" t="str">
        <f t="shared" si="0"/>
        <v>GLO</v>
      </c>
      <c r="C36" t="s">
        <v>90</v>
      </c>
      <c r="D36">
        <v>5.7056651999999999E-2</v>
      </c>
      <c r="E36">
        <v>671098.19</v>
      </c>
      <c r="F36">
        <v>44962.525000000001</v>
      </c>
      <c r="G36">
        <v>4620.3388000000004</v>
      </c>
      <c r="H36">
        <v>3109.9164999999998</v>
      </c>
      <c r="I36">
        <v>7.1083810999999997E-2</v>
      </c>
      <c r="J36">
        <v>0.40036034999999998</v>
      </c>
      <c r="K36">
        <v>921.05541000000005</v>
      </c>
      <c r="L36">
        <v>5811712.0999999996</v>
      </c>
      <c r="M36">
        <v>700032.54</v>
      </c>
    </row>
    <row r="37" spans="1:13" hidden="1" x14ac:dyDescent="0.3">
      <c r="A37" t="s">
        <v>42</v>
      </c>
      <c r="B37" t="str">
        <f t="shared" si="0"/>
        <v>RER</v>
      </c>
      <c r="C37" t="s">
        <v>90</v>
      </c>
      <c r="D37">
        <v>0.68961147</v>
      </c>
      <c r="E37">
        <v>10170622</v>
      </c>
      <c r="F37">
        <v>823794.59</v>
      </c>
      <c r="G37">
        <v>116068.32</v>
      </c>
      <c r="H37">
        <v>267221.44</v>
      </c>
      <c r="I37">
        <v>3.8230941999999999</v>
      </c>
      <c r="J37">
        <v>60.338673</v>
      </c>
      <c r="K37">
        <v>24804.125</v>
      </c>
      <c r="L37" s="1">
        <v>1350822400</v>
      </c>
      <c r="M37">
        <v>8856804.6999999993</v>
      </c>
    </row>
    <row r="38" spans="1:13" hidden="1" x14ac:dyDescent="0.3">
      <c r="A38" t="s">
        <v>43</v>
      </c>
      <c r="B38" t="str">
        <f t="shared" si="0"/>
        <v>RoW</v>
      </c>
      <c r="C38" t="s">
        <v>90</v>
      </c>
      <c r="D38">
        <v>0.71563153000000002</v>
      </c>
      <c r="E38">
        <v>10457775</v>
      </c>
      <c r="F38">
        <v>855309.23</v>
      </c>
      <c r="G38">
        <v>119030.47</v>
      </c>
      <c r="H38">
        <v>276723.34000000003</v>
      </c>
      <c r="I38">
        <v>3.8440840000000001</v>
      </c>
      <c r="J38">
        <v>60.316682999999998</v>
      </c>
      <c r="K38">
        <v>26196.972000000002</v>
      </c>
      <c r="L38" s="1">
        <v>1350126600</v>
      </c>
      <c r="M38">
        <v>9062885.8000000007</v>
      </c>
    </row>
    <row r="39" spans="1:13" hidden="1" x14ac:dyDescent="0.3">
      <c r="A39" t="s">
        <v>44</v>
      </c>
      <c r="B39" t="str">
        <f t="shared" si="0"/>
        <v>Switzerland</v>
      </c>
      <c r="C39" t="s">
        <v>90</v>
      </c>
      <c r="D39">
        <v>1.1411754000000001</v>
      </c>
      <c r="E39">
        <v>1163930.3</v>
      </c>
      <c r="F39">
        <v>167205.32999999999</v>
      </c>
      <c r="G39">
        <v>8917.1605</v>
      </c>
      <c r="H39">
        <v>3698.5650999999998</v>
      </c>
      <c r="I39">
        <v>5.2016753999999998E-2</v>
      </c>
      <c r="J39">
        <v>0.27652436000000002</v>
      </c>
      <c r="K39">
        <v>1418.6070999999999</v>
      </c>
      <c r="L39">
        <v>5019935.4000000004</v>
      </c>
      <c r="M39">
        <v>10780412</v>
      </c>
    </row>
    <row r="40" spans="1:13" hidden="1" x14ac:dyDescent="0.3">
      <c r="A40" t="s">
        <v>45</v>
      </c>
      <c r="B40" t="str">
        <f t="shared" si="0"/>
        <v>RoW</v>
      </c>
      <c r="C40" t="s">
        <v>90</v>
      </c>
      <c r="D40">
        <v>1.3130743</v>
      </c>
      <c r="E40">
        <v>1926344.6</v>
      </c>
      <c r="F40">
        <v>244555.9</v>
      </c>
      <c r="G40">
        <v>15796.545</v>
      </c>
      <c r="H40">
        <v>9869.1373000000003</v>
      </c>
      <c r="I40">
        <v>0.11519752</v>
      </c>
      <c r="J40">
        <v>0.58000987999999998</v>
      </c>
      <c r="K40">
        <v>3894.1264999999999</v>
      </c>
      <c r="L40">
        <v>12616526</v>
      </c>
      <c r="M40">
        <v>12360908</v>
      </c>
    </row>
    <row r="41" spans="1:13" hidden="1" x14ac:dyDescent="0.3">
      <c r="A41" t="s">
        <v>46</v>
      </c>
      <c r="B41" t="str">
        <f t="shared" si="0"/>
        <v>Switzerland</v>
      </c>
      <c r="C41" t="s">
        <v>90</v>
      </c>
      <c r="D41">
        <v>1.5263180000000001</v>
      </c>
      <c r="E41">
        <v>1547921.9</v>
      </c>
      <c r="F41">
        <v>204931.17</v>
      </c>
      <c r="G41">
        <v>11477.701999999999</v>
      </c>
      <c r="H41">
        <v>4828.9088000000002</v>
      </c>
      <c r="I41">
        <v>6.9170545E-2</v>
      </c>
      <c r="J41">
        <v>0.36791720999999999</v>
      </c>
      <c r="K41">
        <v>1806.3708999999999</v>
      </c>
      <c r="L41">
        <v>6814477.4000000004</v>
      </c>
      <c r="M41">
        <v>14761296</v>
      </c>
    </row>
    <row r="42" spans="1:13" hidden="1" x14ac:dyDescent="0.3">
      <c r="A42" t="s">
        <v>47</v>
      </c>
      <c r="B42" t="str">
        <f t="shared" si="0"/>
        <v>RoW</v>
      </c>
      <c r="C42" t="s">
        <v>90</v>
      </c>
      <c r="D42">
        <v>1.757673</v>
      </c>
      <c r="E42">
        <v>2574943.4</v>
      </c>
      <c r="F42">
        <v>308822.68</v>
      </c>
      <c r="G42">
        <v>20753.002</v>
      </c>
      <c r="H42">
        <v>13173.287</v>
      </c>
      <c r="I42">
        <v>0.15452841</v>
      </c>
      <c r="J42">
        <v>0.77687521999999998</v>
      </c>
      <c r="K42">
        <v>5133.5334999999995</v>
      </c>
      <c r="L42">
        <v>17025796</v>
      </c>
      <c r="M42">
        <v>16889142</v>
      </c>
    </row>
    <row r="43" spans="1:13" hidden="1" x14ac:dyDescent="0.3">
      <c r="A43" t="s">
        <v>48</v>
      </c>
      <c r="B43" t="str">
        <f t="shared" si="0"/>
        <v>Switzerland</v>
      </c>
      <c r="C43" t="s">
        <v>91</v>
      </c>
      <c r="D43">
        <v>1.0221150999999999</v>
      </c>
      <c r="E43">
        <v>1574653.2</v>
      </c>
      <c r="F43">
        <v>180613.41</v>
      </c>
      <c r="G43">
        <v>9833.1929999999993</v>
      </c>
      <c r="H43">
        <v>3960.3609999999999</v>
      </c>
      <c r="I43">
        <v>7.3067344000000006E-2</v>
      </c>
      <c r="J43">
        <v>0.29962154000000002</v>
      </c>
      <c r="K43">
        <v>1580.8692000000001</v>
      </c>
      <c r="L43">
        <v>6693604.7000000002</v>
      </c>
      <c r="M43">
        <v>11623123</v>
      </c>
    </row>
    <row r="44" spans="1:13" hidden="1" x14ac:dyDescent="0.3">
      <c r="A44" t="s">
        <v>49</v>
      </c>
      <c r="B44" t="str">
        <f t="shared" si="0"/>
        <v>RoW</v>
      </c>
      <c r="C44" t="s">
        <v>91</v>
      </c>
      <c r="D44">
        <v>1.1853886</v>
      </c>
      <c r="E44">
        <v>2335973.1</v>
      </c>
      <c r="F44">
        <v>259764.12</v>
      </c>
      <c r="G44">
        <v>16511.466</v>
      </c>
      <c r="H44">
        <v>9813.7296000000006</v>
      </c>
      <c r="I44">
        <v>0.13354919000000001</v>
      </c>
      <c r="J44">
        <v>0.59665137000000001</v>
      </c>
      <c r="K44">
        <v>3940.9155000000001</v>
      </c>
      <c r="L44">
        <v>14060715</v>
      </c>
      <c r="M44">
        <v>13128798</v>
      </c>
    </row>
    <row r="45" spans="1:13" hidden="1" x14ac:dyDescent="0.3">
      <c r="A45" t="s">
        <v>49</v>
      </c>
      <c r="B45" t="str">
        <f t="shared" si="0"/>
        <v>RoW</v>
      </c>
      <c r="C45" t="s">
        <v>91</v>
      </c>
      <c r="D45">
        <v>1.1853886</v>
      </c>
      <c r="E45">
        <v>2335973.1</v>
      </c>
      <c r="F45">
        <v>259764.12</v>
      </c>
      <c r="G45">
        <v>16511.466</v>
      </c>
      <c r="H45">
        <v>9813.7296000000006</v>
      </c>
      <c r="I45">
        <v>0.13354919000000001</v>
      </c>
      <c r="J45">
        <v>0.59665137000000001</v>
      </c>
      <c r="K45">
        <v>3940.9155000000001</v>
      </c>
      <c r="L45">
        <v>14060715</v>
      </c>
      <c r="M45">
        <v>13128798</v>
      </c>
    </row>
    <row r="46" spans="1:13" hidden="1" x14ac:dyDescent="0.3">
      <c r="A46" t="s">
        <v>50</v>
      </c>
      <c r="B46" t="str">
        <f t="shared" si="0"/>
        <v>Switzerland</v>
      </c>
      <c r="C46" t="s">
        <v>90</v>
      </c>
      <c r="D46">
        <v>4.1517375000000003</v>
      </c>
      <c r="E46">
        <v>5290504.5</v>
      </c>
      <c r="F46">
        <v>694224.49</v>
      </c>
      <c r="G46">
        <v>36462.821000000004</v>
      </c>
      <c r="H46">
        <v>14964.94</v>
      </c>
      <c r="I46">
        <v>0.25883347000000001</v>
      </c>
      <c r="J46">
        <v>1.1300452000000001</v>
      </c>
      <c r="K46">
        <v>5996.8521000000001</v>
      </c>
      <c r="L46">
        <v>22671431</v>
      </c>
      <c r="M46">
        <v>42204536</v>
      </c>
    </row>
    <row r="47" spans="1:13" hidden="1" x14ac:dyDescent="0.3">
      <c r="A47" t="s">
        <v>51</v>
      </c>
      <c r="B47" t="str">
        <f t="shared" si="0"/>
        <v>RoW</v>
      </c>
      <c r="C47" t="s">
        <v>90</v>
      </c>
      <c r="D47">
        <v>4.8074355999999998</v>
      </c>
      <c r="E47">
        <v>8253678.5999999996</v>
      </c>
      <c r="F47">
        <v>1001958.6</v>
      </c>
      <c r="G47">
        <v>62853.476999999999</v>
      </c>
      <c r="H47">
        <v>37977.256999999998</v>
      </c>
      <c r="I47">
        <v>0.49734599000000002</v>
      </c>
      <c r="J47">
        <v>2.2956194000000001</v>
      </c>
      <c r="K47">
        <v>15292.938</v>
      </c>
      <c r="L47">
        <v>51816172</v>
      </c>
      <c r="M47">
        <v>48210867</v>
      </c>
    </row>
    <row r="48" spans="1:13" hidden="1" x14ac:dyDescent="0.3">
      <c r="A48" t="s">
        <v>52</v>
      </c>
      <c r="B48" t="str">
        <f t="shared" si="0"/>
        <v>Switzerland</v>
      </c>
      <c r="C48" t="s">
        <v>90</v>
      </c>
      <c r="D48" s="1">
        <v>2.8614425999999999E-7</v>
      </c>
      <c r="E48">
        <v>1.2243181000000001</v>
      </c>
      <c r="F48">
        <v>0.20338703</v>
      </c>
      <c r="G48">
        <v>6.8309495E-3</v>
      </c>
      <c r="H48">
        <v>1.0762778000000001E-3</v>
      </c>
      <c r="I48" s="1">
        <v>9.6265266000000004E-9</v>
      </c>
      <c r="J48" s="1">
        <v>1.2492067999999999E-7</v>
      </c>
      <c r="K48">
        <v>9.2465845999999997E-4</v>
      </c>
      <c r="L48">
        <v>1.2135741</v>
      </c>
      <c r="M48">
        <v>2.5303719999999998</v>
      </c>
    </row>
    <row r="49" spans="1:13" hidden="1" x14ac:dyDescent="0.3">
      <c r="A49" t="s">
        <v>53</v>
      </c>
      <c r="B49" t="str">
        <f t="shared" si="0"/>
        <v>RoW</v>
      </c>
      <c r="C49" t="s">
        <v>90</v>
      </c>
      <c r="D49" s="1">
        <v>3.1124456999999998E-7</v>
      </c>
      <c r="E49">
        <v>1.3595227999999999</v>
      </c>
      <c r="F49">
        <v>0.21207762999999999</v>
      </c>
      <c r="G49">
        <v>8.2541587E-3</v>
      </c>
      <c r="H49">
        <v>2.8507101999999999E-3</v>
      </c>
      <c r="I49" s="1">
        <v>2.6532736999999999E-8</v>
      </c>
      <c r="J49" s="1">
        <v>1.8732555E-7</v>
      </c>
      <c r="K49">
        <v>1.4055296E-3</v>
      </c>
      <c r="L49">
        <v>2.5301822</v>
      </c>
      <c r="M49">
        <v>2.7637152</v>
      </c>
    </row>
    <row r="50" spans="1:13" hidden="1" x14ac:dyDescent="0.3">
      <c r="A50" t="s">
        <v>54</v>
      </c>
      <c r="B50" t="str">
        <f t="shared" si="0"/>
        <v>Switzerland</v>
      </c>
      <c r="C50" t="s">
        <v>92</v>
      </c>
      <c r="D50" s="1">
        <v>3.0276043000000003E-8</v>
      </c>
      <c r="E50">
        <v>0.18285596000000001</v>
      </c>
      <c r="F50">
        <v>5.1810759999999997E-3</v>
      </c>
      <c r="G50">
        <v>2.5147529000000001E-4</v>
      </c>
      <c r="H50">
        <v>1.5306312E-4</v>
      </c>
      <c r="I50" s="1">
        <v>4.1014869000000003E-9</v>
      </c>
      <c r="J50" s="1">
        <v>4.1569659000000001E-8</v>
      </c>
      <c r="K50" s="1">
        <v>4.0138331E-5</v>
      </c>
      <c r="L50">
        <v>3.4707769000000002</v>
      </c>
      <c r="M50">
        <v>0.47620208000000003</v>
      </c>
    </row>
    <row r="51" spans="1:13" hidden="1" x14ac:dyDescent="0.3">
      <c r="A51" t="s">
        <v>55</v>
      </c>
      <c r="B51" t="str">
        <f t="shared" si="0"/>
        <v>GLO</v>
      </c>
      <c r="C51" t="s">
        <v>92</v>
      </c>
      <c r="D51" s="1">
        <v>3.1733620000000003E-8</v>
      </c>
      <c r="E51">
        <v>0.56821414000000003</v>
      </c>
      <c r="F51">
        <v>2.7904584999999999E-2</v>
      </c>
      <c r="G51">
        <v>2.1491967000000002E-3</v>
      </c>
      <c r="H51">
        <v>3.0197122E-3</v>
      </c>
      <c r="I51" s="1">
        <v>3.5426970999999998E-8</v>
      </c>
      <c r="J51" s="1">
        <v>1.6271060000000001E-7</v>
      </c>
      <c r="K51">
        <v>1.230952E-3</v>
      </c>
      <c r="L51">
        <v>6.4656821000000004</v>
      </c>
      <c r="M51">
        <v>0.50523956000000003</v>
      </c>
    </row>
    <row r="52" spans="1:13" x14ac:dyDescent="0.3">
      <c r="A52" t="s">
        <v>56</v>
      </c>
      <c r="B52" t="str">
        <f t="shared" si="0"/>
        <v>RoW</v>
      </c>
      <c r="C52" t="s">
        <v>89</v>
      </c>
      <c r="D52" s="1">
        <v>4.5765458999999997E-8</v>
      </c>
      <c r="E52">
        <v>0.31699228000000002</v>
      </c>
      <c r="F52">
        <v>7.7849666999999997E-3</v>
      </c>
      <c r="G52">
        <v>4.4884401000000002E-4</v>
      </c>
      <c r="H52">
        <v>2.5134106E-3</v>
      </c>
      <c r="I52" s="1">
        <v>3.2071934000000003E-8</v>
      </c>
      <c r="J52" s="1">
        <v>2.9629273000000002E-7</v>
      </c>
      <c r="K52">
        <v>1.4248143000000001E-4</v>
      </c>
      <c r="L52">
        <v>14.672413000000001</v>
      </c>
      <c r="M52">
        <v>0.44226963000000002</v>
      </c>
    </row>
    <row r="53" spans="1:13" x14ac:dyDescent="0.3">
      <c r="A53" t="s">
        <v>57</v>
      </c>
      <c r="B53" t="str">
        <f t="shared" si="0"/>
        <v>RoW</v>
      </c>
      <c r="C53" t="s">
        <v>89</v>
      </c>
      <c r="D53" s="1">
        <v>2.4477598E-8</v>
      </c>
      <c r="E53">
        <v>0.37031520000000001</v>
      </c>
      <c r="F53">
        <v>1.9356312000000001E-2</v>
      </c>
      <c r="G53">
        <v>1.8265623E-3</v>
      </c>
      <c r="H53">
        <v>5.4356465999999999E-3</v>
      </c>
      <c r="I53" s="1">
        <v>5.8548224000000001E-8</v>
      </c>
      <c r="J53" s="1">
        <v>4.4295535999999999E-7</v>
      </c>
      <c r="K53">
        <v>1.3467326E-3</v>
      </c>
      <c r="L53">
        <v>18.492464999999999</v>
      </c>
      <c r="M53">
        <v>3.0840321E-2</v>
      </c>
    </row>
    <row r="54" spans="1:13" x14ac:dyDescent="0.3">
      <c r="A54" t="s">
        <v>58</v>
      </c>
      <c r="B54" t="str">
        <f t="shared" si="0"/>
        <v>RoW</v>
      </c>
      <c r="C54" t="s">
        <v>89</v>
      </c>
      <c r="D54" s="1">
        <v>2.4477598E-8</v>
      </c>
      <c r="E54">
        <v>0.37031520000000001</v>
      </c>
      <c r="F54">
        <v>1.9356312000000001E-2</v>
      </c>
      <c r="G54">
        <v>1.8265623E-3</v>
      </c>
      <c r="H54">
        <v>5.4356465999999999E-3</v>
      </c>
      <c r="I54" s="1">
        <v>5.8548224000000001E-8</v>
      </c>
      <c r="J54" s="1">
        <v>4.4295535999999999E-7</v>
      </c>
      <c r="K54">
        <v>1.3467326E-3</v>
      </c>
      <c r="L54">
        <v>18.492464999999999</v>
      </c>
      <c r="M54">
        <v>3.0840321E-2</v>
      </c>
    </row>
    <row r="55" spans="1:13" x14ac:dyDescent="0.3">
      <c r="A55" t="s">
        <v>59</v>
      </c>
      <c r="B55" t="str">
        <f t="shared" si="0"/>
        <v>RoW</v>
      </c>
      <c r="C55" t="s">
        <v>89</v>
      </c>
      <c r="D55" s="1">
        <v>2.4741642999999999E-8</v>
      </c>
      <c r="E55">
        <v>0.34400217999999999</v>
      </c>
      <c r="F55">
        <v>1.7369228E-2</v>
      </c>
      <c r="G55">
        <v>1.6149555999999999E-3</v>
      </c>
      <c r="H55">
        <v>5.0471830999999998E-3</v>
      </c>
      <c r="I55" s="1">
        <v>5.5084986000000002E-8</v>
      </c>
      <c r="J55" s="1">
        <v>4.2374323000000003E-7</v>
      </c>
      <c r="K55">
        <v>1.1860881999999999E-3</v>
      </c>
      <c r="L55">
        <v>18.159348999999999</v>
      </c>
      <c r="M55">
        <v>3.4629129000000002E-2</v>
      </c>
    </row>
    <row r="56" spans="1:13" x14ac:dyDescent="0.3">
      <c r="A56" t="s">
        <v>60</v>
      </c>
      <c r="B56" t="str">
        <f t="shared" si="0"/>
        <v>RoW</v>
      </c>
      <c r="C56" t="s">
        <v>89</v>
      </c>
      <c r="D56" s="1">
        <v>6.3185434000000006E-8</v>
      </c>
      <c r="E56">
        <v>1.2262162000000001</v>
      </c>
      <c r="F56">
        <v>6.4932869000000004E-2</v>
      </c>
      <c r="G56">
        <v>6.2970357999999997E-3</v>
      </c>
      <c r="H56">
        <v>5.2675941999999996E-3</v>
      </c>
      <c r="I56" s="1">
        <v>6.6164682999999999E-8</v>
      </c>
      <c r="J56" s="1">
        <v>3.6347582E-7</v>
      </c>
      <c r="K56">
        <v>1.8948291E-3</v>
      </c>
      <c r="L56">
        <v>18.860776999999999</v>
      </c>
      <c r="M56">
        <v>0.68154247000000001</v>
      </c>
    </row>
    <row r="57" spans="1:13" x14ac:dyDescent="0.3">
      <c r="A57" t="s">
        <v>61</v>
      </c>
      <c r="B57" t="str">
        <f t="shared" si="0"/>
        <v>RoW</v>
      </c>
      <c r="C57" t="s">
        <v>89</v>
      </c>
      <c r="D57" s="1">
        <v>1.6548795000000001E-7</v>
      </c>
      <c r="E57">
        <v>1.1669292</v>
      </c>
      <c r="F57">
        <v>5.5126769999999999E-2</v>
      </c>
      <c r="G57">
        <v>5.7517274E-3</v>
      </c>
      <c r="H57">
        <v>4.5327108E-3</v>
      </c>
      <c r="I57" s="1">
        <v>5.5993413E-8</v>
      </c>
      <c r="J57" s="1">
        <v>2.9483874999999998E-7</v>
      </c>
      <c r="K57">
        <v>1.8994281999999999E-3</v>
      </c>
      <c r="L57">
        <v>17.769572</v>
      </c>
      <c r="M57">
        <v>1.5398506999999999</v>
      </c>
    </row>
    <row r="58" spans="1:13" x14ac:dyDescent="0.3">
      <c r="A58" t="s">
        <v>62</v>
      </c>
      <c r="B58" t="str">
        <f t="shared" si="0"/>
        <v>RoW</v>
      </c>
      <c r="C58" t="s">
        <v>89</v>
      </c>
      <c r="D58" s="1">
        <v>1.6076328999999999E-7</v>
      </c>
      <c r="E58">
        <v>1.1518736999999999</v>
      </c>
      <c r="F58">
        <v>4.9912302999999998E-2</v>
      </c>
      <c r="G58">
        <v>4.0383538E-3</v>
      </c>
      <c r="H58">
        <v>4.6474460000000004E-3</v>
      </c>
      <c r="I58" s="1">
        <v>5.6898904999999998E-8</v>
      </c>
      <c r="J58" s="1">
        <v>3.4054901000000002E-7</v>
      </c>
      <c r="K58">
        <v>1.8135059000000001E-3</v>
      </c>
      <c r="L58">
        <v>17.764364</v>
      </c>
      <c r="M58">
        <v>1.4971296000000001</v>
      </c>
    </row>
    <row r="59" spans="1:13" x14ac:dyDescent="0.3">
      <c r="A59" t="s">
        <v>63</v>
      </c>
      <c r="B59" t="str">
        <f t="shared" si="0"/>
        <v>RoW</v>
      </c>
      <c r="C59" t="s">
        <v>89</v>
      </c>
      <c r="D59" s="1">
        <v>9.4122081999999994E-8</v>
      </c>
      <c r="E59">
        <v>1.0337837999999999</v>
      </c>
      <c r="F59">
        <v>4.0535032999999998E-2</v>
      </c>
      <c r="G59">
        <v>3.0638319999999998E-3</v>
      </c>
      <c r="H59">
        <v>3.8918035999999999E-3</v>
      </c>
      <c r="I59" s="1">
        <v>5.1184884000000001E-8</v>
      </c>
      <c r="J59" s="1">
        <v>2.5796573E-7</v>
      </c>
      <c r="K59">
        <v>1.5179718E-3</v>
      </c>
      <c r="L59">
        <v>17.072469999999999</v>
      </c>
      <c r="M59">
        <v>1.3936052000000001</v>
      </c>
    </row>
    <row r="60" spans="1:13" x14ac:dyDescent="0.3">
      <c r="A60" t="s">
        <v>64</v>
      </c>
      <c r="B60" t="str">
        <f t="shared" si="0"/>
        <v>RoW</v>
      </c>
      <c r="C60" t="s">
        <v>89</v>
      </c>
      <c r="D60" s="1">
        <v>4.7191585152838429E-10</v>
      </c>
      <c r="E60" s="1">
        <v>3.2621390829694324E-3</v>
      </c>
      <c r="F60" s="1">
        <v>2.5947956331877727E-4</v>
      </c>
      <c r="G60" s="1">
        <v>2.2128742358078603E-5</v>
      </c>
      <c r="H60" s="1">
        <v>1.4970330786026201E-5</v>
      </c>
      <c r="I60" s="1">
        <v>3.349798253275109E-10</v>
      </c>
      <c r="J60" s="1">
        <v>1.7426811572052402E-9</v>
      </c>
      <c r="K60" s="1">
        <v>4.8103526200873361E-6</v>
      </c>
      <c r="L60" s="1">
        <v>2.6809436681222706E-2</v>
      </c>
      <c r="M60" s="1">
        <v>5.0019205240174674E-3</v>
      </c>
    </row>
    <row r="61" spans="1:13" x14ac:dyDescent="0.3">
      <c r="A61" t="s">
        <v>65</v>
      </c>
      <c r="B61" t="str">
        <f t="shared" si="0"/>
        <v>RoW</v>
      </c>
      <c r="C61" t="s">
        <v>89</v>
      </c>
      <c r="D61" s="1">
        <v>2.5893781999999999E-7</v>
      </c>
      <c r="E61">
        <v>2.7409401999999998</v>
      </c>
      <c r="F61">
        <v>0.42510772000000002</v>
      </c>
      <c r="G61">
        <v>9.1745683999999994E-2</v>
      </c>
      <c r="H61">
        <v>0.25929472999999997</v>
      </c>
      <c r="I61" s="1">
        <v>2.1816913999999999E-6</v>
      </c>
      <c r="J61" s="1">
        <v>6.1849124000000003E-5</v>
      </c>
      <c r="K61">
        <v>1.6777514E-2</v>
      </c>
      <c r="L61">
        <v>1367.3697</v>
      </c>
      <c r="M61">
        <v>3.0421987000000001</v>
      </c>
    </row>
    <row r="62" spans="1:13" x14ac:dyDescent="0.3">
      <c r="A62" t="s">
        <v>66</v>
      </c>
      <c r="B62" t="str">
        <f t="shared" si="0"/>
        <v>RER</v>
      </c>
      <c r="C62" t="s">
        <v>89</v>
      </c>
      <c r="D62" s="1">
        <v>2.6281264E-7</v>
      </c>
      <c r="E62">
        <v>2.2764202</v>
      </c>
      <c r="F62">
        <v>0.39977667</v>
      </c>
      <c r="G62">
        <v>8.9829633000000006E-2</v>
      </c>
      <c r="H62">
        <v>0.25721386000000002</v>
      </c>
      <c r="I62" s="1">
        <v>2.1567125000000001E-6</v>
      </c>
      <c r="J62" s="1">
        <v>6.1782343999999993E-5</v>
      </c>
      <c r="K62">
        <v>1.5680156000000001E-2</v>
      </c>
      <c r="L62">
        <v>1367.7937999999999</v>
      </c>
      <c r="M62">
        <v>2.8826844</v>
      </c>
    </row>
    <row r="63" spans="1:13" x14ac:dyDescent="0.3">
      <c r="A63" t="s">
        <v>67</v>
      </c>
      <c r="B63" t="str">
        <f t="shared" si="0"/>
        <v>RoW</v>
      </c>
      <c r="C63" t="s">
        <v>89</v>
      </c>
      <c r="D63">
        <v>1.5833032E-2</v>
      </c>
      <c r="E63">
        <v>239533.06</v>
      </c>
      <c r="F63">
        <v>5608.6467000000002</v>
      </c>
      <c r="G63">
        <v>199.79791</v>
      </c>
      <c r="H63">
        <v>1152.4718</v>
      </c>
      <c r="I63">
        <v>7.6511484000000005E-2</v>
      </c>
      <c r="J63">
        <v>0.14341565000000001</v>
      </c>
      <c r="K63">
        <v>467.22345000000001</v>
      </c>
      <c r="L63">
        <v>3932496.3</v>
      </c>
      <c r="M63">
        <v>160174.37</v>
      </c>
    </row>
    <row r="64" spans="1:13" x14ac:dyDescent="0.3">
      <c r="D64" s="1"/>
      <c r="E64" s="1"/>
      <c r="F64" s="1"/>
      <c r="G64" s="1"/>
      <c r="H64" s="1"/>
      <c r="I64" s="1"/>
      <c r="J64" s="1"/>
      <c r="K64" s="1"/>
      <c r="L64" s="1"/>
      <c r="M64" s="1"/>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52058-F6F0-4D09-ACC7-56E01D19C15F}">
  <dimension ref="A1:W32"/>
  <sheetViews>
    <sheetView workbookViewId="0">
      <selection activeCell="A10" sqref="A10"/>
    </sheetView>
  </sheetViews>
  <sheetFormatPr defaultRowHeight="14.4" x14ac:dyDescent="0.3"/>
  <cols>
    <col min="8" max="8" width="9.5546875" bestFit="1" customWidth="1"/>
  </cols>
  <sheetData>
    <row r="1" spans="1:23" ht="117" customHeight="1" x14ac:dyDescent="0.3">
      <c r="A1" s="29" t="s">
        <v>286</v>
      </c>
      <c r="B1" s="29"/>
      <c r="C1" s="29"/>
      <c r="D1" s="29"/>
      <c r="E1" s="29"/>
      <c r="F1" s="29"/>
      <c r="G1" s="29"/>
      <c r="H1" s="29"/>
      <c r="I1" s="29"/>
      <c r="J1" s="29"/>
      <c r="K1" s="29"/>
      <c r="L1" s="29"/>
      <c r="M1" s="29"/>
      <c r="N1" s="29"/>
      <c r="O1" s="29"/>
      <c r="P1" s="29"/>
      <c r="Q1" s="29"/>
      <c r="R1" s="29"/>
      <c r="S1" s="29"/>
      <c r="T1" s="29"/>
      <c r="U1" s="29"/>
      <c r="V1" s="29"/>
      <c r="W1" s="29"/>
    </row>
    <row r="2" spans="1:23" x14ac:dyDescent="0.3">
      <c r="A2" t="s">
        <v>16</v>
      </c>
      <c r="B2" s="2" t="s">
        <v>243</v>
      </c>
      <c r="C2" s="2" t="s">
        <v>244</v>
      </c>
      <c r="D2" s="2" t="s">
        <v>245</v>
      </c>
      <c r="E2" s="2" t="s">
        <v>246</v>
      </c>
      <c r="F2" s="2" t="s">
        <v>247</v>
      </c>
      <c r="G2" s="2" t="s">
        <v>248</v>
      </c>
      <c r="H2" s="2" t="s">
        <v>249</v>
      </c>
      <c r="I2" s="2" t="s">
        <v>250</v>
      </c>
      <c r="J2" s="2" t="s">
        <v>251</v>
      </c>
      <c r="K2" s="2" t="s">
        <v>252</v>
      </c>
    </row>
    <row r="3" spans="1:23" x14ac:dyDescent="0.3">
      <c r="A3" t="s">
        <v>268</v>
      </c>
      <c r="B3" s="1">
        <v>1.5383527E-7</v>
      </c>
      <c r="C3">
        <v>0.19242101</v>
      </c>
      <c r="D3">
        <v>1.0952844999999999E-2</v>
      </c>
      <c r="E3">
        <v>1.1109024999999999E-3</v>
      </c>
      <c r="F3">
        <v>5.2146946E-4</v>
      </c>
      <c r="G3" s="1">
        <v>2.0655056E-8</v>
      </c>
      <c r="H3" s="1">
        <v>8.9954797999999996E-8</v>
      </c>
      <c r="I3">
        <v>1.3949445000000001E-4</v>
      </c>
      <c r="J3">
        <v>3.2360180999999999</v>
      </c>
      <c r="K3">
        <v>0.46065495000000001</v>
      </c>
    </row>
    <row r="4" spans="1:23" x14ac:dyDescent="0.3">
      <c r="A4" t="s">
        <v>269</v>
      </c>
      <c r="B4" s="1">
        <v>2.2419446E-7</v>
      </c>
      <c r="C4">
        <v>0.33467718000000002</v>
      </c>
      <c r="D4">
        <v>2.2134332E-2</v>
      </c>
      <c r="E4">
        <v>2.1824382000000002E-3</v>
      </c>
      <c r="F4">
        <v>9.5789403999999999E-4</v>
      </c>
      <c r="G4" s="1">
        <v>3.7365196999999997E-8</v>
      </c>
      <c r="H4" s="1">
        <v>1.5394123E-7</v>
      </c>
      <c r="I4">
        <v>2.7397422E-4</v>
      </c>
      <c r="J4">
        <v>6.3453891000000002</v>
      </c>
      <c r="K4">
        <v>0.75244222999999999</v>
      </c>
    </row>
    <row r="5" spans="1:23" x14ac:dyDescent="0.3">
      <c r="A5" t="s">
        <v>280</v>
      </c>
      <c r="B5" s="1">
        <v>1.0072731E-7</v>
      </c>
      <c r="C5">
        <v>1.6259585000000001</v>
      </c>
      <c r="D5">
        <v>0.17915175</v>
      </c>
      <c r="E5">
        <v>1.7984699999999999E-2</v>
      </c>
      <c r="F5">
        <v>7.5605291000000005E-2</v>
      </c>
      <c r="G5" s="1">
        <v>6.6221560999999997E-7</v>
      </c>
      <c r="H5" s="1">
        <v>2.1544172999999999E-5</v>
      </c>
      <c r="I5">
        <v>4.7170726000000003E-3</v>
      </c>
      <c r="J5">
        <v>397.14118000000002</v>
      </c>
      <c r="K5">
        <v>1.0656987</v>
      </c>
    </row>
    <row r="6" spans="1:23" x14ac:dyDescent="0.3">
      <c r="A6" t="s">
        <v>281</v>
      </c>
      <c r="B6" s="1">
        <f t="shared" ref="B6:K6" si="0">$C$5/$C$4*B4</f>
        <v>1.089201504237337E-6</v>
      </c>
      <c r="C6" s="24">
        <f t="shared" si="0"/>
        <v>1.6259585000000001</v>
      </c>
      <c r="D6" s="24">
        <f t="shared" si="0"/>
        <v>0.10753498418153876</v>
      </c>
      <c r="E6" s="24">
        <f t="shared" si="0"/>
        <v>1.0602915747093064E-2</v>
      </c>
      <c r="F6" s="24">
        <f t="shared" si="0"/>
        <v>4.6537261860439359E-3</v>
      </c>
      <c r="G6" s="1">
        <f t="shared" si="0"/>
        <v>1.8153092979427068E-7</v>
      </c>
      <c r="H6" s="1">
        <f t="shared" si="0"/>
        <v>7.4789100176759887E-7</v>
      </c>
      <c r="I6" s="24">
        <f t="shared" si="0"/>
        <v>1.3310459702985126E-3</v>
      </c>
      <c r="J6" s="24">
        <f t="shared" si="0"/>
        <v>30.827734782970115</v>
      </c>
      <c r="K6" s="24">
        <f t="shared" si="0"/>
        <v>3.6555818942524105</v>
      </c>
    </row>
    <row r="7" spans="1:23" x14ac:dyDescent="0.3">
      <c r="A7" t="s">
        <v>282</v>
      </c>
      <c r="B7" s="1">
        <f>B3*$C7/$C$3</f>
        <v>1.1293729639429681E-6</v>
      </c>
      <c r="C7">
        <v>1.4126479993086078</v>
      </c>
      <c r="D7" s="24">
        <f>D3*$C7/$C$3</f>
        <v>8.0409694221994191E-2</v>
      </c>
      <c r="E7" s="24">
        <f t="shared" ref="E7:K7" si="1">E3*$C7/$C$3</f>
        <v>8.1556280889073934E-3</v>
      </c>
      <c r="F7" s="24">
        <f t="shared" si="1"/>
        <v>3.8283386485162929E-3</v>
      </c>
      <c r="G7" s="24">
        <f t="shared" si="1"/>
        <v>1.5163792942364899E-7</v>
      </c>
      <c r="H7" s="24">
        <f t="shared" si="1"/>
        <v>6.6039807931010213E-7</v>
      </c>
      <c r="I7" s="24">
        <f t="shared" si="1"/>
        <v>1.0240906422180958E-3</v>
      </c>
      <c r="J7" s="24">
        <f t="shared" si="1"/>
        <v>23.757044486417787</v>
      </c>
      <c r="K7" s="24">
        <f t="shared" si="1"/>
        <v>3.3818723510967268</v>
      </c>
    </row>
    <row r="8" spans="1:23" x14ac:dyDescent="0.3">
      <c r="A8" t="s">
        <v>283</v>
      </c>
      <c r="B8" s="1">
        <f>B$3*$C8/$C$3</f>
        <v>2.1468076021824497E-7</v>
      </c>
      <c r="C8">
        <v>0.268528073625525</v>
      </c>
      <c r="D8" s="1">
        <f>D$3*$C8/$C$3</f>
        <v>1.5284954426592829E-2</v>
      </c>
      <c r="E8" s="1">
        <f t="shared" ref="E8:K10" si="2">E$3*$C8/$C$3</f>
        <v>1.5502907313020536E-3</v>
      </c>
      <c r="F8" s="1">
        <f t="shared" si="2"/>
        <v>7.2772297343384057E-4</v>
      </c>
      <c r="G8" s="1">
        <f t="shared" si="2"/>
        <v>2.8824619506504731E-8</v>
      </c>
      <c r="H8" s="1">
        <f t="shared" si="2"/>
        <v>1.2553404963581277E-7</v>
      </c>
      <c r="I8" s="1">
        <f t="shared" si="2"/>
        <v>1.9466780649343915E-4</v>
      </c>
      <c r="J8" s="1">
        <f t="shared" si="2"/>
        <v>4.5159398477865356</v>
      </c>
      <c r="K8" s="1">
        <f t="shared" si="2"/>
        <v>0.64285488538680124</v>
      </c>
    </row>
    <row r="9" spans="1:23" x14ac:dyDescent="0.3">
      <c r="A9" t="s">
        <v>284</v>
      </c>
      <c r="B9" s="1">
        <f>B$3*$C9/$C$3</f>
        <v>1.3631366622436851E-7</v>
      </c>
      <c r="C9">
        <v>0.17050454900034223</v>
      </c>
      <c r="D9" s="1">
        <f t="shared" ref="D9:D10" si="3">D$3*$C9/$C$3</f>
        <v>9.7053325777452966E-3</v>
      </c>
      <c r="E9" s="1">
        <f t="shared" si="2"/>
        <v>9.8437239127812846E-4</v>
      </c>
      <c r="F9" s="1">
        <f t="shared" si="2"/>
        <v>4.6207487994555271E-4</v>
      </c>
      <c r="G9" s="1">
        <f t="shared" si="2"/>
        <v>1.8302476469990531E-8</v>
      </c>
      <c r="H9" s="1">
        <f>H$3*$C9/$C$3</f>
        <v>7.9709083033120377E-8</v>
      </c>
      <c r="I9" s="1">
        <f t="shared" si="2"/>
        <v>1.2360624385715879E-4</v>
      </c>
      <c r="J9" s="1">
        <f t="shared" si="2"/>
        <v>2.867440549747891</v>
      </c>
      <c r="K9" s="1">
        <f t="shared" si="2"/>
        <v>0.40818705033574659</v>
      </c>
    </row>
    <row r="10" spans="1:23" x14ac:dyDescent="0.3">
      <c r="A10" t="s">
        <v>285</v>
      </c>
      <c r="B10" s="1">
        <f t="shared" ref="B10" si="4">B$3*$C10/$C$3</f>
        <v>6.867711428097858E-8</v>
      </c>
      <c r="C10">
        <v>8.5903055221545246E-2</v>
      </c>
      <c r="D10" s="1">
        <f t="shared" si="3"/>
        <v>4.88970954298611E-3</v>
      </c>
      <c r="E10" s="1">
        <f t="shared" si="2"/>
        <v>4.9594334217065313E-4</v>
      </c>
      <c r="F10" s="1">
        <f t="shared" si="2"/>
        <v>2.3280108455271792E-4</v>
      </c>
      <c r="G10" s="1">
        <f t="shared" si="2"/>
        <v>9.221095015414945E-9</v>
      </c>
      <c r="H10" s="1">
        <f t="shared" si="2"/>
        <v>4.0158774657907401E-8</v>
      </c>
      <c r="I10" s="1">
        <f t="shared" si="2"/>
        <v>6.2274901485285232E-5</v>
      </c>
      <c r="J10" s="1">
        <f t="shared" si="2"/>
        <v>1.4446647044531153</v>
      </c>
      <c r="K10" s="1">
        <f t="shared" si="2"/>
        <v>0.2056514910088465</v>
      </c>
    </row>
    <row r="12" spans="1:23" x14ac:dyDescent="0.3">
      <c r="H12" s="25"/>
      <c r="I12" s="1"/>
      <c r="J12" s="24"/>
    </row>
    <row r="13" spans="1:23" x14ac:dyDescent="0.3">
      <c r="H13" s="25"/>
      <c r="I13" s="1"/>
      <c r="J13" s="24"/>
    </row>
    <row r="14" spans="1:23" x14ac:dyDescent="0.3">
      <c r="C14" s="1"/>
      <c r="D14" s="1"/>
      <c r="E14" s="1"/>
      <c r="H14" s="25"/>
      <c r="I14" s="1"/>
      <c r="J14" s="24"/>
      <c r="K14" s="1"/>
      <c r="L14" s="1"/>
      <c r="M14" s="1"/>
    </row>
    <row r="15" spans="1:23" x14ac:dyDescent="0.3">
      <c r="H15" s="25"/>
      <c r="I15" s="1"/>
      <c r="J15" s="24"/>
      <c r="K15" s="1"/>
      <c r="L15" s="1"/>
      <c r="M15" s="1"/>
    </row>
    <row r="16" spans="1:23" x14ac:dyDescent="0.3">
      <c r="H16" s="1"/>
      <c r="I16" s="1"/>
      <c r="J16" s="1"/>
      <c r="K16" s="1"/>
      <c r="L16" s="1"/>
      <c r="M16" s="1"/>
    </row>
    <row r="17" spans="3:13" x14ac:dyDescent="0.3">
      <c r="H17" s="1"/>
      <c r="I17" s="1"/>
      <c r="J17" s="1"/>
      <c r="K17" s="1"/>
      <c r="L17" s="1"/>
      <c r="M17" s="1"/>
    </row>
    <row r="18" spans="3:13" x14ac:dyDescent="0.3">
      <c r="H18" s="1"/>
      <c r="I18" s="1"/>
      <c r="J18" s="1"/>
      <c r="K18" s="1"/>
      <c r="L18" s="1"/>
      <c r="M18" s="1"/>
    </row>
    <row r="19" spans="3:13" x14ac:dyDescent="0.3">
      <c r="C19" s="1"/>
      <c r="D19" s="1"/>
      <c r="E19" s="1"/>
      <c r="H19" s="1"/>
      <c r="I19" s="1"/>
      <c r="J19" s="1"/>
      <c r="K19" s="1"/>
      <c r="L19" s="1"/>
      <c r="M19" s="1"/>
    </row>
    <row r="20" spans="3:13" x14ac:dyDescent="0.3">
      <c r="C20" s="1"/>
      <c r="D20" s="1"/>
      <c r="E20" s="1"/>
      <c r="H20" s="1"/>
      <c r="I20" s="1"/>
      <c r="J20" s="1"/>
      <c r="K20" s="1"/>
      <c r="L20" s="1"/>
      <c r="M20" s="1"/>
    </row>
    <row r="21" spans="3:13" x14ac:dyDescent="0.3">
      <c r="D21" s="1"/>
      <c r="H21" s="1"/>
      <c r="I21" s="1"/>
      <c r="J21" s="1"/>
      <c r="K21" s="1"/>
      <c r="L21" s="1"/>
      <c r="M21" s="1"/>
    </row>
    <row r="22" spans="3:13" x14ac:dyDescent="0.3">
      <c r="H22" s="1"/>
      <c r="I22" s="1"/>
      <c r="K22" s="1"/>
      <c r="M22" s="1"/>
    </row>
    <row r="23" spans="3:13" x14ac:dyDescent="0.3">
      <c r="H23" s="1"/>
      <c r="I23" s="1"/>
      <c r="K23" s="1"/>
      <c r="L23" s="1"/>
      <c r="M23" s="1"/>
    </row>
    <row r="26" spans="3:13" x14ac:dyDescent="0.3">
      <c r="G26" s="1"/>
      <c r="H26" s="1"/>
    </row>
    <row r="31" spans="3:13" x14ac:dyDescent="0.3">
      <c r="G31" s="1"/>
      <c r="H31" s="1"/>
    </row>
    <row r="32" spans="3:13" x14ac:dyDescent="0.3">
      <c r="G32" s="1"/>
      <c r="H32" s="1"/>
    </row>
  </sheetData>
  <mergeCells count="1">
    <mergeCell ref="A1:W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5F6A-D0C8-4B2A-8D14-D2912CFAB034}">
  <dimension ref="A1:C19"/>
  <sheetViews>
    <sheetView workbookViewId="0">
      <selection activeCell="C17" sqref="C17"/>
    </sheetView>
  </sheetViews>
  <sheetFormatPr defaultRowHeight="14.4" x14ac:dyDescent="0.3"/>
  <sheetData>
    <row r="1" spans="1:3" x14ac:dyDescent="0.3">
      <c r="A1" t="s">
        <v>302</v>
      </c>
      <c r="B1" t="s">
        <v>297</v>
      </c>
      <c r="C1" t="s">
        <v>298</v>
      </c>
    </row>
    <row r="2" spans="1:3" x14ac:dyDescent="0.3">
      <c r="A2" t="s">
        <v>148</v>
      </c>
      <c r="B2">
        <f>B12*0.75</f>
        <v>25.763358778625701</v>
      </c>
      <c r="C2">
        <f>B2/SUM($B$2:$B$7)</f>
        <v>3.0214861235451887E-3</v>
      </c>
    </row>
    <row r="3" spans="1:3" x14ac:dyDescent="0.3">
      <c r="A3" t="s">
        <v>149</v>
      </c>
      <c r="B3">
        <f>B12-B2</f>
        <v>8.5877862595419003</v>
      </c>
      <c r="C3">
        <f t="shared" ref="C3:C7" si="0">B3/SUM($B$2:$B$7)</f>
        <v>1.0071620411817295E-3</v>
      </c>
    </row>
    <row r="4" spans="1:3" x14ac:dyDescent="0.3">
      <c r="A4" t="s">
        <v>150</v>
      </c>
      <c r="B4">
        <f>B13+B15</f>
        <v>2229.0076335877789</v>
      </c>
      <c r="C4">
        <f t="shared" si="0"/>
        <v>0.26141450313339282</v>
      </c>
    </row>
    <row r="5" spans="1:3" x14ac:dyDescent="0.3">
      <c r="A5" t="s">
        <v>151</v>
      </c>
      <c r="B5">
        <v>938.4</v>
      </c>
      <c r="C5">
        <f t="shared" si="0"/>
        <v>0.1100540734109224</v>
      </c>
    </row>
    <row r="6" spans="1:3" x14ac:dyDescent="0.3">
      <c r="A6" t="s">
        <v>152</v>
      </c>
      <c r="B6">
        <f>B16+B17</f>
        <v>5015.2671755725096</v>
      </c>
      <c r="C6">
        <f t="shared" si="0"/>
        <v>0.58818263205013466</v>
      </c>
    </row>
    <row r="7" spans="1:3" x14ac:dyDescent="0.3">
      <c r="A7" t="s">
        <v>153</v>
      </c>
      <c r="B7">
        <f>-938.4+B14</f>
        <v>309.69160305342996</v>
      </c>
      <c r="C7">
        <f t="shared" si="0"/>
        <v>3.6320143240823125E-2</v>
      </c>
    </row>
    <row r="11" spans="1:3" x14ac:dyDescent="0.3">
      <c r="A11" t="s">
        <v>296</v>
      </c>
      <c r="B11" t="s">
        <v>297</v>
      </c>
      <c r="C11" t="s">
        <v>298</v>
      </c>
    </row>
    <row r="12" spans="1:3" x14ac:dyDescent="0.3">
      <c r="A12" t="s">
        <v>293</v>
      </c>
      <c r="B12">
        <v>34.351145038167601</v>
      </c>
      <c r="C12">
        <f>B12/SUM($B$12:$B$17)</f>
        <v>4.028648164726918E-3</v>
      </c>
    </row>
    <row r="13" spans="1:3" x14ac:dyDescent="0.3">
      <c r="A13" t="s">
        <v>301</v>
      </c>
      <c r="B13">
        <v>492.36641221373901</v>
      </c>
      <c r="C13">
        <f>B13/SUM($B$12:$B$17)</f>
        <v>5.7743957027752889E-2</v>
      </c>
    </row>
    <row r="14" spans="1:3" x14ac:dyDescent="0.3">
      <c r="A14" t="s">
        <v>294</v>
      </c>
      <c r="B14">
        <v>1248.0916030534299</v>
      </c>
      <c r="C14">
        <f>B14/SUM($B$12:$B$17)</f>
        <v>0.14637421665174552</v>
      </c>
    </row>
    <row r="15" spans="1:3" x14ac:dyDescent="0.3">
      <c r="A15" t="s">
        <v>300</v>
      </c>
      <c r="B15">
        <v>1736.64122137404</v>
      </c>
      <c r="C15">
        <f>B15/SUM($B$12:$B$17)</f>
        <v>0.20367054610563995</v>
      </c>
    </row>
    <row r="16" spans="1:3" x14ac:dyDescent="0.3">
      <c r="A16" t="s">
        <v>299</v>
      </c>
      <c r="B16">
        <v>1942.7480916030499</v>
      </c>
      <c r="C16">
        <f>B16/SUM($B$12:$B$17)</f>
        <v>0.22784243509400198</v>
      </c>
    </row>
    <row r="17" spans="1:3" x14ac:dyDescent="0.3">
      <c r="A17" t="s">
        <v>295</v>
      </c>
      <c r="B17">
        <v>3072.5190839694601</v>
      </c>
      <c r="C17">
        <f>B17/SUM($B$12:$B$17)</f>
        <v>0.36034019695613279</v>
      </c>
    </row>
    <row r="19" spans="1:3" x14ac:dyDescent="0.3">
      <c r="A19" t="s">
        <v>303</v>
      </c>
      <c r="B19">
        <f>B17/(B16+B17)</f>
        <v>0.61263318112633192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FA1F-E1D6-4DCC-984E-F3CBC0F8122D}">
  <dimension ref="A1:L7"/>
  <sheetViews>
    <sheetView tabSelected="1" workbookViewId="0">
      <selection activeCell="G27" sqref="G27"/>
    </sheetView>
  </sheetViews>
  <sheetFormatPr defaultRowHeight="14.4" x14ac:dyDescent="0.3"/>
  <sheetData>
    <row r="1" spans="1:12" x14ac:dyDescent="0.3">
      <c r="A1" t="s">
        <v>147</v>
      </c>
      <c r="B1" s="9" t="s">
        <v>277</v>
      </c>
      <c r="C1" s="2" t="s">
        <v>243</v>
      </c>
      <c r="D1" s="2" t="s">
        <v>244</v>
      </c>
      <c r="E1" s="2" t="s">
        <v>245</v>
      </c>
      <c r="F1" s="2" t="s">
        <v>246</v>
      </c>
      <c r="G1" s="2" t="s">
        <v>247</v>
      </c>
      <c r="H1" s="2" t="s">
        <v>248</v>
      </c>
      <c r="I1" s="2" t="s">
        <v>249</v>
      </c>
      <c r="J1" s="2" t="s">
        <v>250</v>
      </c>
      <c r="K1" s="2" t="s">
        <v>251</v>
      </c>
      <c r="L1" s="2" t="s">
        <v>252</v>
      </c>
    </row>
    <row r="2" spans="1:12" x14ac:dyDescent="0.3">
      <c r="A2" t="s">
        <v>148</v>
      </c>
      <c r="B2">
        <v>0.05</v>
      </c>
      <c r="C2" s="1">
        <v>1.0991223E-7</v>
      </c>
      <c r="D2">
        <v>1.6019422999999999</v>
      </c>
      <c r="E2">
        <v>0.73385465999999999</v>
      </c>
      <c r="F2">
        <v>3.3865095999999997E-2</v>
      </c>
      <c r="G2">
        <v>0.48732085000000003</v>
      </c>
      <c r="H2" s="1">
        <v>4.0365346000000004E-6</v>
      </c>
      <c r="I2">
        <v>1.0634667999999999E-4</v>
      </c>
      <c r="J2">
        <v>2.5828637000000002E-2</v>
      </c>
      <c r="K2">
        <v>2630.681</v>
      </c>
      <c r="L2">
        <v>1.7351171999999999</v>
      </c>
    </row>
    <row r="3" spans="1:12" x14ac:dyDescent="0.3">
      <c r="A3" t="s">
        <v>149</v>
      </c>
      <c r="B3">
        <v>0.1</v>
      </c>
      <c r="C3" s="1">
        <v>2.1615070999999999E-7</v>
      </c>
      <c r="D3">
        <v>3.3945205000000001</v>
      </c>
      <c r="E3">
        <v>1.1037444999999999</v>
      </c>
      <c r="F3">
        <v>5.2757143999999999E-2</v>
      </c>
      <c r="G3">
        <v>1.1037528999999999</v>
      </c>
      <c r="H3" s="1">
        <v>8.9424885999999997E-6</v>
      </c>
      <c r="I3">
        <v>2.4017082999999999E-4</v>
      </c>
      <c r="J3">
        <v>4.0764775000000003E-2</v>
      </c>
      <c r="K3">
        <v>5946.5540000000001</v>
      </c>
      <c r="L3">
        <v>3.4518580000000001</v>
      </c>
    </row>
    <row r="4" spans="1:12" x14ac:dyDescent="0.3">
      <c r="A4" t="s">
        <v>150</v>
      </c>
      <c r="B4">
        <v>0.13</v>
      </c>
      <c r="C4" s="1">
        <v>8.9344054000000006E-8</v>
      </c>
      <c r="D4">
        <v>1.1153175</v>
      </c>
      <c r="E4">
        <v>0.52842235000000004</v>
      </c>
      <c r="F4">
        <v>2.4258965E-2</v>
      </c>
      <c r="G4">
        <v>0.22541884000000001</v>
      </c>
      <c r="H4" s="1">
        <v>1.9513202999999998E-6</v>
      </c>
      <c r="I4" s="1">
        <v>4.9016515000000002E-5</v>
      </c>
      <c r="J4">
        <v>1.9093741000000001E-2</v>
      </c>
      <c r="K4">
        <v>1210.6794</v>
      </c>
      <c r="L4">
        <v>1.1917495</v>
      </c>
    </row>
    <row r="5" spans="1:12" x14ac:dyDescent="0.3">
      <c r="A5" t="s">
        <v>151</v>
      </c>
      <c r="B5">
        <v>0.13</v>
      </c>
      <c r="C5" s="1">
        <v>2.4250378000000001E-7</v>
      </c>
      <c r="D5">
        <v>3.1104099000000001</v>
      </c>
      <c r="E5">
        <v>1.6368948999999999</v>
      </c>
      <c r="F5">
        <v>7.4567040000000001E-2</v>
      </c>
      <c r="G5">
        <v>1.6913050999999999</v>
      </c>
      <c r="H5" s="1">
        <v>1.3710325999999999E-5</v>
      </c>
      <c r="I5">
        <v>3.7050408000000002E-4</v>
      </c>
      <c r="J5">
        <v>5.8309855000000001E-2</v>
      </c>
      <c r="K5">
        <v>9177.2567999999992</v>
      </c>
      <c r="L5">
        <v>3.4321440999999999</v>
      </c>
    </row>
    <row r="6" spans="1:12" x14ac:dyDescent="0.3">
      <c r="A6" t="s">
        <v>152</v>
      </c>
      <c r="B6">
        <v>0.17</v>
      </c>
      <c r="C6" s="1">
        <v>3.5730565999999999E-7</v>
      </c>
      <c r="D6">
        <v>5.4423143999999999</v>
      </c>
      <c r="E6">
        <v>2.4322666000000002</v>
      </c>
      <c r="F6">
        <v>0.11243419</v>
      </c>
      <c r="G6">
        <v>1.8852409000000001</v>
      </c>
      <c r="H6" s="1">
        <v>1.5419769E-5</v>
      </c>
      <c r="I6">
        <v>4.1161575999999999E-4</v>
      </c>
      <c r="J6">
        <v>8.6565594999999995E-2</v>
      </c>
      <c r="K6">
        <v>10179.895</v>
      </c>
      <c r="L6">
        <v>4.8453359000000003</v>
      </c>
    </row>
    <row r="7" spans="1:12" x14ac:dyDescent="0.3">
      <c r="A7" t="s">
        <v>153</v>
      </c>
      <c r="B7">
        <v>0.42</v>
      </c>
      <c r="C7" s="1">
        <v>1.1665916999999999E-7</v>
      </c>
      <c r="D7">
        <v>1.6802566000000001</v>
      </c>
      <c r="E7">
        <v>0.82819158000000004</v>
      </c>
      <c r="F7">
        <v>3.8217385999999999E-2</v>
      </c>
      <c r="G7">
        <v>0.95285871</v>
      </c>
      <c r="H7" s="1">
        <v>7.6662388999999996E-6</v>
      </c>
      <c r="I7">
        <v>2.0845883000000001E-4</v>
      </c>
      <c r="J7">
        <v>3.0133531000000002E-2</v>
      </c>
      <c r="K7">
        <v>5160.4787999999999</v>
      </c>
      <c r="L7">
        <v>1.7648925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D87A9-6AC6-4AE6-8D45-0F7D9BC13329}">
  <dimension ref="A1:L7"/>
  <sheetViews>
    <sheetView workbookViewId="0">
      <selection activeCell="I23" sqref="I23"/>
    </sheetView>
  </sheetViews>
  <sheetFormatPr defaultRowHeight="14.4" x14ac:dyDescent="0.3"/>
  <sheetData>
    <row r="1" spans="1:12" x14ac:dyDescent="0.3">
      <c r="A1" t="s">
        <v>275</v>
      </c>
      <c r="B1" t="s">
        <v>276</v>
      </c>
      <c r="C1" t="s">
        <v>243</v>
      </c>
      <c r="D1" t="s">
        <v>244</v>
      </c>
      <c r="E1" t="s">
        <v>245</v>
      </c>
      <c r="F1" t="s">
        <v>246</v>
      </c>
      <c r="G1" t="s">
        <v>247</v>
      </c>
      <c r="H1" t="s">
        <v>248</v>
      </c>
      <c r="I1" t="s">
        <v>249</v>
      </c>
      <c r="J1" t="s">
        <v>250</v>
      </c>
      <c r="K1" t="s">
        <v>251</v>
      </c>
      <c r="L1" t="s">
        <v>252</v>
      </c>
    </row>
    <row r="2" spans="1:12" x14ac:dyDescent="0.3">
      <c r="A2" t="s">
        <v>148</v>
      </c>
      <c r="B2">
        <v>5.3140095730201758E-2</v>
      </c>
      <c r="C2">
        <v>1.1087949E-7</v>
      </c>
      <c r="D2">
        <v>2.5883782999999996</v>
      </c>
      <c r="E2">
        <v>0.37760503999999995</v>
      </c>
      <c r="F2">
        <v>1.2024337039999999</v>
      </c>
      <c r="G2">
        <v>0.21385153000000001</v>
      </c>
      <c r="H2">
        <v>2.2386478999999997E-6</v>
      </c>
      <c r="I2">
        <v>1.0778639E-4</v>
      </c>
      <c r="J2">
        <v>8.1514752999999995E-2</v>
      </c>
      <c r="K2">
        <v>1189.2237999999998</v>
      </c>
      <c r="L2">
        <v>1.8969643999999999</v>
      </c>
    </row>
    <row r="3" spans="1:12" x14ac:dyDescent="0.3">
      <c r="A3" t="s">
        <v>149</v>
      </c>
      <c r="B3">
        <v>6.1322784632712027E-2</v>
      </c>
      <c r="C3">
        <v>1.5470752000000002E-7</v>
      </c>
      <c r="D3">
        <v>2.7342910000000002</v>
      </c>
      <c r="E3">
        <v>0.39758480000000018</v>
      </c>
      <c r="F3">
        <v>0.43718566600000003</v>
      </c>
      <c r="G3">
        <v>0.24575710000000006</v>
      </c>
      <c r="H3">
        <v>2.4914583999999996E-6</v>
      </c>
      <c r="I3">
        <v>1.1488584000000001E-4</v>
      </c>
      <c r="J3">
        <v>3.3995522E-2</v>
      </c>
      <c r="K3">
        <v>1376.4569000000001</v>
      </c>
      <c r="L3">
        <v>2.7943832</v>
      </c>
    </row>
    <row r="4" spans="1:12" x14ac:dyDescent="0.3">
      <c r="A4" t="s">
        <v>150</v>
      </c>
      <c r="B4">
        <v>0.14157577941430627</v>
      </c>
      <c r="C4">
        <v>1.7513810599999998E-7</v>
      </c>
      <c r="D4">
        <v>1.7893448000000001</v>
      </c>
      <c r="E4">
        <v>8.296570999999997E-2</v>
      </c>
      <c r="F4">
        <v>4.3006666000000006E-2</v>
      </c>
      <c r="G4">
        <v>0.23423368</v>
      </c>
      <c r="H4">
        <v>1.570743000000001E-7</v>
      </c>
      <c r="I4">
        <v>5.2899199999999997E-6</v>
      </c>
      <c r="J4">
        <v>3.6278099999999987E-3</v>
      </c>
      <c r="K4">
        <v>25.329099999999926</v>
      </c>
      <c r="L4">
        <v>2.3752889999999995</v>
      </c>
    </row>
    <row r="5" spans="1:12" x14ac:dyDescent="0.3">
      <c r="A5" t="s">
        <v>151</v>
      </c>
      <c r="B5">
        <v>0.56176672629067381</v>
      </c>
      <c r="C5">
        <v>4.1436488999999996E-7</v>
      </c>
      <c r="D5">
        <v>2.7809387999999999</v>
      </c>
      <c r="E5">
        <v>0.57831759999999988</v>
      </c>
      <c r="F5">
        <v>0.35463369</v>
      </c>
      <c r="G5">
        <v>0.37555500000000008</v>
      </c>
      <c r="H5">
        <v>3.1380079999999997E-6</v>
      </c>
      <c r="I5">
        <v>8.5067289999999956E-5</v>
      </c>
      <c r="J5">
        <v>2.5047215000000005E-2</v>
      </c>
      <c r="K5">
        <v>2026.0382000000009</v>
      </c>
      <c r="L5">
        <v>3.6946029</v>
      </c>
    </row>
    <row r="6" spans="1:12" x14ac:dyDescent="0.3">
      <c r="A6" t="s">
        <v>152</v>
      </c>
      <c r="B6">
        <v>0.16563146721100555</v>
      </c>
      <c r="C6">
        <v>9.3242079999999981E-8</v>
      </c>
      <c r="D6">
        <v>2.1624300000000005</v>
      </c>
      <c r="E6">
        <v>0.11332729999999991</v>
      </c>
      <c r="F6">
        <v>0.58711232000000002</v>
      </c>
      <c r="G6">
        <v>1.6126499999999933E-2</v>
      </c>
      <c r="H6">
        <v>6.6369000000000109E-7</v>
      </c>
      <c r="I6">
        <v>7.1293970000000024E-5</v>
      </c>
      <c r="J6">
        <v>4.1787905000000014E-2</v>
      </c>
      <c r="K6">
        <v>144.02599999999984</v>
      </c>
      <c r="L6">
        <v>1.8066252</v>
      </c>
    </row>
    <row r="7" spans="1:12" x14ac:dyDescent="0.3">
      <c r="A7" t="s">
        <v>153</v>
      </c>
      <c r="B7">
        <v>1.6563146721100493E-2</v>
      </c>
      <c r="C7">
        <v>1.4295057E-7</v>
      </c>
      <c r="D7">
        <v>2.9144040000000002</v>
      </c>
      <c r="E7">
        <v>0.60031531999999987</v>
      </c>
      <c r="F7">
        <v>0.35895680399999996</v>
      </c>
      <c r="G7">
        <v>0.38947268999999995</v>
      </c>
      <c r="H7">
        <v>3.6332550999999998E-6</v>
      </c>
      <c r="I7">
        <v>1.3994783999999997E-4</v>
      </c>
      <c r="J7">
        <v>3.0102624999999997E-2</v>
      </c>
      <c r="K7">
        <v>2129.5115999999998</v>
      </c>
      <c r="L7">
        <v>2.1735331000000002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C2935-81C6-4506-9F86-7A52D925FEAD}">
  <dimension ref="A1:Y60"/>
  <sheetViews>
    <sheetView workbookViewId="0">
      <selection activeCell="A3" sqref="A3:K6"/>
    </sheetView>
  </sheetViews>
  <sheetFormatPr defaultRowHeight="14.4" x14ac:dyDescent="0.3"/>
  <sheetData>
    <row r="1" spans="1:25" x14ac:dyDescent="0.3">
      <c r="B1" s="2" t="s">
        <v>243</v>
      </c>
      <c r="C1" s="2" t="s">
        <v>244</v>
      </c>
      <c r="D1" s="2" t="s">
        <v>245</v>
      </c>
      <c r="E1" s="2" t="s">
        <v>246</v>
      </c>
      <c r="F1" s="2" t="s">
        <v>247</v>
      </c>
      <c r="G1" s="2" t="s">
        <v>248</v>
      </c>
      <c r="H1" s="2" t="s">
        <v>249</v>
      </c>
      <c r="I1" s="2" t="s">
        <v>250</v>
      </c>
      <c r="J1" s="2" t="s">
        <v>251</v>
      </c>
      <c r="K1" s="2" t="s">
        <v>252</v>
      </c>
    </row>
    <row r="2" spans="1:25" x14ac:dyDescent="0.3">
      <c r="A2" t="s">
        <v>287</v>
      </c>
      <c r="B2" s="1">
        <v>9.8703726999999992E-7</v>
      </c>
      <c r="C2">
        <v>3.5830286</v>
      </c>
      <c r="D2">
        <v>0.36379172999999998</v>
      </c>
      <c r="E2">
        <v>8.4649988999999995E-2</v>
      </c>
      <c r="F2">
        <v>0.14735013</v>
      </c>
      <c r="G2" s="1">
        <v>1.3713817E-6</v>
      </c>
      <c r="H2" s="1">
        <v>3.5890938999999999E-5</v>
      </c>
      <c r="I2">
        <v>1.1513101E-2</v>
      </c>
      <c r="J2">
        <v>782.72577999999999</v>
      </c>
      <c r="K2">
        <v>4.9532655999999999</v>
      </c>
    </row>
    <row r="3" spans="1:25" x14ac:dyDescent="0.3">
      <c r="A3" t="s">
        <v>278</v>
      </c>
      <c r="B3" s="1">
        <v>1.6981154000000001E-7</v>
      </c>
      <c r="C3">
        <v>0.60440119999999997</v>
      </c>
      <c r="D3">
        <v>6.3471990000000006E-2</v>
      </c>
      <c r="E3">
        <v>1.493936E-2</v>
      </c>
      <c r="F3">
        <v>2.5702517000000001E-2</v>
      </c>
      <c r="G3" s="1">
        <v>2.3752843999999999E-7</v>
      </c>
      <c r="H3" s="1">
        <v>6.2500939999999999E-6</v>
      </c>
      <c r="I3">
        <v>1.9183188999999999E-3</v>
      </c>
      <c r="J3">
        <v>135.04518999999999</v>
      </c>
      <c r="K3">
        <v>0.82306391999999995</v>
      </c>
    </row>
    <row r="4" spans="1:25" x14ac:dyDescent="0.3">
      <c r="A4" t="s">
        <v>279</v>
      </c>
      <c r="B4" s="1">
        <v>1.8177859E-7</v>
      </c>
      <c r="C4">
        <v>0.77080968000000005</v>
      </c>
      <c r="D4">
        <v>7.2477206000000002E-2</v>
      </c>
      <c r="E4">
        <v>1.5701133999999999E-2</v>
      </c>
      <c r="F4">
        <v>2.6465988999999999E-2</v>
      </c>
      <c r="G4" s="1">
        <v>2.4764373999999997E-7</v>
      </c>
      <c r="H4" s="1">
        <v>6.2900015999999998E-6</v>
      </c>
      <c r="I4">
        <v>2.1694419000000001E-3</v>
      </c>
      <c r="J4">
        <v>136.25225</v>
      </c>
      <c r="K4">
        <v>0.95567857000000001</v>
      </c>
    </row>
    <row r="5" spans="1:25" x14ac:dyDescent="0.3">
      <c r="A5" t="s">
        <v>288</v>
      </c>
      <c r="B5" s="1">
        <v>2.6281264E-7</v>
      </c>
      <c r="C5">
        <v>2.2764201000000002</v>
      </c>
      <c r="D5">
        <v>0.39977667</v>
      </c>
      <c r="E5">
        <v>8.9829633000000006E-2</v>
      </c>
      <c r="F5">
        <v>0.25721386000000002</v>
      </c>
      <c r="G5" s="1">
        <v>2.1567125000000001E-6</v>
      </c>
      <c r="H5" s="1">
        <v>6.1782343999999993E-5</v>
      </c>
      <c r="I5">
        <v>1.5680156000000001E-2</v>
      </c>
      <c r="J5" s="1">
        <v>1367.7937999999999</v>
      </c>
      <c r="K5">
        <v>2.8826843000000002</v>
      </c>
    </row>
    <row r="6" spans="1:25" x14ac:dyDescent="0.3">
      <c r="A6" t="s">
        <v>289</v>
      </c>
      <c r="B6" s="1">
        <v>2.5893781000000001E-7</v>
      </c>
      <c r="C6">
        <v>2.7409401</v>
      </c>
      <c r="D6">
        <v>0.42510771000000003</v>
      </c>
      <c r="E6">
        <v>9.1745683999999994E-2</v>
      </c>
      <c r="F6">
        <v>0.25929471999999998</v>
      </c>
      <c r="G6" s="1">
        <v>2.1816913999999999E-6</v>
      </c>
      <c r="H6" s="1">
        <v>6.1849124000000003E-5</v>
      </c>
      <c r="I6">
        <v>1.6777514E-2</v>
      </c>
      <c r="J6" s="1">
        <v>1367.3697</v>
      </c>
      <c r="K6">
        <v>3.0421985999999999</v>
      </c>
    </row>
    <row r="11" spans="1:25" x14ac:dyDescent="0.3">
      <c r="Y11" s="1"/>
    </row>
    <row r="12" spans="1:25" x14ac:dyDescent="0.3">
      <c r="Q12" s="1"/>
      <c r="V12" s="1"/>
      <c r="W12" s="1"/>
      <c r="Y12" s="1"/>
    </row>
    <row r="13" spans="1:25" x14ac:dyDescent="0.3">
      <c r="Q13" s="1"/>
      <c r="V13" s="1"/>
      <c r="W13" s="1"/>
      <c r="Y13" s="1"/>
    </row>
    <row r="14" spans="1:25" x14ac:dyDescent="0.3">
      <c r="Q14" s="1"/>
      <c r="V14" s="1"/>
      <c r="W14" s="1"/>
      <c r="Y14" s="1"/>
    </row>
    <row r="15" spans="1:25" x14ac:dyDescent="0.3">
      <c r="Q15" s="1"/>
      <c r="V15" s="1"/>
      <c r="W15" s="1"/>
      <c r="Y15" s="1"/>
    </row>
    <row r="16" spans="1:25" x14ac:dyDescent="0.3">
      <c r="Q16" s="1"/>
      <c r="V16" s="1"/>
      <c r="W16" s="1"/>
      <c r="Y16" s="1"/>
    </row>
    <row r="17" spans="3:23" x14ac:dyDescent="0.3">
      <c r="Q17" s="1"/>
      <c r="V17" s="1"/>
      <c r="W17" s="1"/>
    </row>
    <row r="22" spans="3:23" x14ac:dyDescent="0.3">
      <c r="H22" s="1"/>
      <c r="I22" s="1"/>
      <c r="J22" s="1"/>
      <c r="N22" s="1"/>
    </row>
    <row r="27" spans="3:23" x14ac:dyDescent="0.3">
      <c r="H27" s="1"/>
      <c r="I27" s="1"/>
      <c r="J27" s="1"/>
      <c r="K27" s="1"/>
      <c r="L27" s="1"/>
      <c r="M27" s="1"/>
      <c r="N27" s="1"/>
    </row>
    <row r="28" spans="3:23" x14ac:dyDescent="0.3">
      <c r="I28" s="1"/>
      <c r="J28" s="1"/>
      <c r="K28" s="1"/>
      <c r="L28" s="1"/>
      <c r="M28" s="1"/>
      <c r="N28" s="1"/>
    </row>
    <row r="30" spans="3:23" x14ac:dyDescent="0.3">
      <c r="C30" s="1"/>
      <c r="D30" s="1"/>
      <c r="E30" s="1"/>
      <c r="F30" s="1"/>
      <c r="G30" s="1"/>
      <c r="H30" s="1"/>
      <c r="I30" s="1"/>
      <c r="J30" s="1"/>
      <c r="K30" s="1"/>
      <c r="L30" s="1"/>
      <c r="M30" s="1"/>
    </row>
    <row r="35" spans="2:13" x14ac:dyDescent="0.3">
      <c r="C35" s="1"/>
      <c r="D35" s="1"/>
      <c r="E35" s="1"/>
      <c r="F35" s="1"/>
      <c r="G35" s="1"/>
      <c r="H35" s="1"/>
      <c r="I35" s="1"/>
      <c r="J35" s="1"/>
      <c r="K35" s="1"/>
      <c r="L35" s="1"/>
      <c r="M35" s="1"/>
    </row>
    <row r="36" spans="2:13" x14ac:dyDescent="0.3">
      <c r="F36" s="1"/>
      <c r="G36" s="1"/>
      <c r="H36" s="1"/>
      <c r="J36" s="1"/>
      <c r="K36" s="1"/>
      <c r="M36" s="1"/>
    </row>
    <row r="43" spans="2:13" x14ac:dyDescent="0.3">
      <c r="B43" s="1"/>
      <c r="G43" s="1"/>
    </row>
    <row r="44" spans="2:13" x14ac:dyDescent="0.3">
      <c r="B44" s="1"/>
      <c r="G44" s="1"/>
    </row>
    <row r="45" spans="2:13" x14ac:dyDescent="0.3">
      <c r="B45" s="1"/>
      <c r="G45" s="1"/>
    </row>
    <row r="46" spans="2:13" x14ac:dyDescent="0.3">
      <c r="B46" s="1"/>
      <c r="G46" s="1"/>
      <c r="H46" s="1"/>
    </row>
    <row r="47" spans="2:13" x14ac:dyDescent="0.3">
      <c r="B47" s="1"/>
      <c r="G47" s="1"/>
      <c r="H47" s="1"/>
    </row>
    <row r="48" spans="2:13" x14ac:dyDescent="0.3">
      <c r="B48" s="1"/>
      <c r="G48" s="1"/>
      <c r="H48" s="1"/>
    </row>
    <row r="49" spans="2:19" x14ac:dyDescent="0.3">
      <c r="B49" s="1"/>
      <c r="G49" s="1"/>
    </row>
    <row r="50" spans="2:19" x14ac:dyDescent="0.3">
      <c r="B50" s="1"/>
      <c r="G50" s="1"/>
      <c r="H50" s="1"/>
    </row>
    <row r="51" spans="2:19" x14ac:dyDescent="0.3">
      <c r="B51" s="1"/>
      <c r="G51" s="1"/>
      <c r="H51" s="1"/>
    </row>
    <row r="52" spans="2:19" x14ac:dyDescent="0.3">
      <c r="B52" s="1"/>
      <c r="G52" s="1"/>
    </row>
    <row r="53" spans="2:19" x14ac:dyDescent="0.3">
      <c r="B53" s="1"/>
      <c r="G53" s="1"/>
      <c r="H53" s="1"/>
    </row>
    <row r="54" spans="2:19" x14ac:dyDescent="0.3">
      <c r="P54" s="1"/>
      <c r="Q54" s="1"/>
      <c r="R54" s="1"/>
      <c r="S54" s="1"/>
    </row>
    <row r="59" spans="2:19" x14ac:dyDescent="0.3">
      <c r="P59" s="1"/>
      <c r="Q59" s="1"/>
      <c r="R59" s="1"/>
      <c r="S59" s="1"/>
    </row>
    <row r="60" spans="2:19" x14ac:dyDescent="0.3">
      <c r="P60" s="1"/>
      <c r="Q60" s="1"/>
      <c r="R60" s="1"/>
      <c r="S60"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2BD3-4F82-4748-AE49-9BC8F1F6E548}">
  <dimension ref="A1:B7"/>
  <sheetViews>
    <sheetView workbookViewId="0"/>
  </sheetViews>
  <sheetFormatPr defaultRowHeight="14.4" x14ac:dyDescent="0.3"/>
  <sheetData>
    <row r="1" spans="1:2" x14ac:dyDescent="0.3">
      <c r="A1" t="s">
        <v>291</v>
      </c>
      <c r="B1" t="s">
        <v>290</v>
      </c>
    </row>
    <row r="2" spans="1:2" x14ac:dyDescent="0.3">
      <c r="A2" t="s">
        <v>148</v>
      </c>
      <c r="B2">
        <v>0</v>
      </c>
    </row>
    <row r="3" spans="1:2" x14ac:dyDescent="0.3">
      <c r="A3" t="s">
        <v>149</v>
      </c>
      <c r="B3">
        <v>0</v>
      </c>
    </row>
    <row r="4" spans="1:2" x14ac:dyDescent="0.3">
      <c r="A4" t="s">
        <v>150</v>
      </c>
      <c r="B4" s="26">
        <v>0.1204701273261513</v>
      </c>
    </row>
    <row r="5" spans="1:2" x14ac:dyDescent="0.3">
      <c r="A5" t="s">
        <v>151</v>
      </c>
      <c r="B5" s="26">
        <v>7.7375122428992013E-2</v>
      </c>
    </row>
    <row r="6" spans="1:2" x14ac:dyDescent="0.3">
      <c r="A6" s="1" t="s">
        <v>152</v>
      </c>
      <c r="B6" s="26">
        <v>0.80215475024485672</v>
      </c>
    </row>
    <row r="7" spans="1:2" x14ac:dyDescent="0.3">
      <c r="A7" t="s">
        <v>153</v>
      </c>
      <c r="B7" s="26">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59163-77A3-41D4-9E14-6B4A7CE0C99A}">
  <dimension ref="DQ1:DT32"/>
  <sheetViews>
    <sheetView topLeftCell="DQ1" workbookViewId="0">
      <selection activeCell="EG19" sqref="EG19"/>
    </sheetView>
  </sheetViews>
  <sheetFormatPr defaultRowHeight="14.4" x14ac:dyDescent="0.3"/>
  <sheetData>
    <row r="1" spans="121:124" x14ac:dyDescent="0.3">
      <c r="DQ1" s="27" t="s">
        <v>143</v>
      </c>
      <c r="DR1" s="27"/>
      <c r="DS1" s="27" t="s">
        <v>305</v>
      </c>
      <c r="DT1" s="27"/>
    </row>
    <row r="2" spans="121:124" x14ac:dyDescent="0.3">
      <c r="DQ2" t="s">
        <v>210</v>
      </c>
      <c r="DR2" t="s">
        <v>304</v>
      </c>
      <c r="DS2" t="s">
        <v>210</v>
      </c>
      <c r="DT2" t="s">
        <v>304</v>
      </c>
    </row>
    <row r="3" spans="121:124" x14ac:dyDescent="0.3">
      <c r="DQ3">
        <v>0.88198245614034998</v>
      </c>
      <c r="DR3">
        <v>47.28</v>
      </c>
      <c r="DS3">
        <v>1.96686403508771</v>
      </c>
      <c r="DT3">
        <v>35.520000000000003</v>
      </c>
    </row>
    <row r="4" spans="121:124" x14ac:dyDescent="0.3">
      <c r="DQ4">
        <v>0.64758333333333296</v>
      </c>
      <c r="DR4">
        <v>51.84</v>
      </c>
      <c r="DS4">
        <v>2.0648771929824501</v>
      </c>
      <c r="DT4">
        <v>23.28</v>
      </c>
    </row>
    <row r="5" spans="121:124" x14ac:dyDescent="0.3">
      <c r="DQ5">
        <v>0.70267543859649095</v>
      </c>
      <c r="DR5">
        <v>56.72</v>
      </c>
      <c r="DS5">
        <v>1.9662324561403499</v>
      </c>
      <c r="DT5">
        <v>24</v>
      </c>
    </row>
    <row r="6" spans="121:124" x14ac:dyDescent="0.3">
      <c r="DQ6">
        <v>0.61844736842105197</v>
      </c>
      <c r="DR6">
        <v>40.4</v>
      </c>
      <c r="DS6">
        <v>1.96163157894736</v>
      </c>
      <c r="DT6">
        <v>20.079999999999998</v>
      </c>
    </row>
    <row r="7" spans="121:124" x14ac:dyDescent="0.3">
      <c r="DQ7">
        <v>0.50206140350877104</v>
      </c>
      <c r="DR7">
        <v>37.520000000000003</v>
      </c>
      <c r="DS7">
        <v>0.59109210526315703</v>
      </c>
      <c r="DT7">
        <v>21.44</v>
      </c>
    </row>
    <row r="8" spans="121:124" x14ac:dyDescent="0.3">
      <c r="DQ8">
        <v>0.45177192982456099</v>
      </c>
      <c r="DR8">
        <v>40.24</v>
      </c>
      <c r="DS8">
        <v>0.53846929824561296</v>
      </c>
      <c r="DT8">
        <v>21.6</v>
      </c>
    </row>
    <row r="9" spans="121:124" x14ac:dyDescent="0.3">
      <c r="DQ9">
        <v>0.46253508771929702</v>
      </c>
      <c r="DR9">
        <v>36.56</v>
      </c>
      <c r="DS9">
        <v>0.523179824561403</v>
      </c>
      <c r="DT9">
        <v>22.72</v>
      </c>
    </row>
    <row r="10" spans="121:124" x14ac:dyDescent="0.3">
      <c r="DQ10">
        <v>0.56115350877192904</v>
      </c>
      <c r="DR10">
        <v>35.36</v>
      </c>
      <c r="DS10">
        <v>0.55172807017543801</v>
      </c>
      <c r="DT10">
        <v>23.44</v>
      </c>
    </row>
    <row r="11" spans="121:124" x14ac:dyDescent="0.3">
      <c r="DQ11">
        <v>1.1420745614034999</v>
      </c>
      <c r="DR11">
        <v>31.36</v>
      </c>
      <c r="DS11">
        <v>0.56488596491228005</v>
      </c>
      <c r="DT11">
        <v>23.44</v>
      </c>
    </row>
    <row r="12" spans="121:124" x14ac:dyDescent="0.3">
      <c r="DQ12">
        <v>0.85297807017543703</v>
      </c>
      <c r="DR12">
        <v>38.24</v>
      </c>
      <c r="DS12">
        <v>0.58021491228070099</v>
      </c>
      <c r="DT12">
        <v>23.04</v>
      </c>
    </row>
    <row r="13" spans="121:124" x14ac:dyDescent="0.3">
      <c r="DQ13">
        <v>1.03424561403508</v>
      </c>
      <c r="DR13">
        <v>24.56</v>
      </c>
      <c r="DS13">
        <v>0.86248245614035002</v>
      </c>
      <c r="DT13">
        <v>51.6</v>
      </c>
    </row>
    <row r="14" spans="121:124" x14ac:dyDescent="0.3">
      <c r="DQ14">
        <v>1.1307807017543801</v>
      </c>
      <c r="DR14">
        <v>25.36</v>
      </c>
    </row>
    <row r="15" spans="121:124" x14ac:dyDescent="0.3">
      <c r="DQ15">
        <v>1.1196666666666599</v>
      </c>
      <c r="DR15">
        <v>22.64</v>
      </c>
    </row>
    <row r="16" spans="121:124" x14ac:dyDescent="0.3">
      <c r="DQ16">
        <v>1.1283421052631499</v>
      </c>
      <c r="DR16">
        <v>20.88</v>
      </c>
    </row>
    <row r="17" spans="121:122" x14ac:dyDescent="0.3">
      <c r="DQ17">
        <v>1.14588157894736</v>
      </c>
      <c r="DR17">
        <v>20.8</v>
      </c>
    </row>
    <row r="18" spans="121:122" x14ac:dyDescent="0.3">
      <c r="DQ18">
        <v>1.1018991228070101</v>
      </c>
      <c r="DR18">
        <v>18.559999999999999</v>
      </c>
    </row>
    <row r="19" spans="121:122" x14ac:dyDescent="0.3">
      <c r="DQ19">
        <v>1.00100877192982</v>
      </c>
      <c r="DR19">
        <v>18.32</v>
      </c>
    </row>
    <row r="20" spans="121:122" x14ac:dyDescent="0.3">
      <c r="DQ20">
        <v>1.0009649122807001</v>
      </c>
      <c r="DR20">
        <v>17.52</v>
      </c>
    </row>
    <row r="21" spans="121:122" x14ac:dyDescent="0.3">
      <c r="DQ21">
        <v>1.00085087719298</v>
      </c>
      <c r="DR21">
        <v>15.44</v>
      </c>
    </row>
    <row r="22" spans="121:122" x14ac:dyDescent="0.3">
      <c r="DQ22">
        <v>1.00076315789473</v>
      </c>
      <c r="DR22">
        <v>13.84</v>
      </c>
    </row>
    <row r="23" spans="121:122" x14ac:dyDescent="0.3">
      <c r="DQ23">
        <v>1.1016710526315701</v>
      </c>
      <c r="DR23">
        <v>14.4</v>
      </c>
    </row>
    <row r="24" spans="121:122" x14ac:dyDescent="0.3">
      <c r="DQ24">
        <v>1.1806885964912199</v>
      </c>
      <c r="DR24">
        <v>15.68</v>
      </c>
    </row>
    <row r="25" spans="121:122" x14ac:dyDescent="0.3">
      <c r="DQ25">
        <v>1.2113815789473601</v>
      </c>
      <c r="DR25">
        <v>15.52</v>
      </c>
    </row>
    <row r="26" spans="121:122" x14ac:dyDescent="0.3">
      <c r="DQ26">
        <v>1.3098552631578899</v>
      </c>
      <c r="DR26">
        <v>11.68</v>
      </c>
    </row>
    <row r="27" spans="121:122" x14ac:dyDescent="0.3">
      <c r="DQ27">
        <v>1.36907894736842</v>
      </c>
      <c r="DR27">
        <v>11.92</v>
      </c>
    </row>
    <row r="28" spans="121:122" x14ac:dyDescent="0.3">
      <c r="DQ28">
        <v>1.4348201754385901</v>
      </c>
      <c r="DR28">
        <v>11.04</v>
      </c>
    </row>
    <row r="29" spans="121:122" x14ac:dyDescent="0.3">
      <c r="DQ29">
        <v>1.41724561403508</v>
      </c>
      <c r="DR29">
        <v>10.48</v>
      </c>
    </row>
    <row r="30" spans="121:122" x14ac:dyDescent="0.3">
      <c r="DQ30">
        <v>0.73286403508771802</v>
      </c>
      <c r="DR30">
        <v>47.36</v>
      </c>
    </row>
    <row r="31" spans="121:122" x14ac:dyDescent="0.3">
      <c r="DQ31">
        <v>0.71331578947368302</v>
      </c>
      <c r="DR31">
        <v>50.8</v>
      </c>
    </row>
    <row r="32" spans="121:122" x14ac:dyDescent="0.3">
      <c r="DQ32">
        <v>0.70461403508771903</v>
      </c>
      <c r="DR32">
        <v>52.08</v>
      </c>
    </row>
  </sheetData>
  <mergeCells count="2">
    <mergeCell ref="DQ1:DR1"/>
    <mergeCell ref="DS1:DT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89FF-7497-432D-97CC-108BDD073272}">
  <dimension ref="A1:Q108"/>
  <sheetViews>
    <sheetView topLeftCell="A25" workbookViewId="0">
      <selection activeCell="A47" sqref="A47"/>
    </sheetView>
  </sheetViews>
  <sheetFormatPr defaultRowHeight="14.4" x14ac:dyDescent="0.3"/>
  <cols>
    <col min="1" max="1" width="20.88671875" customWidth="1"/>
    <col min="3" max="3" width="9.109375" customWidth="1"/>
    <col min="4" max="4" width="16.21875" customWidth="1"/>
    <col min="5" max="5" width="15.5546875" customWidth="1"/>
    <col min="7" max="7" width="13" customWidth="1"/>
    <col min="8" max="8" width="14.88671875" customWidth="1"/>
    <col min="9" max="9" width="14.109375" customWidth="1"/>
    <col min="10" max="10" width="17.77734375" customWidth="1"/>
    <col min="11" max="11" width="18.33203125" customWidth="1"/>
    <col min="12" max="12" width="11.88671875" customWidth="1"/>
    <col min="13" max="13" width="19" customWidth="1"/>
  </cols>
  <sheetData>
    <row r="1" spans="1:13" x14ac:dyDescent="0.3">
      <c r="A1" t="s">
        <v>16</v>
      </c>
      <c r="B1" t="s">
        <v>87</v>
      </c>
      <c r="C1" t="s">
        <v>88</v>
      </c>
      <c r="D1" s="2" t="s">
        <v>243</v>
      </c>
      <c r="E1" s="2" t="s">
        <v>244</v>
      </c>
      <c r="F1" s="2" t="s">
        <v>245</v>
      </c>
      <c r="G1" s="2" t="s">
        <v>246</v>
      </c>
      <c r="H1" s="2" t="s">
        <v>247</v>
      </c>
      <c r="I1" s="2" t="s">
        <v>248</v>
      </c>
      <c r="J1" s="2" t="s">
        <v>249</v>
      </c>
      <c r="K1" s="2" t="s">
        <v>250</v>
      </c>
      <c r="L1" s="2" t="s">
        <v>251</v>
      </c>
      <c r="M1" s="2" t="s">
        <v>252</v>
      </c>
    </row>
    <row r="2" spans="1:13" x14ac:dyDescent="0.3">
      <c r="A2" t="s">
        <v>20</v>
      </c>
      <c r="D2" s="1">
        <v>6.2197891000000005E-5</v>
      </c>
      <c r="E2">
        <v>233.07203000000001</v>
      </c>
      <c r="F2">
        <v>49.980873000000003</v>
      </c>
      <c r="G2">
        <v>10.955062</v>
      </c>
      <c r="H2">
        <v>30.027225000000001</v>
      </c>
      <c r="I2">
        <v>2.5578173999999998E-4</v>
      </c>
      <c r="J2">
        <v>7.2161405E-3</v>
      </c>
      <c r="K2">
        <v>1.6400478999999999</v>
      </c>
      <c r="L2">
        <v>159668.65</v>
      </c>
      <c r="M2">
        <v>312.72933</v>
      </c>
    </row>
    <row r="3" spans="1:13" x14ac:dyDescent="0.3">
      <c r="A3" t="s">
        <v>226</v>
      </c>
      <c r="B3" s="3" t="str">
        <f t="shared" ref="B3:B10" si="0">IF(ISNUMBER(SEARCH("GLO",A3)),"GLO",IF(ISNUMBER(SEARCH("RER",A3)),"RER",IF(ISNUMBER(SEARCH("RoW",A3)),"RoW",IF(ISNUMBER(SEARCH("RLA",A3)),"RLA",IF(ISNUMBER(SEARCH("RNA",A3)),"RNA",IF(ISNUMBER(SEARCH("AU",A3)),"AU",IF(ISNUMBER(SEARCH("{RAS}",A3)),"RAS",IF(ISNUMBER(SEARCH("{SE}",A3)),"Sweden","Switzerland"))))))))</f>
        <v>RoW</v>
      </c>
      <c r="C3" t="s">
        <v>89</v>
      </c>
      <c r="D3" s="1">
        <v>2.3723340000000001E-7</v>
      </c>
      <c r="E3">
        <v>5.7959592999999998</v>
      </c>
      <c r="F3">
        <v>0.68842020000000004</v>
      </c>
      <c r="G3">
        <v>5.3611263999999999E-2</v>
      </c>
      <c r="H3">
        <v>6.9784882000000006E-2</v>
      </c>
      <c r="I3" s="1">
        <v>7.2147792999999998E-7</v>
      </c>
      <c r="J3" s="1">
        <v>5.2139409000000002E-5</v>
      </c>
      <c r="K3">
        <v>1.1148079E-2</v>
      </c>
      <c r="L3">
        <v>323.05282</v>
      </c>
      <c r="M3">
        <v>4.1039997000000001</v>
      </c>
    </row>
    <row r="4" spans="1:13" x14ac:dyDescent="0.3">
      <c r="A4" t="s">
        <v>235</v>
      </c>
      <c r="B4" s="3" t="str">
        <f t="shared" si="0"/>
        <v>GLO</v>
      </c>
      <c r="C4" t="s">
        <v>89</v>
      </c>
      <c r="D4" s="1">
        <v>-1.1675874E-7</v>
      </c>
      <c r="E4">
        <v>5.0841571000000002E-2</v>
      </c>
      <c r="F4">
        <v>-0.26655701999999998</v>
      </c>
      <c r="G4">
        <v>1.9049633E-2</v>
      </c>
      <c r="H4">
        <v>4.9780835000000002E-2</v>
      </c>
      <c r="I4" s="1">
        <v>7.1875699999999998E-7</v>
      </c>
      <c r="J4" s="1">
        <v>2.5348533E-5</v>
      </c>
      <c r="K4">
        <v>3.0255491999999998E-3</v>
      </c>
      <c r="L4">
        <v>277.28082000000001</v>
      </c>
      <c r="M4">
        <v>-1.3542015999999999</v>
      </c>
    </row>
    <row r="5" spans="1:13" x14ac:dyDescent="0.3">
      <c r="A5" t="s">
        <v>236</v>
      </c>
      <c r="B5" s="3" t="str">
        <f t="shared" si="0"/>
        <v>RoW</v>
      </c>
      <c r="C5" t="s">
        <v>89</v>
      </c>
      <c r="D5" s="1">
        <v>1.6390939999999999E-6</v>
      </c>
      <c r="E5">
        <v>19.279285000000002</v>
      </c>
      <c r="F5">
        <v>3.3981854999999999</v>
      </c>
      <c r="G5">
        <v>0.43846974</v>
      </c>
      <c r="H5">
        <v>9.5376854999999996E-2</v>
      </c>
      <c r="I5" s="1">
        <v>2.5508445999999998E-6</v>
      </c>
      <c r="J5" s="1">
        <v>6.8741872000000003E-6</v>
      </c>
      <c r="K5">
        <v>0.11235368</v>
      </c>
      <c r="L5">
        <v>200.19631000000001</v>
      </c>
      <c r="M5">
        <v>19.845780999999999</v>
      </c>
    </row>
    <row r="6" spans="1:13" x14ac:dyDescent="0.3">
      <c r="A6" t="s">
        <v>237</v>
      </c>
      <c r="B6" s="3" t="str">
        <f t="shared" si="0"/>
        <v>GLO</v>
      </c>
      <c r="C6" t="s">
        <v>89</v>
      </c>
      <c r="D6" s="1">
        <v>1.2494649999999999E-6</v>
      </c>
      <c r="E6">
        <v>11.799443999999999</v>
      </c>
      <c r="F6">
        <v>2.0198100999999999</v>
      </c>
      <c r="G6">
        <v>1.4584900000000001</v>
      </c>
      <c r="H6">
        <v>-3.0883989000000001E-2</v>
      </c>
      <c r="I6" s="1">
        <v>-4.9465440999999998E-8</v>
      </c>
      <c r="J6" s="1">
        <v>-2.5495623E-5</v>
      </c>
      <c r="K6">
        <v>0.10846288</v>
      </c>
      <c r="L6">
        <v>-379.37504999999999</v>
      </c>
      <c r="M6">
        <v>13.24873</v>
      </c>
    </row>
    <row r="7" spans="1:13" x14ac:dyDescent="0.3">
      <c r="A7" t="s">
        <v>238</v>
      </c>
      <c r="B7" s="3" t="str">
        <f t="shared" si="0"/>
        <v>RoW</v>
      </c>
      <c r="C7" t="s">
        <v>89</v>
      </c>
      <c r="D7" s="1">
        <v>7.5077354999999995E-7</v>
      </c>
      <c r="E7">
        <v>19.603431</v>
      </c>
      <c r="F7">
        <v>1.2210733</v>
      </c>
      <c r="G7">
        <v>0.10957376000000001</v>
      </c>
      <c r="H7">
        <v>6.0039539000000003E-2</v>
      </c>
      <c r="I7" s="1">
        <v>5.5254996000000001E-6</v>
      </c>
      <c r="J7" s="1">
        <v>5.6278162E-6</v>
      </c>
      <c r="K7">
        <v>2.2533345999999999E-2</v>
      </c>
      <c r="L7">
        <v>244.82373999999999</v>
      </c>
      <c r="M7">
        <v>10.05335</v>
      </c>
    </row>
    <row r="8" spans="1:13" x14ac:dyDescent="0.3">
      <c r="A8" t="s">
        <v>239</v>
      </c>
      <c r="B8" s="3" t="str">
        <f t="shared" si="0"/>
        <v>RoW</v>
      </c>
      <c r="C8" t="s">
        <v>89</v>
      </c>
      <c r="D8" s="1">
        <v>2.1645896000000001E-7</v>
      </c>
      <c r="E8">
        <v>2.7988978000000002</v>
      </c>
      <c r="F8">
        <v>0.37998180999999998</v>
      </c>
      <c r="G8">
        <v>1.8487587E-2</v>
      </c>
      <c r="H8">
        <v>1.974329E-2</v>
      </c>
      <c r="I8" s="1">
        <v>5.2589912000000002E-5</v>
      </c>
      <c r="J8" s="1">
        <v>1.2754267999999999E-6</v>
      </c>
      <c r="K8">
        <v>1.7140121000000001E-2</v>
      </c>
      <c r="L8">
        <v>747.23929999999996</v>
      </c>
      <c r="M8">
        <v>2.7881824000000002</v>
      </c>
    </row>
    <row r="9" spans="1:13" x14ac:dyDescent="0.3">
      <c r="A9" t="s">
        <v>240</v>
      </c>
      <c r="B9" s="3" t="str">
        <f t="shared" si="0"/>
        <v>GLO</v>
      </c>
      <c r="C9" t="s">
        <v>89</v>
      </c>
      <c r="D9" s="1">
        <v>1.3897742E-8</v>
      </c>
      <c r="E9">
        <v>0.10852069</v>
      </c>
      <c r="F9">
        <v>1.7893592E-2</v>
      </c>
      <c r="G9">
        <v>9.7934444999999998E-4</v>
      </c>
      <c r="H9">
        <v>4.3400178000000002E-4</v>
      </c>
      <c r="I9" s="1">
        <v>6.5204220000000003E-9</v>
      </c>
      <c r="J9" s="1">
        <v>3.0909299000000002E-8</v>
      </c>
      <c r="K9">
        <v>9.5237014999999996E-4</v>
      </c>
      <c r="L9">
        <v>0.80915638999999995</v>
      </c>
      <c r="M9">
        <v>0.13638939999999999</v>
      </c>
    </row>
    <row r="10" spans="1:13" x14ac:dyDescent="0.3">
      <c r="A10" t="s">
        <v>94</v>
      </c>
      <c r="B10" t="str">
        <f t="shared" si="0"/>
        <v>Switzerland</v>
      </c>
      <c r="C10" t="s">
        <v>133</v>
      </c>
      <c r="D10" s="1">
        <v>3.3806248999999998E-7</v>
      </c>
      <c r="E10">
        <v>5.6891892999999998</v>
      </c>
      <c r="F10">
        <v>1.3459513999999999</v>
      </c>
      <c r="G10">
        <v>0.28700102999999999</v>
      </c>
      <c r="H10">
        <v>0.80489054999999998</v>
      </c>
      <c r="I10" s="1">
        <v>6.7100158999999998E-6</v>
      </c>
      <c r="J10">
        <v>2.1083024999999999E-4</v>
      </c>
      <c r="K10">
        <v>4.8772932999999997E-2</v>
      </c>
      <c r="L10">
        <v>4258.9831000000004</v>
      </c>
      <c r="M10">
        <v>4.9901036999999997</v>
      </c>
    </row>
    <row r="11" spans="1:13" x14ac:dyDescent="0.3">
      <c r="A11" t="s">
        <v>95</v>
      </c>
      <c r="B11" t="str">
        <f t="shared" ref="B11:B47" si="1">IF(ISNUMBER(SEARCH("GLO",A11)),"GLO",IF(ISNUMBER(SEARCH("RER",A11)),"RER",IF(ISNUMBER(SEARCH("RoW",A11)),"RoW",IF(ISNUMBER(SEARCH("RLA",A11)),"RLA",IF(ISNUMBER(SEARCH("RNA",A11)),"RNA",IF(ISNUMBER(SEARCH("AU",A11)),"AU",IF(ISNUMBER(SEARCH("{RAS}",A11)),"RAS",IF(ISNUMBER(SEARCH("{SE}",A11)),"Sweden","Switzerland"))))))))</f>
        <v>RoW</v>
      </c>
      <c r="C11" t="s">
        <v>133</v>
      </c>
      <c r="D11" s="1">
        <v>3.4808087999999999E-7</v>
      </c>
      <c r="E11">
        <v>5.7826718000000001</v>
      </c>
      <c r="F11">
        <v>1.3545503000000001</v>
      </c>
      <c r="G11">
        <v>0.28754906000000002</v>
      </c>
      <c r="H11">
        <v>0.80541289999999999</v>
      </c>
      <c r="I11" s="1">
        <v>6.7152788000000001E-6</v>
      </c>
      <c r="J11">
        <v>2.1085411999999999E-4</v>
      </c>
      <c r="K11">
        <v>4.9029010999999997E-2</v>
      </c>
      <c r="L11">
        <v>4258.8593000000001</v>
      </c>
      <c r="M11">
        <v>5.1106175</v>
      </c>
    </row>
    <row r="12" spans="1:13" x14ac:dyDescent="0.3">
      <c r="A12" t="s">
        <v>96</v>
      </c>
      <c r="B12" t="str">
        <f t="shared" si="1"/>
        <v>GLO</v>
      </c>
      <c r="C12" t="s">
        <v>133</v>
      </c>
      <c r="D12" s="1">
        <v>4.4442353999999998E-7</v>
      </c>
      <c r="E12">
        <v>6.2560517000000004</v>
      </c>
      <c r="F12">
        <v>1.7136803</v>
      </c>
      <c r="G12">
        <v>0.38941601999999997</v>
      </c>
      <c r="H12">
        <v>1.0679044</v>
      </c>
      <c r="I12" s="1">
        <v>8.9328945000000004E-6</v>
      </c>
      <c r="J12">
        <v>2.5888696000000001E-4</v>
      </c>
      <c r="K12">
        <v>6.7189201000000004E-2</v>
      </c>
      <c r="L12">
        <v>5647.5388000000003</v>
      </c>
      <c r="M12">
        <v>6.0463939</v>
      </c>
    </row>
    <row r="13" spans="1:13" x14ac:dyDescent="0.3">
      <c r="A13" t="s">
        <v>97</v>
      </c>
      <c r="B13" t="str">
        <f t="shared" si="1"/>
        <v>GLO</v>
      </c>
      <c r="C13" t="s">
        <v>133</v>
      </c>
      <c r="D13" s="1">
        <v>3.5230546E-7</v>
      </c>
      <c r="E13">
        <v>5.4718204999999998</v>
      </c>
      <c r="F13">
        <v>1.6016378</v>
      </c>
      <c r="G13">
        <v>0.38268719000000001</v>
      </c>
      <c r="H13">
        <v>1.1084166</v>
      </c>
      <c r="I13" s="1">
        <v>9.1790323000000004E-6</v>
      </c>
      <c r="J13">
        <v>2.6956780999999998E-4</v>
      </c>
      <c r="K13">
        <v>6.4231156999999997E-2</v>
      </c>
      <c r="L13">
        <v>5877.8442999999997</v>
      </c>
      <c r="M13">
        <v>5.0262830000000003</v>
      </c>
    </row>
    <row r="14" spans="1:13" x14ac:dyDescent="0.3">
      <c r="A14" t="s">
        <v>98</v>
      </c>
      <c r="B14" t="str">
        <f t="shared" si="1"/>
        <v>Switzerland</v>
      </c>
      <c r="C14" t="s">
        <v>133</v>
      </c>
      <c r="D14" s="1">
        <v>3.3608938000000001E-7</v>
      </c>
      <c r="E14">
        <v>5.6805227</v>
      </c>
      <c r="F14">
        <v>1.3452955</v>
      </c>
      <c r="G14">
        <v>0.28696828000000002</v>
      </c>
      <c r="H14">
        <v>0.80486811000000003</v>
      </c>
      <c r="I14" s="1">
        <v>6.7096260000000004E-6</v>
      </c>
      <c r="J14">
        <v>2.1082768000000001E-4</v>
      </c>
      <c r="K14">
        <v>4.8765409000000003E-2</v>
      </c>
      <c r="L14">
        <v>4258.9295000000002</v>
      </c>
      <c r="M14">
        <v>4.9727553000000002</v>
      </c>
    </row>
    <row r="15" spans="1:13" x14ac:dyDescent="0.3">
      <c r="A15" t="s">
        <v>99</v>
      </c>
      <c r="B15" t="str">
        <f t="shared" si="1"/>
        <v>RoW</v>
      </c>
      <c r="C15" t="s">
        <v>133</v>
      </c>
      <c r="D15" s="1">
        <v>3.3296625999999998E-7</v>
      </c>
      <c r="E15">
        <v>5.7110856999999999</v>
      </c>
      <c r="F15">
        <v>1.3456644</v>
      </c>
      <c r="G15">
        <v>0.28714190000000001</v>
      </c>
      <c r="H15">
        <v>0.80521880999999995</v>
      </c>
      <c r="I15" s="1">
        <v>6.7119191000000003E-6</v>
      </c>
      <c r="J15">
        <v>2.1083536000000001E-4</v>
      </c>
      <c r="K15">
        <v>4.8936596999999998E-2</v>
      </c>
      <c r="L15">
        <v>4258.4283999999998</v>
      </c>
      <c r="M15">
        <v>4.9721681999999996</v>
      </c>
    </row>
    <row r="16" spans="1:13" x14ac:dyDescent="0.3">
      <c r="A16" t="s">
        <v>100</v>
      </c>
      <c r="B16" t="str">
        <f t="shared" si="1"/>
        <v>Switzerland</v>
      </c>
      <c r="C16" t="s">
        <v>133</v>
      </c>
      <c r="D16" s="1">
        <v>4.3251168999999999E-7</v>
      </c>
      <c r="E16">
        <v>6.1534081</v>
      </c>
      <c r="F16">
        <v>1.7044225</v>
      </c>
      <c r="G16">
        <v>0.38883308999999999</v>
      </c>
      <c r="H16">
        <v>1.0673558000000001</v>
      </c>
      <c r="I16" s="1">
        <v>8.9271979999999994E-6</v>
      </c>
      <c r="J16">
        <v>2.5886044E-4</v>
      </c>
      <c r="K16">
        <v>6.6928961999999995E-2</v>
      </c>
      <c r="L16">
        <v>5647.6224000000002</v>
      </c>
      <c r="M16">
        <v>5.9088965</v>
      </c>
    </row>
    <row r="17" spans="1:13" x14ac:dyDescent="0.3">
      <c r="A17" t="s">
        <v>101</v>
      </c>
      <c r="B17" t="str">
        <f t="shared" si="1"/>
        <v>AU</v>
      </c>
      <c r="C17" t="s">
        <v>133</v>
      </c>
      <c r="D17" s="1">
        <v>2.0045044999999999E-7</v>
      </c>
      <c r="E17">
        <v>3.6012786999999999</v>
      </c>
      <c r="F17">
        <v>0.90297583999999997</v>
      </c>
      <c r="G17">
        <v>1.2285759000000001</v>
      </c>
      <c r="H17">
        <v>0.56849844999999999</v>
      </c>
      <c r="I17" s="1">
        <v>5.2278331000000004E-6</v>
      </c>
      <c r="J17">
        <v>1.8648549000000001E-4</v>
      </c>
      <c r="K17">
        <v>9.3625981999999996E-2</v>
      </c>
      <c r="L17">
        <v>3140.8161</v>
      </c>
      <c r="M17">
        <v>2.4711818999999999</v>
      </c>
    </row>
    <row r="18" spans="1:13" x14ac:dyDescent="0.3">
      <c r="A18" t="s">
        <v>102</v>
      </c>
      <c r="B18" t="str">
        <f t="shared" si="1"/>
        <v>AU</v>
      </c>
      <c r="C18" t="s">
        <v>133</v>
      </c>
      <c r="D18" s="1">
        <v>2.2079172E-7</v>
      </c>
      <c r="E18">
        <v>4.1903205999999997</v>
      </c>
      <c r="F18">
        <v>1.1114596999999999</v>
      </c>
      <c r="G18">
        <v>1.2362987999999999</v>
      </c>
      <c r="H18">
        <v>0.70117238000000004</v>
      </c>
      <c r="I18" s="1">
        <v>6.2751825000000001E-6</v>
      </c>
      <c r="J18">
        <v>2.1413307E-4</v>
      </c>
      <c r="K18">
        <v>0.10734339</v>
      </c>
      <c r="L18">
        <v>3819.9047999999998</v>
      </c>
      <c r="M18">
        <v>3.6320815999999998</v>
      </c>
    </row>
    <row r="19" spans="1:13" x14ac:dyDescent="0.3">
      <c r="A19" t="s">
        <v>103</v>
      </c>
      <c r="B19" t="str">
        <f t="shared" si="1"/>
        <v>GLO</v>
      </c>
      <c r="C19" t="s">
        <v>90</v>
      </c>
      <c r="D19" s="1">
        <v>1.2570052000000001E-5</v>
      </c>
      <c r="E19">
        <v>14.245304000000001</v>
      </c>
      <c r="F19">
        <v>0.70505773000000005</v>
      </c>
      <c r="G19">
        <v>7.3756846000000001E-2</v>
      </c>
      <c r="H19">
        <v>3.6837199000000001E-2</v>
      </c>
      <c r="I19" s="1">
        <v>1.4610084000000001E-6</v>
      </c>
      <c r="J19" s="1">
        <v>6.7487653000000004E-6</v>
      </c>
      <c r="K19">
        <v>9.4089450999999998E-3</v>
      </c>
      <c r="L19">
        <v>248.41084000000001</v>
      </c>
      <c r="M19">
        <v>35.834510000000002</v>
      </c>
    </row>
    <row r="20" spans="1:13" x14ac:dyDescent="0.3">
      <c r="A20" t="s">
        <v>104</v>
      </c>
      <c r="B20" t="str">
        <f t="shared" si="1"/>
        <v>RAS</v>
      </c>
      <c r="C20" t="s">
        <v>133</v>
      </c>
      <c r="D20" s="1">
        <v>3.4607671000000002E-7</v>
      </c>
      <c r="E20">
        <v>5.7959807999999997</v>
      </c>
      <c r="F20">
        <v>1.9683385</v>
      </c>
      <c r="G20">
        <v>0.67496347000000001</v>
      </c>
      <c r="H20">
        <v>1.4495716999999999</v>
      </c>
      <c r="I20" s="1">
        <v>1.2487007999999999E-5</v>
      </c>
      <c r="J20">
        <v>3.8741767000000001E-4</v>
      </c>
      <c r="K20">
        <v>0.10059669</v>
      </c>
      <c r="L20">
        <v>7967.0382</v>
      </c>
      <c r="M20">
        <v>4.3826792000000001</v>
      </c>
    </row>
    <row r="21" spans="1:13" x14ac:dyDescent="0.3">
      <c r="A21" t="s">
        <v>105</v>
      </c>
      <c r="B21" t="str">
        <f t="shared" si="1"/>
        <v>RAS</v>
      </c>
      <c r="C21" t="s">
        <v>133</v>
      </c>
      <c r="D21" s="1">
        <v>4.5054773999999998E-7</v>
      </c>
      <c r="E21">
        <v>7.6047444000000004</v>
      </c>
      <c r="F21">
        <v>2.5455939000000001</v>
      </c>
      <c r="G21">
        <v>0.69954651000000001</v>
      </c>
      <c r="H21">
        <v>1.9013674</v>
      </c>
      <c r="I21" s="1">
        <v>1.6083459000000001E-5</v>
      </c>
      <c r="J21">
        <v>4.8290973000000002E-4</v>
      </c>
      <c r="K21">
        <v>0.12835350000000001</v>
      </c>
      <c r="L21">
        <v>10323.921</v>
      </c>
      <c r="M21">
        <v>6.6519611000000003</v>
      </c>
    </row>
    <row r="22" spans="1:13" x14ac:dyDescent="0.3">
      <c r="A22" t="s">
        <v>106</v>
      </c>
      <c r="B22" t="str">
        <f t="shared" si="1"/>
        <v>RER</v>
      </c>
      <c r="C22" t="s">
        <v>133</v>
      </c>
      <c r="D22" s="1">
        <v>2.2986644999999999E-7</v>
      </c>
      <c r="E22">
        <v>1.7984848</v>
      </c>
      <c r="F22">
        <v>0.42909553</v>
      </c>
      <c r="G22">
        <v>5.8398825000000001E-2</v>
      </c>
      <c r="H22">
        <v>0.39192128999999998</v>
      </c>
      <c r="I22" s="1">
        <v>1.5434549E-6</v>
      </c>
      <c r="J22" s="1">
        <v>4.0979819000000002E-5</v>
      </c>
      <c r="K22">
        <v>1.5378186E-2</v>
      </c>
      <c r="L22">
        <v>914.62603000000001</v>
      </c>
      <c r="M22">
        <v>2.1677119</v>
      </c>
    </row>
    <row r="23" spans="1:13" x14ac:dyDescent="0.3">
      <c r="A23" t="s">
        <v>107</v>
      </c>
      <c r="B23" t="str">
        <f t="shared" si="1"/>
        <v>RER</v>
      </c>
      <c r="C23" t="s">
        <v>133</v>
      </c>
      <c r="D23" s="1">
        <v>2.6448216E-7</v>
      </c>
      <c r="E23">
        <v>2.9046623</v>
      </c>
      <c r="F23">
        <v>0.61138806000000001</v>
      </c>
      <c r="G23">
        <v>6.7265631000000006E-2</v>
      </c>
      <c r="H23">
        <v>0.45965252000000001</v>
      </c>
      <c r="I23" s="1">
        <v>2.1083945999999999E-6</v>
      </c>
      <c r="J23" s="1">
        <v>5.4306435000000001E-5</v>
      </c>
      <c r="K23">
        <v>2.2721551E-2</v>
      </c>
      <c r="L23">
        <v>1236.0084999999999</v>
      </c>
      <c r="M23">
        <v>3.5670384999999998</v>
      </c>
    </row>
    <row r="24" spans="1:13" x14ac:dyDescent="0.3">
      <c r="A24" t="s">
        <v>108</v>
      </c>
      <c r="B24" t="str">
        <f t="shared" si="1"/>
        <v>RER</v>
      </c>
      <c r="C24" t="s">
        <v>134</v>
      </c>
      <c r="D24" s="1">
        <v>9.8416131999999995E-6</v>
      </c>
      <c r="E24">
        <v>19.188264</v>
      </c>
      <c r="F24">
        <v>1.5029169</v>
      </c>
      <c r="G24">
        <v>0.14425428000000001</v>
      </c>
      <c r="H24">
        <v>5.8901321999999999E-2</v>
      </c>
      <c r="I24" s="1">
        <v>2.2739620999999999E-6</v>
      </c>
      <c r="J24" s="1">
        <v>8.6376072000000008E-6</v>
      </c>
      <c r="K24">
        <v>1.7960935000000001E-2</v>
      </c>
      <c r="L24">
        <v>385.94387</v>
      </c>
      <c r="M24">
        <v>39.339587999999999</v>
      </c>
    </row>
    <row r="25" spans="1:13" x14ac:dyDescent="0.3">
      <c r="A25" t="s">
        <v>109</v>
      </c>
      <c r="B25" t="str">
        <f t="shared" si="1"/>
        <v>RLA</v>
      </c>
      <c r="C25" t="s">
        <v>133</v>
      </c>
      <c r="D25" s="1">
        <v>2.7421747999999999E-7</v>
      </c>
      <c r="E25">
        <v>3.6296458999999999</v>
      </c>
      <c r="F25">
        <v>1.1893365</v>
      </c>
      <c r="G25">
        <v>0.38837705</v>
      </c>
      <c r="H25">
        <v>1.0931092</v>
      </c>
      <c r="I25" s="1">
        <v>9.3450102E-6</v>
      </c>
      <c r="J25">
        <v>2.9688841999999998E-4</v>
      </c>
      <c r="K25">
        <v>4.5099886999999998E-2</v>
      </c>
      <c r="L25">
        <v>6020.8545000000004</v>
      </c>
      <c r="M25">
        <v>3.1018186999999999</v>
      </c>
    </row>
    <row r="26" spans="1:13" x14ac:dyDescent="0.3">
      <c r="A26" t="s">
        <v>110</v>
      </c>
      <c r="B26" t="str">
        <f t="shared" si="1"/>
        <v>RLA</v>
      </c>
      <c r="C26" t="s">
        <v>133</v>
      </c>
      <c r="D26" s="1">
        <v>2.5960973999999999E-7</v>
      </c>
      <c r="E26">
        <v>4.5946606000000001</v>
      </c>
      <c r="F26">
        <v>1.4285068999999999</v>
      </c>
      <c r="G26">
        <v>0.39717418999999998</v>
      </c>
      <c r="H26">
        <v>1.3423314</v>
      </c>
      <c r="I26" s="1">
        <v>1.1299493999999999E-5</v>
      </c>
      <c r="J26">
        <v>3.4840666999999998E-4</v>
      </c>
      <c r="K26">
        <v>6.0236155999999999E-2</v>
      </c>
      <c r="L26">
        <v>7289.9903999999997</v>
      </c>
      <c r="M26">
        <v>3.9384256</v>
      </c>
    </row>
    <row r="27" spans="1:13" x14ac:dyDescent="0.3">
      <c r="A27" t="s">
        <v>111</v>
      </c>
      <c r="B27" t="str">
        <f t="shared" si="1"/>
        <v>RNA</v>
      </c>
      <c r="C27" t="s">
        <v>133</v>
      </c>
      <c r="D27" s="1">
        <v>6.9738493999999999E-7</v>
      </c>
      <c r="E27">
        <v>5.4594566000000002</v>
      </c>
      <c r="F27">
        <v>1.8195467999999999</v>
      </c>
      <c r="G27">
        <v>0.41701192999999998</v>
      </c>
      <c r="H27">
        <v>1.6676105000000001</v>
      </c>
      <c r="I27" s="1">
        <v>1.3720949999999999E-5</v>
      </c>
      <c r="J27">
        <v>3.6787507999999999E-4</v>
      </c>
      <c r="K27">
        <v>6.8628562000000004E-2</v>
      </c>
      <c r="L27">
        <v>9030.0344999999998</v>
      </c>
      <c r="M27">
        <v>6.1876502999999996</v>
      </c>
    </row>
    <row r="28" spans="1:13" x14ac:dyDescent="0.3">
      <c r="A28" t="s">
        <v>112</v>
      </c>
      <c r="B28" t="str">
        <f t="shared" si="1"/>
        <v>RNA</v>
      </c>
      <c r="C28" t="s">
        <v>133</v>
      </c>
      <c r="D28" s="1">
        <v>6.5686866999999997E-7</v>
      </c>
      <c r="E28">
        <v>5.8913487</v>
      </c>
      <c r="F28">
        <v>2.2152124999999998</v>
      </c>
      <c r="G28">
        <v>0.42920072999999997</v>
      </c>
      <c r="H28">
        <v>2.0668601</v>
      </c>
      <c r="I28" s="1">
        <v>1.6848333999999999E-5</v>
      </c>
      <c r="J28">
        <v>4.5557136999999998E-4</v>
      </c>
      <c r="K28">
        <v>8.3357070000000005E-2</v>
      </c>
      <c r="L28">
        <v>11203.295</v>
      </c>
      <c r="M28">
        <v>7.1267469999999999</v>
      </c>
    </row>
    <row r="29" spans="1:13" x14ac:dyDescent="0.3">
      <c r="A29" t="s">
        <v>113</v>
      </c>
      <c r="B29" t="str">
        <f t="shared" si="1"/>
        <v>RoW</v>
      </c>
      <c r="C29" t="s">
        <v>132</v>
      </c>
      <c r="D29" s="1">
        <v>4.7195411000000002E-7</v>
      </c>
      <c r="E29">
        <v>6.7845966999999998</v>
      </c>
      <c r="F29">
        <v>1.44895</v>
      </c>
      <c r="G29">
        <v>7.5987811000000002E-2</v>
      </c>
      <c r="H29">
        <v>4.4469621000000001E-2</v>
      </c>
      <c r="I29" s="1">
        <v>5.1188156999999998E-7</v>
      </c>
      <c r="J29" s="1">
        <v>7.2706518000000002E-6</v>
      </c>
      <c r="K29">
        <v>1.0768405E-2</v>
      </c>
      <c r="L29">
        <v>134.7199</v>
      </c>
      <c r="M29">
        <v>4.6963565999999997</v>
      </c>
    </row>
    <row r="30" spans="1:13" x14ac:dyDescent="0.3">
      <c r="A30" t="s">
        <v>114</v>
      </c>
      <c r="B30" t="str">
        <f t="shared" si="1"/>
        <v>RoW</v>
      </c>
      <c r="C30" t="s">
        <v>132</v>
      </c>
      <c r="D30" s="1">
        <v>1.6536204999999999E-7</v>
      </c>
      <c r="E30">
        <v>4.6641094000000001</v>
      </c>
      <c r="F30">
        <v>1.1473689</v>
      </c>
      <c r="G30">
        <v>5.450004E-2</v>
      </c>
      <c r="H30">
        <v>-1.5190848999999999E-2</v>
      </c>
      <c r="I30" s="1">
        <v>-3.4337451E-8</v>
      </c>
      <c r="J30" s="1">
        <v>-1.5151093000000001E-5</v>
      </c>
      <c r="K30">
        <v>1.3411657E-2</v>
      </c>
      <c r="L30">
        <v>-222.14624000000001</v>
      </c>
      <c r="M30">
        <v>2.8043906000000001</v>
      </c>
    </row>
    <row r="31" spans="1:13" x14ac:dyDescent="0.3">
      <c r="A31" t="s">
        <v>115</v>
      </c>
      <c r="B31" t="str">
        <f t="shared" si="1"/>
        <v>RoW</v>
      </c>
      <c r="C31" t="s">
        <v>133</v>
      </c>
      <c r="D31" s="1">
        <v>3.6218783999999999E-7</v>
      </c>
      <c r="E31">
        <v>4.9575035999999999</v>
      </c>
      <c r="F31">
        <v>1.2241533</v>
      </c>
      <c r="G31">
        <v>0.48034918999999998</v>
      </c>
      <c r="H31">
        <v>1.0667457</v>
      </c>
      <c r="I31" s="1">
        <v>9.2165346999999999E-6</v>
      </c>
      <c r="J31">
        <v>2.9593239000000001E-4</v>
      </c>
      <c r="K31">
        <v>5.7730547E-2</v>
      </c>
      <c r="L31">
        <v>5864.2936</v>
      </c>
      <c r="M31">
        <v>4.5971206000000002</v>
      </c>
    </row>
    <row r="32" spans="1:13" x14ac:dyDescent="0.3">
      <c r="A32" t="s">
        <v>116</v>
      </c>
      <c r="B32" t="str">
        <f t="shared" si="1"/>
        <v>RoW</v>
      </c>
      <c r="C32" t="s">
        <v>133</v>
      </c>
      <c r="D32" s="1">
        <v>3.7085823000000001E-7</v>
      </c>
      <c r="E32">
        <v>6.1288115000000003</v>
      </c>
      <c r="F32">
        <v>1.5013293000000001</v>
      </c>
      <c r="G32">
        <v>0.48994281000000001</v>
      </c>
      <c r="H32">
        <v>1.34951</v>
      </c>
      <c r="I32" s="1">
        <v>1.1433946999999999E-5</v>
      </c>
      <c r="J32">
        <v>3.5505667E-4</v>
      </c>
      <c r="K32">
        <v>7.4760297000000003E-2</v>
      </c>
      <c r="L32">
        <v>7323.0109000000002</v>
      </c>
      <c r="M32">
        <v>6.2462412</v>
      </c>
    </row>
    <row r="33" spans="1:13" x14ac:dyDescent="0.3">
      <c r="A33" t="s">
        <v>117</v>
      </c>
      <c r="B33" t="str">
        <f t="shared" si="1"/>
        <v>RoW</v>
      </c>
      <c r="C33" t="s">
        <v>90</v>
      </c>
      <c r="D33" s="1">
        <v>7.6982061999999999E-6</v>
      </c>
      <c r="E33">
        <v>12.267256</v>
      </c>
      <c r="F33">
        <v>0.71484639000000005</v>
      </c>
      <c r="G33">
        <v>7.2236454000000005E-2</v>
      </c>
      <c r="H33">
        <v>0.10105653000000001</v>
      </c>
      <c r="I33" s="1">
        <v>1.8937341999999999E-6</v>
      </c>
      <c r="J33" s="1">
        <v>2.1052204999999998E-5</v>
      </c>
      <c r="K33">
        <v>1.1516139999999999E-2</v>
      </c>
      <c r="L33">
        <v>715.37312999999995</v>
      </c>
      <c r="M33">
        <v>24.412868</v>
      </c>
    </row>
    <row r="34" spans="1:13" x14ac:dyDescent="0.3">
      <c r="A34" t="s">
        <v>118</v>
      </c>
      <c r="B34" t="str">
        <f t="shared" si="1"/>
        <v>RoW</v>
      </c>
      <c r="C34" t="s">
        <v>134</v>
      </c>
      <c r="D34" s="1">
        <v>9.8416131999999995E-6</v>
      </c>
      <c r="E34">
        <v>19.188264</v>
      </c>
      <c r="F34">
        <v>1.5029169</v>
      </c>
      <c r="G34">
        <v>0.14425428000000001</v>
      </c>
      <c r="H34">
        <v>5.8901321999999999E-2</v>
      </c>
      <c r="I34" s="1">
        <v>2.2739620999999999E-6</v>
      </c>
      <c r="J34" s="1">
        <v>8.6376072000000008E-6</v>
      </c>
      <c r="K34">
        <v>1.7960935000000001E-2</v>
      </c>
      <c r="L34">
        <v>385.94387</v>
      </c>
      <c r="M34">
        <v>39.339587999999999</v>
      </c>
    </row>
    <row r="35" spans="1:13" x14ac:dyDescent="0.3">
      <c r="A35" t="s">
        <v>119</v>
      </c>
      <c r="B35" t="str">
        <f t="shared" si="1"/>
        <v>Sweden</v>
      </c>
      <c r="C35" t="s">
        <v>133</v>
      </c>
      <c r="D35" s="1">
        <v>5.5645868999999995E-7</v>
      </c>
      <c r="E35">
        <v>2.2178759000000001</v>
      </c>
      <c r="F35">
        <v>1.2027776999999999</v>
      </c>
      <c r="G35">
        <v>5.5319382E-2</v>
      </c>
      <c r="H35">
        <v>2.6245982000000001E-2</v>
      </c>
      <c r="I35" s="1">
        <v>2.7474272999999999E-7</v>
      </c>
      <c r="J35" s="1">
        <v>6.4606904999999997E-6</v>
      </c>
      <c r="K35">
        <v>3.2342929E-3</v>
      </c>
      <c r="L35">
        <v>113.70945</v>
      </c>
      <c r="M35">
        <v>1.8635788</v>
      </c>
    </row>
    <row r="36" spans="1:13" x14ac:dyDescent="0.3">
      <c r="A36" t="s">
        <v>120</v>
      </c>
      <c r="B36" t="str">
        <f t="shared" si="1"/>
        <v>Sweden</v>
      </c>
      <c r="C36" t="s">
        <v>133</v>
      </c>
      <c r="D36" s="1">
        <v>1.0487671E-7</v>
      </c>
      <c r="E36">
        <v>1.5721527</v>
      </c>
      <c r="F36">
        <v>0.98604172000000001</v>
      </c>
      <c r="G36">
        <v>4.0475034999999999E-2</v>
      </c>
      <c r="H36">
        <v>-3.6785115E-2</v>
      </c>
      <c r="I36" s="1">
        <v>-2.4863099000000001E-7</v>
      </c>
      <c r="J36" s="1">
        <v>-1.569808E-5</v>
      </c>
      <c r="K36">
        <v>-5.6387853999999998E-4</v>
      </c>
      <c r="L36">
        <v>-223.76473999999999</v>
      </c>
      <c r="M36">
        <v>2.2676622000000002</v>
      </c>
    </row>
    <row r="37" spans="1:13" x14ac:dyDescent="0.3">
      <c r="A37" t="s">
        <v>121</v>
      </c>
      <c r="B37" t="str">
        <f t="shared" si="1"/>
        <v>Sweden</v>
      </c>
      <c r="C37" t="s">
        <v>90</v>
      </c>
      <c r="D37" s="1">
        <v>7.6982061999999999E-6</v>
      </c>
      <c r="E37">
        <v>12.267256</v>
      </c>
      <c r="F37">
        <v>0.71484639000000005</v>
      </c>
      <c r="G37">
        <v>7.2236454000000005E-2</v>
      </c>
      <c r="H37">
        <v>0.10105653000000001</v>
      </c>
      <c r="I37" s="1">
        <v>1.8937341999999999E-6</v>
      </c>
      <c r="J37" s="1">
        <v>2.1052204999999998E-5</v>
      </c>
      <c r="K37">
        <v>1.1516139999999999E-2</v>
      </c>
      <c r="L37">
        <v>715.37312999999995</v>
      </c>
      <c r="M37">
        <v>24.412868</v>
      </c>
    </row>
    <row r="38" spans="1:13" x14ac:dyDescent="0.3">
      <c r="A38" t="s">
        <v>122</v>
      </c>
      <c r="B38" t="str">
        <f t="shared" si="1"/>
        <v>AU</v>
      </c>
      <c r="C38" t="s">
        <v>135</v>
      </c>
      <c r="D38" s="1">
        <v>2.7865323999999999E-8</v>
      </c>
      <c r="E38">
        <v>0.48211032999999998</v>
      </c>
      <c r="F38">
        <v>0.19790974</v>
      </c>
      <c r="G38">
        <v>9.5435489000000005E-3</v>
      </c>
      <c r="H38">
        <v>0.13402446000000001</v>
      </c>
      <c r="I38" s="1">
        <v>1.1214071000000001E-6</v>
      </c>
      <c r="J38" s="1">
        <v>2.8961261999999999E-5</v>
      </c>
      <c r="K38">
        <v>6.5721447999999997E-3</v>
      </c>
      <c r="L38">
        <v>716.26445000000001</v>
      </c>
      <c r="M38">
        <v>0.35443918000000002</v>
      </c>
    </row>
    <row r="39" spans="1:13" x14ac:dyDescent="0.3">
      <c r="A39" t="s">
        <v>123</v>
      </c>
      <c r="B39" t="str">
        <f t="shared" si="1"/>
        <v>AU</v>
      </c>
      <c r="C39" t="s">
        <v>135</v>
      </c>
      <c r="D39" s="1">
        <v>3.9254366E-8</v>
      </c>
      <c r="E39">
        <v>0.57212225000000005</v>
      </c>
      <c r="F39">
        <v>0.26209093999999999</v>
      </c>
      <c r="G39">
        <v>1.2094677E-2</v>
      </c>
      <c r="H39">
        <v>0.17404316</v>
      </c>
      <c r="I39" s="1">
        <v>1.4416194999999999E-6</v>
      </c>
      <c r="J39" s="1">
        <v>3.7980956999999997E-5</v>
      </c>
      <c r="K39">
        <v>9.2245130000000002E-3</v>
      </c>
      <c r="L39">
        <v>939.52892999999995</v>
      </c>
      <c r="M39">
        <v>0.61968469000000004</v>
      </c>
    </row>
    <row r="40" spans="1:13" x14ac:dyDescent="0.3">
      <c r="A40" t="s">
        <v>124</v>
      </c>
      <c r="B40" t="str">
        <f t="shared" si="1"/>
        <v>RER</v>
      </c>
      <c r="C40" t="s">
        <v>136</v>
      </c>
      <c r="D40" s="1">
        <v>1.5132226E-7</v>
      </c>
      <c r="E40">
        <v>1.4801660000000001</v>
      </c>
      <c r="F40">
        <v>0.39827464000000001</v>
      </c>
      <c r="G40">
        <v>5.6076748000000003E-2</v>
      </c>
      <c r="H40">
        <v>0.16512441</v>
      </c>
      <c r="I40" s="1">
        <v>1.5033531E-6</v>
      </c>
      <c r="J40" s="1">
        <v>4.0144651000000001E-5</v>
      </c>
      <c r="K40">
        <v>1.4860898000000001E-2</v>
      </c>
      <c r="L40">
        <v>895.95150999999998</v>
      </c>
      <c r="M40">
        <v>1.3007185000000001</v>
      </c>
    </row>
    <row r="41" spans="1:13" x14ac:dyDescent="0.3">
      <c r="A41" t="s">
        <v>125</v>
      </c>
      <c r="B41" t="str">
        <f t="shared" si="1"/>
        <v>RER</v>
      </c>
      <c r="C41" t="s">
        <v>136</v>
      </c>
      <c r="D41" s="1">
        <v>1.4580665999999999E-7</v>
      </c>
      <c r="E41">
        <v>2.3668513</v>
      </c>
      <c r="F41">
        <v>0.57973666999999995</v>
      </c>
      <c r="G41">
        <v>6.4967126E-2</v>
      </c>
      <c r="H41">
        <v>0.23180423</v>
      </c>
      <c r="I41" s="1">
        <v>2.0645136000000001E-6</v>
      </c>
      <c r="J41" s="1">
        <v>5.3286806999999999E-5</v>
      </c>
      <c r="K41">
        <v>2.1998407000000001E-2</v>
      </c>
      <c r="L41">
        <v>1217.0164</v>
      </c>
      <c r="M41">
        <v>2.0063176</v>
      </c>
    </row>
    <row r="42" spans="1:13" x14ac:dyDescent="0.3">
      <c r="A42" t="s">
        <v>126</v>
      </c>
      <c r="B42" t="str">
        <f t="shared" si="1"/>
        <v>RoW</v>
      </c>
      <c r="C42" t="s">
        <v>136</v>
      </c>
      <c r="D42" s="1">
        <v>3.3810635E-7</v>
      </c>
      <c r="E42">
        <v>4.8225271000000003</v>
      </c>
      <c r="F42">
        <v>1.1981272000000001</v>
      </c>
      <c r="G42">
        <v>9.8514727999999996E-2</v>
      </c>
      <c r="H42">
        <v>1.1289180999999999</v>
      </c>
      <c r="I42" s="1">
        <v>9.2759338000000002E-6</v>
      </c>
      <c r="J42">
        <v>2.5052062000000002E-4</v>
      </c>
      <c r="K42">
        <v>4.1541084999999998E-2</v>
      </c>
      <c r="L42">
        <v>6105.9838</v>
      </c>
      <c r="M42">
        <v>4.3160577</v>
      </c>
    </row>
    <row r="43" spans="1:13" x14ac:dyDescent="0.3">
      <c r="A43" t="s">
        <v>127</v>
      </c>
      <c r="B43" t="str">
        <f t="shared" si="1"/>
        <v>RoW</v>
      </c>
      <c r="C43" t="s">
        <v>136</v>
      </c>
      <c r="D43" s="1">
        <v>3.4628645999999998E-7</v>
      </c>
      <c r="E43">
        <v>6.0285934000000001</v>
      </c>
      <c r="F43">
        <v>1.5511273999999999</v>
      </c>
      <c r="G43">
        <v>0.11260518999999999</v>
      </c>
      <c r="H43">
        <v>1.4815628999999999</v>
      </c>
      <c r="I43" s="1">
        <v>1.2063681000000001E-5</v>
      </c>
      <c r="J43">
        <v>3.2500329000000001E-4</v>
      </c>
      <c r="K43">
        <v>6.1282870000000003E-2</v>
      </c>
      <c r="L43">
        <v>7949.8494000000001</v>
      </c>
      <c r="M43">
        <v>5.5777780999999997</v>
      </c>
    </row>
    <row r="44" spans="1:13" x14ac:dyDescent="0.3">
      <c r="A44" t="s">
        <v>128</v>
      </c>
      <c r="B44" t="str">
        <f t="shared" si="1"/>
        <v>GLO</v>
      </c>
      <c r="C44" t="s">
        <v>91</v>
      </c>
      <c r="D44" s="1">
        <v>3.6718009E-6</v>
      </c>
      <c r="E44">
        <v>8.1769122000000003</v>
      </c>
      <c r="F44">
        <v>1.2519369</v>
      </c>
      <c r="G44">
        <v>0.34350099000000001</v>
      </c>
      <c r="H44">
        <v>0.61599954000000001</v>
      </c>
      <c r="I44" s="1">
        <v>5.5613979000000002E-6</v>
      </c>
      <c r="J44">
        <v>1.5507541999999999E-4</v>
      </c>
      <c r="K44">
        <v>4.1422764000000001E-2</v>
      </c>
      <c r="L44">
        <v>3303.9996000000001</v>
      </c>
      <c r="M44">
        <v>13.744953000000001</v>
      </c>
    </row>
    <row r="45" spans="1:13" x14ac:dyDescent="0.3">
      <c r="A45" t="s">
        <v>129</v>
      </c>
      <c r="B45" t="str">
        <f t="shared" si="1"/>
        <v>GLO</v>
      </c>
      <c r="C45" t="s">
        <v>91</v>
      </c>
      <c r="D45" s="1">
        <v>3.5230546E-7</v>
      </c>
      <c r="E45">
        <v>5.4718204999999998</v>
      </c>
      <c r="F45">
        <v>1.6016378</v>
      </c>
      <c r="G45">
        <v>0.38268719000000001</v>
      </c>
      <c r="H45">
        <v>1.1084166</v>
      </c>
      <c r="I45" s="1">
        <v>9.1790323000000004E-6</v>
      </c>
      <c r="J45">
        <v>2.6956780999999998E-4</v>
      </c>
      <c r="K45">
        <v>6.4231156999999997E-2</v>
      </c>
      <c r="L45">
        <v>5877.8442999999997</v>
      </c>
      <c r="M45">
        <v>5.0262830000000003</v>
      </c>
    </row>
    <row r="46" spans="1:13" x14ac:dyDescent="0.3">
      <c r="A46" t="s">
        <v>130</v>
      </c>
      <c r="B46" t="str">
        <f t="shared" si="1"/>
        <v>GLO</v>
      </c>
      <c r="C46" t="s">
        <v>137</v>
      </c>
      <c r="D46" s="1">
        <v>6.9734234999999997E-7</v>
      </c>
      <c r="E46">
        <v>6.9267310000000002</v>
      </c>
      <c r="F46">
        <v>2.8328864</v>
      </c>
      <c r="G46">
        <v>0.13926601</v>
      </c>
      <c r="H46">
        <v>2.0122935000000002</v>
      </c>
      <c r="I46" s="1">
        <v>1.6715667E-5</v>
      </c>
      <c r="J46">
        <v>4.3846199999999998E-4</v>
      </c>
      <c r="K46">
        <v>1.4336434E-2</v>
      </c>
      <c r="L46">
        <v>10873.797</v>
      </c>
      <c r="M46">
        <v>6.6484005000000002</v>
      </c>
    </row>
    <row r="47" spans="1:13" x14ac:dyDescent="0.3">
      <c r="A47" t="s">
        <v>131</v>
      </c>
      <c r="B47" t="str">
        <f t="shared" si="1"/>
        <v>GLO</v>
      </c>
      <c r="C47" t="s">
        <v>137</v>
      </c>
      <c r="D47" s="1">
        <v>5.6167681000000001E-7</v>
      </c>
      <c r="E47">
        <v>7.0474715999999997</v>
      </c>
      <c r="F47">
        <v>2.8232841999999998</v>
      </c>
      <c r="G47">
        <v>0.12608338999999999</v>
      </c>
      <c r="H47">
        <v>2.0771283999999999</v>
      </c>
      <c r="I47" s="1">
        <v>1.7079508E-5</v>
      </c>
      <c r="J47">
        <v>4.5150171999999998E-4</v>
      </c>
      <c r="K47">
        <v>1.7678953000000001E-2</v>
      </c>
      <c r="L47">
        <v>11192.856</v>
      </c>
      <c r="M47">
        <v>7.0654152000000003</v>
      </c>
    </row>
    <row r="52" spans="1:2" x14ac:dyDescent="0.3">
      <c r="A52" t="s">
        <v>0</v>
      </c>
      <c r="B52" t="s">
        <v>1</v>
      </c>
    </row>
    <row r="53" spans="1:2" x14ac:dyDescent="0.3">
      <c r="A53" t="s">
        <v>2</v>
      </c>
      <c r="B53" t="s">
        <v>3</v>
      </c>
    </row>
    <row r="54" spans="1:2" x14ac:dyDescent="0.3">
      <c r="A54" t="s">
        <v>4</v>
      </c>
      <c r="B54" t="s">
        <v>93</v>
      </c>
    </row>
    <row r="55" spans="1:2" x14ac:dyDescent="0.3">
      <c r="A55" t="s">
        <v>6</v>
      </c>
      <c r="B55" t="s">
        <v>7</v>
      </c>
    </row>
    <row r="56" spans="1:2" x14ac:dyDescent="0.3">
      <c r="A56" t="s">
        <v>8</v>
      </c>
      <c r="B56" t="s">
        <v>9</v>
      </c>
    </row>
    <row r="57" spans="1:2" x14ac:dyDescent="0.3">
      <c r="A57" t="s">
        <v>10</v>
      </c>
      <c r="B57" t="s">
        <v>11</v>
      </c>
    </row>
    <row r="58" spans="1:2" x14ac:dyDescent="0.3">
      <c r="A58" t="s">
        <v>12</v>
      </c>
      <c r="B58" t="s">
        <v>13</v>
      </c>
    </row>
    <row r="59" spans="1:2" x14ac:dyDescent="0.3">
      <c r="A59" t="s">
        <v>14</v>
      </c>
      <c r="B59" t="s">
        <v>13</v>
      </c>
    </row>
    <row r="60" spans="1:2" x14ac:dyDescent="0.3">
      <c r="A60" t="s">
        <v>15</v>
      </c>
      <c r="B60" t="s">
        <v>16</v>
      </c>
    </row>
    <row r="61" spans="1:2" x14ac:dyDescent="0.3">
      <c r="A61" t="s">
        <v>17</v>
      </c>
      <c r="B61" t="s">
        <v>18</v>
      </c>
    </row>
    <row r="69" spans="7:8" x14ac:dyDescent="0.3">
      <c r="G69" t="s">
        <v>227</v>
      </c>
    </row>
    <row r="70" spans="7:8" x14ac:dyDescent="0.3">
      <c r="G70" t="s">
        <v>212</v>
      </c>
    </row>
    <row r="71" spans="7:8" x14ac:dyDescent="0.3">
      <c r="G71" t="s">
        <v>228</v>
      </c>
      <c r="H71" t="s">
        <v>225</v>
      </c>
    </row>
    <row r="72" spans="7:8" x14ac:dyDescent="0.3">
      <c r="G72" t="s">
        <v>229</v>
      </c>
      <c r="H72" t="s">
        <v>225</v>
      </c>
    </row>
    <row r="73" spans="7:8" x14ac:dyDescent="0.3">
      <c r="G73" t="s">
        <v>230</v>
      </c>
      <c r="H73" t="s">
        <v>225</v>
      </c>
    </row>
    <row r="74" spans="7:8" x14ac:dyDescent="0.3">
      <c r="G74" t="s">
        <v>231</v>
      </c>
      <c r="H74" t="s">
        <v>225</v>
      </c>
    </row>
    <row r="75" spans="7:8" x14ac:dyDescent="0.3">
      <c r="G75" t="s">
        <v>232</v>
      </c>
      <c r="H75" t="s">
        <v>225</v>
      </c>
    </row>
    <row r="76" spans="7:8" x14ac:dyDescent="0.3">
      <c r="G76" t="s">
        <v>233</v>
      </c>
      <c r="H76" t="s">
        <v>225</v>
      </c>
    </row>
    <row r="77" spans="7:8" x14ac:dyDescent="0.3">
      <c r="G77" t="s">
        <v>234</v>
      </c>
      <c r="H77" t="s">
        <v>225</v>
      </c>
    </row>
    <row r="78" spans="7:8" x14ac:dyDescent="0.3">
      <c r="G78" t="s">
        <v>213</v>
      </c>
    </row>
    <row r="79" spans="7:8" x14ac:dyDescent="0.3">
      <c r="G79" t="s">
        <v>214</v>
      </c>
    </row>
    <row r="80" spans="7:8" x14ac:dyDescent="0.3">
      <c r="G80" t="s">
        <v>215</v>
      </c>
    </row>
    <row r="81" spans="7:15" x14ac:dyDescent="0.3">
      <c r="G81" t="s">
        <v>216</v>
      </c>
    </row>
    <row r="82" spans="7:15" x14ac:dyDescent="0.3">
      <c r="G82" t="s">
        <v>217</v>
      </c>
    </row>
    <row r="83" spans="7:15" x14ac:dyDescent="0.3">
      <c r="G83" t="s">
        <v>218</v>
      </c>
    </row>
    <row r="84" spans="7:15" x14ac:dyDescent="0.3">
      <c r="G84" t="s">
        <v>219</v>
      </c>
    </row>
    <row r="86" spans="7:15" x14ac:dyDescent="0.3">
      <c r="G86" t="s">
        <v>16</v>
      </c>
      <c r="H86" t="s">
        <v>19</v>
      </c>
      <c r="I86" t="s">
        <v>226</v>
      </c>
      <c r="J86" t="s">
        <v>235</v>
      </c>
      <c r="K86" t="s">
        <v>236</v>
      </c>
      <c r="L86" t="s">
        <v>237</v>
      </c>
      <c r="M86" t="s">
        <v>238</v>
      </c>
      <c r="N86" t="s">
        <v>239</v>
      </c>
      <c r="O86" t="s">
        <v>240</v>
      </c>
    </row>
    <row r="87" spans="7:15" x14ac:dyDescent="0.3">
      <c r="G87" t="s">
        <v>68</v>
      </c>
      <c r="H87" t="s">
        <v>69</v>
      </c>
      <c r="I87" s="1">
        <v>2.3723340000000001E-7</v>
      </c>
      <c r="J87" s="1">
        <v>-1.1675874E-7</v>
      </c>
      <c r="K87" s="1">
        <v>1.6390939999999999E-6</v>
      </c>
      <c r="L87" s="1">
        <v>1.2494649999999999E-6</v>
      </c>
      <c r="M87" s="1">
        <v>7.5077354999999995E-7</v>
      </c>
      <c r="N87" s="1">
        <v>2.1645896000000001E-7</v>
      </c>
      <c r="O87" s="1">
        <v>1.3897742E-8</v>
      </c>
    </row>
    <row r="88" spans="7:15" x14ac:dyDescent="0.3">
      <c r="G88" t="s">
        <v>70</v>
      </c>
      <c r="H88" t="s">
        <v>71</v>
      </c>
      <c r="I88">
        <v>5.7959592999999998</v>
      </c>
      <c r="J88">
        <v>5.0841571000000002E-2</v>
      </c>
      <c r="K88">
        <v>19.279285000000002</v>
      </c>
      <c r="L88">
        <v>11.799443999999999</v>
      </c>
      <c r="M88">
        <v>19.603431</v>
      </c>
      <c r="N88">
        <v>2.7988978000000002</v>
      </c>
      <c r="O88">
        <v>0.10852069</v>
      </c>
    </row>
    <row r="89" spans="7:15" x14ac:dyDescent="0.3">
      <c r="G89" t="s">
        <v>72</v>
      </c>
      <c r="H89" t="s">
        <v>73</v>
      </c>
      <c r="I89">
        <v>0.68842020000000004</v>
      </c>
      <c r="J89">
        <v>-0.26655701999999998</v>
      </c>
      <c r="K89">
        <v>3.3981854999999999</v>
      </c>
      <c r="L89">
        <v>2.0198100999999999</v>
      </c>
      <c r="M89">
        <v>1.2210733</v>
      </c>
      <c r="N89">
        <v>0.37998180999999998</v>
      </c>
      <c r="O89">
        <v>1.7893592E-2</v>
      </c>
    </row>
    <row r="90" spans="7:15" x14ac:dyDescent="0.3">
      <c r="G90" t="s">
        <v>74</v>
      </c>
      <c r="H90" t="s">
        <v>75</v>
      </c>
      <c r="I90">
        <v>5.3611263999999999E-2</v>
      </c>
      <c r="J90">
        <v>1.9049633E-2</v>
      </c>
      <c r="K90">
        <v>0.43846974</v>
      </c>
      <c r="L90">
        <v>1.4584900000000001</v>
      </c>
      <c r="M90">
        <v>0.10957376000000001</v>
      </c>
      <c r="N90">
        <v>1.8487587E-2</v>
      </c>
      <c r="O90">
        <v>9.7934444999999998E-4</v>
      </c>
    </row>
    <row r="91" spans="7:15" x14ac:dyDescent="0.3">
      <c r="G91" t="s">
        <v>76</v>
      </c>
      <c r="H91" t="s">
        <v>77</v>
      </c>
      <c r="I91">
        <v>6.9784882000000006E-2</v>
      </c>
      <c r="J91">
        <v>4.9780835000000002E-2</v>
      </c>
      <c r="K91">
        <v>9.5376854999999996E-2</v>
      </c>
      <c r="L91">
        <v>-3.0883989000000001E-2</v>
      </c>
      <c r="M91">
        <v>6.0039539000000003E-2</v>
      </c>
      <c r="N91">
        <v>1.974329E-2</v>
      </c>
      <c r="O91">
        <v>4.3400178000000002E-4</v>
      </c>
    </row>
    <row r="92" spans="7:15" x14ac:dyDescent="0.3">
      <c r="G92" t="s">
        <v>78</v>
      </c>
      <c r="H92" t="s">
        <v>79</v>
      </c>
      <c r="I92" s="1">
        <v>7.2147792999999998E-7</v>
      </c>
      <c r="J92" s="1">
        <v>7.1875699999999998E-7</v>
      </c>
      <c r="K92" s="1">
        <v>2.5508445999999998E-6</v>
      </c>
      <c r="L92" s="1">
        <v>-4.9465440999999998E-8</v>
      </c>
      <c r="M92" s="1">
        <v>5.5254996000000001E-6</v>
      </c>
      <c r="N92" s="1">
        <v>5.2589912000000002E-5</v>
      </c>
      <c r="O92" s="1">
        <v>6.5204220000000003E-9</v>
      </c>
    </row>
    <row r="93" spans="7:15" x14ac:dyDescent="0.3">
      <c r="G93" t="s">
        <v>80</v>
      </c>
      <c r="H93" t="s">
        <v>79</v>
      </c>
      <c r="I93" s="1">
        <v>5.2139409000000002E-5</v>
      </c>
      <c r="J93" s="1">
        <v>2.5348533E-5</v>
      </c>
      <c r="K93" s="1">
        <v>6.8741872000000003E-6</v>
      </c>
      <c r="L93" s="1">
        <v>-2.5495623E-5</v>
      </c>
      <c r="M93" s="1">
        <v>5.6278162E-6</v>
      </c>
      <c r="N93" s="1">
        <v>1.2754267999999999E-6</v>
      </c>
      <c r="O93" s="1">
        <v>3.0909299000000002E-8</v>
      </c>
    </row>
    <row r="94" spans="7:15" x14ac:dyDescent="0.3">
      <c r="G94" t="s">
        <v>81</v>
      </c>
      <c r="H94" t="s">
        <v>82</v>
      </c>
      <c r="I94">
        <v>1.1148079E-2</v>
      </c>
      <c r="J94">
        <v>3.0255491999999998E-3</v>
      </c>
      <c r="K94">
        <v>0.11235368</v>
      </c>
      <c r="L94">
        <v>0.10846288</v>
      </c>
      <c r="M94">
        <v>2.2533345999999999E-2</v>
      </c>
      <c r="N94">
        <v>1.7140121000000001E-2</v>
      </c>
      <c r="O94">
        <v>9.5237014999999996E-4</v>
      </c>
    </row>
    <row r="95" spans="7:15" x14ac:dyDescent="0.3">
      <c r="G95" t="s">
        <v>83</v>
      </c>
      <c r="H95" t="s">
        <v>84</v>
      </c>
      <c r="I95">
        <v>323.05282</v>
      </c>
      <c r="J95">
        <v>277.28082000000001</v>
      </c>
      <c r="K95">
        <v>200.19631000000001</v>
      </c>
      <c r="L95">
        <v>-379.37504999999999</v>
      </c>
      <c r="M95">
        <v>244.82373999999999</v>
      </c>
      <c r="N95">
        <v>747.23929999999996</v>
      </c>
      <c r="O95">
        <v>0.80915638999999995</v>
      </c>
    </row>
    <row r="96" spans="7:15" x14ac:dyDescent="0.3">
      <c r="G96" t="s">
        <v>85</v>
      </c>
      <c r="H96" t="s">
        <v>86</v>
      </c>
      <c r="I96">
        <v>4.1039997000000001</v>
      </c>
      <c r="J96">
        <v>-1.3542015999999999</v>
      </c>
      <c r="K96">
        <v>19.845780999999999</v>
      </c>
      <c r="L96">
        <v>13.24873</v>
      </c>
      <c r="M96">
        <v>10.05335</v>
      </c>
      <c r="N96">
        <v>2.7881824000000002</v>
      </c>
      <c r="O96">
        <v>0.13638939999999999</v>
      </c>
    </row>
    <row r="100" spans="7:17" x14ac:dyDescent="0.3">
      <c r="G100" t="s">
        <v>16</v>
      </c>
      <c r="H100" t="s">
        <v>68</v>
      </c>
      <c r="I100" t="s">
        <v>70</v>
      </c>
      <c r="J100" t="s">
        <v>72</v>
      </c>
      <c r="K100" t="s">
        <v>74</v>
      </c>
      <c r="L100" t="s">
        <v>76</v>
      </c>
      <c r="M100" t="s">
        <v>78</v>
      </c>
      <c r="N100" t="s">
        <v>80</v>
      </c>
      <c r="O100" t="s">
        <v>81</v>
      </c>
      <c r="P100" t="s">
        <v>83</v>
      </c>
      <c r="Q100" t="s">
        <v>85</v>
      </c>
    </row>
    <row r="101" spans="7:17" x14ac:dyDescent="0.3">
      <c r="G101" t="s">
        <v>19</v>
      </c>
      <c r="H101" t="s">
        <v>69</v>
      </c>
      <c r="I101" t="s">
        <v>71</v>
      </c>
      <c r="J101" t="s">
        <v>73</v>
      </c>
      <c r="K101" t="s">
        <v>75</v>
      </c>
      <c r="L101" t="s">
        <v>77</v>
      </c>
      <c r="M101" t="s">
        <v>79</v>
      </c>
      <c r="N101" t="s">
        <v>79</v>
      </c>
      <c r="O101" t="s">
        <v>82</v>
      </c>
      <c r="P101" t="s">
        <v>84</v>
      </c>
      <c r="Q101" t="s">
        <v>86</v>
      </c>
    </row>
    <row r="102" spans="7:17" x14ac:dyDescent="0.3">
      <c r="G102" t="s">
        <v>226</v>
      </c>
      <c r="H102" s="1">
        <v>2.3723340000000001E-7</v>
      </c>
      <c r="I102">
        <v>5.7959592999999998</v>
      </c>
      <c r="J102">
        <v>0.68842020000000004</v>
      </c>
      <c r="K102">
        <v>5.3611263999999999E-2</v>
      </c>
      <c r="L102">
        <v>6.9784882000000006E-2</v>
      </c>
      <c r="M102" s="1">
        <v>7.2147792999999998E-7</v>
      </c>
      <c r="N102" s="1">
        <v>5.2139409000000002E-5</v>
      </c>
      <c r="O102">
        <v>1.1148079E-2</v>
      </c>
      <c r="P102">
        <v>323.05282</v>
      </c>
      <c r="Q102">
        <v>4.1039997000000001</v>
      </c>
    </row>
    <row r="103" spans="7:17" x14ac:dyDescent="0.3">
      <c r="G103" t="s">
        <v>235</v>
      </c>
      <c r="H103" s="1">
        <v>-1.1675874E-7</v>
      </c>
      <c r="I103">
        <v>5.0841571000000002E-2</v>
      </c>
      <c r="J103">
        <v>-0.26655701999999998</v>
      </c>
      <c r="K103">
        <v>1.9049633E-2</v>
      </c>
      <c r="L103">
        <v>4.9780835000000002E-2</v>
      </c>
      <c r="M103" s="1">
        <v>7.1875699999999998E-7</v>
      </c>
      <c r="N103" s="1">
        <v>2.5348533E-5</v>
      </c>
      <c r="O103">
        <v>3.0255491999999998E-3</v>
      </c>
      <c r="P103">
        <v>277.28082000000001</v>
      </c>
      <c r="Q103">
        <v>-1.3542015999999999</v>
      </c>
    </row>
    <row r="104" spans="7:17" x14ac:dyDescent="0.3">
      <c r="G104" t="s">
        <v>236</v>
      </c>
      <c r="H104" s="1">
        <v>1.6390939999999999E-6</v>
      </c>
      <c r="I104">
        <v>19.279285000000002</v>
      </c>
      <c r="J104">
        <v>3.3981854999999999</v>
      </c>
      <c r="K104">
        <v>0.43846974</v>
      </c>
      <c r="L104">
        <v>9.5376854999999996E-2</v>
      </c>
      <c r="M104" s="1">
        <v>2.5508445999999998E-6</v>
      </c>
      <c r="N104" s="1">
        <v>6.8741872000000003E-6</v>
      </c>
      <c r="O104">
        <v>0.11235368</v>
      </c>
      <c r="P104">
        <v>200.19631000000001</v>
      </c>
      <c r="Q104">
        <v>19.845780999999999</v>
      </c>
    </row>
    <row r="105" spans="7:17" x14ac:dyDescent="0.3">
      <c r="G105" t="s">
        <v>237</v>
      </c>
      <c r="H105" s="1">
        <v>1.2494649999999999E-6</v>
      </c>
      <c r="I105">
        <v>11.799443999999999</v>
      </c>
      <c r="J105">
        <v>2.0198100999999999</v>
      </c>
      <c r="K105">
        <v>1.4584900000000001</v>
      </c>
      <c r="L105">
        <v>-3.0883989000000001E-2</v>
      </c>
      <c r="M105" s="1">
        <v>-4.9465440999999998E-8</v>
      </c>
      <c r="N105" s="1">
        <v>-2.5495623E-5</v>
      </c>
      <c r="O105">
        <v>0.10846288</v>
      </c>
      <c r="P105">
        <v>-379.37504999999999</v>
      </c>
      <c r="Q105">
        <v>13.24873</v>
      </c>
    </row>
    <row r="106" spans="7:17" x14ac:dyDescent="0.3">
      <c r="G106" t="s">
        <v>238</v>
      </c>
      <c r="H106" s="1">
        <v>7.5077354999999995E-7</v>
      </c>
      <c r="I106">
        <v>19.603431</v>
      </c>
      <c r="J106">
        <v>1.2210733</v>
      </c>
      <c r="K106">
        <v>0.10957376000000001</v>
      </c>
      <c r="L106">
        <v>6.0039539000000003E-2</v>
      </c>
      <c r="M106" s="1">
        <v>5.5254996000000001E-6</v>
      </c>
      <c r="N106" s="1">
        <v>5.6278162E-6</v>
      </c>
      <c r="O106">
        <v>2.2533345999999999E-2</v>
      </c>
      <c r="P106">
        <v>244.82373999999999</v>
      </c>
      <c r="Q106">
        <v>10.05335</v>
      </c>
    </row>
    <row r="107" spans="7:17" x14ac:dyDescent="0.3">
      <c r="G107" t="s">
        <v>239</v>
      </c>
      <c r="H107" s="1">
        <v>2.1645896000000001E-7</v>
      </c>
      <c r="I107">
        <v>2.7988978000000002</v>
      </c>
      <c r="J107">
        <v>0.37998180999999998</v>
      </c>
      <c r="K107">
        <v>1.8487587E-2</v>
      </c>
      <c r="L107">
        <v>1.974329E-2</v>
      </c>
      <c r="M107" s="1">
        <v>5.2589912000000002E-5</v>
      </c>
      <c r="N107" s="1">
        <v>1.2754267999999999E-6</v>
      </c>
      <c r="O107">
        <v>1.7140121000000001E-2</v>
      </c>
      <c r="P107">
        <v>747.23929999999996</v>
      </c>
      <c r="Q107">
        <v>2.7881824000000002</v>
      </c>
    </row>
    <row r="108" spans="7:17" x14ac:dyDescent="0.3">
      <c r="G108" t="s">
        <v>240</v>
      </c>
      <c r="H108" s="1">
        <v>1.3897742E-8</v>
      </c>
      <c r="I108">
        <v>0.10852069</v>
      </c>
      <c r="J108">
        <v>1.7893592E-2</v>
      </c>
      <c r="K108">
        <v>9.7934444999999998E-4</v>
      </c>
      <c r="L108">
        <v>4.3400178000000002E-4</v>
      </c>
      <c r="M108" s="1">
        <v>6.5204220000000003E-9</v>
      </c>
      <c r="N108" s="1">
        <v>3.0909299000000002E-8</v>
      </c>
      <c r="O108">
        <v>9.5237014999999996E-4</v>
      </c>
      <c r="P108">
        <v>0.80915638999999995</v>
      </c>
      <c r="Q108">
        <v>0.13638939999999999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64F84-9B0B-4840-8C3D-86C9EC4EB698}">
  <dimension ref="A1:O56"/>
  <sheetViews>
    <sheetView workbookViewId="0">
      <selection activeCell="S36" sqref="S36"/>
    </sheetView>
  </sheetViews>
  <sheetFormatPr defaultRowHeight="14.4" x14ac:dyDescent="0.3"/>
  <sheetData>
    <row r="1" spans="1:15" x14ac:dyDescent="0.3">
      <c r="A1" s="27" t="s">
        <v>141</v>
      </c>
      <c r="B1" s="27"/>
      <c r="C1" s="27" t="s">
        <v>142</v>
      </c>
      <c r="D1" s="27"/>
      <c r="E1" s="27" t="s">
        <v>143</v>
      </c>
      <c r="F1" s="27"/>
      <c r="G1" s="27" t="s">
        <v>144</v>
      </c>
      <c r="H1" s="27"/>
      <c r="I1" s="27" t="s">
        <v>140</v>
      </c>
      <c r="J1" s="27"/>
    </row>
    <row r="2" spans="1:15" x14ac:dyDescent="0.3">
      <c r="A2" t="s">
        <v>139</v>
      </c>
      <c r="B2" t="s">
        <v>138</v>
      </c>
      <c r="C2" t="s">
        <v>139</v>
      </c>
      <c r="D2" t="s">
        <v>138</v>
      </c>
      <c r="E2" t="s">
        <v>139</v>
      </c>
      <c r="F2" t="s">
        <v>138</v>
      </c>
      <c r="G2" t="s">
        <v>139</v>
      </c>
      <c r="H2" t="s">
        <v>138</v>
      </c>
      <c r="I2" t="s">
        <v>139</v>
      </c>
      <c r="J2" t="s">
        <v>138</v>
      </c>
    </row>
    <row r="3" spans="1:15" x14ac:dyDescent="0.3">
      <c r="A3">
        <v>0.57589285714285698</v>
      </c>
      <c r="B3">
        <v>2.8447204968944102</v>
      </c>
      <c r="C3">
        <v>0.54017857142857095</v>
      </c>
      <c r="D3">
        <v>8.0372670807453392</v>
      </c>
      <c r="E3">
        <v>0.71428571428571397</v>
      </c>
      <c r="F3">
        <v>4.7577639751552701</v>
      </c>
      <c r="G3">
        <v>0.97321428571428503</v>
      </c>
      <c r="H3">
        <v>1.8757763975155299</v>
      </c>
      <c r="I3">
        <v>0.468749999999999</v>
      </c>
      <c r="J3">
        <v>10.0248447204968</v>
      </c>
      <c r="O3" t="s">
        <v>145</v>
      </c>
    </row>
    <row r="4" spans="1:15" x14ac:dyDescent="0.3">
      <c r="A4">
        <v>0.56696428571428503</v>
      </c>
      <c r="B4">
        <v>2.3478260869565202</v>
      </c>
      <c r="C4">
        <v>0.30357142857142799</v>
      </c>
      <c r="D4">
        <v>7.0186335403726696</v>
      </c>
      <c r="E4">
        <v>0.70089285714285698</v>
      </c>
      <c r="F4">
        <v>3.9378881987577601</v>
      </c>
      <c r="G4">
        <v>0.999999999999999</v>
      </c>
      <c r="H4">
        <v>1.7763975155279501</v>
      </c>
      <c r="I4">
        <v>0.58035714285714202</v>
      </c>
      <c r="J4">
        <v>8.9068322981366403</v>
      </c>
      <c r="O4" t="s">
        <v>146</v>
      </c>
    </row>
    <row r="5" spans="1:15" x14ac:dyDescent="0.3">
      <c r="A5">
        <v>0.54464285714285698</v>
      </c>
      <c r="B5">
        <v>2.3478260869565202</v>
      </c>
      <c r="C5">
        <v>0.33035714285714202</v>
      </c>
      <c r="D5">
        <v>6.3975155279502998</v>
      </c>
      <c r="E5">
        <v>0.85267857142857095</v>
      </c>
      <c r="F5">
        <v>3.5155279503105499</v>
      </c>
      <c r="G5">
        <v>0.999999999999999</v>
      </c>
      <c r="H5">
        <v>1.2049689440993701</v>
      </c>
      <c r="I5">
        <v>0.58928571428571397</v>
      </c>
      <c r="J5">
        <v>9.00621118012422</v>
      </c>
    </row>
    <row r="6" spans="1:15" x14ac:dyDescent="0.3">
      <c r="A6">
        <v>0.51785714285714202</v>
      </c>
      <c r="B6">
        <v>2.1739130434782599</v>
      </c>
      <c r="C6">
        <v>0.468749999999999</v>
      </c>
      <c r="D6">
        <v>5.8757763975155202</v>
      </c>
      <c r="E6">
        <v>0.87946428571428503</v>
      </c>
      <c r="F6">
        <v>2.8447204968944102</v>
      </c>
      <c r="G6">
        <v>1.0535714285714199</v>
      </c>
      <c r="H6">
        <v>1.05590062111801</v>
      </c>
      <c r="I6">
        <v>0.72098214285714202</v>
      </c>
      <c r="J6">
        <v>8.9068322981366403</v>
      </c>
    </row>
    <row r="7" spans="1:15" x14ac:dyDescent="0.3">
      <c r="A7">
        <v>0.54017857142857095</v>
      </c>
      <c r="B7">
        <v>2.02484472049689</v>
      </c>
      <c r="C7">
        <v>0.70089285714285698</v>
      </c>
      <c r="D7">
        <v>5.2298136645962696</v>
      </c>
      <c r="E7">
        <v>0.72767857142857095</v>
      </c>
      <c r="F7">
        <v>2.81987577639751</v>
      </c>
      <c r="G7">
        <v>2.8348214285714199</v>
      </c>
      <c r="H7">
        <v>2.0993788819875698</v>
      </c>
      <c r="I7">
        <v>0.62946428571428503</v>
      </c>
      <c r="J7">
        <v>8.70807453416149</v>
      </c>
    </row>
    <row r="8" spans="1:15" x14ac:dyDescent="0.3">
      <c r="A8">
        <v>0.58928571428571397</v>
      </c>
      <c r="B8">
        <v>2.0745341614906798</v>
      </c>
      <c r="C8">
        <v>0.749999999999999</v>
      </c>
      <c r="D8">
        <v>4.5838509316770102</v>
      </c>
      <c r="E8">
        <v>0.640625</v>
      </c>
      <c r="F8">
        <v>3.1677018633540301</v>
      </c>
      <c r="G8">
        <v>2.9151785714285698</v>
      </c>
      <c r="H8">
        <v>2.2732919254658301</v>
      </c>
      <c r="I8">
        <v>0.58928571428571397</v>
      </c>
      <c r="J8">
        <v>8.5590062111801206</v>
      </c>
    </row>
    <row r="9" spans="1:15" x14ac:dyDescent="0.3">
      <c r="A9">
        <v>0.85714285714285698</v>
      </c>
      <c r="B9">
        <v>3.9130434782608701</v>
      </c>
      <c r="C9">
        <v>0.81696428571428503</v>
      </c>
      <c r="D9">
        <v>4.2360248447204896</v>
      </c>
      <c r="E9">
        <v>0.70089285714285698</v>
      </c>
      <c r="F9">
        <v>3.2173913043478199</v>
      </c>
      <c r="G9">
        <v>2.9553571428571401</v>
      </c>
      <c r="H9">
        <v>2.2484472049689401</v>
      </c>
      <c r="I9">
        <v>0.65848214285714202</v>
      </c>
      <c r="J9">
        <v>7.92546583850931</v>
      </c>
    </row>
    <row r="10" spans="1:15" x14ac:dyDescent="0.3">
      <c r="A10">
        <v>1.96428571428571</v>
      </c>
      <c r="B10">
        <v>4.0869565217391299</v>
      </c>
      <c r="C10">
        <v>0.91071428571428503</v>
      </c>
      <c r="D10">
        <v>3.6397515527950302</v>
      </c>
      <c r="E10">
        <v>1.00446428571428</v>
      </c>
      <c r="F10">
        <v>1.92546583850931</v>
      </c>
      <c r="G10">
        <v>3.1294642857142798</v>
      </c>
      <c r="H10">
        <v>1.92546583850931</v>
      </c>
      <c r="I10">
        <v>0.73883928571428503</v>
      </c>
      <c r="J10">
        <v>8.4099378881987494</v>
      </c>
    </row>
    <row r="11" spans="1:15" x14ac:dyDescent="0.3">
      <c r="A11">
        <v>1.96875</v>
      </c>
      <c r="B11">
        <v>2.6956521739130399</v>
      </c>
      <c r="C11">
        <v>0.88839285714285698</v>
      </c>
      <c r="D11">
        <v>2.6459627329192501</v>
      </c>
      <c r="E11">
        <v>0.97321428571428503</v>
      </c>
      <c r="F11">
        <v>1.8012422360248399</v>
      </c>
      <c r="G11">
        <v>3.3660714285714199</v>
      </c>
      <c r="H11">
        <v>1.7515527950310501</v>
      </c>
      <c r="I11">
        <v>0.578124999999999</v>
      </c>
      <c r="J11">
        <v>7.8136645962732896</v>
      </c>
    </row>
    <row r="12" spans="1:15" x14ac:dyDescent="0.3">
      <c r="A12">
        <v>1.9598214285714199</v>
      </c>
      <c r="B12">
        <v>2.2732919254658301</v>
      </c>
      <c r="C12">
        <v>0.6875</v>
      </c>
      <c r="D12">
        <v>2.7701863354037202</v>
      </c>
      <c r="E12">
        <v>1.0223214285714199</v>
      </c>
      <c r="F12">
        <v>1.57763975155279</v>
      </c>
      <c r="G12">
        <v>3.4241071428571401</v>
      </c>
      <c r="H12">
        <v>2.0496894409937898</v>
      </c>
      <c r="I12">
        <v>0.54910714285714202</v>
      </c>
      <c r="J12">
        <v>7.3788819875776301</v>
      </c>
    </row>
    <row r="13" spans="1:15" x14ac:dyDescent="0.3">
      <c r="A13">
        <v>2.0669642857142798</v>
      </c>
      <c r="B13">
        <v>2.0745341614906798</v>
      </c>
      <c r="C13">
        <v>0.41964285714285698</v>
      </c>
      <c r="D13">
        <v>3.9627329192546501</v>
      </c>
      <c r="E13">
        <v>1</v>
      </c>
      <c r="F13">
        <v>1.05590062111801</v>
      </c>
      <c r="I13">
        <v>0.94642857142857095</v>
      </c>
      <c r="J13">
        <v>5.2173913043478199</v>
      </c>
    </row>
    <row r="14" spans="1:15" x14ac:dyDescent="0.3">
      <c r="C14">
        <v>0.36607142857142799</v>
      </c>
      <c r="D14">
        <v>4.8322981366459601</v>
      </c>
      <c r="E14">
        <v>1</v>
      </c>
      <c r="F14">
        <v>0.85714285714285898</v>
      </c>
      <c r="I14">
        <v>0.66964285714285698</v>
      </c>
      <c r="J14">
        <v>5.0559006211180098</v>
      </c>
    </row>
    <row r="15" spans="1:15" x14ac:dyDescent="0.3">
      <c r="C15">
        <v>0.29910714285714202</v>
      </c>
      <c r="D15">
        <v>5.1552795031055796</v>
      </c>
      <c r="E15">
        <v>1</v>
      </c>
      <c r="F15">
        <v>1.00621118012422</v>
      </c>
      <c r="I15">
        <v>0.77455357142857095</v>
      </c>
      <c r="J15">
        <v>4.4844720496894297</v>
      </c>
    </row>
    <row r="16" spans="1:15" x14ac:dyDescent="0.3">
      <c r="C16">
        <v>0.25892857142857101</v>
      </c>
      <c r="D16">
        <v>5.4037267080745304</v>
      </c>
      <c r="E16">
        <v>1.08928571428571</v>
      </c>
      <c r="F16">
        <v>1.60248447204969</v>
      </c>
      <c r="I16">
        <v>0.84821428571428503</v>
      </c>
      <c r="J16">
        <v>4.4099378881987503</v>
      </c>
    </row>
    <row r="17" spans="3:10" x14ac:dyDescent="0.3">
      <c r="C17">
        <v>0.223214285714285</v>
      </c>
      <c r="D17">
        <v>5.7763975155279397</v>
      </c>
      <c r="E17">
        <v>1.1160714285714199</v>
      </c>
      <c r="F17">
        <v>1.62732919254658</v>
      </c>
      <c r="I17">
        <v>0.80580357142857095</v>
      </c>
      <c r="J17">
        <v>4.0248447204968896</v>
      </c>
    </row>
    <row r="18" spans="3:10" x14ac:dyDescent="0.3">
      <c r="C18">
        <v>0.191964285714285</v>
      </c>
      <c r="D18">
        <v>5.4285714285714199</v>
      </c>
      <c r="E18">
        <v>1.1339285714285701</v>
      </c>
      <c r="F18">
        <v>1.3540372670807399</v>
      </c>
      <c r="I18">
        <v>0.86607142857142805</v>
      </c>
      <c r="J18">
        <v>4.0621118012422297</v>
      </c>
    </row>
    <row r="19" spans="3:10" x14ac:dyDescent="0.3">
      <c r="C19">
        <v>0.27678571428571402</v>
      </c>
      <c r="D19">
        <v>4.8322981366459601</v>
      </c>
      <c r="E19">
        <v>1.1004464285714199</v>
      </c>
      <c r="F19">
        <v>2.5341614906832302</v>
      </c>
      <c r="I19">
        <v>0.58928571428571397</v>
      </c>
      <c r="J19">
        <v>4.0621118012422297</v>
      </c>
    </row>
    <row r="20" spans="3:10" x14ac:dyDescent="0.3">
      <c r="C20">
        <v>0.281249999999999</v>
      </c>
      <c r="D20">
        <v>4.4099378881987503</v>
      </c>
      <c r="E20">
        <v>1.0245535714285701</v>
      </c>
      <c r="F20">
        <v>2.7204968944099299</v>
      </c>
      <c r="I20">
        <v>0.52678571428571397</v>
      </c>
      <c r="J20">
        <v>4.1987577639751503</v>
      </c>
    </row>
    <row r="21" spans="3:10" x14ac:dyDescent="0.3">
      <c r="C21">
        <v>0.187499999999999</v>
      </c>
      <c r="D21">
        <v>3.5652173913043401</v>
      </c>
      <c r="E21">
        <v>1.08928571428571</v>
      </c>
      <c r="F21">
        <v>2.9813664596273202</v>
      </c>
      <c r="I21">
        <v>0.62723214285714202</v>
      </c>
      <c r="J21">
        <v>3.7763975155279499</v>
      </c>
    </row>
    <row r="22" spans="3:10" x14ac:dyDescent="0.3">
      <c r="C22">
        <v>0.20982142857142799</v>
      </c>
      <c r="D22">
        <v>3.2919254658385002</v>
      </c>
      <c r="E22">
        <v>1.2098214285714199</v>
      </c>
      <c r="F22">
        <v>2.79503105590062</v>
      </c>
      <c r="I22">
        <v>0.60491071428571397</v>
      </c>
      <c r="J22">
        <v>2.7204968944099401</v>
      </c>
    </row>
    <row r="23" spans="3:10" x14ac:dyDescent="0.3">
      <c r="C23">
        <v>0.94196428571428503</v>
      </c>
      <c r="D23">
        <v>2.1490683229813601</v>
      </c>
      <c r="E23">
        <v>1.1741071428571399</v>
      </c>
      <c r="F23">
        <v>2.6832298136645898</v>
      </c>
      <c r="I23">
        <v>0.54910714285714202</v>
      </c>
      <c r="J23">
        <v>2.8695652173913002</v>
      </c>
    </row>
    <row r="24" spans="3:10" x14ac:dyDescent="0.3">
      <c r="C24">
        <v>0.91071428571428603</v>
      </c>
      <c r="D24">
        <v>1.5403726708074501</v>
      </c>
      <c r="E24">
        <v>1.3660714285714199</v>
      </c>
      <c r="F24">
        <v>1.4037267080745299</v>
      </c>
      <c r="I24">
        <v>0.66741071428571397</v>
      </c>
      <c r="J24">
        <v>2.3602484472049698</v>
      </c>
    </row>
    <row r="25" spans="3:10" x14ac:dyDescent="0.3">
      <c r="C25">
        <v>0.75892857142857095</v>
      </c>
      <c r="D25">
        <v>1.4285714285714199</v>
      </c>
      <c r="E25">
        <v>1.4196428571428501</v>
      </c>
      <c r="F25">
        <v>1.2298136645962701</v>
      </c>
      <c r="I25">
        <v>0.63839285714285698</v>
      </c>
      <c r="J25">
        <v>2.0621118012422301</v>
      </c>
    </row>
    <row r="26" spans="3:10" x14ac:dyDescent="0.3">
      <c r="C26">
        <v>0.81919642857142805</v>
      </c>
      <c r="D26">
        <v>1.36645962732919</v>
      </c>
      <c r="E26">
        <v>1.4352678571428501</v>
      </c>
      <c r="F26">
        <v>1.3167701863354</v>
      </c>
      <c r="I26">
        <v>0.5625</v>
      </c>
      <c r="J26">
        <v>2.2981366459627299</v>
      </c>
    </row>
    <row r="27" spans="3:10" x14ac:dyDescent="0.3">
      <c r="C27">
        <v>0.85491071428571397</v>
      </c>
      <c r="D27">
        <v>1.2795031055900601</v>
      </c>
      <c r="E27">
        <v>1.3035714285714199</v>
      </c>
      <c r="F27">
        <v>2</v>
      </c>
      <c r="I27">
        <v>2.0200892857142798</v>
      </c>
      <c r="J27">
        <v>4.9937888198757703</v>
      </c>
    </row>
    <row r="28" spans="3:10" x14ac:dyDescent="0.3">
      <c r="C28">
        <v>0.88839285714285698</v>
      </c>
      <c r="D28">
        <v>0.90683229813664901</v>
      </c>
      <c r="I28">
        <v>2.1941964285714199</v>
      </c>
      <c r="J28">
        <v>4.6459627329192497</v>
      </c>
    </row>
    <row r="29" spans="3:10" x14ac:dyDescent="0.3">
      <c r="C29">
        <v>0.79910714285714302</v>
      </c>
      <c r="D29">
        <v>0.93167701863354302</v>
      </c>
      <c r="I29">
        <v>2.2633928571428501</v>
      </c>
      <c r="J29">
        <v>4.4223602484472</v>
      </c>
    </row>
    <row r="30" spans="3:10" x14ac:dyDescent="0.3">
      <c r="C30">
        <v>1.00446428571428</v>
      </c>
      <c r="D30">
        <v>0.55900621118012594</v>
      </c>
      <c r="I30">
        <v>2.2589285714285698</v>
      </c>
      <c r="J30">
        <v>4.2111801242236</v>
      </c>
    </row>
    <row r="31" spans="3:10" x14ac:dyDescent="0.3">
      <c r="C31">
        <v>1</v>
      </c>
      <c r="D31">
        <v>0.13664596273292201</v>
      </c>
      <c r="I31">
        <v>2.52678571428571</v>
      </c>
      <c r="J31">
        <v>4.4596273291925401</v>
      </c>
    </row>
    <row r="32" spans="3:10" x14ac:dyDescent="0.3">
      <c r="C32">
        <v>1.09821428571428</v>
      </c>
      <c r="D32">
        <v>0.161490683229814</v>
      </c>
      <c r="I32">
        <v>2.4709821428571401</v>
      </c>
      <c r="J32">
        <v>5.0931677018633499</v>
      </c>
    </row>
    <row r="33" spans="3:10" x14ac:dyDescent="0.3">
      <c r="C33">
        <v>1.0602678571428501</v>
      </c>
      <c r="D33">
        <v>0.670807453416149</v>
      </c>
      <c r="I33">
        <v>2.4196428571428501</v>
      </c>
      <c r="J33">
        <v>6.1118012422360204</v>
      </c>
    </row>
    <row r="34" spans="3:10" x14ac:dyDescent="0.3">
      <c r="C34">
        <v>1.1004464285714199</v>
      </c>
      <c r="D34">
        <v>0.59627329192546696</v>
      </c>
      <c r="I34">
        <v>2.5758928571428501</v>
      </c>
      <c r="J34">
        <v>5.71428571428571</v>
      </c>
    </row>
    <row r="35" spans="3:10" x14ac:dyDescent="0.3">
      <c r="C35">
        <v>1.1227678571428501</v>
      </c>
      <c r="D35">
        <v>0.73291925465838403</v>
      </c>
      <c r="I35">
        <v>2.6808035714285698</v>
      </c>
      <c r="J35">
        <v>5.7018633540372603</v>
      </c>
    </row>
    <row r="36" spans="3:10" x14ac:dyDescent="0.3">
      <c r="C36">
        <v>1.19866071428571</v>
      </c>
      <c r="D36">
        <v>0.64596273291925599</v>
      </c>
      <c r="I36">
        <v>2.71875</v>
      </c>
      <c r="J36">
        <v>6.3726708074534102</v>
      </c>
    </row>
    <row r="37" spans="3:10" x14ac:dyDescent="0.3">
      <c r="C37">
        <v>1</v>
      </c>
      <c r="D37">
        <v>0.98136645962733104</v>
      </c>
      <c r="I37">
        <v>2.9977678571428501</v>
      </c>
      <c r="J37">
        <v>5.2670807453416097</v>
      </c>
    </row>
    <row r="38" spans="3:10" x14ac:dyDescent="0.3">
      <c r="C38">
        <v>1.03571428571428</v>
      </c>
      <c r="D38">
        <v>1.05590062111801</v>
      </c>
      <c r="I38">
        <v>2.9620535714285698</v>
      </c>
      <c r="J38">
        <v>4.7826086956521703</v>
      </c>
    </row>
    <row r="39" spans="3:10" x14ac:dyDescent="0.3">
      <c r="C39">
        <v>1.0758928571428501</v>
      </c>
      <c r="D39">
        <v>1.7018633540372601</v>
      </c>
      <c r="I39">
        <v>3.0245535714285698</v>
      </c>
      <c r="J39">
        <v>4.8074534161490599</v>
      </c>
    </row>
    <row r="40" spans="3:10" x14ac:dyDescent="0.3">
      <c r="C40">
        <v>1.21428571428571</v>
      </c>
      <c r="D40">
        <v>1.7763975155279501</v>
      </c>
      <c r="I40">
        <v>3.0334821428571401</v>
      </c>
      <c r="J40">
        <v>4.4844720496894297</v>
      </c>
    </row>
    <row r="41" spans="3:10" x14ac:dyDescent="0.3">
      <c r="C41">
        <v>1.1875</v>
      </c>
      <c r="D41">
        <v>1.3788819875776399</v>
      </c>
      <c r="I41">
        <v>3.05803571428571</v>
      </c>
      <c r="J41">
        <v>4.2236024844720497</v>
      </c>
    </row>
    <row r="42" spans="3:10" x14ac:dyDescent="0.3">
      <c r="C42">
        <v>1.09374999999999</v>
      </c>
      <c r="D42">
        <v>1.2049689440993701</v>
      </c>
      <c r="I42">
        <v>3.2232142857142798</v>
      </c>
      <c r="J42">
        <v>4.1987577639751503</v>
      </c>
    </row>
    <row r="43" spans="3:10" x14ac:dyDescent="0.3">
      <c r="C43">
        <v>1.0848214285714199</v>
      </c>
      <c r="D43">
        <v>0.95652173913043703</v>
      </c>
    </row>
    <row r="44" spans="3:10" x14ac:dyDescent="0.3">
      <c r="C44">
        <v>1.3125</v>
      </c>
      <c r="D44">
        <v>2.0496894409937898</v>
      </c>
    </row>
    <row r="45" spans="3:10" x14ac:dyDescent="0.3">
      <c r="C45">
        <v>1.3214285714285701</v>
      </c>
      <c r="D45">
        <v>1.90062111801242</v>
      </c>
    </row>
    <row r="46" spans="3:10" x14ac:dyDescent="0.3">
      <c r="C46">
        <v>1.53124999999999</v>
      </c>
      <c r="D46">
        <v>2.4223602484472</v>
      </c>
    </row>
    <row r="47" spans="3:10" x14ac:dyDescent="0.3">
      <c r="C47">
        <v>1.8616071428571399</v>
      </c>
      <c r="D47">
        <v>2.3229813664596199</v>
      </c>
    </row>
    <row r="48" spans="3:10" x14ac:dyDescent="0.3">
      <c r="C48">
        <v>2.4419642857142798</v>
      </c>
      <c r="D48">
        <v>1.57763975155279</v>
      </c>
    </row>
    <row r="49" spans="3:4" x14ac:dyDescent="0.3">
      <c r="C49">
        <v>2.4866071428571401</v>
      </c>
      <c r="D49">
        <v>1.7018633540372701</v>
      </c>
    </row>
    <row r="50" spans="3:4" x14ac:dyDescent="0.3">
      <c r="C50">
        <v>3.3035714285714199</v>
      </c>
      <c r="D50">
        <v>1.0434782608695601</v>
      </c>
    </row>
    <row r="51" spans="3:4" x14ac:dyDescent="0.3">
      <c r="C51">
        <v>3.703125</v>
      </c>
      <c r="D51">
        <v>1.1304347826087</v>
      </c>
    </row>
    <row r="52" spans="3:4" x14ac:dyDescent="0.3">
      <c r="C52">
        <v>3.8058035714285698</v>
      </c>
      <c r="D52">
        <v>0.93167701863354302</v>
      </c>
    </row>
    <row r="53" spans="3:4" x14ac:dyDescent="0.3">
      <c r="C53">
        <v>3.90625</v>
      </c>
      <c r="D53">
        <v>0.91925465838509401</v>
      </c>
    </row>
    <row r="54" spans="3:4" x14ac:dyDescent="0.3">
      <c r="C54">
        <v>0.31696428571428498</v>
      </c>
      <c r="D54">
        <v>1.29192546583851</v>
      </c>
    </row>
    <row r="55" spans="3:4" x14ac:dyDescent="0.3">
      <c r="C55">
        <v>0.39732142857142799</v>
      </c>
      <c r="D55">
        <v>1.0931677018633501</v>
      </c>
    </row>
    <row r="56" spans="3:4" x14ac:dyDescent="0.3">
      <c r="C56">
        <v>0.38839285714285698</v>
      </c>
      <c r="D56">
        <v>0.91925465838509601</v>
      </c>
    </row>
  </sheetData>
  <mergeCells count="5">
    <mergeCell ref="I1:J1"/>
    <mergeCell ref="A1:B1"/>
    <mergeCell ref="C1:D1"/>
    <mergeCell ref="E1:F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E7613-31EB-4B72-ACA1-8D31AEE84C74}">
  <dimension ref="A1:P48"/>
  <sheetViews>
    <sheetView workbookViewId="0">
      <selection activeCell="L10" sqref="L10"/>
    </sheetView>
  </sheetViews>
  <sheetFormatPr defaultRowHeight="14.4" x14ac:dyDescent="0.3"/>
  <cols>
    <col min="8" max="8" width="11.5546875" bestFit="1" customWidth="1"/>
    <col min="9" max="9" width="10.5546875" bestFit="1" customWidth="1"/>
    <col min="12" max="12" width="12" bestFit="1" customWidth="1"/>
  </cols>
  <sheetData>
    <row r="1" spans="1:16" ht="15" customHeight="1" thickBot="1" x14ac:dyDescent="0.35">
      <c r="D1" s="11" t="s">
        <v>20</v>
      </c>
      <c r="E1" s="20" t="s">
        <v>157</v>
      </c>
      <c r="F1" s="23"/>
      <c r="H1" s="13"/>
      <c r="M1" s="13"/>
      <c r="P1" s="13"/>
    </row>
    <row r="2" spans="1:16" ht="43.8" customHeight="1" thickBot="1" x14ac:dyDescent="0.35">
      <c r="A2" s="17" t="s">
        <v>169</v>
      </c>
      <c r="B2" s="17" t="s">
        <v>168</v>
      </c>
      <c r="C2" s="17" t="s">
        <v>208</v>
      </c>
      <c r="D2" s="12" t="s">
        <v>201</v>
      </c>
      <c r="E2" s="21"/>
      <c r="F2" s="17" t="s">
        <v>207</v>
      </c>
      <c r="G2" s="22" t="s">
        <v>202</v>
      </c>
      <c r="H2" s="13" t="s">
        <v>203</v>
      </c>
      <c r="I2" s="22" t="s">
        <v>211</v>
      </c>
      <c r="M2" s="14"/>
      <c r="P2" s="14"/>
    </row>
    <row r="3" spans="1:16" x14ac:dyDescent="0.3">
      <c r="A3" s="14" t="s">
        <v>156</v>
      </c>
      <c r="B3" s="14"/>
      <c r="C3" s="14"/>
      <c r="D3" s="14"/>
      <c r="E3" s="14"/>
      <c r="F3" s="14"/>
      <c r="H3" s="14"/>
      <c r="J3" t="s">
        <v>205</v>
      </c>
      <c r="K3" t="s">
        <v>209</v>
      </c>
      <c r="L3" t="s">
        <v>210</v>
      </c>
      <c r="M3" s="13"/>
      <c r="P3" s="13"/>
    </row>
    <row r="4" spans="1:16" ht="15.6" x14ac:dyDescent="0.3">
      <c r="A4" s="15" t="s">
        <v>170</v>
      </c>
      <c r="B4" s="18">
        <v>22317</v>
      </c>
      <c r="C4" s="18">
        <v>64228</v>
      </c>
      <c r="D4" s="15">
        <v>5.2</v>
      </c>
      <c r="E4" s="15">
        <v>49</v>
      </c>
      <c r="F4" s="15">
        <v>0.33</v>
      </c>
      <c r="G4">
        <f t="shared" ref="G4:G12" si="0">D4*B4</f>
        <v>116048.40000000001</v>
      </c>
      <c r="H4" s="13">
        <f>SUM(G4:G12)/SUM(B4:B12)</f>
        <v>3.9896785364751941</v>
      </c>
      <c r="I4" s="13">
        <f>F4*B4</f>
        <v>7364.6100000000006</v>
      </c>
      <c r="J4" t="s">
        <v>148</v>
      </c>
      <c r="K4">
        <f>SUM(G4:G12,G42)/SUM(B42,B4:B12)</f>
        <v>3.3246695908947568</v>
      </c>
      <c r="L4">
        <f>SUM(I4:I12,I42)/SUM(B4:B12,B42)</f>
        <v>0.95435901111397814</v>
      </c>
      <c r="M4" s="13"/>
      <c r="P4" s="13"/>
    </row>
    <row r="5" spans="1:16" x14ac:dyDescent="0.3">
      <c r="A5" s="15" t="s">
        <v>171</v>
      </c>
      <c r="B5" s="18">
        <v>10232</v>
      </c>
      <c r="C5" s="18">
        <v>95130</v>
      </c>
      <c r="D5" s="15">
        <v>2.2999999999999998</v>
      </c>
      <c r="E5" s="15">
        <v>42.3</v>
      </c>
      <c r="F5" s="15">
        <v>0.98</v>
      </c>
      <c r="G5">
        <f t="shared" si="0"/>
        <v>23533.599999999999</v>
      </c>
      <c r="H5" s="13"/>
      <c r="I5" s="13">
        <f t="shared" ref="I5:I44" si="1">F5*B5</f>
        <v>10027.36</v>
      </c>
      <c r="J5" t="s">
        <v>149</v>
      </c>
      <c r="K5">
        <f>H36</f>
        <v>8.5</v>
      </c>
      <c r="M5" s="13"/>
      <c r="P5" s="13"/>
    </row>
    <row r="6" spans="1:16" x14ac:dyDescent="0.3">
      <c r="A6" s="15" t="s">
        <v>172</v>
      </c>
      <c r="B6" s="15">
        <v>1530</v>
      </c>
      <c r="C6" s="18">
        <v>19446</v>
      </c>
      <c r="D6" s="15">
        <v>1.7</v>
      </c>
      <c r="E6" s="15">
        <v>33</v>
      </c>
      <c r="F6" s="15">
        <v>1.85</v>
      </c>
      <c r="G6">
        <f t="shared" si="0"/>
        <v>2601</v>
      </c>
      <c r="H6" s="13"/>
      <c r="I6" s="13">
        <f t="shared" si="1"/>
        <v>2830.5</v>
      </c>
      <c r="J6" t="s">
        <v>150</v>
      </c>
      <c r="K6">
        <f>SUM(G32,G38)/SUM(B38,B32)</f>
        <v>0.64784280222127288</v>
      </c>
      <c r="M6" s="13"/>
      <c r="O6" s="13"/>
      <c r="P6" s="13"/>
    </row>
    <row r="7" spans="1:16" x14ac:dyDescent="0.3">
      <c r="A7" s="15" t="s">
        <v>173</v>
      </c>
      <c r="B7" s="15">
        <v>5787</v>
      </c>
      <c r="C7" s="18">
        <v>222261</v>
      </c>
      <c r="D7" s="15">
        <v>2.1</v>
      </c>
      <c r="E7" s="15">
        <v>19.5</v>
      </c>
      <c r="F7" s="15">
        <v>3.21</v>
      </c>
      <c r="G7">
        <f t="shared" si="0"/>
        <v>12152.7</v>
      </c>
      <c r="H7" s="13"/>
      <c r="I7" s="13">
        <f t="shared" si="1"/>
        <v>18576.27</v>
      </c>
      <c r="J7" t="s">
        <v>151</v>
      </c>
      <c r="K7">
        <f>SUM(G16:G17,G44)/SUM(B44,B16:B17)</f>
        <v>2.5891459768620821</v>
      </c>
      <c r="L7">
        <f>SUM(I16:I17,I44)/SUM(B44,B16:B17)</f>
        <v>0.53340409363157315</v>
      </c>
      <c r="M7" s="13"/>
      <c r="O7" s="14"/>
      <c r="P7" s="13"/>
    </row>
    <row r="8" spans="1:16" x14ac:dyDescent="0.3">
      <c r="A8" s="15" t="s">
        <v>174</v>
      </c>
      <c r="B8" s="15">
        <v>5290</v>
      </c>
      <c r="C8" s="18">
        <v>40678</v>
      </c>
      <c r="D8" s="15">
        <v>4.0999999999999996</v>
      </c>
      <c r="E8" s="15">
        <v>74</v>
      </c>
      <c r="F8" s="15">
        <v>0.78</v>
      </c>
      <c r="G8">
        <f t="shared" si="0"/>
        <v>21688.999999999996</v>
      </c>
      <c r="H8" s="13"/>
      <c r="I8" s="13">
        <f t="shared" si="1"/>
        <v>4126.2</v>
      </c>
      <c r="J8" t="s">
        <v>152</v>
      </c>
      <c r="M8" s="13"/>
      <c r="O8" s="13"/>
      <c r="P8" s="13"/>
    </row>
    <row r="9" spans="1:16" x14ac:dyDescent="0.3">
      <c r="A9" s="15" t="s">
        <v>175</v>
      </c>
      <c r="B9" s="15">
        <v>7841</v>
      </c>
      <c r="C9" s="18">
        <v>136827</v>
      </c>
      <c r="D9" s="15">
        <v>5</v>
      </c>
      <c r="E9" s="15">
        <v>46.6</v>
      </c>
      <c r="F9" s="15">
        <v>2.46</v>
      </c>
      <c r="G9">
        <f t="shared" si="0"/>
        <v>39205</v>
      </c>
      <c r="H9" s="13"/>
      <c r="I9" s="13">
        <f t="shared" si="1"/>
        <v>19288.86</v>
      </c>
      <c r="J9" t="s">
        <v>153</v>
      </c>
      <c r="K9">
        <f>H19</f>
        <v>2.306767099117335</v>
      </c>
      <c r="L9">
        <f>SUM(I19:I30)/SUM(B19:B30)</f>
        <v>0.93089131431753602</v>
      </c>
      <c r="M9" s="13"/>
      <c r="O9" s="13"/>
      <c r="P9" s="13"/>
    </row>
    <row r="10" spans="1:16" x14ac:dyDescent="0.3">
      <c r="A10" s="15" t="s">
        <v>176</v>
      </c>
      <c r="B10" s="15">
        <v>8038</v>
      </c>
      <c r="C10" s="18">
        <v>104241</v>
      </c>
      <c r="D10" s="15">
        <v>2.2000000000000002</v>
      </c>
      <c r="E10" s="15">
        <v>39.799999999999997</v>
      </c>
      <c r="F10" s="15">
        <v>1.54</v>
      </c>
      <c r="G10">
        <f t="shared" si="0"/>
        <v>17683.600000000002</v>
      </c>
      <c r="H10" s="13"/>
      <c r="I10" s="13">
        <f t="shared" si="1"/>
        <v>12378.52</v>
      </c>
      <c r="J10" t="s">
        <v>205</v>
      </c>
      <c r="K10">
        <f>SUM(G4:G44)/SUM(B4:B44)</f>
        <v>2.3616749530351293</v>
      </c>
      <c r="L10">
        <f>SUM(I4:I44)/SUM(B4:B44)</f>
        <v>0.86920063550781335</v>
      </c>
      <c r="M10" s="13"/>
      <c r="O10" s="13"/>
      <c r="P10" s="13"/>
    </row>
    <row r="11" spans="1:16" x14ac:dyDescent="0.3">
      <c r="A11" s="15" t="s">
        <v>177</v>
      </c>
      <c r="B11" s="15">
        <v>760</v>
      </c>
      <c r="C11" s="15">
        <v>1985</v>
      </c>
      <c r="D11" s="15">
        <v>1.2</v>
      </c>
      <c r="E11" s="15">
        <v>1046.9000000000001</v>
      </c>
      <c r="F11" s="15">
        <v>0.36</v>
      </c>
      <c r="G11">
        <f t="shared" si="0"/>
        <v>912</v>
      </c>
      <c r="H11" s="13"/>
      <c r="I11" s="13">
        <f t="shared" si="1"/>
        <v>273.59999999999997</v>
      </c>
      <c r="M11" s="13"/>
      <c r="O11" s="13"/>
      <c r="P11" s="13"/>
    </row>
    <row r="12" spans="1:16" x14ac:dyDescent="0.3">
      <c r="A12" s="15" t="s">
        <v>178</v>
      </c>
      <c r="B12" s="18">
        <v>17903</v>
      </c>
      <c r="C12" s="18">
        <v>30519</v>
      </c>
      <c r="D12" s="15">
        <v>4.7</v>
      </c>
      <c r="E12" s="15">
        <v>161.1</v>
      </c>
      <c r="F12" s="15">
        <v>0.24</v>
      </c>
      <c r="G12">
        <f t="shared" si="0"/>
        <v>84144.1</v>
      </c>
      <c r="H12" s="13"/>
      <c r="I12" s="13">
        <f t="shared" si="1"/>
        <v>4296.72</v>
      </c>
      <c r="M12" s="14"/>
      <c r="O12" s="13"/>
      <c r="P12" s="14"/>
    </row>
    <row r="13" spans="1:16" x14ac:dyDescent="0.3">
      <c r="A13" s="14" t="s">
        <v>158</v>
      </c>
      <c r="B13" s="14"/>
      <c r="C13" s="14"/>
      <c r="D13" s="14"/>
      <c r="E13" s="14"/>
      <c r="F13" s="14"/>
      <c r="H13" s="14"/>
      <c r="I13" s="13">
        <f t="shared" si="1"/>
        <v>0</v>
      </c>
      <c r="M13" s="13"/>
      <c r="O13" s="13"/>
      <c r="P13" s="13"/>
    </row>
    <row r="14" spans="1:16" x14ac:dyDescent="0.3">
      <c r="A14" s="15" t="s">
        <v>179</v>
      </c>
      <c r="B14" s="18">
        <v>36127</v>
      </c>
      <c r="C14" s="18">
        <v>174078</v>
      </c>
      <c r="D14" s="16"/>
      <c r="E14" s="15">
        <v>91.3</v>
      </c>
      <c r="F14" s="15">
        <v>0.55000000000000004</v>
      </c>
      <c r="H14" s="13"/>
      <c r="I14" s="13">
        <f t="shared" si="1"/>
        <v>19869.850000000002</v>
      </c>
      <c r="M14" s="14"/>
      <c r="O14" s="13"/>
      <c r="P14" s="14"/>
    </row>
    <row r="15" spans="1:16" x14ac:dyDescent="0.3">
      <c r="A15" s="14" t="s">
        <v>159</v>
      </c>
      <c r="B15" s="14"/>
      <c r="C15" s="14"/>
      <c r="D15" s="14"/>
      <c r="E15" s="14"/>
      <c r="F15" s="14"/>
      <c r="H15" s="14"/>
      <c r="I15" s="13">
        <f t="shared" si="1"/>
        <v>0</v>
      </c>
      <c r="M15" s="13"/>
      <c r="O15" s="13"/>
      <c r="P15" s="13"/>
    </row>
    <row r="16" spans="1:16" x14ac:dyDescent="0.3">
      <c r="A16" s="15" t="s">
        <v>180</v>
      </c>
      <c r="B16" s="18">
        <v>48882</v>
      </c>
      <c r="C16" s="18">
        <v>164827</v>
      </c>
      <c r="D16" s="15">
        <v>0.9</v>
      </c>
      <c r="E16" s="15">
        <v>135.4</v>
      </c>
      <c r="F16" s="15">
        <v>0.4</v>
      </c>
      <c r="G16">
        <f>D16*B16</f>
        <v>43993.8</v>
      </c>
      <c r="H16" s="13">
        <f>SUM(G16:G17)/SUM(B16:B17)</f>
        <v>0.96684588860966636</v>
      </c>
      <c r="I16" s="13">
        <f t="shared" si="1"/>
        <v>19552.8</v>
      </c>
      <c r="M16" s="13"/>
      <c r="O16" s="13"/>
      <c r="P16" s="13"/>
    </row>
    <row r="17" spans="1:16" x14ac:dyDescent="0.3">
      <c r="A17" s="15" t="s">
        <v>181</v>
      </c>
      <c r="B17" s="15">
        <v>2451</v>
      </c>
      <c r="C17" s="18">
        <v>87009</v>
      </c>
      <c r="D17" s="15">
        <v>2.2999999999999998</v>
      </c>
      <c r="E17" s="15">
        <v>76.7</v>
      </c>
      <c r="F17" s="15">
        <v>2.0699999999999998</v>
      </c>
      <c r="G17">
        <f>D17*B17</f>
        <v>5637.2999999999993</v>
      </c>
      <c r="H17" s="13"/>
      <c r="I17" s="13">
        <f t="shared" si="1"/>
        <v>5073.57</v>
      </c>
      <c r="M17" s="14"/>
      <c r="O17" s="14"/>
      <c r="P17" s="14"/>
    </row>
    <row r="18" spans="1:16" x14ac:dyDescent="0.3">
      <c r="A18" s="14" t="s">
        <v>160</v>
      </c>
      <c r="B18" s="14"/>
      <c r="C18" s="14"/>
      <c r="D18" s="14"/>
      <c r="E18" s="14"/>
      <c r="F18" s="14"/>
      <c r="H18" s="14"/>
      <c r="I18" s="13">
        <f t="shared" si="1"/>
        <v>0</v>
      </c>
      <c r="M18" s="13"/>
      <c r="O18" s="13"/>
      <c r="P18" s="13"/>
    </row>
    <row r="19" spans="1:16" x14ac:dyDescent="0.3">
      <c r="A19" s="15" t="s">
        <v>182</v>
      </c>
      <c r="B19" s="18">
        <v>23446</v>
      </c>
      <c r="C19" s="18">
        <v>226932</v>
      </c>
      <c r="D19" s="15">
        <v>1</v>
      </c>
      <c r="E19" s="15">
        <v>99.4</v>
      </c>
      <c r="F19" s="15">
        <v>1.05</v>
      </c>
      <c r="G19">
        <f t="shared" ref="G19:G24" si="2">D19*B19</f>
        <v>23446</v>
      </c>
      <c r="H19" s="13">
        <f>SUM(G19:G24,G26:G30)/SUM(B19:B24,B26:B30)</f>
        <v>2.306767099117335</v>
      </c>
      <c r="I19" s="13">
        <f t="shared" si="1"/>
        <v>24618.3</v>
      </c>
      <c r="M19" s="13"/>
      <c r="O19" s="14"/>
      <c r="P19" s="13"/>
    </row>
    <row r="20" spans="1:16" x14ac:dyDescent="0.3">
      <c r="A20" s="15" t="s">
        <v>183</v>
      </c>
      <c r="B20" s="18">
        <v>126120</v>
      </c>
      <c r="C20" s="18">
        <v>888618</v>
      </c>
      <c r="D20" s="15">
        <v>3.1</v>
      </c>
      <c r="E20" s="15">
        <v>53.3</v>
      </c>
      <c r="F20" s="15">
        <v>0.83</v>
      </c>
      <c r="G20">
        <f t="shared" si="2"/>
        <v>390972</v>
      </c>
      <c r="H20" s="13"/>
      <c r="I20" s="13">
        <f t="shared" si="1"/>
        <v>104679.59999999999</v>
      </c>
      <c r="M20" s="13"/>
      <c r="O20" s="13"/>
      <c r="P20" s="13"/>
    </row>
    <row r="21" spans="1:16" x14ac:dyDescent="0.3">
      <c r="A21" s="15" t="s">
        <v>184</v>
      </c>
      <c r="B21" s="18">
        <v>44422</v>
      </c>
      <c r="C21" s="18">
        <v>479263</v>
      </c>
      <c r="D21" s="15">
        <v>2.5</v>
      </c>
      <c r="E21" s="15">
        <v>31.9</v>
      </c>
      <c r="F21" s="15">
        <v>1.1200000000000001</v>
      </c>
      <c r="G21">
        <f t="shared" si="2"/>
        <v>111055</v>
      </c>
      <c r="H21" s="13"/>
      <c r="I21" s="13">
        <f t="shared" si="1"/>
        <v>49752.640000000007</v>
      </c>
      <c r="M21" s="13"/>
      <c r="O21" s="13"/>
      <c r="P21" s="13"/>
    </row>
    <row r="22" spans="1:16" x14ac:dyDescent="0.3">
      <c r="A22" s="15" t="s">
        <v>185</v>
      </c>
      <c r="B22" s="15">
        <v>7995</v>
      </c>
      <c r="C22" s="18">
        <v>62626</v>
      </c>
      <c r="D22" s="15">
        <v>2</v>
      </c>
      <c r="E22" s="15">
        <v>48.2</v>
      </c>
      <c r="F22" s="15">
        <v>1</v>
      </c>
      <c r="G22">
        <f t="shared" si="2"/>
        <v>15990</v>
      </c>
      <c r="H22" s="13"/>
      <c r="I22" s="13">
        <f t="shared" si="1"/>
        <v>7995</v>
      </c>
      <c r="M22" s="13"/>
      <c r="O22" s="14"/>
      <c r="P22" s="13"/>
    </row>
    <row r="23" spans="1:16" x14ac:dyDescent="0.3">
      <c r="A23" s="15" t="s">
        <v>186</v>
      </c>
      <c r="B23" s="18">
        <v>44053</v>
      </c>
      <c r="C23" s="18">
        <v>409692</v>
      </c>
      <c r="D23" s="15">
        <v>1.4</v>
      </c>
      <c r="E23" s="15">
        <v>139.69999999999999</v>
      </c>
      <c r="F23" s="15">
        <v>1</v>
      </c>
      <c r="G23">
        <f t="shared" si="2"/>
        <v>61674.2</v>
      </c>
      <c r="H23" s="13"/>
      <c r="I23" s="13">
        <f t="shared" si="1"/>
        <v>44053</v>
      </c>
      <c r="M23" s="13"/>
      <c r="O23" s="13"/>
      <c r="P23" s="13"/>
    </row>
    <row r="24" spans="1:16" x14ac:dyDescent="0.3">
      <c r="A24" s="15" t="s">
        <v>187</v>
      </c>
      <c r="B24" s="18">
        <v>116425</v>
      </c>
      <c r="C24" s="18">
        <v>1242644</v>
      </c>
      <c r="D24" s="15">
        <v>1.7</v>
      </c>
      <c r="E24" s="15">
        <v>52.5</v>
      </c>
      <c r="F24" s="15">
        <v>1.25</v>
      </c>
      <c r="G24">
        <f t="shared" si="2"/>
        <v>197922.5</v>
      </c>
      <c r="H24" s="13"/>
      <c r="I24" s="13">
        <f t="shared" si="1"/>
        <v>145531.25</v>
      </c>
      <c r="M24" s="13"/>
      <c r="O24" s="13"/>
      <c r="P24" s="13"/>
    </row>
    <row r="25" spans="1:16" x14ac:dyDescent="0.3">
      <c r="A25" s="15" t="s">
        <v>188</v>
      </c>
      <c r="B25" s="18">
        <v>41834</v>
      </c>
      <c r="C25" s="18">
        <v>65937</v>
      </c>
      <c r="D25" s="16"/>
      <c r="E25" s="15">
        <v>75.5</v>
      </c>
      <c r="F25" s="15">
        <v>0.31</v>
      </c>
      <c r="H25" s="13"/>
      <c r="I25" s="13">
        <f t="shared" si="1"/>
        <v>12968.539999999999</v>
      </c>
      <c r="M25" s="13"/>
      <c r="O25" s="13"/>
      <c r="P25" s="13"/>
    </row>
    <row r="26" spans="1:16" x14ac:dyDescent="0.3">
      <c r="A26" s="15" t="s">
        <v>189</v>
      </c>
      <c r="B26" s="18">
        <v>20469</v>
      </c>
      <c r="C26" s="18">
        <v>228300</v>
      </c>
      <c r="D26" s="15">
        <v>1.1000000000000001</v>
      </c>
      <c r="E26" s="15">
        <v>80.7</v>
      </c>
      <c r="F26" s="15">
        <v>1.06</v>
      </c>
      <c r="G26">
        <f>D26*B26</f>
        <v>22515.9</v>
      </c>
      <c r="H26" s="13"/>
      <c r="I26" s="13">
        <f t="shared" si="1"/>
        <v>21697.14</v>
      </c>
      <c r="M26" s="13"/>
      <c r="O26" s="13"/>
      <c r="P26" s="13"/>
    </row>
    <row r="27" spans="1:16" ht="15.6" x14ac:dyDescent="0.3">
      <c r="A27" s="15" t="s">
        <v>190</v>
      </c>
      <c r="B27" s="18">
        <v>14924</v>
      </c>
      <c r="C27" s="18">
        <v>89957</v>
      </c>
      <c r="D27" s="15">
        <v>3.1</v>
      </c>
      <c r="E27" s="15">
        <v>226.5</v>
      </c>
      <c r="F27" s="15">
        <v>0.69</v>
      </c>
      <c r="G27">
        <f>D27*B27</f>
        <v>46264.4</v>
      </c>
      <c r="H27" s="13"/>
      <c r="I27" s="13">
        <f t="shared" si="1"/>
        <v>10297.56</v>
      </c>
      <c r="M27" s="13"/>
      <c r="O27" s="13"/>
      <c r="P27" s="13"/>
    </row>
    <row r="28" spans="1:16" x14ac:dyDescent="0.3">
      <c r="A28" s="15" t="s">
        <v>191</v>
      </c>
      <c r="B28" s="18">
        <v>14418</v>
      </c>
      <c r="C28" s="18">
        <v>61093</v>
      </c>
      <c r="D28" s="15">
        <v>2.2999999999999998</v>
      </c>
      <c r="E28" s="15">
        <v>46.6</v>
      </c>
      <c r="F28" s="15">
        <v>0.56000000000000005</v>
      </c>
      <c r="G28">
        <f>D28*B28</f>
        <v>33161.399999999994</v>
      </c>
      <c r="H28" s="13"/>
      <c r="I28" s="13">
        <f t="shared" si="1"/>
        <v>8074.0800000000008</v>
      </c>
      <c r="M28" s="13"/>
      <c r="O28" s="13"/>
      <c r="P28" s="13"/>
    </row>
    <row r="29" spans="1:16" x14ac:dyDescent="0.3">
      <c r="A29" s="15" t="s">
        <v>192</v>
      </c>
      <c r="B29" s="18">
        <v>16704</v>
      </c>
      <c r="C29" s="18">
        <v>74379</v>
      </c>
      <c r="D29" s="15">
        <v>3.5</v>
      </c>
      <c r="E29" s="15">
        <v>321.3</v>
      </c>
      <c r="F29" s="15">
        <v>0.59</v>
      </c>
      <c r="G29">
        <f>D29*B29</f>
        <v>58464</v>
      </c>
      <c r="H29" s="13"/>
      <c r="I29" s="13">
        <f t="shared" si="1"/>
        <v>9855.3599999999988</v>
      </c>
      <c r="M29" s="13"/>
      <c r="O29" s="13"/>
      <c r="P29" s="13"/>
    </row>
    <row r="30" spans="1:16" ht="15.6" x14ac:dyDescent="0.3">
      <c r="A30" s="15" t="s">
        <v>193</v>
      </c>
      <c r="B30" s="18">
        <v>17626</v>
      </c>
      <c r="C30" s="18">
        <v>85000</v>
      </c>
      <c r="D30" s="15">
        <v>3.9</v>
      </c>
      <c r="E30" s="15">
        <v>21.9</v>
      </c>
      <c r="F30" s="15">
        <v>0.86</v>
      </c>
      <c r="G30">
        <f>D30*B30</f>
        <v>68741.399999999994</v>
      </c>
      <c r="H30" s="13"/>
      <c r="I30" s="13">
        <f t="shared" si="1"/>
        <v>15158.36</v>
      </c>
      <c r="M30" s="14"/>
      <c r="O30" s="13"/>
      <c r="P30" s="14"/>
    </row>
    <row r="31" spans="1:16" x14ac:dyDescent="0.3">
      <c r="A31" s="14" t="s">
        <v>161</v>
      </c>
      <c r="B31" s="14"/>
      <c r="C31" s="14"/>
      <c r="D31" s="14"/>
      <c r="E31" s="14"/>
      <c r="F31" s="14"/>
      <c r="H31" s="14"/>
      <c r="I31" s="13">
        <f t="shared" si="1"/>
        <v>0</v>
      </c>
      <c r="M31" s="13"/>
      <c r="O31" s="13"/>
      <c r="P31" s="13"/>
    </row>
    <row r="32" spans="1:16" x14ac:dyDescent="0.3">
      <c r="A32" s="15" t="s">
        <v>194</v>
      </c>
      <c r="B32" s="15">
        <v>1374</v>
      </c>
      <c r="C32" s="18">
        <v>16650</v>
      </c>
      <c r="D32" s="15">
        <v>0.4</v>
      </c>
      <c r="E32" s="15">
        <v>211</v>
      </c>
      <c r="F32" s="15">
        <v>1.08</v>
      </c>
      <c r="G32">
        <f>D32*B32</f>
        <v>549.6</v>
      </c>
      <c r="H32" s="13">
        <f>D32</f>
        <v>0.4</v>
      </c>
      <c r="I32" s="13">
        <f t="shared" si="1"/>
        <v>1483.92</v>
      </c>
      <c r="M32" s="14"/>
      <c r="O32" s="13"/>
      <c r="P32" s="14"/>
    </row>
    <row r="33" spans="1:16" x14ac:dyDescent="0.3">
      <c r="A33" s="14" t="s">
        <v>162</v>
      </c>
      <c r="B33" s="14"/>
      <c r="C33" s="14"/>
      <c r="D33" s="14"/>
      <c r="E33" s="14"/>
      <c r="F33" s="14"/>
      <c r="H33" s="14"/>
      <c r="I33" s="13">
        <f t="shared" si="1"/>
        <v>0</v>
      </c>
      <c r="M33" s="13"/>
      <c r="O33" s="13"/>
      <c r="P33" s="13"/>
    </row>
    <row r="34" spans="1:16" x14ac:dyDescent="0.3">
      <c r="A34" s="15" t="s">
        <v>195</v>
      </c>
      <c r="B34" s="15">
        <v>3646</v>
      </c>
      <c r="C34" s="18">
        <v>53370</v>
      </c>
      <c r="D34" s="15">
        <v>2.8</v>
      </c>
      <c r="E34" s="15">
        <v>34</v>
      </c>
      <c r="F34" s="15">
        <v>1.99</v>
      </c>
      <c r="G34">
        <f>D34*B34</f>
        <v>10208.799999999999</v>
      </c>
      <c r="H34" s="13">
        <f>D34</f>
        <v>2.8</v>
      </c>
      <c r="I34" s="13">
        <f t="shared" si="1"/>
        <v>7255.54</v>
      </c>
      <c r="M34" s="14"/>
      <c r="O34" s="13"/>
      <c r="P34" s="14"/>
    </row>
    <row r="35" spans="1:16" x14ac:dyDescent="0.3">
      <c r="A35" s="14" t="s">
        <v>163</v>
      </c>
      <c r="B35" s="14"/>
      <c r="C35" s="14"/>
      <c r="D35" s="14"/>
      <c r="E35" s="14"/>
      <c r="F35" s="14"/>
      <c r="H35" s="14"/>
      <c r="I35" s="13">
        <f t="shared" si="1"/>
        <v>0</v>
      </c>
      <c r="M35" s="13"/>
      <c r="O35" s="14"/>
      <c r="P35" s="13"/>
    </row>
    <row r="36" spans="1:16" x14ac:dyDescent="0.3">
      <c r="A36" s="15" t="s">
        <v>196</v>
      </c>
      <c r="B36" s="18">
        <v>16932</v>
      </c>
      <c r="C36" s="18">
        <v>77656</v>
      </c>
      <c r="D36" s="15">
        <v>8.5</v>
      </c>
      <c r="E36" s="15">
        <v>94.4</v>
      </c>
      <c r="F36" s="15">
        <v>0.61</v>
      </c>
      <c r="G36">
        <f>D36*B36</f>
        <v>143922</v>
      </c>
      <c r="H36" s="13">
        <f>D36</f>
        <v>8.5</v>
      </c>
      <c r="I36" s="13">
        <f t="shared" si="1"/>
        <v>10328.52</v>
      </c>
      <c r="M36" s="14"/>
      <c r="O36" s="13"/>
      <c r="P36" s="14"/>
    </row>
    <row r="37" spans="1:16" x14ac:dyDescent="0.3">
      <c r="A37" s="14" t="s">
        <v>164</v>
      </c>
      <c r="B37" s="14"/>
      <c r="C37" s="14"/>
      <c r="D37" s="14"/>
      <c r="E37" s="14"/>
      <c r="F37" s="14"/>
      <c r="H37" s="14"/>
      <c r="I37" s="13">
        <f t="shared" si="1"/>
        <v>0</v>
      </c>
      <c r="M37" s="13"/>
      <c r="O37" s="14"/>
      <c r="P37" s="13"/>
    </row>
    <row r="38" spans="1:16" x14ac:dyDescent="0.3">
      <c r="A38" s="15" t="s">
        <v>197</v>
      </c>
      <c r="B38" s="15">
        <v>967</v>
      </c>
      <c r="C38" s="18">
        <v>30229</v>
      </c>
      <c r="D38" s="15">
        <v>1</v>
      </c>
      <c r="E38" s="15">
        <v>87.3</v>
      </c>
      <c r="F38" s="15">
        <v>3.78</v>
      </c>
      <c r="G38">
        <f>D38*B38</f>
        <v>967</v>
      </c>
      <c r="H38" s="13">
        <f>D38</f>
        <v>1</v>
      </c>
      <c r="I38" s="13">
        <f t="shared" si="1"/>
        <v>3655.2599999999998</v>
      </c>
      <c r="M38" s="14"/>
      <c r="O38" s="13"/>
      <c r="P38" s="14"/>
    </row>
    <row r="39" spans="1:16" x14ac:dyDescent="0.3">
      <c r="A39" s="14" t="s">
        <v>165</v>
      </c>
      <c r="B39" s="14"/>
      <c r="C39" s="14"/>
      <c r="D39" s="14"/>
      <c r="E39" s="14"/>
      <c r="F39" s="14"/>
      <c r="H39" s="14"/>
      <c r="I39" s="13">
        <f t="shared" si="1"/>
        <v>0</v>
      </c>
      <c r="M39" s="13"/>
      <c r="O39" s="14"/>
      <c r="P39" s="13"/>
    </row>
    <row r="40" spans="1:16" x14ac:dyDescent="0.3">
      <c r="A40" s="15" t="s">
        <v>198</v>
      </c>
      <c r="B40" s="15">
        <v>6944</v>
      </c>
      <c r="C40" s="18">
        <v>103179</v>
      </c>
      <c r="D40" s="16"/>
      <c r="E40" s="15">
        <v>42.5</v>
      </c>
      <c r="F40" s="15">
        <v>1.34</v>
      </c>
      <c r="H40" s="13"/>
      <c r="I40" s="13">
        <f t="shared" si="1"/>
        <v>9304.9600000000009</v>
      </c>
      <c r="M40" s="14"/>
      <c r="O40" s="13"/>
      <c r="P40" s="14"/>
    </row>
    <row r="41" spans="1:16" x14ac:dyDescent="0.3">
      <c r="A41" s="14" t="s">
        <v>166</v>
      </c>
      <c r="B41" s="14"/>
      <c r="C41" s="14"/>
      <c r="D41" s="14"/>
      <c r="E41" s="14"/>
      <c r="F41" s="14"/>
      <c r="H41" s="14"/>
      <c r="I41" s="13">
        <f t="shared" si="1"/>
        <v>0</v>
      </c>
      <c r="M41" s="13"/>
      <c r="O41" s="14"/>
      <c r="P41" s="13"/>
    </row>
    <row r="42" spans="1:16" x14ac:dyDescent="0.3">
      <c r="A42" s="15" t="s">
        <v>199</v>
      </c>
      <c r="B42" s="18">
        <v>24945</v>
      </c>
      <c r="C42" s="18">
        <v>176460</v>
      </c>
      <c r="D42" s="15">
        <v>1.2</v>
      </c>
      <c r="E42" s="15">
        <v>38.799999999999997</v>
      </c>
      <c r="F42" s="15">
        <v>0.83</v>
      </c>
      <c r="G42">
        <f>D42*B42</f>
        <v>29934</v>
      </c>
      <c r="H42" s="13">
        <f>D42</f>
        <v>1.2</v>
      </c>
      <c r="I42" s="13">
        <f t="shared" si="1"/>
        <v>20704.349999999999</v>
      </c>
      <c r="M42" s="14"/>
      <c r="O42" s="13"/>
      <c r="P42" s="14"/>
    </row>
    <row r="43" spans="1:16" x14ac:dyDescent="0.3">
      <c r="A43" s="14" t="s">
        <v>167</v>
      </c>
      <c r="B43" s="14"/>
      <c r="C43" s="14"/>
      <c r="D43" s="14"/>
      <c r="E43" s="14"/>
      <c r="F43" s="14"/>
      <c r="H43" s="14"/>
      <c r="I43" s="13">
        <f t="shared" si="1"/>
        <v>0</v>
      </c>
      <c r="M43" s="13"/>
      <c r="O43" s="14"/>
      <c r="P43" s="13"/>
    </row>
    <row r="44" spans="1:16" x14ac:dyDescent="0.3">
      <c r="A44" s="15" t="s">
        <v>200</v>
      </c>
      <c r="B44" s="18">
        <v>48676</v>
      </c>
      <c r="C44" s="18">
        <v>242122</v>
      </c>
      <c r="D44" s="15">
        <v>4.3</v>
      </c>
      <c r="E44" s="15">
        <v>9.8000000000000007</v>
      </c>
      <c r="F44" s="15">
        <v>0.59</v>
      </c>
      <c r="G44">
        <f>D44*B44</f>
        <v>209306.8</v>
      </c>
      <c r="H44" s="13">
        <f>D44</f>
        <v>4.3</v>
      </c>
      <c r="I44" s="13">
        <f t="shared" si="1"/>
        <v>28718.84</v>
      </c>
      <c r="L44" s="19"/>
      <c r="M44" s="19"/>
      <c r="O44" s="13"/>
    </row>
    <row r="45" spans="1:16" x14ac:dyDescent="0.3">
      <c r="O45" s="14"/>
    </row>
    <row r="46" spans="1:16" x14ac:dyDescent="0.3">
      <c r="L46" s="19"/>
      <c r="M46" s="19"/>
      <c r="O46" s="13"/>
    </row>
    <row r="47" spans="1:16" x14ac:dyDescent="0.3">
      <c r="O47" s="14"/>
    </row>
    <row r="48" spans="1:16" x14ac:dyDescent="0.3">
      <c r="O4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6132-4572-48BB-9F13-0B947434AA8F}">
  <dimension ref="A1:Z62"/>
  <sheetViews>
    <sheetView topLeftCell="A11" workbookViewId="0">
      <selection activeCell="D11" sqref="D11"/>
    </sheetView>
  </sheetViews>
  <sheetFormatPr defaultRowHeight="14.4" x14ac:dyDescent="0.3"/>
  <cols>
    <col min="6" max="6" width="11.33203125" customWidth="1"/>
    <col min="7" max="7" width="9.5546875" bestFit="1" customWidth="1"/>
    <col min="14" max="14" width="9.5546875" customWidth="1"/>
  </cols>
  <sheetData>
    <row r="1" spans="1:25" x14ac:dyDescent="0.3">
      <c r="A1" t="s">
        <v>147</v>
      </c>
      <c r="B1" s="9" t="s">
        <v>154</v>
      </c>
      <c r="C1" s="2" t="s">
        <v>243</v>
      </c>
      <c r="D1" s="2" t="s">
        <v>244</v>
      </c>
      <c r="E1" s="2" t="s">
        <v>245</v>
      </c>
      <c r="F1" s="2" t="s">
        <v>246</v>
      </c>
      <c r="G1" s="2" t="s">
        <v>247</v>
      </c>
      <c r="H1" s="2" t="s">
        <v>248</v>
      </c>
      <c r="I1" s="2" t="s">
        <v>249</v>
      </c>
      <c r="J1" s="2" t="s">
        <v>250</v>
      </c>
      <c r="K1" s="2" t="s">
        <v>251</v>
      </c>
      <c r="L1" s="2" t="s">
        <v>252</v>
      </c>
      <c r="M1" s="10"/>
    </row>
    <row r="2" spans="1:25" x14ac:dyDescent="0.3">
      <c r="A2" t="s">
        <v>148</v>
      </c>
      <c r="B2">
        <v>5</v>
      </c>
      <c r="C2" s="1">
        <v>1.0991223E-7</v>
      </c>
      <c r="D2">
        <v>1.6019422999999999</v>
      </c>
      <c r="E2">
        <v>0.73385465999999999</v>
      </c>
      <c r="F2">
        <v>3.3865095999999997E-2</v>
      </c>
      <c r="G2">
        <v>0.48732085000000003</v>
      </c>
      <c r="H2" s="1">
        <v>4.0365346000000004E-6</v>
      </c>
      <c r="I2">
        <v>1.0634667999999999E-4</v>
      </c>
      <c r="J2">
        <v>2.5828637000000002E-2</v>
      </c>
      <c r="K2">
        <v>2630.681</v>
      </c>
      <c r="L2">
        <v>1.7351171999999999</v>
      </c>
      <c r="N2" t="s">
        <v>224</v>
      </c>
    </row>
    <row r="3" spans="1:25" x14ac:dyDescent="0.3">
      <c r="A3" t="s">
        <v>149</v>
      </c>
      <c r="B3">
        <v>10</v>
      </c>
      <c r="C3" s="1">
        <v>2.1615070999999999E-7</v>
      </c>
      <c r="D3">
        <v>3.3945205000000001</v>
      </c>
      <c r="E3">
        <v>1.1037444999999999</v>
      </c>
      <c r="F3">
        <v>5.2757143999999999E-2</v>
      </c>
      <c r="G3">
        <v>1.1037528999999999</v>
      </c>
      <c r="H3" s="1">
        <v>8.9424885999999997E-6</v>
      </c>
      <c r="I3">
        <v>2.4017082999999999E-4</v>
      </c>
      <c r="J3">
        <v>4.0764775000000003E-2</v>
      </c>
      <c r="K3">
        <v>5946.5540000000001</v>
      </c>
      <c r="L3">
        <v>3.4518580000000001</v>
      </c>
    </row>
    <row r="4" spans="1:25" x14ac:dyDescent="0.3">
      <c r="A4" t="s">
        <v>150</v>
      </c>
      <c r="B4">
        <v>13</v>
      </c>
      <c r="C4" s="1">
        <v>8.9344054000000006E-8</v>
      </c>
      <c r="D4">
        <v>1.1153175</v>
      </c>
      <c r="E4">
        <v>0.52842235000000004</v>
      </c>
      <c r="F4">
        <v>2.4258965E-2</v>
      </c>
      <c r="G4">
        <v>0.22541884000000001</v>
      </c>
      <c r="H4" s="1">
        <v>1.9513202999999998E-6</v>
      </c>
      <c r="I4" s="1">
        <v>4.9016515000000002E-5</v>
      </c>
      <c r="J4">
        <v>1.9093741000000001E-2</v>
      </c>
      <c r="K4">
        <v>1210.6794</v>
      </c>
      <c r="L4">
        <v>1.1917495</v>
      </c>
    </row>
    <row r="5" spans="1:25" x14ac:dyDescent="0.3">
      <c r="A5" t="s">
        <v>151</v>
      </c>
      <c r="B5">
        <v>13</v>
      </c>
      <c r="C5" s="1">
        <v>2.4250378000000001E-7</v>
      </c>
      <c r="D5">
        <v>3.1104099000000001</v>
      </c>
      <c r="E5">
        <v>1.6368948999999999</v>
      </c>
      <c r="F5">
        <v>7.4567040000000001E-2</v>
      </c>
      <c r="G5">
        <v>1.6913050999999999</v>
      </c>
      <c r="H5" s="1">
        <v>1.3710325999999999E-5</v>
      </c>
      <c r="I5">
        <v>3.7050408000000002E-4</v>
      </c>
      <c r="J5">
        <v>5.8309855000000001E-2</v>
      </c>
      <c r="K5">
        <v>9177.2567999999992</v>
      </c>
      <c r="L5">
        <v>3.4321440999999999</v>
      </c>
      <c r="O5" t="s">
        <v>253</v>
      </c>
      <c r="P5" s="2" t="s">
        <v>68</v>
      </c>
      <c r="Q5" s="2" t="s">
        <v>155</v>
      </c>
      <c r="R5" s="2" t="s">
        <v>72</v>
      </c>
      <c r="S5" s="2" t="s">
        <v>74</v>
      </c>
      <c r="T5" s="2" t="s">
        <v>76</v>
      </c>
      <c r="U5" s="2" t="s">
        <v>78</v>
      </c>
      <c r="V5" s="2" t="s">
        <v>80</v>
      </c>
      <c r="W5" s="2" t="s">
        <v>81</v>
      </c>
      <c r="X5" s="2" t="s">
        <v>83</v>
      </c>
      <c r="Y5" s="2" t="s">
        <v>85</v>
      </c>
    </row>
    <row r="6" spans="1:25" x14ac:dyDescent="0.3">
      <c r="A6" t="s">
        <v>152</v>
      </c>
      <c r="B6">
        <v>17</v>
      </c>
      <c r="C6" s="1">
        <v>3.5730565999999999E-7</v>
      </c>
      <c r="D6">
        <v>5.4423143999999999</v>
      </c>
      <c r="E6">
        <v>2.4322666000000002</v>
      </c>
      <c r="F6">
        <v>0.11243419</v>
      </c>
      <c r="G6">
        <v>1.8852409000000001</v>
      </c>
      <c r="H6" s="1">
        <v>1.5419769E-5</v>
      </c>
      <c r="I6">
        <v>4.1161575999999999E-4</v>
      </c>
      <c r="J6">
        <v>8.6565594999999995E-2</v>
      </c>
      <c r="K6">
        <v>10179.895</v>
      </c>
      <c r="L6">
        <v>4.8453359000000003</v>
      </c>
      <c r="O6" s="7" t="s">
        <v>131</v>
      </c>
      <c r="P6" s="8">
        <v>5.6167681000000001E-7</v>
      </c>
      <c r="Q6" s="7">
        <v>7.0474715999999997</v>
      </c>
      <c r="R6" s="7">
        <v>2.8232841999999998</v>
      </c>
      <c r="S6" s="7">
        <v>0.12608338999999999</v>
      </c>
      <c r="T6" s="7">
        <v>2.0771283999999999</v>
      </c>
      <c r="U6" s="8">
        <v>1.7079508E-5</v>
      </c>
      <c r="V6" s="7">
        <v>4.5150171999999998E-4</v>
      </c>
      <c r="W6" s="7">
        <v>1.7678953000000001E-2</v>
      </c>
      <c r="X6" s="7">
        <v>11192.856</v>
      </c>
      <c r="Y6" s="7">
        <v>7.0654152000000003</v>
      </c>
    </row>
    <row r="7" spans="1:25" x14ac:dyDescent="0.3">
      <c r="A7" t="s">
        <v>153</v>
      </c>
      <c r="B7">
        <v>42</v>
      </c>
      <c r="C7" s="1">
        <v>1.1665916999999999E-7</v>
      </c>
      <c r="D7">
        <v>1.6802566000000001</v>
      </c>
      <c r="E7">
        <v>0.82819158000000004</v>
      </c>
      <c r="F7">
        <v>3.8217385999999999E-2</v>
      </c>
      <c r="G7">
        <v>0.95285871</v>
      </c>
      <c r="H7" s="1">
        <v>7.6662388999999996E-6</v>
      </c>
      <c r="I7">
        <v>2.0845883000000001E-4</v>
      </c>
      <c r="J7">
        <v>3.0133531000000002E-2</v>
      </c>
      <c r="K7">
        <v>5160.4787999999999</v>
      </c>
      <c r="L7">
        <v>1.7648925</v>
      </c>
    </row>
    <row r="8" spans="1:25" x14ac:dyDescent="0.3">
      <c r="D8">
        <f>AVERAGE(D2:D7)</f>
        <v>2.7241268666666669</v>
      </c>
    </row>
    <row r="9" spans="1:25" x14ac:dyDescent="0.3">
      <c r="G9" s="28" t="s">
        <v>242</v>
      </c>
      <c r="H9" s="28"/>
      <c r="I9" s="28"/>
      <c r="J9" s="28"/>
      <c r="K9" s="28"/>
      <c r="L9" s="28"/>
      <c r="M9" s="28"/>
      <c r="N9" s="28"/>
      <c r="O9" s="28"/>
      <c r="P9" s="28"/>
    </row>
    <row r="10" spans="1:25" ht="16.2" thickBot="1" x14ac:dyDescent="0.35">
      <c r="A10" t="s">
        <v>206</v>
      </c>
      <c r="B10" s="12" t="s">
        <v>204</v>
      </c>
      <c r="C10" t="s">
        <v>210</v>
      </c>
      <c r="D10" t="s">
        <v>256</v>
      </c>
      <c r="E10" t="s">
        <v>257</v>
      </c>
      <c r="F10" t="s">
        <v>254</v>
      </c>
      <c r="G10" t="s">
        <v>255</v>
      </c>
      <c r="H10" s="2" t="s">
        <v>243</v>
      </c>
      <c r="I10" s="2" t="s">
        <v>244</v>
      </c>
      <c r="J10" s="2" t="s">
        <v>245</v>
      </c>
      <c r="K10" s="2" t="s">
        <v>246</v>
      </c>
      <c r="L10" s="2" t="s">
        <v>247</v>
      </c>
      <c r="M10" s="2" t="s">
        <v>248</v>
      </c>
      <c r="N10" s="2" t="s">
        <v>249</v>
      </c>
      <c r="O10" s="2" t="s">
        <v>250</v>
      </c>
      <c r="P10" s="2" t="s">
        <v>251</v>
      </c>
      <c r="Q10" s="2" t="s">
        <v>252</v>
      </c>
      <c r="R10" s="10" t="s">
        <v>220</v>
      </c>
    </row>
    <row r="11" spans="1:25" x14ac:dyDescent="0.3">
      <c r="A11" t="s">
        <v>148</v>
      </c>
      <c r="B11">
        <v>3.3246695908947568</v>
      </c>
      <c r="C11">
        <v>0.95435901111397814</v>
      </c>
      <c r="D11">
        <f>(1.5777*C11^(-0.626))</f>
        <v>1.6245192135013762</v>
      </c>
      <c r="E11">
        <f>2.0621*C11^(-1.208)</f>
        <v>2.1818148523859495</v>
      </c>
      <c r="F11" s="30">
        <f>D2-D11</f>
        <v>-2.257691350137625E-2</v>
      </c>
      <c r="G11" s="31">
        <f t="shared" ref="G11:G12" si="0">($Q$6-$E$17)*R11/$R$17</f>
        <v>4.2619537194556507</v>
      </c>
      <c r="H11">
        <f t="shared" ref="H11:Q16" si="1">C2/$D2</f>
        <v>6.8611853248397271E-8</v>
      </c>
      <c r="I11">
        <f t="shared" si="1"/>
        <v>1</v>
      </c>
      <c r="J11">
        <f t="shared" si="1"/>
        <v>0.45810305402385593</v>
      </c>
      <c r="K11">
        <f t="shared" si="1"/>
        <v>2.1140022334137754E-2</v>
      </c>
      <c r="L11">
        <f t="shared" si="1"/>
        <v>0.30420624388281653</v>
      </c>
      <c r="M11">
        <f t="shared" si="1"/>
        <v>2.5197752753017387E-6</v>
      </c>
      <c r="N11">
        <f t="shared" si="1"/>
        <v>6.6386086440192011E-5</v>
      </c>
      <c r="O11">
        <f t="shared" si="1"/>
        <v>1.6123325415653238E-2</v>
      </c>
      <c r="P11">
        <f t="shared" si="1"/>
        <v>1642.1821185444696</v>
      </c>
      <c r="Q11">
        <f t="shared" si="1"/>
        <v>1.0831333937558176</v>
      </c>
      <c r="R11">
        <v>116</v>
      </c>
    </row>
    <row r="12" spans="1:25" x14ac:dyDescent="0.3">
      <c r="A12" t="s">
        <v>149</v>
      </c>
      <c r="B12">
        <v>8.5</v>
      </c>
      <c r="D12">
        <f>D17</f>
        <v>1.7224050236877084</v>
      </c>
      <c r="E12">
        <f>$E$17/$R12*$R$17</f>
        <v>2.3369424327676724</v>
      </c>
      <c r="F12" s="30">
        <f>D3-D12</f>
        <v>1.6721154763122916</v>
      </c>
      <c r="G12" s="31">
        <f t="shared" si="0"/>
        <v>4.8130684245576747</v>
      </c>
      <c r="H12">
        <f t="shared" si="1"/>
        <v>6.3676360181062388E-8</v>
      </c>
      <c r="I12">
        <f t="shared" si="1"/>
        <v>1</v>
      </c>
      <c r="J12">
        <f t="shared" si="1"/>
        <v>0.32515476044407449</v>
      </c>
      <c r="K12">
        <f t="shared" si="1"/>
        <v>1.5541854585942256E-2</v>
      </c>
      <c r="L12">
        <f t="shared" si="1"/>
        <v>0.32515723502038063</v>
      </c>
      <c r="M12">
        <f t="shared" si="1"/>
        <v>2.6343893342226094E-6</v>
      </c>
      <c r="N12">
        <f t="shared" si="1"/>
        <v>7.0752505398037808E-5</v>
      </c>
      <c r="O12">
        <f t="shared" si="1"/>
        <v>1.2008993611910726E-2</v>
      </c>
      <c r="P12">
        <f t="shared" si="1"/>
        <v>1751.8097180441243</v>
      </c>
      <c r="Q12">
        <f t="shared" si="1"/>
        <v>1.0168911927325228</v>
      </c>
      <c r="R12">
        <v>131</v>
      </c>
    </row>
    <row r="13" spans="1:25" x14ac:dyDescent="0.3">
      <c r="A13" t="s">
        <v>150</v>
      </c>
      <c r="B13">
        <v>0.64784280222127288</v>
      </c>
      <c r="C13" s="13"/>
      <c r="D13">
        <f>D17</f>
        <v>1.7224050236877084</v>
      </c>
      <c r="E13">
        <f t="shared" ref="E13:E14" si="2">$E$17/$R13*$R$17</f>
        <v>2.5944021923098735</v>
      </c>
      <c r="F13" s="30">
        <f t="shared" ref="F11:F16" si="3">D4-D13</f>
        <v>-0.60708752368770846</v>
      </c>
      <c r="G13" s="31">
        <f>($Q$6-$E$17)*R13/$R$17</f>
        <v>4.3354356801359204</v>
      </c>
      <c r="H13">
        <f t="shared" si="1"/>
        <v>8.0106385849769244E-8</v>
      </c>
      <c r="I13">
        <f t="shared" si="1"/>
        <v>1</v>
      </c>
      <c r="J13">
        <f t="shared" si="1"/>
        <v>0.47378647784151157</v>
      </c>
      <c r="K13">
        <f t="shared" si="1"/>
        <v>2.1750725690218256E-2</v>
      </c>
      <c r="L13">
        <f t="shared" si="1"/>
        <v>0.20211181121070906</v>
      </c>
      <c r="M13">
        <f t="shared" si="1"/>
        <v>1.7495648548507486E-6</v>
      </c>
      <c r="N13">
        <f t="shared" si="1"/>
        <v>4.3948485520939107E-5</v>
      </c>
      <c r="O13">
        <f t="shared" si="1"/>
        <v>1.7119556538833115E-2</v>
      </c>
      <c r="P13">
        <f t="shared" si="1"/>
        <v>1085.5020207250402</v>
      </c>
      <c r="Q13">
        <f t="shared" si="1"/>
        <v>1.0685293649566154</v>
      </c>
      <c r="R13">
        <v>118</v>
      </c>
    </row>
    <row r="14" spans="1:25" x14ac:dyDescent="0.3">
      <c r="A14" t="s">
        <v>151</v>
      </c>
      <c r="B14">
        <v>2.5891459768620821</v>
      </c>
      <c r="D14">
        <f>D17</f>
        <v>1.7224050236877084</v>
      </c>
      <c r="E14">
        <f t="shared" si="2"/>
        <v>3.4015495410285013</v>
      </c>
      <c r="F14" s="30">
        <f t="shared" si="3"/>
        <v>1.3880048763122916</v>
      </c>
      <c r="G14" s="31">
        <f t="shared" ref="G14:G16" si="4">($Q$6-$E$17)*R14/$R$17</f>
        <v>3.3066882306121426</v>
      </c>
      <c r="H14">
        <f t="shared" si="1"/>
        <v>7.7965216095794966E-8</v>
      </c>
      <c r="I14">
        <f t="shared" si="1"/>
        <v>1</v>
      </c>
      <c r="J14">
        <f t="shared" si="1"/>
        <v>0.52626340341830824</v>
      </c>
      <c r="K14">
        <f t="shared" si="1"/>
        <v>2.3973380485961031E-2</v>
      </c>
      <c r="L14">
        <f t="shared" si="1"/>
        <v>0.54375633899570597</v>
      </c>
      <c r="M14">
        <f t="shared" si="1"/>
        <v>4.4078839898239776E-6</v>
      </c>
      <c r="N14">
        <f t="shared" si="1"/>
        <v>1.1911744493868799E-4</v>
      </c>
      <c r="O14">
        <f t="shared" si="1"/>
        <v>1.8746678693377358E-2</v>
      </c>
      <c r="P14">
        <f t="shared" si="1"/>
        <v>2950.4975533932034</v>
      </c>
      <c r="Q14">
        <f t="shared" si="1"/>
        <v>1.1034378780751695</v>
      </c>
      <c r="R14">
        <v>90</v>
      </c>
    </row>
    <row r="15" spans="1:25" x14ac:dyDescent="0.3">
      <c r="A15" t="s">
        <v>152</v>
      </c>
      <c r="D15">
        <f>D17</f>
        <v>1.7224050236877084</v>
      </c>
      <c r="E15">
        <f>$E$17/$R15*$R$17</f>
        <v>1.6728932168992627</v>
      </c>
      <c r="F15" s="30">
        <f t="shared" si="3"/>
        <v>3.7199093763122915</v>
      </c>
      <c r="G15" s="31">
        <f t="shared" si="4"/>
        <v>6.7235994022446901</v>
      </c>
      <c r="H15">
        <f t="shared" si="1"/>
        <v>6.5653255901570114E-8</v>
      </c>
      <c r="I15">
        <f t="shared" si="1"/>
        <v>1</v>
      </c>
      <c r="J15">
        <f t="shared" si="1"/>
        <v>0.44691769369296275</v>
      </c>
      <c r="K15">
        <f t="shared" si="1"/>
        <v>2.0659260332332143E-2</v>
      </c>
      <c r="L15">
        <f t="shared" si="1"/>
        <v>0.34640426139291036</v>
      </c>
      <c r="M15">
        <f t="shared" si="1"/>
        <v>2.8333109531489027E-6</v>
      </c>
      <c r="N15">
        <f t="shared" si="1"/>
        <v>7.5632484591481888E-5</v>
      </c>
      <c r="O15">
        <f t="shared" si="1"/>
        <v>1.5906026120063921E-2</v>
      </c>
      <c r="P15">
        <f t="shared" si="1"/>
        <v>1870.5084366312981</v>
      </c>
      <c r="Q15">
        <f t="shared" si="1"/>
        <v>0.89030797265222317</v>
      </c>
      <c r="R15">
        <v>183</v>
      </c>
    </row>
    <row r="16" spans="1:25" x14ac:dyDescent="0.3">
      <c r="A16" t="s">
        <v>153</v>
      </c>
      <c r="B16">
        <v>2.306767099117335</v>
      </c>
      <c r="C16">
        <v>0.93089131431753602</v>
      </c>
      <c r="D16">
        <f>(1.5777*C16^(-0.626))</f>
        <v>1.6500369330916707</v>
      </c>
      <c r="E16">
        <f t="shared" ref="E16:E17" si="5">2.0621*C16^(-1.208)</f>
        <v>2.2484319950801521</v>
      </c>
      <c r="F16" s="30">
        <f t="shared" si="3"/>
        <v>3.0219666908329446E-2</v>
      </c>
      <c r="G16" s="31">
        <f t="shared" si="4"/>
        <v>4.188471758775381</v>
      </c>
      <c r="H16">
        <f t="shared" si="1"/>
        <v>6.9429377631964066E-8</v>
      </c>
      <c r="I16">
        <f t="shared" si="1"/>
        <v>1</v>
      </c>
      <c r="J16">
        <f t="shared" si="1"/>
        <v>0.49289589459133798</v>
      </c>
      <c r="K16">
        <f t="shared" si="1"/>
        <v>2.2744970024221298E-2</v>
      </c>
      <c r="L16">
        <f t="shared" si="1"/>
        <v>0.5670911871436779</v>
      </c>
      <c r="M16">
        <f t="shared" si="1"/>
        <v>4.5625405667205827E-6</v>
      </c>
      <c r="N16">
        <f t="shared" si="1"/>
        <v>1.240636876534215E-4</v>
      </c>
      <c r="O16">
        <f t="shared" si="1"/>
        <v>1.7933886407587984E-2</v>
      </c>
      <c r="P16">
        <f t="shared" si="1"/>
        <v>3071.2444753973887</v>
      </c>
      <c r="Q16">
        <f t="shared" si="1"/>
        <v>1.0503708183619096</v>
      </c>
      <c r="R16">
        <v>114</v>
      </c>
    </row>
    <row r="17" spans="1:18" x14ac:dyDescent="0.3">
      <c r="A17" t="s">
        <v>205</v>
      </c>
      <c r="B17">
        <v>2.3616749530351293</v>
      </c>
      <c r="C17">
        <v>0.86920063550781335</v>
      </c>
      <c r="D17">
        <f>(1.5777*C17^(-0.626))</f>
        <v>1.7224050236877084</v>
      </c>
      <c r="E17">
        <f t="shared" si="5"/>
        <v>2.4426020640364237</v>
      </c>
      <c r="F17" s="30">
        <f>$D$8-D17</f>
        <v>1.0017218429789585</v>
      </c>
      <c r="G17">
        <f t="shared" ref="G12:G17" si="6">$Q$6-E17</f>
        <v>4.6048695359635765</v>
      </c>
      <c r="R17">
        <f>AVERAGE(R11:R16)</f>
        <v>125.33333333333333</v>
      </c>
    </row>
    <row r="18" spans="1:18" x14ac:dyDescent="0.3">
      <c r="E18" t="s">
        <v>223</v>
      </c>
    </row>
    <row r="19" spans="1:18" x14ac:dyDescent="0.3">
      <c r="E19" t="s">
        <v>221</v>
      </c>
    </row>
    <row r="20" spans="1:18" x14ac:dyDescent="0.3">
      <c r="E20" t="s">
        <v>222</v>
      </c>
    </row>
    <row r="38" spans="1:26" x14ac:dyDescent="0.3">
      <c r="A38" t="s">
        <v>307</v>
      </c>
      <c r="B38" s="9" t="s">
        <v>154</v>
      </c>
      <c r="C38" s="2" t="s">
        <v>243</v>
      </c>
      <c r="D38" s="2" t="s">
        <v>244</v>
      </c>
      <c r="E38" s="2" t="s">
        <v>245</v>
      </c>
      <c r="F38" s="2" t="s">
        <v>246</v>
      </c>
      <c r="G38" s="2" t="s">
        <v>247</v>
      </c>
      <c r="H38" s="2" t="s">
        <v>248</v>
      </c>
      <c r="I38" s="2" t="s">
        <v>249</v>
      </c>
      <c r="J38" s="2" t="s">
        <v>250</v>
      </c>
      <c r="K38" s="2" t="s">
        <v>251</v>
      </c>
      <c r="L38" s="2" t="s">
        <v>252</v>
      </c>
    </row>
    <row r="39" spans="1:26" x14ac:dyDescent="0.3">
      <c r="A39" t="s">
        <v>148</v>
      </c>
      <c r="B39">
        <v>5</v>
      </c>
      <c r="C39">
        <v>2.2079172E-7</v>
      </c>
      <c r="D39">
        <v>4.1903205999999997</v>
      </c>
      <c r="E39">
        <v>1.1114596999999999</v>
      </c>
      <c r="F39">
        <v>1.2362987999999999</v>
      </c>
      <c r="G39">
        <v>0.70117238000000004</v>
      </c>
      <c r="H39">
        <v>6.2751825000000001E-6</v>
      </c>
      <c r="I39">
        <v>2.1413307E-4</v>
      </c>
      <c r="J39">
        <v>0.10734339</v>
      </c>
      <c r="K39">
        <v>3819.9047999999998</v>
      </c>
      <c r="L39">
        <v>3.6320815999999998</v>
      </c>
    </row>
    <row r="40" spans="1:26" x14ac:dyDescent="0.3">
      <c r="A40" t="s">
        <v>149</v>
      </c>
      <c r="B40">
        <v>10</v>
      </c>
      <c r="C40">
        <v>3.7085823000000001E-7</v>
      </c>
      <c r="D40">
        <v>6.1288115000000003</v>
      </c>
      <c r="E40">
        <v>1.5013293000000001</v>
      </c>
      <c r="F40">
        <v>0.48994281000000001</v>
      </c>
      <c r="G40">
        <v>1.34951</v>
      </c>
      <c r="H40">
        <v>1.1433946999999999E-5</v>
      </c>
      <c r="I40">
        <v>3.5505667E-4</v>
      </c>
      <c r="J40">
        <v>7.4760297000000003E-2</v>
      </c>
      <c r="K40">
        <v>7323.0109000000002</v>
      </c>
      <c r="L40">
        <v>6.2462412</v>
      </c>
    </row>
    <row r="41" spans="1:26" x14ac:dyDescent="0.3">
      <c r="A41" t="s">
        <v>150</v>
      </c>
      <c r="B41">
        <v>13</v>
      </c>
      <c r="C41">
        <v>2.6448216E-7</v>
      </c>
      <c r="D41">
        <v>2.9046623</v>
      </c>
      <c r="E41">
        <v>0.61138806000000001</v>
      </c>
      <c r="F41">
        <v>6.7265631000000006E-2</v>
      </c>
      <c r="G41">
        <v>0.45965252000000001</v>
      </c>
      <c r="H41">
        <v>2.1083945999999999E-6</v>
      </c>
      <c r="I41">
        <v>5.4306435000000001E-5</v>
      </c>
      <c r="J41">
        <v>2.2721551E-2</v>
      </c>
      <c r="K41">
        <v>1236.0084999999999</v>
      </c>
      <c r="L41">
        <v>3.5670384999999998</v>
      </c>
    </row>
    <row r="42" spans="1:26" x14ac:dyDescent="0.3">
      <c r="A42" t="s">
        <v>151</v>
      </c>
      <c r="B42">
        <v>13</v>
      </c>
      <c r="C42">
        <v>6.5686866999999997E-7</v>
      </c>
      <c r="D42">
        <v>5.8913487</v>
      </c>
      <c r="E42">
        <v>2.2152124999999998</v>
      </c>
      <c r="F42">
        <v>0.42920072999999997</v>
      </c>
      <c r="G42">
        <v>2.0668601</v>
      </c>
      <c r="H42">
        <v>1.6848333999999999E-5</v>
      </c>
      <c r="I42">
        <v>4.5557136999999998E-4</v>
      </c>
      <c r="J42">
        <v>8.3357070000000005E-2</v>
      </c>
      <c r="K42">
        <v>11203.295</v>
      </c>
      <c r="L42">
        <v>7.1267469999999999</v>
      </c>
      <c r="P42" t="s">
        <v>275</v>
      </c>
      <c r="Q42" s="2" t="s">
        <v>243</v>
      </c>
      <c r="R42" s="2" t="s">
        <v>244</v>
      </c>
      <c r="S42" s="2" t="s">
        <v>245</v>
      </c>
      <c r="T42" s="2" t="s">
        <v>246</v>
      </c>
      <c r="U42" s="2" t="s">
        <v>247</v>
      </c>
      <c r="V42" s="2" t="s">
        <v>248</v>
      </c>
      <c r="W42" s="2" t="s">
        <v>249</v>
      </c>
      <c r="X42" s="2" t="s">
        <v>250</v>
      </c>
      <c r="Y42" s="2" t="s">
        <v>251</v>
      </c>
      <c r="Z42" s="2" t="s">
        <v>252</v>
      </c>
    </row>
    <row r="43" spans="1:26" x14ac:dyDescent="0.3">
      <c r="A43" t="s">
        <v>152</v>
      </c>
      <c r="B43">
        <v>17</v>
      </c>
      <c r="C43">
        <v>4.5054773999999998E-7</v>
      </c>
      <c r="D43">
        <v>7.6047444000000004</v>
      </c>
      <c r="E43">
        <v>2.5455939000000001</v>
      </c>
      <c r="F43">
        <v>0.69954651000000001</v>
      </c>
      <c r="G43">
        <v>1.9013674</v>
      </c>
      <c r="H43">
        <v>1.6083459000000001E-5</v>
      </c>
      <c r="I43">
        <v>4.8290973000000002E-4</v>
      </c>
      <c r="J43">
        <v>0.12835350000000001</v>
      </c>
      <c r="K43">
        <v>10323.921</v>
      </c>
      <c r="L43">
        <v>6.6519611000000003</v>
      </c>
      <c r="P43" t="s">
        <v>148</v>
      </c>
      <c r="Q43" s="1">
        <f>C39-C2</f>
        <v>1.1087949E-7</v>
      </c>
      <c r="R43" s="1">
        <f t="shared" ref="R43:Z46" si="7">D39-D2</f>
        <v>2.5883782999999996</v>
      </c>
      <c r="S43" s="1">
        <f t="shared" si="7"/>
        <v>0.37760503999999995</v>
      </c>
      <c r="T43" s="1">
        <f t="shared" si="7"/>
        <v>1.2024337039999999</v>
      </c>
      <c r="U43" s="1">
        <f t="shared" si="7"/>
        <v>0.21385153000000001</v>
      </c>
      <c r="V43" s="1">
        <f t="shared" si="7"/>
        <v>2.2386478999999997E-6</v>
      </c>
      <c r="W43" s="1">
        <f t="shared" si="7"/>
        <v>1.0778639E-4</v>
      </c>
      <c r="X43" s="1">
        <f t="shared" si="7"/>
        <v>8.1514752999999995E-2</v>
      </c>
      <c r="Y43" s="1">
        <f t="shared" si="7"/>
        <v>1189.2237999999998</v>
      </c>
      <c r="Z43" s="1">
        <f t="shared" si="7"/>
        <v>1.8969643999999999</v>
      </c>
    </row>
    <row r="44" spans="1:26" x14ac:dyDescent="0.3">
      <c r="A44" t="s">
        <v>153</v>
      </c>
      <c r="B44">
        <v>42</v>
      </c>
      <c r="C44">
        <v>2.5960973999999999E-7</v>
      </c>
      <c r="D44">
        <v>4.5946606000000001</v>
      </c>
      <c r="E44">
        <v>1.4285068999999999</v>
      </c>
      <c r="F44">
        <v>0.39717418999999998</v>
      </c>
      <c r="G44">
        <v>1.3423314</v>
      </c>
      <c r="H44">
        <v>1.1299493999999999E-5</v>
      </c>
      <c r="I44">
        <v>3.4840666999999998E-4</v>
      </c>
      <c r="J44">
        <v>6.0236155999999999E-2</v>
      </c>
      <c r="K44">
        <v>7289.9903999999997</v>
      </c>
      <c r="L44">
        <v>3.9384256</v>
      </c>
      <c r="P44" t="s">
        <v>149</v>
      </c>
      <c r="Q44" s="1">
        <f t="shared" ref="Q44:Q48" si="8">C40-C3</f>
        <v>1.5470752000000002E-7</v>
      </c>
      <c r="R44" s="1">
        <f t="shared" si="7"/>
        <v>2.7342910000000002</v>
      </c>
      <c r="S44" s="1">
        <f t="shared" si="7"/>
        <v>0.39758480000000018</v>
      </c>
      <c r="T44" s="1">
        <f t="shared" si="7"/>
        <v>0.43718566600000003</v>
      </c>
      <c r="U44" s="1">
        <f t="shared" si="7"/>
        <v>0.24575710000000006</v>
      </c>
      <c r="V44" s="1">
        <f t="shared" si="7"/>
        <v>2.4914583999999996E-6</v>
      </c>
      <c r="W44" s="1">
        <f t="shared" si="7"/>
        <v>1.1488584000000001E-4</v>
      </c>
      <c r="X44" s="1">
        <f t="shared" si="7"/>
        <v>3.3995522E-2</v>
      </c>
      <c r="Y44" s="1">
        <f t="shared" si="7"/>
        <v>1376.4569000000001</v>
      </c>
      <c r="Z44" s="1">
        <f t="shared" si="7"/>
        <v>2.7943832</v>
      </c>
    </row>
    <row r="45" spans="1:26" x14ac:dyDescent="0.3">
      <c r="P45" t="s">
        <v>150</v>
      </c>
      <c r="Q45" s="1">
        <f t="shared" si="8"/>
        <v>1.7513810599999998E-7</v>
      </c>
      <c r="R45" s="1">
        <f t="shared" si="7"/>
        <v>1.7893448000000001</v>
      </c>
      <c r="S45" s="1">
        <f t="shared" si="7"/>
        <v>8.296570999999997E-2</v>
      </c>
      <c r="T45" s="1">
        <f t="shared" si="7"/>
        <v>4.3006666000000006E-2</v>
      </c>
      <c r="U45" s="1">
        <f t="shared" si="7"/>
        <v>0.23423368</v>
      </c>
      <c r="V45" s="1">
        <f t="shared" si="7"/>
        <v>1.570743000000001E-7</v>
      </c>
      <c r="W45" s="1">
        <f t="shared" si="7"/>
        <v>5.2899199999999997E-6</v>
      </c>
      <c r="X45" s="1">
        <f t="shared" si="7"/>
        <v>3.6278099999999987E-3</v>
      </c>
      <c r="Y45" s="1">
        <f t="shared" si="7"/>
        <v>25.329099999999926</v>
      </c>
      <c r="Z45" s="1">
        <f>L41-L4</f>
        <v>2.3752889999999995</v>
      </c>
    </row>
    <row r="46" spans="1:26" x14ac:dyDescent="0.3">
      <c r="P46" t="s">
        <v>151</v>
      </c>
      <c r="Q46" s="1">
        <f t="shared" si="8"/>
        <v>4.1436488999999996E-7</v>
      </c>
      <c r="R46" s="1">
        <f t="shared" si="7"/>
        <v>2.7809387999999999</v>
      </c>
      <c r="S46" s="1">
        <f t="shared" si="7"/>
        <v>0.57831759999999988</v>
      </c>
      <c r="T46" s="1">
        <f t="shared" si="7"/>
        <v>0.35463369</v>
      </c>
      <c r="U46" s="1">
        <f t="shared" si="7"/>
        <v>0.37555500000000008</v>
      </c>
      <c r="V46" s="1">
        <f t="shared" si="7"/>
        <v>3.1380079999999997E-6</v>
      </c>
      <c r="W46" s="1">
        <f t="shared" si="7"/>
        <v>8.5067289999999956E-5</v>
      </c>
      <c r="X46" s="1">
        <f t="shared" si="7"/>
        <v>2.5047215000000005E-2</v>
      </c>
      <c r="Y46" s="1">
        <f t="shared" si="7"/>
        <v>2026.0382000000009</v>
      </c>
      <c r="Z46" s="1">
        <f t="shared" si="7"/>
        <v>3.6946029</v>
      </c>
    </row>
    <row r="47" spans="1:26" x14ac:dyDescent="0.3">
      <c r="P47" t="s">
        <v>152</v>
      </c>
      <c r="Q47" s="1">
        <f>C43-C6</f>
        <v>9.3242079999999981E-8</v>
      </c>
      <c r="R47" s="1">
        <f t="shared" ref="R47:Z48" si="9">D43-D6</f>
        <v>2.1624300000000005</v>
      </c>
      <c r="S47" s="1">
        <f t="shared" si="9"/>
        <v>0.11332729999999991</v>
      </c>
      <c r="T47" s="1">
        <f t="shared" si="9"/>
        <v>0.58711232000000002</v>
      </c>
      <c r="U47" s="1">
        <f t="shared" si="9"/>
        <v>1.6126499999999933E-2</v>
      </c>
      <c r="V47" s="1">
        <f t="shared" si="9"/>
        <v>6.6369000000000109E-7</v>
      </c>
      <c r="W47" s="1">
        <f t="shared" si="9"/>
        <v>7.1293970000000024E-5</v>
      </c>
      <c r="X47" s="1">
        <f t="shared" si="9"/>
        <v>4.1787905000000014E-2</v>
      </c>
      <c r="Y47" s="1">
        <f t="shared" si="9"/>
        <v>144.02599999999984</v>
      </c>
      <c r="Z47" s="1">
        <f t="shared" si="9"/>
        <v>1.8066252</v>
      </c>
    </row>
    <row r="48" spans="1:26" x14ac:dyDescent="0.3">
      <c r="P48" t="s">
        <v>153</v>
      </c>
      <c r="Q48" s="1">
        <f t="shared" si="8"/>
        <v>1.4295057E-7</v>
      </c>
      <c r="R48" s="1">
        <f t="shared" si="9"/>
        <v>2.9144040000000002</v>
      </c>
      <c r="S48" s="1">
        <f t="shared" si="9"/>
        <v>0.60031531999999987</v>
      </c>
      <c r="T48" s="1">
        <f t="shared" si="9"/>
        <v>0.35895680399999996</v>
      </c>
      <c r="U48" s="1">
        <f t="shared" si="9"/>
        <v>0.38947268999999995</v>
      </c>
      <c r="V48" s="1">
        <f t="shared" si="9"/>
        <v>3.6332550999999998E-6</v>
      </c>
      <c r="W48" s="1">
        <f t="shared" si="9"/>
        <v>1.3994783999999997E-4</v>
      </c>
      <c r="X48" s="1">
        <f t="shared" si="9"/>
        <v>3.0102624999999997E-2</v>
      </c>
      <c r="Y48" s="1">
        <f t="shared" si="9"/>
        <v>2129.5115999999998</v>
      </c>
      <c r="Z48" s="1">
        <f t="shared" si="9"/>
        <v>2.1735331000000002</v>
      </c>
    </row>
    <row r="52" spans="1:11" x14ac:dyDescent="0.3">
      <c r="A52" t="s">
        <v>306</v>
      </c>
      <c r="B52" t="s">
        <v>68</v>
      </c>
      <c r="C52" t="s">
        <v>70</v>
      </c>
      <c r="D52" t="s">
        <v>72</v>
      </c>
      <c r="E52" t="s">
        <v>74</v>
      </c>
      <c r="F52" t="s">
        <v>76</v>
      </c>
      <c r="G52" t="s">
        <v>78</v>
      </c>
      <c r="H52" t="s">
        <v>80</v>
      </c>
      <c r="I52" t="s">
        <v>81</v>
      </c>
      <c r="J52" t="s">
        <v>83</v>
      </c>
      <c r="K52" t="s">
        <v>85</v>
      </c>
    </row>
    <row r="53" spans="1:11" x14ac:dyDescent="0.3">
      <c r="A53" t="s">
        <v>19</v>
      </c>
      <c r="B53" t="s">
        <v>69</v>
      </c>
      <c r="C53" t="s">
        <v>71</v>
      </c>
      <c r="D53" t="s">
        <v>73</v>
      </c>
      <c r="E53" t="s">
        <v>75</v>
      </c>
      <c r="F53" t="s">
        <v>77</v>
      </c>
      <c r="G53" t="s">
        <v>79</v>
      </c>
      <c r="H53" t="s">
        <v>79</v>
      </c>
      <c r="I53" t="s">
        <v>82</v>
      </c>
      <c r="J53" t="s">
        <v>84</v>
      </c>
      <c r="K53" t="s">
        <v>86</v>
      </c>
    </row>
    <row r="54" spans="1:11" x14ac:dyDescent="0.3">
      <c r="A54" t="s">
        <v>20</v>
      </c>
      <c r="B54" s="1">
        <v>1.7486632E-6</v>
      </c>
      <c r="C54">
        <v>24.721243999999999</v>
      </c>
      <c r="D54">
        <v>9.4764003999999993</v>
      </c>
      <c r="E54">
        <v>0.78605263999999997</v>
      </c>
      <c r="F54">
        <v>7.9139663000000002</v>
      </c>
      <c r="G54" s="1">
        <v>6.3014103999999995E-5</v>
      </c>
      <c r="H54">
        <v>1.7099869E-3</v>
      </c>
      <c r="I54">
        <v>0.34764884000000001</v>
      </c>
      <c r="J54">
        <v>41419.398000000001</v>
      </c>
      <c r="K54">
        <v>25.014419</v>
      </c>
    </row>
    <row r="55" spans="1:11" x14ac:dyDescent="0.3">
      <c r="A55" t="s">
        <v>270</v>
      </c>
      <c r="B55" s="1">
        <v>1.1665916999999999E-7</v>
      </c>
      <c r="C55">
        <v>1.6802566000000001</v>
      </c>
      <c r="D55">
        <v>0.82819158000000004</v>
      </c>
      <c r="E55">
        <v>3.8217385999999999E-2</v>
      </c>
      <c r="F55">
        <v>0.95285871</v>
      </c>
      <c r="G55" s="1">
        <v>7.6662388999999996E-6</v>
      </c>
      <c r="H55">
        <v>2.0845883000000001E-4</v>
      </c>
      <c r="I55">
        <v>3.0133531000000002E-2</v>
      </c>
      <c r="J55">
        <v>5160.4787999999999</v>
      </c>
      <c r="K55">
        <v>1.7648925</v>
      </c>
    </row>
    <row r="56" spans="1:11" x14ac:dyDescent="0.3">
      <c r="A56" t="s">
        <v>271</v>
      </c>
      <c r="B56" s="1">
        <v>8.9344054000000006E-8</v>
      </c>
      <c r="C56">
        <v>1.1153175</v>
      </c>
      <c r="D56">
        <v>0.52842235000000004</v>
      </c>
      <c r="E56">
        <v>2.4258965E-2</v>
      </c>
      <c r="F56">
        <v>0.22541884000000001</v>
      </c>
      <c r="G56" s="1">
        <v>1.9513202999999998E-6</v>
      </c>
      <c r="H56" s="1">
        <v>4.9016515000000002E-5</v>
      </c>
      <c r="I56">
        <v>1.9093741000000001E-2</v>
      </c>
      <c r="J56">
        <v>1210.6794</v>
      </c>
      <c r="K56">
        <v>1.1917495</v>
      </c>
    </row>
    <row r="57" spans="1:11" x14ac:dyDescent="0.3">
      <c r="A57" t="s">
        <v>272</v>
      </c>
      <c r="B57" s="1">
        <v>3.5730565999999999E-7</v>
      </c>
      <c r="C57">
        <v>5.4423143999999999</v>
      </c>
      <c r="D57">
        <v>2.4322666000000002</v>
      </c>
      <c r="E57">
        <v>0.11243419</v>
      </c>
      <c r="F57">
        <v>1.8852409000000001</v>
      </c>
      <c r="G57" s="1">
        <v>1.5419769E-5</v>
      </c>
      <c r="H57">
        <v>4.1161575999999999E-4</v>
      </c>
      <c r="I57">
        <v>8.6565594999999995E-2</v>
      </c>
      <c r="J57">
        <v>10179.895</v>
      </c>
      <c r="K57">
        <v>4.8453359000000003</v>
      </c>
    </row>
    <row r="58" spans="1:11" x14ac:dyDescent="0.3">
      <c r="A58" t="s">
        <v>273</v>
      </c>
      <c r="B58" s="1">
        <v>2.4250378000000001E-7</v>
      </c>
      <c r="C58">
        <v>3.1104099000000001</v>
      </c>
      <c r="D58">
        <v>1.6368948999999999</v>
      </c>
      <c r="E58">
        <v>7.4567040000000001E-2</v>
      </c>
      <c r="F58">
        <v>1.6913050999999999</v>
      </c>
      <c r="G58" s="1">
        <v>1.3710325999999999E-5</v>
      </c>
      <c r="H58">
        <v>3.7050408000000002E-4</v>
      </c>
      <c r="I58">
        <v>5.8309855000000001E-2</v>
      </c>
      <c r="J58">
        <v>9177.2567999999992</v>
      </c>
      <c r="K58">
        <v>3.4321440999999999</v>
      </c>
    </row>
    <row r="59" spans="1:11" x14ac:dyDescent="0.3">
      <c r="A59" t="s">
        <v>274</v>
      </c>
      <c r="B59" s="1">
        <v>2.1615070999999999E-7</v>
      </c>
      <c r="C59">
        <v>3.3945205000000001</v>
      </c>
      <c r="D59">
        <v>1.1037444999999999</v>
      </c>
      <c r="E59">
        <v>5.2757143999999999E-2</v>
      </c>
      <c r="F59">
        <v>1.1037528999999999</v>
      </c>
      <c r="G59" s="1">
        <v>8.9424885999999997E-6</v>
      </c>
      <c r="H59">
        <v>2.4017082999999999E-4</v>
      </c>
      <c r="I59">
        <v>4.0764775000000003E-2</v>
      </c>
      <c r="J59">
        <v>5946.5540000000001</v>
      </c>
      <c r="K59">
        <v>3.4518580000000001</v>
      </c>
    </row>
    <row r="60" spans="1:11" x14ac:dyDescent="0.3">
      <c r="A60" t="s">
        <v>123</v>
      </c>
      <c r="B60" s="1">
        <v>1.0991223E-7</v>
      </c>
      <c r="C60">
        <v>1.6019422999999999</v>
      </c>
      <c r="D60">
        <v>0.73385465999999999</v>
      </c>
      <c r="E60">
        <v>3.3865095999999997E-2</v>
      </c>
      <c r="F60">
        <v>0.48732085000000003</v>
      </c>
      <c r="G60" s="1">
        <v>4.0365346000000004E-6</v>
      </c>
      <c r="H60">
        <v>1.0634667999999999E-4</v>
      </c>
      <c r="I60">
        <v>2.5828637000000002E-2</v>
      </c>
      <c r="J60">
        <v>2630.681</v>
      </c>
      <c r="K60">
        <v>1.7351171999999999</v>
      </c>
    </row>
    <row r="61" spans="1:11" x14ac:dyDescent="0.3">
      <c r="A61" t="s">
        <v>129</v>
      </c>
      <c r="B61" s="1">
        <v>3.5230546E-7</v>
      </c>
      <c r="C61">
        <v>5.4718206</v>
      </c>
      <c r="D61">
        <v>1.6016378</v>
      </c>
      <c r="E61">
        <v>0.38268719000000001</v>
      </c>
      <c r="F61">
        <v>1.1084166</v>
      </c>
      <c r="G61" s="1">
        <v>9.1790324000000003E-6</v>
      </c>
      <c r="H61">
        <v>2.6956781999999999E-4</v>
      </c>
      <c r="I61">
        <v>6.4231156999999997E-2</v>
      </c>
      <c r="J61">
        <v>5877.8444</v>
      </c>
      <c r="K61">
        <v>5.0262830999999997</v>
      </c>
    </row>
    <row r="62" spans="1:11" x14ac:dyDescent="0.3">
      <c r="A62" t="s">
        <v>107</v>
      </c>
      <c r="B62" s="1">
        <v>2.6448216E-7</v>
      </c>
      <c r="C62">
        <v>2.9046623</v>
      </c>
      <c r="D62">
        <v>0.61138806999999995</v>
      </c>
      <c r="E62">
        <v>6.7265632000000006E-2</v>
      </c>
      <c r="F62">
        <v>0.45965252000000001</v>
      </c>
      <c r="G62" s="1">
        <v>2.1083945999999999E-6</v>
      </c>
      <c r="H62" s="1">
        <v>5.4306435000000001E-5</v>
      </c>
      <c r="I62">
        <v>2.2721551E-2</v>
      </c>
      <c r="J62">
        <v>1236.0084999999999</v>
      </c>
      <c r="K62">
        <v>3.5670386000000001</v>
      </c>
    </row>
  </sheetData>
  <mergeCells count="1">
    <mergeCell ref="G9:P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3758B-6129-45FD-B90D-7F5CE9D040AF}">
  <dimension ref="A1:C8"/>
  <sheetViews>
    <sheetView workbookViewId="0">
      <selection activeCell="F14" sqref="F14"/>
    </sheetView>
  </sheetViews>
  <sheetFormatPr defaultRowHeight="14.4" x14ac:dyDescent="0.3"/>
  <sheetData>
    <row r="1" spans="1:3" x14ac:dyDescent="0.3">
      <c r="A1" t="s">
        <v>292</v>
      </c>
      <c r="B1" t="s">
        <v>254</v>
      </c>
      <c r="C1" t="s">
        <v>255</v>
      </c>
    </row>
    <row r="2" spans="1:3" x14ac:dyDescent="0.3">
      <c r="A2" t="s">
        <v>148</v>
      </c>
      <c r="B2">
        <v>-2.257691350137625E-2</v>
      </c>
      <c r="C2">
        <v>4.2619537194556507</v>
      </c>
    </row>
    <row r="3" spans="1:3" x14ac:dyDescent="0.3">
      <c r="A3" t="s">
        <v>149</v>
      </c>
      <c r="B3">
        <v>1.6721154763122916</v>
      </c>
      <c r="C3">
        <v>4.8130684245576747</v>
      </c>
    </row>
    <row r="4" spans="1:3" x14ac:dyDescent="0.3">
      <c r="A4" t="s">
        <v>150</v>
      </c>
      <c r="B4">
        <v>-0.60708752368770846</v>
      </c>
      <c r="C4">
        <v>4.3354356801359204</v>
      </c>
    </row>
    <row r="5" spans="1:3" x14ac:dyDescent="0.3">
      <c r="A5" t="s">
        <v>151</v>
      </c>
      <c r="B5">
        <v>1.3880048763122916</v>
      </c>
      <c r="C5">
        <v>3.3066882306121426</v>
      </c>
    </row>
    <row r="6" spans="1:3" x14ac:dyDescent="0.3">
      <c r="A6" t="s">
        <v>152</v>
      </c>
      <c r="B6">
        <v>3.7199093763122915</v>
      </c>
      <c r="C6">
        <v>6.7235994022446901</v>
      </c>
    </row>
    <row r="7" spans="1:3" x14ac:dyDescent="0.3">
      <c r="A7" t="s">
        <v>153</v>
      </c>
      <c r="B7">
        <v>3.0219666908329446E-2</v>
      </c>
      <c r="C7">
        <v>4.188471758775381</v>
      </c>
    </row>
    <row r="8" spans="1:3" x14ac:dyDescent="0.3">
      <c r="A8" t="s">
        <v>205</v>
      </c>
      <c r="B8">
        <v>1.0017218429789585</v>
      </c>
      <c r="C8">
        <v>4.6048695359635765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FE236-0233-4BB2-B28B-91A2FEB3CF1D}">
  <dimension ref="A1:K8"/>
  <sheetViews>
    <sheetView workbookViewId="0">
      <selection activeCell="K8" sqref="A1:K8"/>
    </sheetView>
  </sheetViews>
  <sheetFormatPr defaultRowHeight="14.4" x14ac:dyDescent="0.3"/>
  <sheetData>
    <row r="1" spans="1:11" x14ac:dyDescent="0.3">
      <c r="A1" t="s">
        <v>241</v>
      </c>
      <c r="B1" s="2" t="s">
        <v>243</v>
      </c>
      <c r="C1" s="2" t="s">
        <v>244</v>
      </c>
      <c r="D1" s="2" t="s">
        <v>245</v>
      </c>
      <c r="E1" s="2" t="s">
        <v>246</v>
      </c>
      <c r="F1" s="2" t="s">
        <v>247</v>
      </c>
      <c r="G1" s="2" t="s">
        <v>248</v>
      </c>
      <c r="H1" s="2" t="s">
        <v>249</v>
      </c>
      <c r="I1" s="2" t="s">
        <v>250</v>
      </c>
      <c r="J1" s="2" t="s">
        <v>251</v>
      </c>
      <c r="K1" s="2" t="s">
        <v>252</v>
      </c>
    </row>
    <row r="2" spans="1:11" x14ac:dyDescent="0.3">
      <c r="A2" t="s">
        <v>148</v>
      </c>
      <c r="B2">
        <v>6.8611853248397271E-8</v>
      </c>
      <c r="C2">
        <v>1</v>
      </c>
      <c r="D2">
        <v>0.45810305402385593</v>
      </c>
      <c r="E2">
        <v>2.1140022334137754E-2</v>
      </c>
      <c r="F2">
        <v>0.30420624388281653</v>
      </c>
      <c r="G2">
        <v>2.5197752753017387E-6</v>
      </c>
      <c r="H2">
        <v>6.6386086440192011E-5</v>
      </c>
      <c r="I2">
        <v>1.6123325415653238E-2</v>
      </c>
      <c r="J2">
        <v>1642.1821185444696</v>
      </c>
      <c r="K2">
        <v>1.0831333937558176</v>
      </c>
    </row>
    <row r="3" spans="1:11" x14ac:dyDescent="0.3">
      <c r="A3" t="s">
        <v>149</v>
      </c>
      <c r="B3">
        <v>6.3676360181062388E-8</v>
      </c>
      <c r="C3">
        <v>1</v>
      </c>
      <c r="D3">
        <v>0.32515476044407449</v>
      </c>
      <c r="E3">
        <v>1.5541854585942256E-2</v>
      </c>
      <c r="F3">
        <v>0.32515723502038063</v>
      </c>
      <c r="G3">
        <v>2.6343893342226094E-6</v>
      </c>
      <c r="H3">
        <v>7.0752505398037808E-5</v>
      </c>
      <c r="I3">
        <v>1.2008993611910726E-2</v>
      </c>
      <c r="J3">
        <v>1751.8097180441243</v>
      </c>
      <c r="K3">
        <v>1.0168911927325228</v>
      </c>
    </row>
    <row r="4" spans="1:11" x14ac:dyDescent="0.3">
      <c r="A4" t="s">
        <v>150</v>
      </c>
      <c r="B4">
        <v>8.0106385849769244E-8</v>
      </c>
      <c r="C4">
        <v>1</v>
      </c>
      <c r="D4">
        <v>0.47378647784151157</v>
      </c>
      <c r="E4">
        <v>2.1750725690218256E-2</v>
      </c>
      <c r="F4">
        <v>0.20211181121070906</v>
      </c>
      <c r="G4">
        <v>1.7495648548507486E-6</v>
      </c>
      <c r="H4">
        <v>4.3948485520939107E-5</v>
      </c>
      <c r="I4">
        <v>1.7119556538833115E-2</v>
      </c>
      <c r="J4">
        <v>1085.5020207250402</v>
      </c>
      <c r="K4">
        <v>1.0685293649566154</v>
      </c>
    </row>
    <row r="5" spans="1:11" x14ac:dyDescent="0.3">
      <c r="A5" t="s">
        <v>151</v>
      </c>
      <c r="B5">
        <v>7.7965216095794966E-8</v>
      </c>
      <c r="C5">
        <v>1</v>
      </c>
      <c r="D5">
        <v>0.52626340341830824</v>
      </c>
      <c r="E5">
        <v>2.3973380485961031E-2</v>
      </c>
      <c r="F5">
        <v>0.54375633899570597</v>
      </c>
      <c r="G5">
        <v>4.4078839898239776E-6</v>
      </c>
      <c r="H5">
        <v>1.1911744493868799E-4</v>
      </c>
      <c r="I5">
        <v>1.8746678693377358E-2</v>
      </c>
      <c r="J5">
        <v>2950.4975533932034</v>
      </c>
      <c r="K5">
        <v>1.1034378780751695</v>
      </c>
    </row>
    <row r="6" spans="1:11" x14ac:dyDescent="0.3">
      <c r="A6" t="s">
        <v>152</v>
      </c>
      <c r="B6">
        <v>6.5653255901570114E-8</v>
      </c>
      <c r="C6">
        <v>1</v>
      </c>
      <c r="D6">
        <v>0.44691769369296275</v>
      </c>
      <c r="E6">
        <v>2.0659260332332143E-2</v>
      </c>
      <c r="F6">
        <v>0.34640426139291036</v>
      </c>
      <c r="G6">
        <v>2.8333109531489027E-6</v>
      </c>
      <c r="H6">
        <v>7.5632484591481888E-5</v>
      </c>
      <c r="I6">
        <v>1.5906026120063921E-2</v>
      </c>
      <c r="J6">
        <v>1870.5084366312981</v>
      </c>
      <c r="K6">
        <v>0.89030797265222317</v>
      </c>
    </row>
    <row r="7" spans="1:11" x14ac:dyDescent="0.3">
      <c r="A7" t="s">
        <v>153</v>
      </c>
      <c r="B7">
        <v>6.9429377631964066E-8</v>
      </c>
      <c r="C7">
        <v>1</v>
      </c>
      <c r="D7">
        <v>0.49289589459133798</v>
      </c>
      <c r="E7">
        <v>2.2744970024221298E-2</v>
      </c>
      <c r="F7">
        <v>0.5670911871436779</v>
      </c>
      <c r="G7">
        <v>4.5625405667205827E-6</v>
      </c>
      <c r="H7">
        <v>1.240636876534215E-4</v>
      </c>
      <c r="I7">
        <v>1.7933886407587984E-2</v>
      </c>
      <c r="J7">
        <v>3071.2444753973887</v>
      </c>
      <c r="K7">
        <v>1.0503708183619096</v>
      </c>
    </row>
    <row r="8" spans="1:11" x14ac:dyDescent="0.3">
      <c r="A8" t="s">
        <v>253</v>
      </c>
      <c r="B8">
        <v>7.9699052636125563E-8</v>
      </c>
      <c r="C8">
        <v>1</v>
      </c>
      <c r="D8">
        <v>0.4006095178872377</v>
      </c>
      <c r="E8">
        <v>1.7890585043294108E-2</v>
      </c>
      <c r="F8">
        <v>0.29473384468835601</v>
      </c>
      <c r="G8">
        <v>2.4234944061356701E-6</v>
      </c>
      <c r="H8">
        <v>6.4065773603117456E-5</v>
      </c>
      <c r="I8">
        <v>2.5085525708255429E-3</v>
      </c>
      <c r="J8">
        <v>1588.2087414158575</v>
      </c>
      <c r="K8">
        <v>1.0025461046199888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C38D8-B7DF-4D10-BA97-183AC0ADE78D}">
  <dimension ref="A1:M8"/>
  <sheetViews>
    <sheetView workbookViewId="0">
      <selection activeCell="G21" sqref="G21"/>
    </sheetView>
  </sheetViews>
  <sheetFormatPr defaultRowHeight="14.4" x14ac:dyDescent="0.3"/>
  <sheetData>
    <row r="1" spans="1:13" x14ac:dyDescent="0.3">
      <c r="A1" s="2" t="s">
        <v>16</v>
      </c>
      <c r="B1" s="2" t="s">
        <v>87</v>
      </c>
      <c r="C1" s="2" t="s">
        <v>88</v>
      </c>
      <c r="D1" s="2" t="s">
        <v>243</v>
      </c>
      <c r="E1" s="2" t="s">
        <v>244</v>
      </c>
      <c r="F1" s="2" t="s">
        <v>245</v>
      </c>
      <c r="G1" s="2" t="s">
        <v>246</v>
      </c>
      <c r="H1" s="2" t="s">
        <v>247</v>
      </c>
      <c r="I1" s="2" t="s">
        <v>248</v>
      </c>
      <c r="J1" s="2" t="s">
        <v>249</v>
      </c>
      <c r="K1" s="2" t="s">
        <v>250</v>
      </c>
      <c r="L1" s="2" t="s">
        <v>251</v>
      </c>
      <c r="M1" s="2" t="s">
        <v>252</v>
      </c>
    </row>
    <row r="2" spans="1:13" x14ac:dyDescent="0.3">
      <c r="A2" s="3" t="s">
        <v>226</v>
      </c>
      <c r="B2" s="3" t="str">
        <f t="shared" ref="B2:B8" si="0">IF(ISNUMBER(SEARCH("GLO",A2)),"GLO",IF(ISNUMBER(SEARCH("RER",A2)),"RER",IF(ISNUMBER(SEARCH("RoW",A2)),"RoW",IF(ISNUMBER(SEARCH("RLA",A2)),"RLA",IF(ISNUMBER(SEARCH("RNA",A2)),"RNA",IF(ISNUMBER(SEARCH("AU",A2)),"AU",IF(ISNUMBER(SEARCH("{RAS}",A2)),"RAS",IF(ISNUMBER(SEARCH("{SE}",A2)),"Sweden","Switzerland"))))))))</f>
        <v>RoW</v>
      </c>
      <c r="C2" s="3" t="s">
        <v>89</v>
      </c>
      <c r="D2" s="6">
        <v>2.3723340000000001E-7</v>
      </c>
      <c r="E2" s="3">
        <v>5.7959592999999998</v>
      </c>
      <c r="F2" s="3">
        <v>0.68842020000000004</v>
      </c>
      <c r="G2" s="3">
        <v>5.3611263999999999E-2</v>
      </c>
      <c r="H2" s="3">
        <v>6.9784882000000006E-2</v>
      </c>
      <c r="I2" s="6">
        <v>7.2147792999999998E-7</v>
      </c>
      <c r="J2" s="6">
        <v>5.2139409000000002E-5</v>
      </c>
      <c r="K2" s="3">
        <v>1.1148079E-2</v>
      </c>
      <c r="L2" s="3">
        <v>323.05282</v>
      </c>
      <c r="M2" s="3">
        <v>4.1039997000000001</v>
      </c>
    </row>
    <row r="3" spans="1:13" x14ac:dyDescent="0.3">
      <c r="A3" s="4" t="s">
        <v>235</v>
      </c>
      <c r="B3" s="3" t="str">
        <f t="shared" si="0"/>
        <v>GLO</v>
      </c>
      <c r="C3" s="4" t="s">
        <v>89</v>
      </c>
      <c r="D3" s="5">
        <v>-1.1675874E-7</v>
      </c>
      <c r="E3" s="4">
        <v>5.0841571000000002E-2</v>
      </c>
      <c r="F3" s="4">
        <v>-0.26655701999999998</v>
      </c>
      <c r="G3" s="4">
        <v>1.9049633E-2</v>
      </c>
      <c r="H3" s="4">
        <v>4.9780835000000002E-2</v>
      </c>
      <c r="I3" s="5">
        <v>7.1875699999999998E-7</v>
      </c>
      <c r="J3" s="5">
        <v>2.5348533E-5</v>
      </c>
      <c r="K3" s="4">
        <v>3.0255491999999998E-3</v>
      </c>
      <c r="L3" s="4">
        <v>277.28082000000001</v>
      </c>
      <c r="M3" s="4">
        <v>-1.3542015999999999</v>
      </c>
    </row>
    <row r="4" spans="1:13" x14ac:dyDescent="0.3">
      <c r="A4" s="3" t="s">
        <v>236</v>
      </c>
      <c r="B4" s="3" t="str">
        <f t="shared" si="0"/>
        <v>RoW</v>
      </c>
      <c r="C4" s="3" t="s">
        <v>89</v>
      </c>
      <c r="D4" s="6">
        <v>1.6390939999999999E-6</v>
      </c>
      <c r="E4" s="3">
        <v>19.279285000000002</v>
      </c>
      <c r="F4" s="3">
        <v>3.3981854999999999</v>
      </c>
      <c r="G4" s="3">
        <v>0.43846974</v>
      </c>
      <c r="H4" s="3">
        <v>9.5376854999999996E-2</v>
      </c>
      <c r="I4" s="6">
        <v>2.5508445999999998E-6</v>
      </c>
      <c r="J4" s="6">
        <v>6.8741872000000003E-6</v>
      </c>
      <c r="K4" s="3">
        <v>0.11235368</v>
      </c>
      <c r="L4" s="3">
        <v>200.19631000000001</v>
      </c>
      <c r="M4" s="3">
        <v>19.845780999999999</v>
      </c>
    </row>
    <row r="5" spans="1:13" x14ac:dyDescent="0.3">
      <c r="A5" s="4" t="s">
        <v>237</v>
      </c>
      <c r="B5" s="3" t="str">
        <f t="shared" si="0"/>
        <v>GLO</v>
      </c>
      <c r="C5" s="4" t="s">
        <v>89</v>
      </c>
      <c r="D5" s="5">
        <v>1.2494649999999999E-6</v>
      </c>
      <c r="E5" s="4">
        <v>11.799443999999999</v>
      </c>
      <c r="F5" s="4">
        <v>2.0198100999999999</v>
      </c>
      <c r="G5" s="4">
        <v>1.4584900000000001</v>
      </c>
      <c r="H5" s="4">
        <v>-3.0883989000000001E-2</v>
      </c>
      <c r="I5" s="5">
        <v>-4.9465440999999998E-8</v>
      </c>
      <c r="J5" s="5">
        <v>-2.5495623E-5</v>
      </c>
      <c r="K5" s="4">
        <v>0.10846288</v>
      </c>
      <c r="L5" s="4">
        <v>-379.37504999999999</v>
      </c>
      <c r="M5" s="4">
        <v>13.24873</v>
      </c>
    </row>
    <row r="6" spans="1:13" x14ac:dyDescent="0.3">
      <c r="A6" s="3" t="s">
        <v>238</v>
      </c>
      <c r="B6" s="3" t="str">
        <f t="shared" si="0"/>
        <v>RoW</v>
      </c>
      <c r="C6" s="3" t="s">
        <v>89</v>
      </c>
      <c r="D6" s="6">
        <v>7.5077354999999995E-7</v>
      </c>
      <c r="E6" s="3">
        <v>19.603431</v>
      </c>
      <c r="F6" s="3">
        <v>1.2210733</v>
      </c>
      <c r="G6" s="3">
        <v>0.10957376000000001</v>
      </c>
      <c r="H6" s="3">
        <v>6.0039539000000003E-2</v>
      </c>
      <c r="I6" s="6">
        <v>5.5254996000000001E-6</v>
      </c>
      <c r="J6" s="6">
        <v>5.6278162E-6</v>
      </c>
      <c r="K6" s="3">
        <v>2.2533345999999999E-2</v>
      </c>
      <c r="L6" s="3">
        <v>244.82373999999999</v>
      </c>
      <c r="M6" s="3">
        <v>10.05335</v>
      </c>
    </row>
    <row r="7" spans="1:13" x14ac:dyDescent="0.3">
      <c r="A7" s="4" t="s">
        <v>239</v>
      </c>
      <c r="B7" s="3" t="str">
        <f t="shared" si="0"/>
        <v>RoW</v>
      </c>
      <c r="C7" s="4" t="s">
        <v>89</v>
      </c>
      <c r="D7" s="5">
        <v>2.1645896000000001E-7</v>
      </c>
      <c r="E7" s="4">
        <v>2.7988978000000002</v>
      </c>
      <c r="F7" s="4">
        <v>0.37998180999999998</v>
      </c>
      <c r="G7" s="4">
        <v>1.8487587E-2</v>
      </c>
      <c r="H7" s="4">
        <v>1.974329E-2</v>
      </c>
      <c r="I7" s="5">
        <v>5.2589912000000002E-5</v>
      </c>
      <c r="J7" s="5">
        <v>1.2754267999999999E-6</v>
      </c>
      <c r="K7" s="4">
        <v>1.7140121000000001E-2</v>
      </c>
      <c r="L7" s="4">
        <v>747.23929999999996</v>
      </c>
      <c r="M7" s="4">
        <v>2.7881824000000002</v>
      </c>
    </row>
    <row r="8" spans="1:13" x14ac:dyDescent="0.3">
      <c r="A8" s="3" t="s">
        <v>240</v>
      </c>
      <c r="B8" s="3" t="str">
        <f t="shared" si="0"/>
        <v>GLO</v>
      </c>
      <c r="C8" s="3" t="s">
        <v>89</v>
      </c>
      <c r="D8" s="6">
        <v>1.3897742E-8</v>
      </c>
      <c r="E8" s="3">
        <v>0.10852069</v>
      </c>
      <c r="F8" s="3">
        <v>1.7893592E-2</v>
      </c>
      <c r="G8" s="3">
        <v>9.7934444999999998E-4</v>
      </c>
      <c r="H8" s="3">
        <v>4.3400178000000002E-4</v>
      </c>
      <c r="I8" s="6">
        <v>6.5204220000000003E-9</v>
      </c>
      <c r="J8" s="6">
        <v>3.0909299000000002E-8</v>
      </c>
      <c r="K8" s="3">
        <v>9.5237014999999996E-4</v>
      </c>
      <c r="L8" s="3">
        <v>0.80915638999999995</v>
      </c>
      <c r="M8" s="3">
        <v>0.13638939999999999</v>
      </c>
    </row>
  </sheetData>
  <dataConsolid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4DACC-2131-4084-A472-4B7B80855A47}">
  <dimension ref="A1:G5"/>
  <sheetViews>
    <sheetView workbookViewId="0">
      <selection activeCell="A2" sqref="A2"/>
    </sheetView>
  </sheetViews>
  <sheetFormatPr defaultRowHeight="14.4" x14ac:dyDescent="0.3"/>
  <sheetData>
    <row r="1" spans="1:7" x14ac:dyDescent="0.3">
      <c r="A1" t="s">
        <v>267</v>
      </c>
      <c r="B1" t="s">
        <v>262</v>
      </c>
      <c r="C1" t="s">
        <v>261</v>
      </c>
      <c r="D1" t="s">
        <v>263</v>
      </c>
      <c r="E1" t="s">
        <v>264</v>
      </c>
      <c r="F1" t="s">
        <v>265</v>
      </c>
      <c r="G1" t="s">
        <v>266</v>
      </c>
    </row>
    <row r="2" spans="1:7" x14ac:dyDescent="0.3">
      <c r="A2" t="s">
        <v>258</v>
      </c>
      <c r="B2">
        <v>1.0380999999999998</v>
      </c>
      <c r="C2">
        <v>3.01E-4</v>
      </c>
      <c r="D2">
        <v>1.2799999999999999E-4</v>
      </c>
      <c r="E2">
        <v>8.6067999999999992E-2</v>
      </c>
      <c r="F2">
        <v>1.6789999999999999E-2</v>
      </c>
      <c r="G2">
        <v>3.1000000000000001E-5</v>
      </c>
    </row>
    <row r="3" spans="1:7" x14ac:dyDescent="0.3">
      <c r="A3" t="s">
        <v>259</v>
      </c>
      <c r="B3">
        <v>3.1136300000000001</v>
      </c>
      <c r="C3">
        <v>4.5200000000000004E-4</v>
      </c>
      <c r="D3">
        <v>4.2000000000000004E-5</v>
      </c>
      <c r="E3">
        <v>0.106253</v>
      </c>
      <c r="F3">
        <v>0.15933600000000001</v>
      </c>
      <c r="G3">
        <v>4.0000000000000003E-5</v>
      </c>
    </row>
    <row r="4" spans="1:7" x14ac:dyDescent="0.3">
      <c r="A4" t="s">
        <v>260</v>
      </c>
      <c r="B4">
        <v>3.1818899999999997</v>
      </c>
      <c r="C4">
        <v>6.2699999999999995E-4</v>
      </c>
      <c r="D4">
        <v>5.3999999999999998E-5</v>
      </c>
      <c r="E4">
        <v>0.123628</v>
      </c>
      <c r="F4">
        <v>4.3590000000000004E-2</v>
      </c>
      <c r="G4">
        <v>5.3999999999999998E-5</v>
      </c>
    </row>
    <row r="5" spans="1:7" x14ac:dyDescent="0.3">
      <c r="A5" t="s">
        <v>20</v>
      </c>
      <c r="B5">
        <v>7.3336199999999998</v>
      </c>
      <c r="C5">
        <v>1.3799999999999999E-3</v>
      </c>
      <c r="D5">
        <v>2.24E-4</v>
      </c>
      <c r="E5">
        <v>0.31594900000000004</v>
      </c>
      <c r="F5">
        <v>0.21971599999999999</v>
      </c>
      <c r="G5">
        <v>1.25E-4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Processes</vt:lpstr>
      <vt:lpstr>Materials</vt:lpstr>
      <vt:lpstr>Mines Northey1</vt:lpstr>
      <vt:lpstr>Mines Northey2</vt:lpstr>
      <vt:lpstr>Mines Total</vt:lpstr>
      <vt:lpstr>Add to Mine Equations</vt:lpstr>
      <vt:lpstr>Damage Measures</vt:lpstr>
      <vt:lpstr>Ref_Metals</vt:lpstr>
      <vt:lpstr>Scrap Refining1</vt:lpstr>
      <vt:lpstr>Scrap Ecoinvent</vt:lpstr>
      <vt:lpstr>Direct Melt Dist</vt:lpstr>
      <vt:lpstr>Mine Ecoinvent</vt:lpstr>
      <vt:lpstr>Primary Refinery Ecoinvent</vt:lpstr>
      <vt:lpstr>Semis</vt:lpstr>
      <vt:lpstr>Semis Distribution</vt:lpstr>
      <vt:lpstr>Mining-Energy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2019-12-06T17:12:25Z</dcterms:created>
  <dcterms:modified xsi:type="dcterms:W3CDTF">2020-01-16T22:27:08Z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{08B4FA11-FF9E-4760-818A-1EC5B2AD4FEC}</vt:lpwstr>
  </property>
</Properties>
</file>